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360" windowWidth="19440" windowHeight="10200" firstSheet="69" activeTab="76"/>
  </bookViews>
  <sheets>
    <sheet name="Jan-13" sheetId="27" r:id="rId1"/>
    <sheet name="Apr-15" sheetId="54" r:id="rId2"/>
    <sheet name="Apr.16" sheetId="66" r:id="rId3"/>
    <sheet name="Mar.16" sheetId="65" r:id="rId4"/>
    <sheet name="feb.16" sheetId="64" r:id="rId5"/>
    <sheet name="Jan.16" sheetId="63" r:id="rId6"/>
    <sheet name="Dec.15" sheetId="62" r:id="rId7"/>
    <sheet name="Nov15" sheetId="61" r:id="rId8"/>
    <sheet name="Oct-15" sheetId="60" r:id="rId9"/>
    <sheet name="Sept-15" sheetId="59" r:id="rId10"/>
    <sheet name="Aug15" sheetId="58" r:id="rId11"/>
    <sheet name="July15" sheetId="57" r:id="rId12"/>
    <sheet name="jun15" sheetId="56" r:id="rId13"/>
    <sheet name="May-15" sheetId="55" r:id="rId14"/>
    <sheet name="Mar-15" sheetId="53" r:id="rId15"/>
    <sheet name="Feb15" sheetId="52" r:id="rId16"/>
    <sheet name="Jan-15" sheetId="51" r:id="rId17"/>
    <sheet name="Dec14" sheetId="50" r:id="rId18"/>
    <sheet name="Nov14" sheetId="49" r:id="rId19"/>
    <sheet name="Oct-14" sheetId="48" r:id="rId20"/>
    <sheet name="Sept-14" sheetId="47" r:id="rId21"/>
    <sheet name="Aug-14" sheetId="46" r:id="rId22"/>
    <sheet name="July14" sheetId="45" r:id="rId23"/>
    <sheet name="June-14" sheetId="44" r:id="rId24"/>
    <sheet name="May-14" sheetId="43" r:id="rId25"/>
    <sheet name="April14" sheetId="42" r:id="rId26"/>
    <sheet name="Mar-14" sheetId="41" r:id="rId27"/>
    <sheet name="Feb-14" sheetId="40" r:id="rId28"/>
    <sheet name="Jan-14" sheetId="39" r:id="rId29"/>
    <sheet name="Dec-13" sheetId="38" r:id="rId30"/>
    <sheet name="Nov-13" sheetId="37" r:id="rId31"/>
    <sheet name="Oct-13" sheetId="36" r:id="rId32"/>
    <sheet name="Sept13" sheetId="35" r:id="rId33"/>
    <sheet name="Aug-13" sheetId="34" r:id="rId34"/>
    <sheet name="JULY-13" sheetId="33" r:id="rId35"/>
    <sheet name="JUNE" sheetId="32" r:id="rId36"/>
    <sheet name="May-13" sheetId="31" r:id="rId37"/>
    <sheet name="April" sheetId="30" r:id="rId38"/>
    <sheet name="Mar-13" sheetId="29" r:id="rId39"/>
    <sheet name="Feb-13" sheetId="28" r:id="rId40"/>
    <sheet name="Dec-11 (3)" sheetId="8" r:id="rId41"/>
    <sheet name="Dec-11 (2)" sheetId="7" r:id="rId42"/>
    <sheet name="Sept-11" sheetId="1" r:id="rId43"/>
    <sheet name="Oct--11" sheetId="3" r:id="rId44"/>
    <sheet name="Nov-11" sheetId="5" r:id="rId45"/>
    <sheet name="Dec-11" sheetId="6" r:id="rId46"/>
    <sheet name="Jan-12" sheetId="9" r:id="rId47"/>
    <sheet name="Feb-12 " sheetId="11" r:id="rId48"/>
    <sheet name="Mar-12  " sheetId="15" r:id="rId49"/>
    <sheet name="April 12" sheetId="13" r:id="rId50"/>
    <sheet name="Subtract" sheetId="19" r:id="rId51"/>
    <sheet name="May-12" sheetId="17" r:id="rId52"/>
    <sheet name="JUne-12" sheetId="18" r:id="rId53"/>
    <sheet name="July-12" sheetId="21" r:id="rId54"/>
    <sheet name="Sept12" sheetId="24" r:id="rId55"/>
    <sheet name="Dec-12" sheetId="26" r:id="rId56"/>
    <sheet name="NOV-" sheetId="25" r:id="rId57"/>
    <sheet name="OCT-12" sheetId="23" r:id="rId58"/>
    <sheet name="Aug-12 " sheetId="22" r:id="rId59"/>
    <sheet name="mAY16" sheetId="20" r:id="rId60"/>
    <sheet name="June16" sheetId="68" r:id="rId61"/>
    <sheet name="July16" sheetId="69" r:id="rId62"/>
    <sheet name="August16" sheetId="70" r:id="rId63"/>
    <sheet name="Sept16" sheetId="71" r:id="rId64"/>
    <sheet name="oct16" sheetId="72" r:id="rId65"/>
    <sheet name="Nov16" sheetId="73" r:id="rId66"/>
    <sheet name="Dece16" sheetId="74" r:id="rId67"/>
    <sheet name="Feb17" sheetId="75" r:id="rId68"/>
    <sheet name="march17" sheetId="76" r:id="rId69"/>
    <sheet name="April17" sheetId="77" r:id="rId70"/>
    <sheet name="May17" sheetId="78" r:id="rId71"/>
    <sheet name="june17" sheetId="79" r:id="rId72"/>
    <sheet name="july17" sheetId="80" r:id="rId73"/>
    <sheet name="Aug17" sheetId="81" r:id="rId74"/>
    <sheet name="sept17" sheetId="82" r:id="rId75"/>
    <sheet name="oct17" sheetId="83" r:id="rId76"/>
    <sheet name="Nov17" sheetId="84" r:id="rId77"/>
    <sheet name="Sheet3" sheetId="85" r:id="rId78"/>
    <sheet name="Sheet4" sheetId="86" r:id="rId79"/>
  </sheets>
  <definedNames>
    <definedName name="_xlnm.Print_Area" localSheetId="2">Apr.16!$A$2:$K$153</definedName>
    <definedName name="_xlnm.Print_Area" localSheetId="1">'Apr-15'!$A$2:$K$144</definedName>
    <definedName name="_xlnm.Print_Area" localSheetId="37">April!$A$1:$K$187</definedName>
    <definedName name="_xlnm.Print_Area" localSheetId="25">April14!$A$1:$K$175</definedName>
    <definedName name="_xlnm.Print_Area" localSheetId="69">April17!$A$1:$K$188</definedName>
    <definedName name="_xlnm.Print_Area" localSheetId="58">'Aug-12 '!$A$1:$J$211</definedName>
    <definedName name="_xlnm.Print_Area" localSheetId="33">'Aug-13'!$A$1:$K$181</definedName>
    <definedName name="_xlnm.Print_Area" localSheetId="21">'Aug-14'!$A$2:$K$156</definedName>
    <definedName name="_xlnm.Print_Area" localSheetId="10">'Aug15'!$A$2:$K$143</definedName>
    <definedName name="_xlnm.Print_Area" localSheetId="6">Dec.15!$A$2:$K$138</definedName>
    <definedName name="_xlnm.Print_Area" localSheetId="45">'Dec-11'!$A$1:$J$158</definedName>
    <definedName name="_xlnm.Print_Area" localSheetId="41">'Dec-11 (2)'!$A$1:$J$158</definedName>
    <definedName name="_xlnm.Print_Area" localSheetId="40">'Dec-11 (3)'!$A$1:$J$158</definedName>
    <definedName name="_xlnm.Print_Area" localSheetId="55">'Dec-12'!$A$1:$J$189</definedName>
    <definedName name="_xlnm.Print_Area" localSheetId="29">'Dec-13'!$A$1:$K$171</definedName>
    <definedName name="_xlnm.Print_Area" localSheetId="17">'Dec14'!$A$2:$K$156</definedName>
    <definedName name="_xlnm.Print_Area" localSheetId="4">feb.16!$A$2:$K$145</definedName>
    <definedName name="_xlnm.Print_Area" localSheetId="39">'Feb-13'!$A$1:$K$191</definedName>
    <definedName name="_xlnm.Print_Area" localSheetId="27">'Feb-14'!$A$1:$K$178</definedName>
    <definedName name="_xlnm.Print_Area" localSheetId="15">'Feb15'!$A$2:$K$145</definedName>
    <definedName name="_xlnm.Print_Area" localSheetId="5">Jan.16!$A$2:$K$143</definedName>
    <definedName name="_xlnm.Print_Area" localSheetId="0">'Jan-13'!$A$1:$K$185</definedName>
    <definedName name="_xlnm.Print_Area" localSheetId="28">'Jan-14'!$A$1:$K$176</definedName>
    <definedName name="_xlnm.Print_Area" localSheetId="16">'Jan-15'!$A$2:$K$153</definedName>
    <definedName name="_xlnm.Print_Area" localSheetId="53">'July-12'!$A$1:$J$211</definedName>
    <definedName name="_xlnm.Print_Area" localSheetId="34">'JULY-13'!$A$1:$K$179</definedName>
    <definedName name="_xlnm.Print_Area" localSheetId="22">July14!$A$2:$K$154</definedName>
    <definedName name="_xlnm.Print_Area" localSheetId="11">July15!$A$2:$K$143</definedName>
    <definedName name="_xlnm.Print_Area" localSheetId="12">'jun15'!$A$2:$K$140</definedName>
    <definedName name="_xlnm.Print_Area" localSheetId="35">JUNE!$A$1:$K$189</definedName>
    <definedName name="_xlnm.Print_Area" localSheetId="52">'JUne-12'!$A$1:$K$206</definedName>
    <definedName name="_xlnm.Print_Area" localSheetId="23">'June-14'!$A$2:$K$158</definedName>
    <definedName name="_xlnm.Print_Area" localSheetId="3">Mar.16!$A$2:$K$149</definedName>
    <definedName name="_xlnm.Print_Area" localSheetId="48">'Mar-12  '!$A$1:$J$180</definedName>
    <definedName name="_xlnm.Print_Area" localSheetId="38">'Mar-13'!$A$1:$K$188</definedName>
    <definedName name="_xlnm.Print_Area" localSheetId="26">'Mar-14'!$A$1:$K$173</definedName>
    <definedName name="_xlnm.Print_Area" localSheetId="14">'Mar-15'!$A$2:$K$140</definedName>
    <definedName name="_xlnm.Print_Area" localSheetId="36">'May-13'!$A$1:$K$188</definedName>
    <definedName name="_xlnm.Print_Area" localSheetId="24">'May-14'!$A$1:$K$167</definedName>
    <definedName name="_xlnm.Print_Area" localSheetId="13">'May-15'!$A$2:$K$140</definedName>
    <definedName name="_xlnm.Print_Area" localSheetId="59">'mAY16'!$A$1:$K$175</definedName>
    <definedName name="_xlnm.Print_Area" localSheetId="70">'May17'!$A$1:$K$189</definedName>
    <definedName name="_xlnm.Print_Area" localSheetId="56">'NOV-'!$A$1:$K$192</definedName>
    <definedName name="_xlnm.Print_Area" localSheetId="30">'Nov-13'!$A$1:$K$181</definedName>
    <definedName name="_xlnm.Print_Area" localSheetId="18">'Nov14'!$A$2:$K$158</definedName>
    <definedName name="_xlnm.Print_Area" localSheetId="7">'Nov15'!$A$2:$K$135</definedName>
    <definedName name="_xlnm.Print_Area" localSheetId="76">'Nov17'!$A$1:$K$196</definedName>
    <definedName name="_xlnm.Print_Area" localSheetId="57">'OCT-12'!$A$1:$K$200</definedName>
    <definedName name="_xlnm.Print_Area" localSheetId="31">'Oct-13'!$A$1:$K$187</definedName>
    <definedName name="_xlnm.Print_Area" localSheetId="19">'Oct-14'!$A$2:$K$161</definedName>
    <definedName name="_xlnm.Print_Area" localSheetId="8">'Oct-15'!$A$2:$K$140</definedName>
    <definedName name="_xlnm.Print_Area" localSheetId="75">'oct17'!$A$1:$L$190</definedName>
    <definedName name="_xlnm.Print_Area" localSheetId="42">'Sept-11'!$A$1:$J$74</definedName>
    <definedName name="_xlnm.Print_Area" localSheetId="54">Sept12!$A$1:$J$219</definedName>
    <definedName name="_xlnm.Print_Area" localSheetId="32">Sept13!$A$1:$K$181</definedName>
    <definedName name="_xlnm.Print_Area" localSheetId="20">'Sept-14'!$A$2:$K$161</definedName>
    <definedName name="_xlnm.Print_Area" localSheetId="9">'Sept-15'!$A$2:$K$141</definedName>
    <definedName name="_xlnm.Print_Area" localSheetId="63">Sept16!$A$1:$K$178</definedName>
    <definedName name="_xlnm.Print_Area" localSheetId="74">sept17!$A$1:$K$186</definedName>
    <definedName name="_xlnm.Print_Titles" localSheetId="42">'Sept-11'!$3:$3</definedName>
  </definedNames>
  <calcPr calcId="124519"/>
</workbook>
</file>

<file path=xl/calcChain.xml><?xml version="1.0" encoding="utf-8"?>
<calcChain xmlns="http://schemas.openxmlformats.org/spreadsheetml/2006/main">
  <c r="K193" i="84"/>
  <c r="J44"/>
  <c r="I44"/>
  <c r="H44"/>
  <c r="G44"/>
  <c r="G195" s="1"/>
  <c r="F44"/>
  <c r="I191"/>
  <c r="J191" s="1"/>
  <c r="I192"/>
  <c r="J192" s="1"/>
  <c r="I190"/>
  <c r="J190" s="1"/>
  <c r="I188"/>
  <c r="J188" s="1"/>
  <c r="I182"/>
  <c r="I183" s="1"/>
  <c r="I175"/>
  <c r="J175" s="1"/>
  <c r="I174"/>
  <c r="I173"/>
  <c r="J173" s="1"/>
  <c r="I170"/>
  <c r="J170" s="1"/>
  <c r="I163"/>
  <c r="J163" s="1"/>
  <c r="I158"/>
  <c r="J158" s="1"/>
  <c r="I159"/>
  <c r="J159" s="1"/>
  <c r="I160"/>
  <c r="J160" s="1"/>
  <c r="I161"/>
  <c r="J161" s="1"/>
  <c r="I162"/>
  <c r="J162" s="1"/>
  <c r="I157"/>
  <c r="I144"/>
  <c r="J144" s="1"/>
  <c r="I145"/>
  <c r="J145" s="1"/>
  <c r="I146"/>
  <c r="J146" s="1"/>
  <c r="I147"/>
  <c r="J147" s="1"/>
  <c r="I148"/>
  <c r="J148" s="1"/>
  <c r="I149"/>
  <c r="J149" s="1"/>
  <c r="I150"/>
  <c r="J150" s="1"/>
  <c r="I151"/>
  <c r="J151" s="1"/>
  <c r="I143"/>
  <c r="J143" s="1"/>
  <c r="I141"/>
  <c r="J141" s="1"/>
  <c r="I138"/>
  <c r="J138" s="1"/>
  <c r="I120"/>
  <c r="J120" s="1"/>
  <c r="I121"/>
  <c r="J121" s="1"/>
  <c r="I122"/>
  <c r="J122" s="1"/>
  <c r="I123"/>
  <c r="J123" s="1"/>
  <c r="I124"/>
  <c r="J124" s="1"/>
  <c r="I125"/>
  <c r="J125" s="1"/>
  <c r="I119"/>
  <c r="J119" s="1"/>
  <c r="I113"/>
  <c r="I114"/>
  <c r="J114" s="1"/>
  <c r="I115"/>
  <c r="J115" s="1"/>
  <c r="I116"/>
  <c r="J116" s="1"/>
  <c r="J113"/>
  <c r="I117"/>
  <c r="J117" s="1"/>
  <c r="I112"/>
  <c r="J112" s="1"/>
  <c r="I97"/>
  <c r="J97" s="1"/>
  <c r="I98"/>
  <c r="J98" s="1"/>
  <c r="I99"/>
  <c r="J99" s="1"/>
  <c r="I100"/>
  <c r="J100" s="1"/>
  <c r="I101"/>
  <c r="J101" s="1"/>
  <c r="I102"/>
  <c r="J102" s="1"/>
  <c r="I96"/>
  <c r="J96" s="1"/>
  <c r="I91"/>
  <c r="J91" s="1"/>
  <c r="I92"/>
  <c r="J92" s="1"/>
  <c r="I93"/>
  <c r="J93" s="1"/>
  <c r="I90"/>
  <c r="J90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74"/>
  <c r="J74" s="1"/>
  <c r="I61"/>
  <c r="J61" s="1"/>
  <c r="I62"/>
  <c r="J62" s="1"/>
  <c r="I64"/>
  <c r="J64" s="1"/>
  <c r="I65"/>
  <c r="J65" s="1"/>
  <c r="I66"/>
  <c r="J66" s="1"/>
  <c r="I67"/>
  <c r="J67" s="1"/>
  <c r="I60"/>
  <c r="I52"/>
  <c r="J52" s="1"/>
  <c r="I50"/>
  <c r="J50" s="1"/>
  <c r="I48"/>
  <c r="I43"/>
  <c r="J43" s="1"/>
  <c r="I42"/>
  <c r="J42" s="1"/>
  <c r="I39"/>
  <c r="I32"/>
  <c r="J32" s="1"/>
  <c r="I34"/>
  <c r="J34" s="1"/>
  <c r="I30"/>
  <c r="I23"/>
  <c r="J23" s="1"/>
  <c r="I24"/>
  <c r="J24" s="1"/>
  <c r="I25"/>
  <c r="J25" s="1"/>
  <c r="I22"/>
  <c r="J22" s="1"/>
  <c r="I19"/>
  <c r="I12"/>
  <c r="J12" s="1"/>
  <c r="I11"/>
  <c r="J11" s="1"/>
  <c r="I10"/>
  <c r="J10" s="1"/>
  <c r="I9"/>
  <c r="J9" s="1"/>
  <c r="I8"/>
  <c r="J8" s="1"/>
  <c r="I7"/>
  <c r="J7" s="1"/>
  <c r="I128"/>
  <c r="J128" s="1"/>
  <c r="I13"/>
  <c r="J13" s="1"/>
  <c r="K13"/>
  <c r="I14"/>
  <c r="J14" s="1"/>
  <c r="I54"/>
  <c r="J54" s="1"/>
  <c r="I53"/>
  <c r="J53" s="1"/>
  <c r="I142"/>
  <c r="J142" s="1"/>
  <c r="K142"/>
  <c r="K117"/>
  <c r="I118"/>
  <c r="J118" s="1"/>
  <c r="K118"/>
  <c r="I127"/>
  <c r="J127" s="1"/>
  <c r="K127"/>
  <c r="K95"/>
  <c r="I95"/>
  <c r="J95" s="1"/>
  <c r="K162"/>
  <c r="K43"/>
  <c r="I126"/>
  <c r="J126" s="1"/>
  <c r="K126"/>
  <c r="K21"/>
  <c r="I21"/>
  <c r="J21" s="1"/>
  <c r="K20"/>
  <c r="I20"/>
  <c r="J20" s="1"/>
  <c r="K189"/>
  <c r="I189"/>
  <c r="J189" s="1"/>
  <c r="H129"/>
  <c r="K128"/>
  <c r="G129"/>
  <c r="F129"/>
  <c r="K14"/>
  <c r="H193"/>
  <c r="G193"/>
  <c r="F193"/>
  <c r="K192"/>
  <c r="K191"/>
  <c r="K190"/>
  <c r="K188"/>
  <c r="H183"/>
  <c r="K182" s="1"/>
  <c r="K183" s="1"/>
  <c r="G183"/>
  <c r="F183"/>
  <c r="H178"/>
  <c r="G178"/>
  <c r="F178"/>
  <c r="K175"/>
  <c r="K174"/>
  <c r="J174"/>
  <c r="K173"/>
  <c r="I172"/>
  <c r="K170"/>
  <c r="H164"/>
  <c r="G164"/>
  <c r="F164"/>
  <c r="K163"/>
  <c r="K161"/>
  <c r="K160"/>
  <c r="K159"/>
  <c r="K158"/>
  <c r="K157"/>
  <c r="H152"/>
  <c r="G152"/>
  <c r="F152"/>
  <c r="K151"/>
  <c r="K150"/>
  <c r="K149"/>
  <c r="K148"/>
  <c r="K147"/>
  <c r="K146"/>
  <c r="K145"/>
  <c r="K144"/>
  <c r="K143"/>
  <c r="K141"/>
  <c r="I140"/>
  <c r="I139"/>
  <c r="K138"/>
  <c r="K125"/>
  <c r="K124"/>
  <c r="K123"/>
  <c r="K122"/>
  <c r="K121"/>
  <c r="K120"/>
  <c r="K119"/>
  <c r="K116"/>
  <c r="K115"/>
  <c r="K114"/>
  <c r="K113"/>
  <c r="K112"/>
  <c r="H104"/>
  <c r="G104"/>
  <c r="F104"/>
  <c r="K102"/>
  <c r="K101"/>
  <c r="K100"/>
  <c r="K99"/>
  <c r="K98"/>
  <c r="K97"/>
  <c r="K96"/>
  <c r="K93"/>
  <c r="K92"/>
  <c r="K91"/>
  <c r="K90"/>
  <c r="H84"/>
  <c r="G84"/>
  <c r="F84"/>
  <c r="K83"/>
  <c r="K82"/>
  <c r="K81"/>
  <c r="K80"/>
  <c r="K79"/>
  <c r="K78"/>
  <c r="K77"/>
  <c r="K76"/>
  <c r="K75"/>
  <c r="K74"/>
  <c r="H68"/>
  <c r="G68"/>
  <c r="F68"/>
  <c r="K67"/>
  <c r="K66"/>
  <c r="K65"/>
  <c r="K64"/>
  <c r="K62"/>
  <c r="K61"/>
  <c r="K60"/>
  <c r="H55"/>
  <c r="G55"/>
  <c r="F55"/>
  <c r="K54"/>
  <c r="K53"/>
  <c r="K52"/>
  <c r="K50"/>
  <c r="K48"/>
  <c r="K42"/>
  <c r="K39"/>
  <c r="H35"/>
  <c r="G35"/>
  <c r="F35"/>
  <c r="K34"/>
  <c r="K32"/>
  <c r="K30"/>
  <c r="H26"/>
  <c r="G26"/>
  <c r="F26"/>
  <c r="K25"/>
  <c r="K24"/>
  <c r="K23"/>
  <c r="K22"/>
  <c r="K19"/>
  <c r="H15"/>
  <c r="G15"/>
  <c r="F15"/>
  <c r="K12"/>
  <c r="K11"/>
  <c r="K10"/>
  <c r="K9"/>
  <c r="K8"/>
  <c r="K7"/>
  <c r="I47" i="83"/>
  <c r="J47" s="1"/>
  <c r="I46"/>
  <c r="K47"/>
  <c r="I53"/>
  <c r="J53" s="1"/>
  <c r="I52"/>
  <c r="J52" s="1"/>
  <c r="K53"/>
  <c r="H54"/>
  <c r="G54"/>
  <c r="F54"/>
  <c r="K52"/>
  <c r="K169"/>
  <c r="J169"/>
  <c r="I169"/>
  <c r="I183"/>
  <c r="I184"/>
  <c r="I185"/>
  <c r="J185" s="1"/>
  <c r="I186"/>
  <c r="I182"/>
  <c r="I176"/>
  <c r="I177" s="1"/>
  <c r="I164"/>
  <c r="J164" s="1"/>
  <c r="I165"/>
  <c r="I166"/>
  <c r="I167"/>
  <c r="I168"/>
  <c r="J168" s="1"/>
  <c r="I163"/>
  <c r="J163" s="1"/>
  <c r="I153"/>
  <c r="J153" s="1"/>
  <c r="I154"/>
  <c r="J154" s="1"/>
  <c r="I155"/>
  <c r="J155" s="1"/>
  <c r="I156"/>
  <c r="I157"/>
  <c r="J157" s="1"/>
  <c r="I152"/>
  <c r="I135"/>
  <c r="I136"/>
  <c r="I137"/>
  <c r="J137" s="1"/>
  <c r="I138"/>
  <c r="I139"/>
  <c r="J139" s="1"/>
  <c r="I140"/>
  <c r="I141"/>
  <c r="J141" s="1"/>
  <c r="I142"/>
  <c r="I143"/>
  <c r="J143" s="1"/>
  <c r="I144"/>
  <c r="I145"/>
  <c r="J145" s="1"/>
  <c r="I146"/>
  <c r="I134"/>
  <c r="J134" s="1"/>
  <c r="I111"/>
  <c r="J111" s="1"/>
  <c r="I112"/>
  <c r="J112" s="1"/>
  <c r="I113"/>
  <c r="I114"/>
  <c r="J114" s="1"/>
  <c r="I115"/>
  <c r="J115" s="1"/>
  <c r="I116"/>
  <c r="I117"/>
  <c r="I118"/>
  <c r="J118" s="1"/>
  <c r="I119"/>
  <c r="J119" s="1"/>
  <c r="I120"/>
  <c r="J120" s="1"/>
  <c r="I121"/>
  <c r="I122"/>
  <c r="J122" s="1"/>
  <c r="I123"/>
  <c r="J123" s="1"/>
  <c r="I124"/>
  <c r="J124" s="1"/>
  <c r="I109"/>
  <c r="J109" s="1"/>
  <c r="I90"/>
  <c r="J90" s="1"/>
  <c r="I91"/>
  <c r="J91" s="1"/>
  <c r="I92"/>
  <c r="J92" s="1"/>
  <c r="I93"/>
  <c r="I95"/>
  <c r="J95" s="1"/>
  <c r="I96"/>
  <c r="J96" s="1"/>
  <c r="I97"/>
  <c r="J97" s="1"/>
  <c r="I98"/>
  <c r="J98" s="1"/>
  <c r="I99"/>
  <c r="J99" s="1"/>
  <c r="I100"/>
  <c r="J100" s="1"/>
  <c r="I101"/>
  <c r="J101" s="1"/>
  <c r="I89"/>
  <c r="I73"/>
  <c r="J73" s="1"/>
  <c r="I74"/>
  <c r="J74" s="1"/>
  <c r="I75"/>
  <c r="I76"/>
  <c r="I77"/>
  <c r="J77" s="1"/>
  <c r="I78"/>
  <c r="J78" s="1"/>
  <c r="I79"/>
  <c r="J79" s="1"/>
  <c r="I80"/>
  <c r="I81"/>
  <c r="J81" s="1"/>
  <c r="I82"/>
  <c r="J82" s="1"/>
  <c r="I72"/>
  <c r="I60"/>
  <c r="I61"/>
  <c r="J61" s="1"/>
  <c r="I62"/>
  <c r="I63"/>
  <c r="J63" s="1"/>
  <c r="I64"/>
  <c r="J64" s="1"/>
  <c r="I65"/>
  <c r="J65" s="1"/>
  <c r="I66"/>
  <c r="I59"/>
  <c r="I51"/>
  <c r="I48"/>
  <c r="J48" s="1"/>
  <c r="I40"/>
  <c r="J40" s="1"/>
  <c r="I37"/>
  <c r="I32"/>
  <c r="J32" s="1"/>
  <c r="I30"/>
  <c r="J30" s="1"/>
  <c r="I28"/>
  <c r="I19"/>
  <c r="I20"/>
  <c r="J20" s="1"/>
  <c r="I21"/>
  <c r="I22"/>
  <c r="J22" s="1"/>
  <c r="I23"/>
  <c r="J23" s="1"/>
  <c r="I18"/>
  <c r="I6"/>
  <c r="J6" s="1"/>
  <c r="I7"/>
  <c r="I8"/>
  <c r="I9"/>
  <c r="J9" s="1"/>
  <c r="I10"/>
  <c r="J10" s="1"/>
  <c r="I11"/>
  <c r="J11" s="1"/>
  <c r="I12"/>
  <c r="I5"/>
  <c r="J5" s="1"/>
  <c r="H187"/>
  <c r="G187"/>
  <c r="F187"/>
  <c r="K186"/>
  <c r="J186"/>
  <c r="K185"/>
  <c r="K184"/>
  <c r="J184"/>
  <c r="K182"/>
  <c r="J182"/>
  <c r="H177"/>
  <c r="K176" s="1"/>
  <c r="K177" s="1"/>
  <c r="G177"/>
  <c r="F177"/>
  <c r="H172"/>
  <c r="G172"/>
  <c r="F172"/>
  <c r="K168"/>
  <c r="K167"/>
  <c r="J167"/>
  <c r="K165"/>
  <c r="J165"/>
  <c r="K164"/>
  <c r="K163"/>
  <c r="H158"/>
  <c r="G158"/>
  <c r="F158"/>
  <c r="K157"/>
  <c r="K156"/>
  <c r="J156"/>
  <c r="K155"/>
  <c r="K154"/>
  <c r="K153"/>
  <c r="K152"/>
  <c r="H147"/>
  <c r="G147"/>
  <c r="F147"/>
  <c r="K146"/>
  <c r="J146"/>
  <c r="K145"/>
  <c r="K144"/>
  <c r="J144"/>
  <c r="K143"/>
  <c r="K142"/>
  <c r="J142"/>
  <c r="K141"/>
  <c r="K140"/>
  <c r="J140"/>
  <c r="K139"/>
  <c r="K138"/>
  <c r="J138"/>
  <c r="K137"/>
  <c r="K134"/>
  <c r="H125"/>
  <c r="G125"/>
  <c r="F125"/>
  <c r="K124"/>
  <c r="K123"/>
  <c r="K122"/>
  <c r="K121"/>
  <c r="J121"/>
  <c r="K120"/>
  <c r="K119"/>
  <c r="K118"/>
  <c r="K117"/>
  <c r="J117"/>
  <c r="K115"/>
  <c r="K114"/>
  <c r="K113"/>
  <c r="J113"/>
  <c r="K112"/>
  <c r="K111"/>
  <c r="K109"/>
  <c r="H103"/>
  <c r="G103"/>
  <c r="F103"/>
  <c r="K101"/>
  <c r="K100"/>
  <c r="K99"/>
  <c r="K98"/>
  <c r="K97"/>
  <c r="K96"/>
  <c r="K95"/>
  <c r="K92"/>
  <c r="K91"/>
  <c r="K90"/>
  <c r="K89"/>
  <c r="H83"/>
  <c r="G83"/>
  <c r="F83"/>
  <c r="K82"/>
  <c r="K81"/>
  <c r="K80"/>
  <c r="J80"/>
  <c r="K79"/>
  <c r="K78"/>
  <c r="K77"/>
  <c r="K76"/>
  <c r="J76"/>
  <c r="K75"/>
  <c r="J75"/>
  <c r="K74"/>
  <c r="K73"/>
  <c r="K72"/>
  <c r="H67"/>
  <c r="G67"/>
  <c r="F67"/>
  <c r="K66"/>
  <c r="J66"/>
  <c r="K65"/>
  <c r="K64"/>
  <c r="K63"/>
  <c r="K61"/>
  <c r="K60"/>
  <c r="J60"/>
  <c r="K59"/>
  <c r="J59"/>
  <c r="K51"/>
  <c r="J51"/>
  <c r="K48"/>
  <c r="K46"/>
  <c r="H42"/>
  <c r="G42"/>
  <c r="F42"/>
  <c r="K40"/>
  <c r="K37"/>
  <c r="J37"/>
  <c r="H33"/>
  <c r="G33"/>
  <c r="F33"/>
  <c r="K32"/>
  <c r="K30"/>
  <c r="K28"/>
  <c r="H24"/>
  <c r="G24"/>
  <c r="F24"/>
  <c r="K23"/>
  <c r="K22"/>
  <c r="K21"/>
  <c r="J21"/>
  <c r="K20"/>
  <c r="K18"/>
  <c r="H14"/>
  <c r="G14"/>
  <c r="F14"/>
  <c r="K12"/>
  <c r="J12"/>
  <c r="K11"/>
  <c r="K10"/>
  <c r="K9"/>
  <c r="K6"/>
  <c r="K5"/>
  <c r="I179" i="82"/>
  <c r="J179" s="1"/>
  <c r="I180"/>
  <c r="I181"/>
  <c r="I177"/>
  <c r="I171"/>
  <c r="J171" s="1"/>
  <c r="J172" s="1"/>
  <c r="I161"/>
  <c r="I162"/>
  <c r="I163"/>
  <c r="I164"/>
  <c r="I165"/>
  <c r="I166"/>
  <c r="I160"/>
  <c r="I154"/>
  <c r="I150"/>
  <c r="J150" s="1"/>
  <c r="I151"/>
  <c r="J151" s="1"/>
  <c r="I152"/>
  <c r="I153"/>
  <c r="I149"/>
  <c r="I132"/>
  <c r="I133"/>
  <c r="I134"/>
  <c r="I135"/>
  <c r="I136"/>
  <c r="J136" s="1"/>
  <c r="I137"/>
  <c r="I138"/>
  <c r="I139"/>
  <c r="I140"/>
  <c r="J140" s="1"/>
  <c r="I141"/>
  <c r="I142"/>
  <c r="I143"/>
  <c r="I131"/>
  <c r="I107"/>
  <c r="J107" s="1"/>
  <c r="I108"/>
  <c r="I109"/>
  <c r="I110"/>
  <c r="I111"/>
  <c r="J111" s="1"/>
  <c r="I112"/>
  <c r="I113"/>
  <c r="I114"/>
  <c r="I115"/>
  <c r="I116"/>
  <c r="J116" s="1"/>
  <c r="I117"/>
  <c r="I118"/>
  <c r="I119"/>
  <c r="I120"/>
  <c r="J120" s="1"/>
  <c r="I121"/>
  <c r="I106"/>
  <c r="I87"/>
  <c r="J87" s="1"/>
  <c r="I88"/>
  <c r="J88" s="1"/>
  <c r="I89"/>
  <c r="I90"/>
  <c r="I91"/>
  <c r="J91" s="1"/>
  <c r="I92"/>
  <c r="J92" s="1"/>
  <c r="I93"/>
  <c r="I94"/>
  <c r="I95"/>
  <c r="J95" s="1"/>
  <c r="I96"/>
  <c r="I97"/>
  <c r="I98"/>
  <c r="I86"/>
  <c r="I70"/>
  <c r="J70" s="1"/>
  <c r="I71"/>
  <c r="I72"/>
  <c r="I73"/>
  <c r="I74"/>
  <c r="J74" s="1"/>
  <c r="I75"/>
  <c r="J75" s="1"/>
  <c r="I76"/>
  <c r="I77"/>
  <c r="I78"/>
  <c r="J78" s="1"/>
  <c r="I79"/>
  <c r="I69"/>
  <c r="I63"/>
  <c r="I62"/>
  <c r="I61"/>
  <c r="J61" s="1"/>
  <c r="I60"/>
  <c r="I58"/>
  <c r="I57"/>
  <c r="I56"/>
  <c r="I50"/>
  <c r="J50" s="1"/>
  <c r="I47"/>
  <c r="I46"/>
  <c r="I40"/>
  <c r="J40" s="1"/>
  <c r="I37"/>
  <c r="I32"/>
  <c r="J32" s="1"/>
  <c r="I30"/>
  <c r="I28"/>
  <c r="I21"/>
  <c r="J21" s="1"/>
  <c r="I22"/>
  <c r="J22" s="1"/>
  <c r="I23"/>
  <c r="I20"/>
  <c r="I18"/>
  <c r="J18" s="1"/>
  <c r="I6"/>
  <c r="J6" s="1"/>
  <c r="I8"/>
  <c r="I9"/>
  <c r="I10"/>
  <c r="J10" s="1"/>
  <c r="I11"/>
  <c r="J11" s="1"/>
  <c r="I12"/>
  <c r="I5"/>
  <c r="H182"/>
  <c r="G182"/>
  <c r="F182"/>
  <c r="K181"/>
  <c r="J181"/>
  <c r="K180"/>
  <c r="J180"/>
  <c r="K179"/>
  <c r="K177"/>
  <c r="J177"/>
  <c r="H172"/>
  <c r="G172"/>
  <c r="F172"/>
  <c r="K171"/>
  <c r="K172" s="1"/>
  <c r="H167"/>
  <c r="G167"/>
  <c r="F167"/>
  <c r="K166"/>
  <c r="J166"/>
  <c r="K165"/>
  <c r="J165"/>
  <c r="K164"/>
  <c r="J164"/>
  <c r="K162"/>
  <c r="J162"/>
  <c r="K161"/>
  <c r="J161"/>
  <c r="K160"/>
  <c r="H155"/>
  <c r="G155"/>
  <c r="F155"/>
  <c r="K154"/>
  <c r="J154"/>
  <c r="K153"/>
  <c r="J153"/>
  <c r="K152"/>
  <c r="J152"/>
  <c r="K151"/>
  <c r="K150"/>
  <c r="K149"/>
  <c r="H144"/>
  <c r="G144"/>
  <c r="F144"/>
  <c r="K143"/>
  <c r="J143"/>
  <c r="K142"/>
  <c r="J142"/>
  <c r="K141"/>
  <c r="J141"/>
  <c r="K140"/>
  <c r="K139"/>
  <c r="J139"/>
  <c r="K138"/>
  <c r="J138"/>
  <c r="K137"/>
  <c r="J137"/>
  <c r="K136"/>
  <c r="K135"/>
  <c r="J135"/>
  <c r="K134"/>
  <c r="J134"/>
  <c r="K131"/>
  <c r="J131"/>
  <c r="H122"/>
  <c r="G122"/>
  <c r="F122"/>
  <c r="K121"/>
  <c r="J121"/>
  <c r="K120"/>
  <c r="K119"/>
  <c r="J119"/>
  <c r="K118"/>
  <c r="J118"/>
  <c r="K117"/>
  <c r="J117"/>
  <c r="K116"/>
  <c r="K115"/>
  <c r="J115"/>
  <c r="K114"/>
  <c r="J114"/>
  <c r="K112"/>
  <c r="J112"/>
  <c r="K111"/>
  <c r="K110"/>
  <c r="J110"/>
  <c r="K109"/>
  <c r="J109"/>
  <c r="K108"/>
  <c r="J108"/>
  <c r="K107"/>
  <c r="K106"/>
  <c r="H100"/>
  <c r="G100"/>
  <c r="F100"/>
  <c r="K98"/>
  <c r="J98"/>
  <c r="K97"/>
  <c r="J97"/>
  <c r="K96"/>
  <c r="J96"/>
  <c r="K95"/>
  <c r="K94"/>
  <c r="J94"/>
  <c r="K93"/>
  <c r="J93"/>
  <c r="K92"/>
  <c r="K91"/>
  <c r="K89"/>
  <c r="J89"/>
  <c r="K88"/>
  <c r="K87"/>
  <c r="K86"/>
  <c r="H80"/>
  <c r="G80"/>
  <c r="F80"/>
  <c r="K79"/>
  <c r="J79"/>
  <c r="K78"/>
  <c r="K77"/>
  <c r="J77"/>
  <c r="K76"/>
  <c r="J76"/>
  <c r="K75"/>
  <c r="K74"/>
  <c r="K73"/>
  <c r="J73"/>
  <c r="K72"/>
  <c r="J72"/>
  <c r="K71"/>
  <c r="J71"/>
  <c r="K70"/>
  <c r="K69"/>
  <c r="J69"/>
  <c r="H64"/>
  <c r="G64"/>
  <c r="F64"/>
  <c r="K63"/>
  <c r="J63"/>
  <c r="K62"/>
  <c r="J62"/>
  <c r="K61"/>
  <c r="K60"/>
  <c r="J60"/>
  <c r="K58"/>
  <c r="J58"/>
  <c r="K57"/>
  <c r="J57"/>
  <c r="K56"/>
  <c r="H51"/>
  <c r="G51"/>
  <c r="F51"/>
  <c r="K50"/>
  <c r="K47"/>
  <c r="J47"/>
  <c r="K46"/>
  <c r="J46"/>
  <c r="H42"/>
  <c r="G42"/>
  <c r="K42" s="1"/>
  <c r="F42"/>
  <c r="K40"/>
  <c r="K37"/>
  <c r="H33"/>
  <c r="G33"/>
  <c r="F33"/>
  <c r="K32"/>
  <c r="K30"/>
  <c r="J30"/>
  <c r="K28"/>
  <c r="H24"/>
  <c r="G24"/>
  <c r="F24"/>
  <c r="K23"/>
  <c r="J23"/>
  <c r="K22"/>
  <c r="K21"/>
  <c r="K20"/>
  <c r="J20"/>
  <c r="K18"/>
  <c r="H14"/>
  <c r="G14"/>
  <c r="F14"/>
  <c r="K12"/>
  <c r="J12"/>
  <c r="K11"/>
  <c r="K10"/>
  <c r="K9"/>
  <c r="J9"/>
  <c r="K6"/>
  <c r="K5"/>
  <c r="I11" i="81"/>
  <c r="I14" s="1"/>
  <c r="K11"/>
  <c r="I12"/>
  <c r="J12"/>
  <c r="K12"/>
  <c r="K14" s="1"/>
  <c r="F14"/>
  <c r="G14"/>
  <c r="H14"/>
  <c r="I18"/>
  <c r="J18" s="1"/>
  <c r="K18"/>
  <c r="I20"/>
  <c r="J20"/>
  <c r="K20"/>
  <c r="I56"/>
  <c r="J56" s="1"/>
  <c r="H377" i="80"/>
  <c r="G377"/>
  <c r="F377"/>
  <c r="K376"/>
  <c r="J376"/>
  <c r="I376"/>
  <c r="K375"/>
  <c r="J375"/>
  <c r="I375"/>
  <c r="K374"/>
  <c r="I374"/>
  <c r="J374" s="1"/>
  <c r="K373"/>
  <c r="I373"/>
  <c r="J373" s="1"/>
  <c r="K372"/>
  <c r="K377" s="1"/>
  <c r="J372"/>
  <c r="I372"/>
  <c r="I367"/>
  <c r="H367"/>
  <c r="G367"/>
  <c r="F367"/>
  <c r="K366"/>
  <c r="K367" s="1"/>
  <c r="I366"/>
  <c r="J366" s="1"/>
  <c r="J367" s="1"/>
  <c r="H362"/>
  <c r="G362"/>
  <c r="F362"/>
  <c r="K361"/>
  <c r="I361"/>
  <c r="J361" s="1"/>
  <c r="K360"/>
  <c r="I360"/>
  <c r="J360" s="1"/>
  <c r="K359"/>
  <c r="K362" s="1"/>
  <c r="J359"/>
  <c r="I359"/>
  <c r="K357"/>
  <c r="J357"/>
  <c r="I357"/>
  <c r="K356"/>
  <c r="I356"/>
  <c r="J356" s="1"/>
  <c r="K355"/>
  <c r="I355"/>
  <c r="I362" s="1"/>
  <c r="J362" s="1"/>
  <c r="H350"/>
  <c r="G350"/>
  <c r="F350"/>
  <c r="K349"/>
  <c r="I349"/>
  <c r="J349" s="1"/>
  <c r="K348"/>
  <c r="I348"/>
  <c r="J348" s="1"/>
  <c r="K347"/>
  <c r="K350" s="1"/>
  <c r="J347"/>
  <c r="I347"/>
  <c r="K346"/>
  <c r="J346"/>
  <c r="I346"/>
  <c r="K345"/>
  <c r="I345"/>
  <c r="J345" s="1"/>
  <c r="K344"/>
  <c r="I344"/>
  <c r="I350" s="1"/>
  <c r="J350" s="1"/>
  <c r="H339"/>
  <c r="G339"/>
  <c r="F339"/>
  <c r="K338"/>
  <c r="I338"/>
  <c r="J338" s="1"/>
  <c r="K337"/>
  <c r="I337"/>
  <c r="J337" s="1"/>
  <c r="K336"/>
  <c r="J336"/>
  <c r="I336"/>
  <c r="K335"/>
  <c r="J335"/>
  <c r="I335"/>
  <c r="K334"/>
  <c r="I334"/>
  <c r="J334" s="1"/>
  <c r="K333"/>
  <c r="I333"/>
  <c r="J333" s="1"/>
  <c r="K332"/>
  <c r="K339" s="1"/>
  <c r="J332"/>
  <c r="I332"/>
  <c r="K331"/>
  <c r="J331"/>
  <c r="I331"/>
  <c r="K330"/>
  <c r="I330"/>
  <c r="J330" s="1"/>
  <c r="K329"/>
  <c r="I329"/>
  <c r="J329" s="1"/>
  <c r="I328"/>
  <c r="I327"/>
  <c r="K326"/>
  <c r="I326"/>
  <c r="J326" s="1"/>
  <c r="H317"/>
  <c r="G317"/>
  <c r="F317"/>
  <c r="K316"/>
  <c r="J316"/>
  <c r="I316"/>
  <c r="K315"/>
  <c r="I315"/>
  <c r="J315" s="1"/>
  <c r="K314"/>
  <c r="J314"/>
  <c r="I314"/>
  <c r="K313"/>
  <c r="J313"/>
  <c r="I313"/>
  <c r="K312"/>
  <c r="J312"/>
  <c r="I312"/>
  <c r="K311"/>
  <c r="I311"/>
  <c r="J311" s="1"/>
  <c r="K310"/>
  <c r="J310"/>
  <c r="I310"/>
  <c r="K309"/>
  <c r="J309"/>
  <c r="I309"/>
  <c r="K308"/>
  <c r="J308"/>
  <c r="I308"/>
  <c r="K307"/>
  <c r="I307"/>
  <c r="J307" s="1"/>
  <c r="K306"/>
  <c r="J306"/>
  <c r="I306"/>
  <c r="K305"/>
  <c r="J305"/>
  <c r="I305"/>
  <c r="K304"/>
  <c r="J304"/>
  <c r="I304"/>
  <c r="K303"/>
  <c r="I303"/>
  <c r="J303" s="1"/>
  <c r="K302"/>
  <c r="J302"/>
  <c r="I302"/>
  <c r="K301"/>
  <c r="K317" s="1"/>
  <c r="J301"/>
  <c r="I301"/>
  <c r="K300"/>
  <c r="J300"/>
  <c r="I300"/>
  <c r="I317" s="1"/>
  <c r="H294"/>
  <c r="G294"/>
  <c r="F294"/>
  <c r="K293"/>
  <c r="J293"/>
  <c r="I293"/>
  <c r="K292"/>
  <c r="J292"/>
  <c r="I292"/>
  <c r="K291"/>
  <c r="I291"/>
  <c r="J291" s="1"/>
  <c r="K290"/>
  <c r="J290"/>
  <c r="I290"/>
  <c r="K289"/>
  <c r="J289"/>
  <c r="I289"/>
  <c r="K288"/>
  <c r="J288"/>
  <c r="I288"/>
  <c r="K287"/>
  <c r="I287"/>
  <c r="J287" s="1"/>
  <c r="K286"/>
  <c r="J286"/>
  <c r="I286"/>
  <c r="K285"/>
  <c r="J285"/>
  <c r="I285"/>
  <c r="K284"/>
  <c r="J284"/>
  <c r="I284"/>
  <c r="K283"/>
  <c r="K294" s="1"/>
  <c r="I283"/>
  <c r="J283" s="1"/>
  <c r="H277"/>
  <c r="G277"/>
  <c r="F277"/>
  <c r="K276"/>
  <c r="J276"/>
  <c r="I276"/>
  <c r="K275"/>
  <c r="I275"/>
  <c r="J275" s="1"/>
  <c r="K274"/>
  <c r="J274"/>
  <c r="I274"/>
  <c r="K273"/>
  <c r="J273"/>
  <c r="I273"/>
  <c r="K272"/>
  <c r="J272"/>
  <c r="I272"/>
  <c r="K271"/>
  <c r="I271"/>
  <c r="J271" s="1"/>
  <c r="K270"/>
  <c r="J270"/>
  <c r="I270"/>
  <c r="K269"/>
  <c r="J269"/>
  <c r="I269"/>
  <c r="K268"/>
  <c r="J268"/>
  <c r="I268"/>
  <c r="K267"/>
  <c r="I267"/>
  <c r="J267" s="1"/>
  <c r="K266"/>
  <c r="K277" s="1"/>
  <c r="J266"/>
  <c r="I266"/>
  <c r="I277" s="1"/>
  <c r="H261"/>
  <c r="G261"/>
  <c r="G392" s="1"/>
  <c r="F261"/>
  <c r="K260"/>
  <c r="I260"/>
  <c r="J260" s="1"/>
  <c r="K259"/>
  <c r="J259"/>
  <c r="I259"/>
  <c r="K258"/>
  <c r="J258"/>
  <c r="I258"/>
  <c r="K257"/>
  <c r="J257"/>
  <c r="I257"/>
  <c r="K256"/>
  <c r="I256"/>
  <c r="J256" s="1"/>
  <c r="K255"/>
  <c r="J255"/>
  <c r="I255"/>
  <c r="K254"/>
  <c r="K261" s="1"/>
  <c r="J254"/>
  <c r="I254"/>
  <c r="K253"/>
  <c r="J253"/>
  <c r="I253"/>
  <c r="I261" s="1"/>
  <c r="J261" s="1"/>
  <c r="H248"/>
  <c r="G248"/>
  <c r="K248" s="1"/>
  <c r="F248"/>
  <c r="K247"/>
  <c r="J247"/>
  <c r="I247"/>
  <c r="K246"/>
  <c r="J246"/>
  <c r="I246"/>
  <c r="K245"/>
  <c r="I245"/>
  <c r="J245" s="1"/>
  <c r="K244"/>
  <c r="J244"/>
  <c r="I244"/>
  <c r="K243"/>
  <c r="J243"/>
  <c r="I243"/>
  <c r="H239"/>
  <c r="G239"/>
  <c r="K239" s="1"/>
  <c r="F239"/>
  <c r="F392" s="1"/>
  <c r="K237"/>
  <c r="J237"/>
  <c r="I237"/>
  <c r="K236"/>
  <c r="J236"/>
  <c r="I236"/>
  <c r="K234"/>
  <c r="J234"/>
  <c r="I234"/>
  <c r="I239" s="1"/>
  <c r="J239" s="1"/>
  <c r="H230"/>
  <c r="G230"/>
  <c r="F230"/>
  <c r="K229"/>
  <c r="J229"/>
  <c r="I229"/>
  <c r="K227"/>
  <c r="J227"/>
  <c r="I227"/>
  <c r="K225"/>
  <c r="K230" s="1"/>
  <c r="I225"/>
  <c r="J225" s="1"/>
  <c r="J230" s="1"/>
  <c r="H221"/>
  <c r="G221"/>
  <c r="F221"/>
  <c r="K220"/>
  <c r="J220"/>
  <c r="I220"/>
  <c r="K219"/>
  <c r="I219"/>
  <c r="J219" s="1"/>
  <c r="K218"/>
  <c r="J218"/>
  <c r="I218"/>
  <c r="K217"/>
  <c r="K221" s="1"/>
  <c r="J217"/>
  <c r="I217"/>
  <c r="K215"/>
  <c r="J215"/>
  <c r="I215"/>
  <c r="I221" s="1"/>
  <c r="H211"/>
  <c r="H392" s="1"/>
  <c r="G211"/>
  <c r="F211"/>
  <c r="K209"/>
  <c r="J209"/>
  <c r="I209"/>
  <c r="K208"/>
  <c r="J208"/>
  <c r="I208"/>
  <c r="K207"/>
  <c r="I207"/>
  <c r="J207" s="1"/>
  <c r="K206"/>
  <c r="J206"/>
  <c r="I206"/>
  <c r="I205"/>
  <c r="I211" s="1"/>
  <c r="K203"/>
  <c r="J203"/>
  <c r="I203"/>
  <c r="K202"/>
  <c r="K211" s="1"/>
  <c r="J202"/>
  <c r="I202"/>
  <c r="K98" i="81"/>
  <c r="I98"/>
  <c r="J98" s="1"/>
  <c r="H182"/>
  <c r="G182"/>
  <c r="F182"/>
  <c r="K181"/>
  <c r="I181"/>
  <c r="J181" s="1"/>
  <c r="K180"/>
  <c r="I180"/>
  <c r="J180" s="1"/>
  <c r="K179"/>
  <c r="I179"/>
  <c r="J179" s="1"/>
  <c r="K178"/>
  <c r="I178"/>
  <c r="J178" s="1"/>
  <c r="K177"/>
  <c r="I177"/>
  <c r="J177" s="1"/>
  <c r="H172"/>
  <c r="K171" s="1"/>
  <c r="K172" s="1"/>
  <c r="G172"/>
  <c r="F172"/>
  <c r="I171"/>
  <c r="J171" s="1"/>
  <c r="J172" s="1"/>
  <c r="H167"/>
  <c r="G167"/>
  <c r="F167"/>
  <c r="K166"/>
  <c r="I166"/>
  <c r="J166" s="1"/>
  <c r="K165"/>
  <c r="I165"/>
  <c r="J165" s="1"/>
  <c r="K164"/>
  <c r="I164"/>
  <c r="J164" s="1"/>
  <c r="K162"/>
  <c r="I162"/>
  <c r="J162" s="1"/>
  <c r="K161"/>
  <c r="I161"/>
  <c r="J161" s="1"/>
  <c r="K160"/>
  <c r="I160"/>
  <c r="H155"/>
  <c r="G155"/>
  <c r="F155"/>
  <c r="K154"/>
  <c r="I154"/>
  <c r="J154" s="1"/>
  <c r="K153"/>
  <c r="I153"/>
  <c r="J153" s="1"/>
  <c r="K152"/>
  <c r="I152"/>
  <c r="J152" s="1"/>
  <c r="K151"/>
  <c r="I151"/>
  <c r="J151" s="1"/>
  <c r="K150"/>
  <c r="I150"/>
  <c r="J150" s="1"/>
  <c r="K149"/>
  <c r="I149"/>
  <c r="H144"/>
  <c r="G144"/>
  <c r="F144"/>
  <c r="K143"/>
  <c r="I143"/>
  <c r="J143" s="1"/>
  <c r="K142"/>
  <c r="I142"/>
  <c r="J142" s="1"/>
  <c r="K141"/>
  <c r="I141"/>
  <c r="J141" s="1"/>
  <c r="K140"/>
  <c r="I140"/>
  <c r="J140" s="1"/>
  <c r="K139"/>
  <c r="I139"/>
  <c r="J139" s="1"/>
  <c r="K138"/>
  <c r="I138"/>
  <c r="J138" s="1"/>
  <c r="K137"/>
  <c r="I137"/>
  <c r="J137" s="1"/>
  <c r="K136"/>
  <c r="I136"/>
  <c r="J136" s="1"/>
  <c r="K135"/>
  <c r="I135"/>
  <c r="J135" s="1"/>
  <c r="K134"/>
  <c r="I134"/>
  <c r="J134" s="1"/>
  <c r="I133"/>
  <c r="I132"/>
  <c r="K131"/>
  <c r="I131"/>
  <c r="H122"/>
  <c r="G122"/>
  <c r="F122"/>
  <c r="K121"/>
  <c r="I121"/>
  <c r="J121" s="1"/>
  <c r="K120"/>
  <c r="I120"/>
  <c r="J120" s="1"/>
  <c r="K119"/>
  <c r="I119"/>
  <c r="J119" s="1"/>
  <c r="K118"/>
  <c r="I118"/>
  <c r="J118" s="1"/>
  <c r="K117"/>
  <c r="I117"/>
  <c r="J117" s="1"/>
  <c r="K116"/>
  <c r="I116"/>
  <c r="J116" s="1"/>
  <c r="K115"/>
  <c r="I115"/>
  <c r="J115" s="1"/>
  <c r="K114"/>
  <c r="J114"/>
  <c r="I114"/>
  <c r="K112"/>
  <c r="I112"/>
  <c r="J112" s="1"/>
  <c r="K111"/>
  <c r="I111"/>
  <c r="J111" s="1"/>
  <c r="K110"/>
  <c r="I110"/>
  <c r="J110" s="1"/>
  <c r="K109"/>
  <c r="I109"/>
  <c r="J109" s="1"/>
  <c r="K89"/>
  <c r="I89"/>
  <c r="J89" s="1"/>
  <c r="K108"/>
  <c r="I108"/>
  <c r="J108" s="1"/>
  <c r="K107"/>
  <c r="I107"/>
  <c r="J107" s="1"/>
  <c r="K106"/>
  <c r="I106"/>
  <c r="J106" s="1"/>
  <c r="H100"/>
  <c r="G100"/>
  <c r="F100"/>
  <c r="K97"/>
  <c r="I97"/>
  <c r="J97" s="1"/>
  <c r="K96"/>
  <c r="I96"/>
  <c r="J96" s="1"/>
  <c r="K95"/>
  <c r="I95"/>
  <c r="J95" s="1"/>
  <c r="K94"/>
  <c r="I94"/>
  <c r="J94" s="1"/>
  <c r="K93"/>
  <c r="I93"/>
  <c r="J93" s="1"/>
  <c r="K92"/>
  <c r="I92"/>
  <c r="J92" s="1"/>
  <c r="K91"/>
  <c r="I91"/>
  <c r="J91" s="1"/>
  <c r="K88"/>
  <c r="I88"/>
  <c r="J88" s="1"/>
  <c r="K87"/>
  <c r="I87"/>
  <c r="J87" s="1"/>
  <c r="K86"/>
  <c r="I86"/>
  <c r="H80"/>
  <c r="G80"/>
  <c r="F80"/>
  <c r="K79"/>
  <c r="I79"/>
  <c r="J79" s="1"/>
  <c r="K78"/>
  <c r="I78"/>
  <c r="J78" s="1"/>
  <c r="K77"/>
  <c r="I77"/>
  <c r="J77" s="1"/>
  <c r="K76"/>
  <c r="I76"/>
  <c r="J76" s="1"/>
  <c r="K75"/>
  <c r="I75"/>
  <c r="J75" s="1"/>
  <c r="K74"/>
  <c r="I74"/>
  <c r="J74" s="1"/>
  <c r="K73"/>
  <c r="I73"/>
  <c r="J73" s="1"/>
  <c r="K72"/>
  <c r="I72"/>
  <c r="J72" s="1"/>
  <c r="K71"/>
  <c r="I71"/>
  <c r="J71" s="1"/>
  <c r="K70"/>
  <c r="I70"/>
  <c r="J70" s="1"/>
  <c r="K69"/>
  <c r="I69"/>
  <c r="J69" s="1"/>
  <c r="H64"/>
  <c r="G64"/>
  <c r="F64"/>
  <c r="K63"/>
  <c r="I63"/>
  <c r="J63" s="1"/>
  <c r="K62"/>
  <c r="I62"/>
  <c r="J62" s="1"/>
  <c r="K61"/>
  <c r="I61"/>
  <c r="J61" s="1"/>
  <c r="K60"/>
  <c r="I60"/>
  <c r="J60" s="1"/>
  <c r="K58"/>
  <c r="I58"/>
  <c r="J58" s="1"/>
  <c r="K57"/>
  <c r="I57"/>
  <c r="J57" s="1"/>
  <c r="K56"/>
  <c r="H51"/>
  <c r="G51"/>
  <c r="F51"/>
  <c r="K50"/>
  <c r="I50"/>
  <c r="J50" s="1"/>
  <c r="K49"/>
  <c r="I49"/>
  <c r="J49" s="1"/>
  <c r="K48"/>
  <c r="I48"/>
  <c r="J48" s="1"/>
  <c r="K47"/>
  <c r="I47"/>
  <c r="J47" s="1"/>
  <c r="K46"/>
  <c r="I46"/>
  <c r="J46" s="1"/>
  <c r="H42"/>
  <c r="G42"/>
  <c r="F42"/>
  <c r="K40"/>
  <c r="I40"/>
  <c r="J40" s="1"/>
  <c r="K37"/>
  <c r="I37"/>
  <c r="J37" s="1"/>
  <c r="H33"/>
  <c r="G33"/>
  <c r="F33"/>
  <c r="K32"/>
  <c r="I32"/>
  <c r="J32" s="1"/>
  <c r="K30"/>
  <c r="I30"/>
  <c r="J30" s="1"/>
  <c r="K28"/>
  <c r="I28"/>
  <c r="J28" s="1"/>
  <c r="H24"/>
  <c r="G24"/>
  <c r="F24"/>
  <c r="K23"/>
  <c r="I23"/>
  <c r="J23" s="1"/>
  <c r="K22"/>
  <c r="I22"/>
  <c r="J22" s="1"/>
  <c r="K21"/>
  <c r="I21"/>
  <c r="J21" s="1"/>
  <c r="K10"/>
  <c r="I10"/>
  <c r="J10" s="1"/>
  <c r="K9"/>
  <c r="I9"/>
  <c r="J9" s="1"/>
  <c r="K6"/>
  <c r="I6"/>
  <c r="J6" s="1"/>
  <c r="K5"/>
  <c r="I5"/>
  <c r="J5" s="1"/>
  <c r="K110" i="80"/>
  <c r="I110"/>
  <c r="J110" s="1"/>
  <c r="I176"/>
  <c r="I177"/>
  <c r="I178"/>
  <c r="I179"/>
  <c r="I175"/>
  <c r="I169"/>
  <c r="J169" s="1"/>
  <c r="J170" s="1"/>
  <c r="I159"/>
  <c r="I160"/>
  <c r="J160" s="1"/>
  <c r="I162"/>
  <c r="I163"/>
  <c r="J163" s="1"/>
  <c r="I164"/>
  <c r="I158"/>
  <c r="I148"/>
  <c r="J148" s="1"/>
  <c r="I149"/>
  <c r="J149" s="1"/>
  <c r="I150"/>
  <c r="I151"/>
  <c r="I152"/>
  <c r="J152" s="1"/>
  <c r="I147"/>
  <c r="I141"/>
  <c r="J141" s="1"/>
  <c r="I140"/>
  <c r="I139"/>
  <c r="J139" s="1"/>
  <c r="I138"/>
  <c r="I137"/>
  <c r="J137" s="1"/>
  <c r="I136"/>
  <c r="I135"/>
  <c r="J135" s="1"/>
  <c r="I134"/>
  <c r="I133"/>
  <c r="J133" s="1"/>
  <c r="I132"/>
  <c r="I129"/>
  <c r="J129" s="1"/>
  <c r="I104"/>
  <c r="I105"/>
  <c r="I106"/>
  <c r="J106" s="1"/>
  <c r="I107"/>
  <c r="I108"/>
  <c r="I109"/>
  <c r="I111"/>
  <c r="J111" s="1"/>
  <c r="I112"/>
  <c r="I113"/>
  <c r="I114"/>
  <c r="I115"/>
  <c r="J115" s="1"/>
  <c r="I116"/>
  <c r="I117"/>
  <c r="I118"/>
  <c r="I119"/>
  <c r="J119" s="1"/>
  <c r="I103"/>
  <c r="I87"/>
  <c r="I88"/>
  <c r="I89"/>
  <c r="I90"/>
  <c r="I91"/>
  <c r="I92"/>
  <c r="I93"/>
  <c r="I94"/>
  <c r="I95"/>
  <c r="I96"/>
  <c r="I86"/>
  <c r="I79"/>
  <c r="J79" s="1"/>
  <c r="I78"/>
  <c r="I77"/>
  <c r="J77" s="1"/>
  <c r="I76"/>
  <c r="I75"/>
  <c r="J75" s="1"/>
  <c r="I74"/>
  <c r="I73"/>
  <c r="J73" s="1"/>
  <c r="I72"/>
  <c r="I71"/>
  <c r="J71" s="1"/>
  <c r="I70"/>
  <c r="I69"/>
  <c r="J69" s="1"/>
  <c r="I63"/>
  <c r="J63" s="1"/>
  <c r="I62"/>
  <c r="I61"/>
  <c r="J61" s="1"/>
  <c r="I60"/>
  <c r="I59"/>
  <c r="I58"/>
  <c r="I57"/>
  <c r="J57" s="1"/>
  <c r="I56"/>
  <c r="J56" s="1"/>
  <c r="I50"/>
  <c r="J50" s="1"/>
  <c r="I49"/>
  <c r="I48"/>
  <c r="I47"/>
  <c r="I46"/>
  <c r="J46" s="1"/>
  <c r="I40"/>
  <c r="J40" s="1"/>
  <c r="I39"/>
  <c r="I37"/>
  <c r="J37" s="1"/>
  <c r="I32"/>
  <c r="J32" s="1"/>
  <c r="I30"/>
  <c r="I28"/>
  <c r="I23"/>
  <c r="J23" s="1"/>
  <c r="I22"/>
  <c r="J22" s="1"/>
  <c r="I21"/>
  <c r="I20"/>
  <c r="I18"/>
  <c r="J18" s="1"/>
  <c r="I6"/>
  <c r="J6" s="1"/>
  <c r="I8"/>
  <c r="I9"/>
  <c r="I10"/>
  <c r="J10" s="1"/>
  <c r="I11"/>
  <c r="I12"/>
  <c r="J12" s="1"/>
  <c r="I5"/>
  <c r="H180"/>
  <c r="G180"/>
  <c r="F180"/>
  <c r="K179"/>
  <c r="J179"/>
  <c r="K178"/>
  <c r="J178"/>
  <c r="K177"/>
  <c r="J177"/>
  <c r="K176"/>
  <c r="J176"/>
  <c r="K175"/>
  <c r="J175"/>
  <c r="H170"/>
  <c r="K169" s="1"/>
  <c r="K170" s="1"/>
  <c r="G170"/>
  <c r="F170"/>
  <c r="H165"/>
  <c r="G165"/>
  <c r="F165"/>
  <c r="K164"/>
  <c r="J164"/>
  <c r="K163"/>
  <c r="K162"/>
  <c r="J162"/>
  <c r="K160"/>
  <c r="K159"/>
  <c r="J159"/>
  <c r="K158"/>
  <c r="H153"/>
  <c r="G153"/>
  <c r="F153"/>
  <c r="K152"/>
  <c r="K151"/>
  <c r="J151"/>
  <c r="K150"/>
  <c r="J150"/>
  <c r="K149"/>
  <c r="K148"/>
  <c r="K147"/>
  <c r="H142"/>
  <c r="G142"/>
  <c r="F142"/>
  <c r="K141"/>
  <c r="K140"/>
  <c r="J140"/>
  <c r="K139"/>
  <c r="K138"/>
  <c r="J138"/>
  <c r="K137"/>
  <c r="K136"/>
  <c r="J136"/>
  <c r="K135"/>
  <c r="K134"/>
  <c r="J134"/>
  <c r="K133"/>
  <c r="K132"/>
  <c r="I131"/>
  <c r="I130"/>
  <c r="K129"/>
  <c r="H120"/>
  <c r="G120"/>
  <c r="F120"/>
  <c r="K119"/>
  <c r="K118"/>
  <c r="J118"/>
  <c r="K117"/>
  <c r="J117"/>
  <c r="K116"/>
  <c r="J116"/>
  <c r="K115"/>
  <c r="K114"/>
  <c r="J114"/>
  <c r="K113"/>
  <c r="J113"/>
  <c r="K112"/>
  <c r="J112"/>
  <c r="K111"/>
  <c r="K109"/>
  <c r="J109"/>
  <c r="K108"/>
  <c r="J108"/>
  <c r="K107"/>
  <c r="J107"/>
  <c r="K106"/>
  <c r="K105"/>
  <c r="J105"/>
  <c r="K104"/>
  <c r="J104"/>
  <c r="K103"/>
  <c r="J103"/>
  <c r="H97"/>
  <c r="G97"/>
  <c r="F97"/>
  <c r="K96"/>
  <c r="J96"/>
  <c r="K95"/>
  <c r="J95"/>
  <c r="K94"/>
  <c r="J94"/>
  <c r="K93"/>
  <c r="J93"/>
  <c r="K92"/>
  <c r="J92"/>
  <c r="K91"/>
  <c r="J91"/>
  <c r="K90"/>
  <c r="J90"/>
  <c r="K89"/>
  <c r="J89"/>
  <c r="K88"/>
  <c r="J88"/>
  <c r="K87"/>
  <c r="J87"/>
  <c r="K86"/>
  <c r="H80"/>
  <c r="G80"/>
  <c r="F80"/>
  <c r="K79"/>
  <c r="K78"/>
  <c r="J78"/>
  <c r="K77"/>
  <c r="K76"/>
  <c r="J76"/>
  <c r="K75"/>
  <c r="K74"/>
  <c r="J74"/>
  <c r="K73"/>
  <c r="K72"/>
  <c r="J72"/>
  <c r="K71"/>
  <c r="K70"/>
  <c r="J70"/>
  <c r="K69"/>
  <c r="G64"/>
  <c r="F64"/>
  <c r="K63"/>
  <c r="K62"/>
  <c r="J62"/>
  <c r="K61"/>
  <c r="K60"/>
  <c r="J60"/>
  <c r="K59"/>
  <c r="H64"/>
  <c r="K58"/>
  <c r="J58"/>
  <c r="K57"/>
  <c r="K56"/>
  <c r="H51"/>
  <c r="G51"/>
  <c r="K51" s="1"/>
  <c r="F51"/>
  <c r="K50"/>
  <c r="K49"/>
  <c r="J49"/>
  <c r="K48"/>
  <c r="K47"/>
  <c r="J47"/>
  <c r="K46"/>
  <c r="H42"/>
  <c r="G42"/>
  <c r="K42" s="1"/>
  <c r="F42"/>
  <c r="K40"/>
  <c r="K39"/>
  <c r="J39"/>
  <c r="K37"/>
  <c r="H33"/>
  <c r="G33"/>
  <c r="F33"/>
  <c r="K32"/>
  <c r="K30"/>
  <c r="J30"/>
  <c r="K28"/>
  <c r="K33" s="1"/>
  <c r="H24"/>
  <c r="G24"/>
  <c r="F24"/>
  <c r="K23"/>
  <c r="K22"/>
  <c r="K21"/>
  <c r="K24" s="1"/>
  <c r="J21"/>
  <c r="K20"/>
  <c r="J20"/>
  <c r="K18"/>
  <c r="H14"/>
  <c r="G14"/>
  <c r="F14"/>
  <c r="K12"/>
  <c r="K11"/>
  <c r="J11"/>
  <c r="K10"/>
  <c r="K9"/>
  <c r="J9"/>
  <c r="K6"/>
  <c r="K5"/>
  <c r="J194" i="79"/>
  <c r="K194"/>
  <c r="H194"/>
  <c r="I194"/>
  <c r="G194"/>
  <c r="I42"/>
  <c r="I40"/>
  <c r="J40" s="1"/>
  <c r="K40"/>
  <c r="H42"/>
  <c r="G42"/>
  <c r="F42"/>
  <c r="H179"/>
  <c r="J178"/>
  <c r="K178"/>
  <c r="K179" s="1"/>
  <c r="G179"/>
  <c r="I178"/>
  <c r="I179" s="1"/>
  <c r="F179"/>
  <c r="I38"/>
  <c r="J38" s="1"/>
  <c r="K38"/>
  <c r="J10"/>
  <c r="K10"/>
  <c r="I10"/>
  <c r="J79"/>
  <c r="K79"/>
  <c r="I79"/>
  <c r="K78"/>
  <c r="J78"/>
  <c r="I78"/>
  <c r="H119"/>
  <c r="J118"/>
  <c r="J119"/>
  <c r="K118"/>
  <c r="K119"/>
  <c r="G119"/>
  <c r="I118"/>
  <c r="I119"/>
  <c r="F119"/>
  <c r="H152"/>
  <c r="J151"/>
  <c r="K151"/>
  <c r="K152"/>
  <c r="G152"/>
  <c r="I151"/>
  <c r="I152" s="1"/>
  <c r="F152"/>
  <c r="I175"/>
  <c r="I176"/>
  <c r="I177"/>
  <c r="J177" s="1"/>
  <c r="I174"/>
  <c r="J174" s="1"/>
  <c r="I168"/>
  <c r="J168" s="1"/>
  <c r="J169" s="1"/>
  <c r="I158"/>
  <c r="J158" s="1"/>
  <c r="I159"/>
  <c r="I161"/>
  <c r="I162"/>
  <c r="J162" s="1"/>
  <c r="I163"/>
  <c r="J163" s="1"/>
  <c r="I157"/>
  <c r="I147"/>
  <c r="J147" s="1"/>
  <c r="I148"/>
  <c r="J148" s="1"/>
  <c r="I149"/>
  <c r="I150"/>
  <c r="I146"/>
  <c r="I129"/>
  <c r="I130"/>
  <c r="I131"/>
  <c r="I132"/>
  <c r="I133"/>
  <c r="J133" s="1"/>
  <c r="I134"/>
  <c r="J134" s="1"/>
  <c r="I135"/>
  <c r="I136"/>
  <c r="I137"/>
  <c r="J137" s="1"/>
  <c r="I138"/>
  <c r="I139"/>
  <c r="I140"/>
  <c r="I128"/>
  <c r="I104"/>
  <c r="I105"/>
  <c r="I106"/>
  <c r="I107"/>
  <c r="I108"/>
  <c r="I109"/>
  <c r="I110"/>
  <c r="I111"/>
  <c r="I112"/>
  <c r="I113"/>
  <c r="I114"/>
  <c r="I115"/>
  <c r="I116"/>
  <c r="I117"/>
  <c r="I103"/>
  <c r="I87"/>
  <c r="J87" s="1"/>
  <c r="I88"/>
  <c r="I89"/>
  <c r="I90"/>
  <c r="I91"/>
  <c r="J91" s="1"/>
  <c r="I92"/>
  <c r="J92" s="1"/>
  <c r="I93"/>
  <c r="I94"/>
  <c r="I95"/>
  <c r="J95" s="1"/>
  <c r="I96"/>
  <c r="I86"/>
  <c r="I70"/>
  <c r="J70" s="1"/>
  <c r="I71"/>
  <c r="J71" s="1"/>
  <c r="I72"/>
  <c r="I73"/>
  <c r="J73" s="1"/>
  <c r="I74"/>
  <c r="J74" s="1"/>
  <c r="I75"/>
  <c r="J75" s="1"/>
  <c r="I76"/>
  <c r="I77"/>
  <c r="J77" s="1"/>
  <c r="I69"/>
  <c r="I57"/>
  <c r="J57" s="1"/>
  <c r="I58"/>
  <c r="I59"/>
  <c r="I60"/>
  <c r="I61"/>
  <c r="I62"/>
  <c r="I63"/>
  <c r="I56"/>
  <c r="I47"/>
  <c r="J47" s="1"/>
  <c r="I48"/>
  <c r="I49"/>
  <c r="I50"/>
  <c r="I46"/>
  <c r="J46" s="1"/>
  <c r="I39"/>
  <c r="J39" s="1"/>
  <c r="I37"/>
  <c r="I32"/>
  <c r="J32" s="1"/>
  <c r="I30"/>
  <c r="J30" s="1"/>
  <c r="I28"/>
  <c r="I20"/>
  <c r="J20" s="1"/>
  <c r="I21"/>
  <c r="I22"/>
  <c r="I23"/>
  <c r="I18"/>
  <c r="I7"/>
  <c r="I8"/>
  <c r="I9"/>
  <c r="I11"/>
  <c r="I12"/>
  <c r="J12" s="1"/>
  <c r="I6"/>
  <c r="J6" s="1"/>
  <c r="I5"/>
  <c r="J5" s="1"/>
  <c r="K177"/>
  <c r="K176"/>
  <c r="J176"/>
  <c r="K175"/>
  <c r="J175"/>
  <c r="K174"/>
  <c r="H169"/>
  <c r="K168" s="1"/>
  <c r="K169" s="1"/>
  <c r="G169"/>
  <c r="F169"/>
  <c r="H164"/>
  <c r="G164"/>
  <c r="F164"/>
  <c r="K163"/>
  <c r="K162"/>
  <c r="K161"/>
  <c r="J161"/>
  <c r="K159"/>
  <c r="J159"/>
  <c r="K158"/>
  <c r="K157"/>
  <c r="K150"/>
  <c r="J150"/>
  <c r="K149"/>
  <c r="J149"/>
  <c r="K148"/>
  <c r="K147"/>
  <c r="K146"/>
  <c r="H141"/>
  <c r="G141"/>
  <c r="F141"/>
  <c r="K140"/>
  <c r="J140"/>
  <c r="K139"/>
  <c r="J139"/>
  <c r="K138"/>
  <c r="J138"/>
  <c r="K137"/>
  <c r="K136"/>
  <c r="J136"/>
  <c r="K135"/>
  <c r="J135"/>
  <c r="K134"/>
  <c r="K133"/>
  <c r="K132"/>
  <c r="J132"/>
  <c r="K131"/>
  <c r="J131"/>
  <c r="K128"/>
  <c r="J12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H97"/>
  <c r="G97"/>
  <c r="F97"/>
  <c r="K96"/>
  <c r="J96"/>
  <c r="K95"/>
  <c r="K94"/>
  <c r="J94"/>
  <c r="K93"/>
  <c r="J93"/>
  <c r="K92"/>
  <c r="K91"/>
  <c r="K90"/>
  <c r="J90"/>
  <c r="K89"/>
  <c r="J89"/>
  <c r="K88"/>
  <c r="J88"/>
  <c r="K87"/>
  <c r="K86"/>
  <c r="J86"/>
  <c r="H80"/>
  <c r="G80"/>
  <c r="F80"/>
  <c r="K77"/>
  <c r="K76"/>
  <c r="J76"/>
  <c r="K75"/>
  <c r="K74"/>
  <c r="K73"/>
  <c r="K72"/>
  <c r="J72"/>
  <c r="K71"/>
  <c r="K70"/>
  <c r="K69"/>
  <c r="H64"/>
  <c r="G64"/>
  <c r="F64"/>
  <c r="K63"/>
  <c r="J63"/>
  <c r="K62"/>
  <c r="J62"/>
  <c r="K61"/>
  <c r="J61"/>
  <c r="K60"/>
  <c r="J60"/>
  <c r="K59"/>
  <c r="J59"/>
  <c r="H59"/>
  <c r="K58"/>
  <c r="J58"/>
  <c r="K57"/>
  <c r="K56"/>
  <c r="H51"/>
  <c r="G51"/>
  <c r="K51" s="1"/>
  <c r="F51"/>
  <c r="K50"/>
  <c r="J50"/>
  <c r="K49"/>
  <c r="J49"/>
  <c r="K48"/>
  <c r="J48"/>
  <c r="K47"/>
  <c r="K46"/>
  <c r="K39"/>
  <c r="K37"/>
  <c r="H33"/>
  <c r="G33"/>
  <c r="F33"/>
  <c r="K32"/>
  <c r="K30"/>
  <c r="K28"/>
  <c r="H24"/>
  <c r="G24"/>
  <c r="F24"/>
  <c r="K23"/>
  <c r="J23"/>
  <c r="K22"/>
  <c r="J22"/>
  <c r="K21"/>
  <c r="J21"/>
  <c r="K20"/>
  <c r="K18"/>
  <c r="H14"/>
  <c r="G14"/>
  <c r="F14"/>
  <c r="K12"/>
  <c r="K11"/>
  <c r="J11"/>
  <c r="K9"/>
  <c r="J9"/>
  <c r="K7"/>
  <c r="J7"/>
  <c r="K6"/>
  <c r="K5"/>
  <c r="I75" i="78"/>
  <c r="J75"/>
  <c r="K75"/>
  <c r="K74"/>
  <c r="I74"/>
  <c r="J74" s="1"/>
  <c r="I172"/>
  <c r="I171"/>
  <c r="J171" s="1"/>
  <c r="I170"/>
  <c r="I169"/>
  <c r="I163"/>
  <c r="J163" s="1"/>
  <c r="J164" s="1"/>
  <c r="I158"/>
  <c r="J158" s="1"/>
  <c r="I157"/>
  <c r="J157" s="1"/>
  <c r="I156"/>
  <c r="I154"/>
  <c r="J154" s="1"/>
  <c r="I153"/>
  <c r="J153" s="1"/>
  <c r="I152"/>
  <c r="I146"/>
  <c r="I145"/>
  <c r="J145" s="1"/>
  <c r="I144"/>
  <c r="J144" s="1"/>
  <c r="I143"/>
  <c r="I142"/>
  <c r="I136"/>
  <c r="J136" s="1"/>
  <c r="I135"/>
  <c r="J135" s="1"/>
  <c r="I134"/>
  <c r="I133"/>
  <c r="J133" s="1"/>
  <c r="I132"/>
  <c r="I131"/>
  <c r="J131" s="1"/>
  <c r="I130"/>
  <c r="J130" s="1"/>
  <c r="I129"/>
  <c r="J129" s="1"/>
  <c r="I128"/>
  <c r="J128" s="1"/>
  <c r="I127"/>
  <c r="I124"/>
  <c r="J124" s="1"/>
  <c r="I113"/>
  <c r="J113" s="1"/>
  <c r="I112"/>
  <c r="J112" s="1"/>
  <c r="I111"/>
  <c r="I110"/>
  <c r="I109"/>
  <c r="J109" s="1"/>
  <c r="I108"/>
  <c r="I107"/>
  <c r="J107" s="1"/>
  <c r="I106"/>
  <c r="I105"/>
  <c r="J105" s="1"/>
  <c r="I104"/>
  <c r="J104" s="1"/>
  <c r="I103"/>
  <c r="I102"/>
  <c r="I101"/>
  <c r="I100"/>
  <c r="I99"/>
  <c r="I92"/>
  <c r="J92" s="1"/>
  <c r="I91"/>
  <c r="J91" s="1"/>
  <c r="I90"/>
  <c r="J90" s="1"/>
  <c r="I89"/>
  <c r="I88"/>
  <c r="I87"/>
  <c r="J87" s="1"/>
  <c r="I86"/>
  <c r="I85"/>
  <c r="J85" s="1"/>
  <c r="I84"/>
  <c r="I83"/>
  <c r="J83" s="1"/>
  <c r="I82"/>
  <c r="I73"/>
  <c r="J73" s="1"/>
  <c r="I72"/>
  <c r="I71"/>
  <c r="I70"/>
  <c r="J70" s="1"/>
  <c r="I69"/>
  <c r="J69" s="1"/>
  <c r="I68"/>
  <c r="I67"/>
  <c r="I66"/>
  <c r="I60"/>
  <c r="I59"/>
  <c r="I58"/>
  <c r="J58" s="1"/>
  <c r="I57"/>
  <c r="I56"/>
  <c r="I55"/>
  <c r="I54"/>
  <c r="J54" s="1"/>
  <c r="I53"/>
  <c r="J53" s="1"/>
  <c r="I47"/>
  <c r="J47" s="1"/>
  <c r="I46"/>
  <c r="J46" s="1"/>
  <c r="I45"/>
  <c r="I44"/>
  <c r="J44" s="1"/>
  <c r="I43"/>
  <c r="J43" s="1"/>
  <c r="I37"/>
  <c r="J37" s="1"/>
  <c r="I36"/>
  <c r="I31"/>
  <c r="J31" s="1"/>
  <c r="I29"/>
  <c r="J29" s="1"/>
  <c r="I27"/>
  <c r="J27" s="1"/>
  <c r="I18"/>
  <c r="J18" s="1"/>
  <c r="I19"/>
  <c r="I20"/>
  <c r="I21"/>
  <c r="I22"/>
  <c r="J22" s="1"/>
  <c r="I17"/>
  <c r="I6"/>
  <c r="J6" s="1"/>
  <c r="I7"/>
  <c r="I8"/>
  <c r="I9"/>
  <c r="I10"/>
  <c r="J10" s="1"/>
  <c r="I11"/>
  <c r="I5"/>
  <c r="I12" i="76"/>
  <c r="J12" s="1"/>
  <c r="K12"/>
  <c r="K152" i="78"/>
  <c r="S152"/>
  <c r="H173"/>
  <c r="G173"/>
  <c r="F173"/>
  <c r="K172"/>
  <c r="J172"/>
  <c r="K171"/>
  <c r="K170"/>
  <c r="J170"/>
  <c r="K169"/>
  <c r="H164"/>
  <c r="G164"/>
  <c r="F164"/>
  <c r="K163"/>
  <c r="K164" s="1"/>
  <c r="H159"/>
  <c r="G159"/>
  <c r="F159"/>
  <c r="K158"/>
  <c r="K157"/>
  <c r="K156"/>
  <c r="J156"/>
  <c r="K154"/>
  <c r="K153"/>
  <c r="H147"/>
  <c r="G147"/>
  <c r="F147"/>
  <c r="K146"/>
  <c r="J146"/>
  <c r="K145"/>
  <c r="K144"/>
  <c r="K143"/>
  <c r="J143"/>
  <c r="K142"/>
  <c r="H137"/>
  <c r="G137"/>
  <c r="F137"/>
  <c r="K136"/>
  <c r="K135"/>
  <c r="K134"/>
  <c r="J134"/>
  <c r="K133"/>
  <c r="K132"/>
  <c r="J132"/>
  <c r="K131"/>
  <c r="K130"/>
  <c r="K129"/>
  <c r="K128"/>
  <c r="K127"/>
  <c r="J127"/>
  <c r="I126"/>
  <c r="I125"/>
  <c r="K124"/>
  <c r="H115"/>
  <c r="G115"/>
  <c r="F115"/>
  <c r="K113"/>
  <c r="K112"/>
  <c r="K111"/>
  <c r="J111"/>
  <c r="K110"/>
  <c r="J110"/>
  <c r="K109"/>
  <c r="K108"/>
  <c r="J108"/>
  <c r="K107"/>
  <c r="K106"/>
  <c r="J106"/>
  <c r="K105"/>
  <c r="K104"/>
  <c r="K103"/>
  <c r="J103"/>
  <c r="K102"/>
  <c r="J102"/>
  <c r="K101"/>
  <c r="J101"/>
  <c r="K100"/>
  <c r="J100"/>
  <c r="K99"/>
  <c r="H93"/>
  <c r="G93"/>
  <c r="F93"/>
  <c r="K92"/>
  <c r="K91"/>
  <c r="K90"/>
  <c r="K89"/>
  <c r="J89"/>
  <c r="K88"/>
  <c r="J88"/>
  <c r="K87"/>
  <c r="K86"/>
  <c r="J86"/>
  <c r="K85"/>
  <c r="K84"/>
  <c r="J84"/>
  <c r="K83"/>
  <c r="K82"/>
  <c r="J82"/>
  <c r="H76"/>
  <c r="G76"/>
  <c r="F76"/>
  <c r="K73"/>
  <c r="K72"/>
  <c r="J72"/>
  <c r="K71"/>
  <c r="J71"/>
  <c r="K70"/>
  <c r="K69"/>
  <c r="K68"/>
  <c r="J68"/>
  <c r="K67"/>
  <c r="J67"/>
  <c r="K66"/>
  <c r="H61"/>
  <c r="G61"/>
  <c r="F61"/>
  <c r="K60"/>
  <c r="J60"/>
  <c r="K59"/>
  <c r="J59"/>
  <c r="K58"/>
  <c r="K57"/>
  <c r="J57"/>
  <c r="K56"/>
  <c r="J56"/>
  <c r="H56"/>
  <c r="K55"/>
  <c r="J55"/>
  <c r="K54"/>
  <c r="K53"/>
  <c r="H48"/>
  <c r="G48"/>
  <c r="K48" s="1"/>
  <c r="F48"/>
  <c r="K47"/>
  <c r="K46"/>
  <c r="K45"/>
  <c r="J45"/>
  <c r="K44"/>
  <c r="K43"/>
  <c r="H39"/>
  <c r="G39"/>
  <c r="K39" s="1"/>
  <c r="F39"/>
  <c r="K37"/>
  <c r="K36"/>
  <c r="J36"/>
  <c r="H32"/>
  <c r="G32"/>
  <c r="F32"/>
  <c r="K31"/>
  <c r="K29"/>
  <c r="K27"/>
  <c r="K32" s="1"/>
  <c r="H23"/>
  <c r="G23"/>
  <c r="F23"/>
  <c r="K22"/>
  <c r="K21"/>
  <c r="J21"/>
  <c r="K20"/>
  <c r="J20"/>
  <c r="K19"/>
  <c r="J19"/>
  <c r="K18"/>
  <c r="K17"/>
  <c r="H13"/>
  <c r="G13"/>
  <c r="F13"/>
  <c r="K11"/>
  <c r="J11"/>
  <c r="K10"/>
  <c r="K9"/>
  <c r="J9"/>
  <c r="K7"/>
  <c r="J7"/>
  <c r="K6"/>
  <c r="K5"/>
  <c r="F187" i="77"/>
  <c r="G187"/>
  <c r="H187"/>
  <c r="I187"/>
  <c r="K172"/>
  <c r="I172"/>
  <c r="H172"/>
  <c r="J172" s="1"/>
  <c r="G172"/>
  <c r="F172"/>
  <c r="I171"/>
  <c r="J171" s="1"/>
  <c r="I170"/>
  <c r="I169"/>
  <c r="J169" s="1"/>
  <c r="I168"/>
  <c r="I162"/>
  <c r="J162" s="1"/>
  <c r="J163" s="1"/>
  <c r="I157"/>
  <c r="J157" s="1"/>
  <c r="I156"/>
  <c r="I155"/>
  <c r="J155" s="1"/>
  <c r="I153"/>
  <c r="I152"/>
  <c r="I151"/>
  <c r="I145"/>
  <c r="J145" s="1"/>
  <c r="I144"/>
  <c r="I143"/>
  <c r="I142"/>
  <c r="I141"/>
  <c r="J141" s="1"/>
  <c r="I135"/>
  <c r="J135" s="1"/>
  <c r="I134"/>
  <c r="I133"/>
  <c r="I132"/>
  <c r="I131"/>
  <c r="J131" s="1"/>
  <c r="I130"/>
  <c r="I129"/>
  <c r="I128"/>
  <c r="I127"/>
  <c r="J127" s="1"/>
  <c r="I126"/>
  <c r="I125"/>
  <c r="I124"/>
  <c r="I123"/>
  <c r="J123" s="1"/>
  <c r="I112"/>
  <c r="I111"/>
  <c r="I110"/>
  <c r="I109"/>
  <c r="I108"/>
  <c r="I107"/>
  <c r="I106"/>
  <c r="I105"/>
  <c r="I104"/>
  <c r="I103"/>
  <c r="I102"/>
  <c r="I101"/>
  <c r="I100"/>
  <c r="I99"/>
  <c r="I98"/>
  <c r="I91"/>
  <c r="J91" s="1"/>
  <c r="I90"/>
  <c r="I89"/>
  <c r="I88"/>
  <c r="I87"/>
  <c r="J87" s="1"/>
  <c r="I86"/>
  <c r="J86" s="1"/>
  <c r="I85"/>
  <c r="I84"/>
  <c r="I83"/>
  <c r="J83" s="1"/>
  <c r="I82"/>
  <c r="I81"/>
  <c r="I74"/>
  <c r="J74" s="1"/>
  <c r="I73"/>
  <c r="J73" s="1"/>
  <c r="I72"/>
  <c r="I71"/>
  <c r="I70"/>
  <c r="J70" s="1"/>
  <c r="I69"/>
  <c r="J69" s="1"/>
  <c r="I68"/>
  <c r="I67"/>
  <c r="I66"/>
  <c r="I60"/>
  <c r="J60" s="1"/>
  <c r="I59"/>
  <c r="I58"/>
  <c r="I57"/>
  <c r="I56"/>
  <c r="J56" s="1"/>
  <c r="I55"/>
  <c r="J55" s="1"/>
  <c r="I54"/>
  <c r="I53"/>
  <c r="I47"/>
  <c r="J47" s="1"/>
  <c r="I46"/>
  <c r="I45"/>
  <c r="I44"/>
  <c r="I43"/>
  <c r="I37"/>
  <c r="J37" s="1"/>
  <c r="I36"/>
  <c r="I31"/>
  <c r="J31" s="1"/>
  <c r="I29"/>
  <c r="I27"/>
  <c r="I18"/>
  <c r="I19"/>
  <c r="I20"/>
  <c r="J20" s="1"/>
  <c r="I21"/>
  <c r="I22"/>
  <c r="I17"/>
  <c r="I6"/>
  <c r="I7"/>
  <c r="I8"/>
  <c r="I9"/>
  <c r="I10"/>
  <c r="I11"/>
  <c r="I5"/>
  <c r="J5" s="1"/>
  <c r="K171"/>
  <c r="K170"/>
  <c r="J170"/>
  <c r="K169"/>
  <c r="K168"/>
  <c r="J168"/>
  <c r="I163"/>
  <c r="H163"/>
  <c r="G163"/>
  <c r="F163"/>
  <c r="K162"/>
  <c r="K163" s="1"/>
  <c r="H158"/>
  <c r="G158"/>
  <c r="F158"/>
  <c r="K157"/>
  <c r="K156"/>
  <c r="J156"/>
  <c r="K155"/>
  <c r="K153"/>
  <c r="J153"/>
  <c r="K152"/>
  <c r="J152"/>
  <c r="K151"/>
  <c r="H146"/>
  <c r="G146"/>
  <c r="F146"/>
  <c r="K145"/>
  <c r="K144"/>
  <c r="J144"/>
  <c r="K143"/>
  <c r="J143"/>
  <c r="K142"/>
  <c r="K141"/>
  <c r="H136"/>
  <c r="G136"/>
  <c r="F136"/>
  <c r="K135"/>
  <c r="K134"/>
  <c r="J134"/>
  <c r="K133"/>
  <c r="J133"/>
  <c r="K132"/>
  <c r="J132"/>
  <c r="K131"/>
  <c r="K130"/>
  <c r="J130"/>
  <c r="K129"/>
  <c r="J129"/>
  <c r="K128"/>
  <c r="J128"/>
  <c r="K127"/>
  <c r="K126"/>
  <c r="J126"/>
  <c r="K123"/>
  <c r="H114"/>
  <c r="G114"/>
  <c r="F114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H92"/>
  <c r="G92"/>
  <c r="F92"/>
  <c r="K91"/>
  <c r="K90"/>
  <c r="J90"/>
  <c r="K89"/>
  <c r="J89"/>
  <c r="K88"/>
  <c r="J88"/>
  <c r="K87"/>
  <c r="K86"/>
  <c r="K85"/>
  <c r="J85"/>
  <c r="K84"/>
  <c r="J84"/>
  <c r="K83"/>
  <c r="K82"/>
  <c r="J82"/>
  <c r="K81"/>
  <c r="H75"/>
  <c r="G75"/>
  <c r="F75"/>
  <c r="K74"/>
  <c r="K73"/>
  <c r="K72"/>
  <c r="J72"/>
  <c r="K71"/>
  <c r="J71"/>
  <c r="K70"/>
  <c r="K69"/>
  <c r="K68"/>
  <c r="J68"/>
  <c r="K67"/>
  <c r="J67"/>
  <c r="K66"/>
  <c r="G61"/>
  <c r="F61"/>
  <c r="K60"/>
  <c r="K59"/>
  <c r="J59"/>
  <c r="K58"/>
  <c r="J58"/>
  <c r="K57"/>
  <c r="J57"/>
  <c r="K56"/>
  <c r="H56"/>
  <c r="H61" s="1"/>
  <c r="K55"/>
  <c r="K54"/>
  <c r="J54"/>
  <c r="K53"/>
  <c r="H48"/>
  <c r="G48"/>
  <c r="K48" s="1"/>
  <c r="F48"/>
  <c r="K47"/>
  <c r="K46"/>
  <c r="J46"/>
  <c r="K45"/>
  <c r="J45"/>
  <c r="K44"/>
  <c r="J44"/>
  <c r="K43"/>
  <c r="H39"/>
  <c r="G39"/>
  <c r="K39" s="1"/>
  <c r="F39"/>
  <c r="K37"/>
  <c r="K36"/>
  <c r="J36"/>
  <c r="I39"/>
  <c r="H32"/>
  <c r="G32"/>
  <c r="F32"/>
  <c r="K31"/>
  <c r="K29"/>
  <c r="J29"/>
  <c r="K27"/>
  <c r="H23"/>
  <c r="G23"/>
  <c r="F23"/>
  <c r="K22"/>
  <c r="J22"/>
  <c r="K21"/>
  <c r="J21"/>
  <c r="K20"/>
  <c r="K19"/>
  <c r="J19"/>
  <c r="K18"/>
  <c r="J18"/>
  <c r="K17"/>
  <c r="H13"/>
  <c r="G13"/>
  <c r="F13"/>
  <c r="K11"/>
  <c r="J11"/>
  <c r="K10"/>
  <c r="J10"/>
  <c r="K9"/>
  <c r="J9"/>
  <c r="K7"/>
  <c r="J7"/>
  <c r="K6"/>
  <c r="J6"/>
  <c r="K5"/>
  <c r="H136" i="76"/>
  <c r="J135"/>
  <c r="K135"/>
  <c r="K136"/>
  <c r="G136"/>
  <c r="I135"/>
  <c r="I136" s="1"/>
  <c r="F136"/>
  <c r="J134"/>
  <c r="K134"/>
  <c r="I134"/>
  <c r="J133"/>
  <c r="K133"/>
  <c r="I133"/>
  <c r="K132"/>
  <c r="J132"/>
  <c r="I132"/>
  <c r="I88"/>
  <c r="I74"/>
  <c r="J74" s="1"/>
  <c r="I87"/>
  <c r="J87" s="1"/>
  <c r="I43"/>
  <c r="J43" s="1"/>
  <c r="K43"/>
  <c r="K20"/>
  <c r="J20"/>
  <c r="I20"/>
  <c r="I6"/>
  <c r="J6" s="1"/>
  <c r="K6"/>
  <c r="I168"/>
  <c r="J168" s="1"/>
  <c r="I169"/>
  <c r="I170"/>
  <c r="I171"/>
  <c r="I167"/>
  <c r="I162"/>
  <c r="J162" s="1"/>
  <c r="J163" s="1"/>
  <c r="I157"/>
  <c r="I156"/>
  <c r="J156" s="1"/>
  <c r="I155"/>
  <c r="I153"/>
  <c r="J153" s="1"/>
  <c r="I152"/>
  <c r="I151"/>
  <c r="I142"/>
  <c r="I143"/>
  <c r="J143" s="1"/>
  <c r="I144"/>
  <c r="I145"/>
  <c r="I141"/>
  <c r="J141" s="1"/>
  <c r="I126"/>
  <c r="J126" s="1"/>
  <c r="I127"/>
  <c r="I128"/>
  <c r="J128" s="1"/>
  <c r="I129"/>
  <c r="I130"/>
  <c r="J130" s="1"/>
  <c r="I131"/>
  <c r="J131" s="1"/>
  <c r="I125"/>
  <c r="J125" s="1"/>
  <c r="I123"/>
  <c r="J123" s="1"/>
  <c r="I99"/>
  <c r="J99" s="1"/>
  <c r="I100"/>
  <c r="I101"/>
  <c r="I102"/>
  <c r="I103"/>
  <c r="J103" s="1"/>
  <c r="I104"/>
  <c r="J104" s="1"/>
  <c r="I105"/>
  <c r="I106"/>
  <c r="I107"/>
  <c r="J107" s="1"/>
  <c r="I108"/>
  <c r="I109"/>
  <c r="I110"/>
  <c r="I111"/>
  <c r="J111" s="1"/>
  <c r="I112"/>
  <c r="I98"/>
  <c r="J98" s="1"/>
  <c r="I82"/>
  <c r="J82" s="1"/>
  <c r="I83"/>
  <c r="J83" s="1"/>
  <c r="I84"/>
  <c r="I85"/>
  <c r="J85" s="1"/>
  <c r="I86"/>
  <c r="J86" s="1"/>
  <c r="I89"/>
  <c r="J89" s="1"/>
  <c r="I90"/>
  <c r="J90" s="1"/>
  <c r="I91"/>
  <c r="J91" s="1"/>
  <c r="I81"/>
  <c r="I67"/>
  <c r="J67" s="1"/>
  <c r="I68"/>
  <c r="I69"/>
  <c r="J69" s="1"/>
  <c r="I70"/>
  <c r="I71"/>
  <c r="J71" s="1"/>
  <c r="I72"/>
  <c r="J72" s="1"/>
  <c r="I73"/>
  <c r="J73" s="1"/>
  <c r="I66"/>
  <c r="J66" s="1"/>
  <c r="I54"/>
  <c r="J54" s="1"/>
  <c r="I55"/>
  <c r="I56"/>
  <c r="I57"/>
  <c r="J57" s="1"/>
  <c r="I58"/>
  <c r="I59"/>
  <c r="J59" s="1"/>
  <c r="I60"/>
  <c r="I53"/>
  <c r="I47"/>
  <c r="I46"/>
  <c r="J46" s="1"/>
  <c r="I45"/>
  <c r="I44"/>
  <c r="I37"/>
  <c r="I36"/>
  <c r="I31"/>
  <c r="J31" s="1"/>
  <c r="I29"/>
  <c r="J29" s="1"/>
  <c r="I27"/>
  <c r="J27" s="1"/>
  <c r="I18"/>
  <c r="J18" s="1"/>
  <c r="I19"/>
  <c r="I21"/>
  <c r="J21" s="1"/>
  <c r="I22"/>
  <c r="J22" s="1"/>
  <c r="I17"/>
  <c r="I11"/>
  <c r="J11" s="1"/>
  <c r="I10"/>
  <c r="I9"/>
  <c r="J9" s="1"/>
  <c r="I7"/>
  <c r="I5"/>
  <c r="G173"/>
  <c r="F173"/>
  <c r="K171"/>
  <c r="J171"/>
  <c r="K170"/>
  <c r="J170"/>
  <c r="K169"/>
  <c r="J169"/>
  <c r="K168"/>
  <c r="H173"/>
  <c r="H163"/>
  <c r="K162" s="1"/>
  <c r="K163" s="1"/>
  <c r="G163"/>
  <c r="F163"/>
  <c r="H158"/>
  <c r="G158"/>
  <c r="F158"/>
  <c r="K157"/>
  <c r="J157"/>
  <c r="K156"/>
  <c r="K155"/>
  <c r="J155"/>
  <c r="K153"/>
  <c r="K152"/>
  <c r="J152"/>
  <c r="K151"/>
  <c r="H146"/>
  <c r="G146"/>
  <c r="F146"/>
  <c r="K145"/>
  <c r="J145"/>
  <c r="K144"/>
  <c r="J144"/>
  <c r="K143"/>
  <c r="K142"/>
  <c r="J142"/>
  <c r="K141"/>
  <c r="K131"/>
  <c r="K130"/>
  <c r="K129"/>
  <c r="J129"/>
  <c r="K128"/>
  <c r="K127"/>
  <c r="J127"/>
  <c r="K126"/>
  <c r="K125"/>
  <c r="I124"/>
  <c r="K123"/>
  <c r="H114"/>
  <c r="G114"/>
  <c r="F114"/>
  <c r="K112"/>
  <c r="J112"/>
  <c r="K111"/>
  <c r="K110"/>
  <c r="J110"/>
  <c r="K109"/>
  <c r="J109"/>
  <c r="K108"/>
  <c r="J108"/>
  <c r="K107"/>
  <c r="K106"/>
  <c r="J106"/>
  <c r="K105"/>
  <c r="J105"/>
  <c r="K104"/>
  <c r="K103"/>
  <c r="K102"/>
  <c r="J102"/>
  <c r="K101"/>
  <c r="J101"/>
  <c r="K100"/>
  <c r="J100"/>
  <c r="K99"/>
  <c r="K98"/>
  <c r="H92"/>
  <c r="G92"/>
  <c r="F92"/>
  <c r="K91"/>
  <c r="K90"/>
  <c r="K89"/>
  <c r="K88"/>
  <c r="J88"/>
  <c r="K87"/>
  <c r="K86"/>
  <c r="K85"/>
  <c r="K84"/>
  <c r="J84"/>
  <c r="K83"/>
  <c r="K82"/>
  <c r="K81"/>
  <c r="H75"/>
  <c r="G75"/>
  <c r="F75"/>
  <c r="K74"/>
  <c r="K73"/>
  <c r="K72"/>
  <c r="K71"/>
  <c r="K70"/>
  <c r="J70"/>
  <c r="K69"/>
  <c r="K68"/>
  <c r="J68"/>
  <c r="K67"/>
  <c r="K66"/>
  <c r="G61"/>
  <c r="F61"/>
  <c r="K60"/>
  <c r="J60"/>
  <c r="K59"/>
  <c r="K58"/>
  <c r="J58"/>
  <c r="K57"/>
  <c r="H56"/>
  <c r="H61" s="1"/>
  <c r="K55"/>
  <c r="J55"/>
  <c r="K54"/>
  <c r="K53"/>
  <c r="H48"/>
  <c r="G48"/>
  <c r="F48"/>
  <c r="K47"/>
  <c r="J47"/>
  <c r="K46"/>
  <c r="K45"/>
  <c r="J45"/>
  <c r="K44"/>
  <c r="J44"/>
  <c r="H39"/>
  <c r="G39"/>
  <c r="F39"/>
  <c r="K37"/>
  <c r="J37"/>
  <c r="K36"/>
  <c r="H32"/>
  <c r="G32"/>
  <c r="F32"/>
  <c r="K31"/>
  <c r="K29"/>
  <c r="K27"/>
  <c r="H23"/>
  <c r="G23"/>
  <c r="F23"/>
  <c r="K22"/>
  <c r="K21"/>
  <c r="K19"/>
  <c r="J19"/>
  <c r="K18"/>
  <c r="K17"/>
  <c r="J17"/>
  <c r="G13"/>
  <c r="F13"/>
  <c r="H13"/>
  <c r="K11"/>
  <c r="K10"/>
  <c r="J10"/>
  <c r="K9"/>
  <c r="K7"/>
  <c r="J7"/>
  <c r="K5"/>
  <c r="K98" i="75"/>
  <c r="I98"/>
  <c r="H98"/>
  <c r="F98"/>
  <c r="G98"/>
  <c r="K97"/>
  <c r="J97"/>
  <c r="K76"/>
  <c r="J76"/>
  <c r="K75"/>
  <c r="J75"/>
  <c r="K11"/>
  <c r="J11"/>
  <c r="K19"/>
  <c r="J19"/>
  <c r="K43"/>
  <c r="I171"/>
  <c r="J171" s="1"/>
  <c r="I172"/>
  <c r="J172" s="1"/>
  <c r="I173"/>
  <c r="J173" s="1"/>
  <c r="I174"/>
  <c r="J174" s="1"/>
  <c r="I170"/>
  <c r="I165"/>
  <c r="I155"/>
  <c r="J155" s="1"/>
  <c r="I156"/>
  <c r="J156" s="1"/>
  <c r="I157"/>
  <c r="I158"/>
  <c r="I159"/>
  <c r="J159" s="1"/>
  <c r="I160"/>
  <c r="J160" s="1"/>
  <c r="I154"/>
  <c r="J154" s="1"/>
  <c r="I145"/>
  <c r="J145" s="1"/>
  <c r="I146"/>
  <c r="J146" s="1"/>
  <c r="I147"/>
  <c r="J147" s="1"/>
  <c r="I148"/>
  <c r="J148" s="1"/>
  <c r="I144"/>
  <c r="J144" s="1"/>
  <c r="I130"/>
  <c r="I131"/>
  <c r="I132"/>
  <c r="J132" s="1"/>
  <c r="I133"/>
  <c r="I134"/>
  <c r="J134" s="1"/>
  <c r="I135"/>
  <c r="J135" s="1"/>
  <c r="I136"/>
  <c r="I137"/>
  <c r="I138"/>
  <c r="J138" s="1"/>
  <c r="I129"/>
  <c r="J129" s="1"/>
  <c r="I105"/>
  <c r="I106"/>
  <c r="J106" s="1"/>
  <c r="I107"/>
  <c r="I108"/>
  <c r="J108" s="1"/>
  <c r="I109"/>
  <c r="I110"/>
  <c r="J110" s="1"/>
  <c r="I111"/>
  <c r="I112"/>
  <c r="J112" s="1"/>
  <c r="I113"/>
  <c r="J113" s="1"/>
  <c r="I114"/>
  <c r="J114" s="1"/>
  <c r="I115"/>
  <c r="I116"/>
  <c r="J116" s="1"/>
  <c r="I117"/>
  <c r="J117" s="1"/>
  <c r="I118"/>
  <c r="I104"/>
  <c r="I87"/>
  <c r="J87" s="1"/>
  <c r="I88"/>
  <c r="I89"/>
  <c r="J89" s="1"/>
  <c r="I90"/>
  <c r="I91"/>
  <c r="J91" s="1"/>
  <c r="I92"/>
  <c r="J92" s="1"/>
  <c r="I93"/>
  <c r="J93" s="1"/>
  <c r="I94"/>
  <c r="I95"/>
  <c r="J95" s="1"/>
  <c r="I96"/>
  <c r="I69"/>
  <c r="I70"/>
  <c r="J70" s="1"/>
  <c r="I71"/>
  <c r="J71" s="1"/>
  <c r="I72"/>
  <c r="J72" s="1"/>
  <c r="I73"/>
  <c r="I74"/>
  <c r="I77"/>
  <c r="J77" s="1"/>
  <c r="I80"/>
  <c r="J80" s="1"/>
  <c r="I68"/>
  <c r="I62"/>
  <c r="J62" s="1"/>
  <c r="I61"/>
  <c r="I60"/>
  <c r="J60" s="1"/>
  <c r="I57"/>
  <c r="J57" s="1"/>
  <c r="I56"/>
  <c r="I55"/>
  <c r="J55" s="1"/>
  <c r="I54"/>
  <c r="J54" s="1"/>
  <c r="I53"/>
  <c r="J53" s="1"/>
  <c r="J47"/>
  <c r="I46"/>
  <c r="J46" s="1"/>
  <c r="I45"/>
  <c r="J45" s="1"/>
  <c r="I44"/>
  <c r="J44" s="1"/>
  <c r="I37"/>
  <c r="J37" s="1"/>
  <c r="I36"/>
  <c r="J36" s="1"/>
  <c r="I29"/>
  <c r="J29" s="1"/>
  <c r="I31"/>
  <c r="J31" s="1"/>
  <c r="I27"/>
  <c r="I21"/>
  <c r="J21" s="1"/>
  <c r="I22"/>
  <c r="J22" s="1"/>
  <c r="I18"/>
  <c r="I17"/>
  <c r="J17" s="1"/>
  <c r="I8"/>
  <c r="J8" s="1"/>
  <c r="I9"/>
  <c r="J9" s="1"/>
  <c r="I10"/>
  <c r="J10" s="1"/>
  <c r="I12"/>
  <c r="J12" s="1"/>
  <c r="I7"/>
  <c r="J7" s="1"/>
  <c r="I5"/>
  <c r="J5" s="1"/>
  <c r="G176"/>
  <c r="F176"/>
  <c r="K174"/>
  <c r="K173"/>
  <c r="K172"/>
  <c r="K171"/>
  <c r="H170"/>
  <c r="H176" s="1"/>
  <c r="I166"/>
  <c r="H166"/>
  <c r="K165" s="1"/>
  <c r="K166" s="1"/>
  <c r="G166"/>
  <c r="F166"/>
  <c r="J165"/>
  <c r="J166" s="1"/>
  <c r="H161"/>
  <c r="G161"/>
  <c r="F161"/>
  <c r="K160"/>
  <c r="K159"/>
  <c r="K158"/>
  <c r="J158"/>
  <c r="K156"/>
  <c r="K155"/>
  <c r="K154"/>
  <c r="H149"/>
  <c r="G149"/>
  <c r="F149"/>
  <c r="K148"/>
  <c r="K147"/>
  <c r="K146"/>
  <c r="K145"/>
  <c r="K144"/>
  <c r="H139"/>
  <c r="G139"/>
  <c r="F139"/>
  <c r="K138"/>
  <c r="K137"/>
  <c r="J137"/>
  <c r="K136"/>
  <c r="J136"/>
  <c r="K135"/>
  <c r="K134"/>
  <c r="K133"/>
  <c r="J133"/>
  <c r="K132"/>
  <c r="K131"/>
  <c r="J131"/>
  <c r="K129"/>
  <c r="H120"/>
  <c r="G120"/>
  <c r="F120"/>
  <c r="K118"/>
  <c r="J118"/>
  <c r="K117"/>
  <c r="K116"/>
  <c r="K115"/>
  <c r="J115"/>
  <c r="K114"/>
  <c r="K113"/>
  <c r="K112"/>
  <c r="K111"/>
  <c r="J111"/>
  <c r="K110"/>
  <c r="K109"/>
  <c r="J109"/>
  <c r="K108"/>
  <c r="K107"/>
  <c r="J107"/>
  <c r="K106"/>
  <c r="K105"/>
  <c r="K104"/>
  <c r="J104"/>
  <c r="K96"/>
  <c r="J96"/>
  <c r="K95"/>
  <c r="K94"/>
  <c r="J94"/>
  <c r="K93"/>
  <c r="K92"/>
  <c r="K91"/>
  <c r="K90"/>
  <c r="J90"/>
  <c r="K89"/>
  <c r="K88"/>
  <c r="J88"/>
  <c r="K87"/>
  <c r="H81"/>
  <c r="G81"/>
  <c r="F81"/>
  <c r="K80"/>
  <c r="K77"/>
  <c r="K72"/>
  <c r="K71"/>
  <c r="K70"/>
  <c r="K69"/>
  <c r="K68"/>
  <c r="G63"/>
  <c r="F63"/>
  <c r="K62"/>
  <c r="K61"/>
  <c r="J61"/>
  <c r="K60"/>
  <c r="K57"/>
  <c r="H56"/>
  <c r="K56" s="1"/>
  <c r="K55"/>
  <c r="K54"/>
  <c r="K53"/>
  <c r="H48"/>
  <c r="G48"/>
  <c r="F48"/>
  <c r="K47"/>
  <c r="K46"/>
  <c r="K45"/>
  <c r="K44"/>
  <c r="H39"/>
  <c r="G39"/>
  <c r="F39"/>
  <c r="K37"/>
  <c r="K36"/>
  <c r="H32"/>
  <c r="G32"/>
  <c r="F32"/>
  <c r="K31"/>
  <c r="K29"/>
  <c r="K27"/>
  <c r="H23"/>
  <c r="G23"/>
  <c r="F23"/>
  <c r="K22"/>
  <c r="K21"/>
  <c r="K18"/>
  <c r="J18"/>
  <c r="K17"/>
  <c r="G13"/>
  <c r="F13"/>
  <c r="K12"/>
  <c r="H12"/>
  <c r="H13" s="1"/>
  <c r="K10"/>
  <c r="K9"/>
  <c r="K8"/>
  <c r="K7"/>
  <c r="K5"/>
  <c r="I106" i="74"/>
  <c r="J106" s="1"/>
  <c r="K106"/>
  <c r="K76"/>
  <c r="K88"/>
  <c r="I88"/>
  <c r="J88" s="1"/>
  <c r="K157"/>
  <c r="I157"/>
  <c r="J157" s="1"/>
  <c r="K8"/>
  <c r="K9"/>
  <c r="J9"/>
  <c r="I8"/>
  <c r="J8" s="1"/>
  <c r="G31"/>
  <c r="H31"/>
  <c r="F31"/>
  <c r="G118"/>
  <c r="H118"/>
  <c r="F118"/>
  <c r="I57"/>
  <c r="J116"/>
  <c r="K116"/>
  <c r="J46"/>
  <c r="K46"/>
  <c r="K90"/>
  <c r="I90"/>
  <c r="J90" s="1"/>
  <c r="H109" i="72"/>
  <c r="G109"/>
  <c r="F109"/>
  <c r="I169" i="74"/>
  <c r="J169" s="1"/>
  <c r="I170"/>
  <c r="J170" s="1"/>
  <c r="I171"/>
  <c r="J171" s="1"/>
  <c r="I172"/>
  <c r="J172" s="1"/>
  <c r="I168"/>
  <c r="I163"/>
  <c r="I164" s="1"/>
  <c r="I153"/>
  <c r="J153" s="1"/>
  <c r="I154"/>
  <c r="J154" s="1"/>
  <c r="I156"/>
  <c r="J156" s="1"/>
  <c r="I158"/>
  <c r="J158" s="1"/>
  <c r="I152"/>
  <c r="I143"/>
  <c r="J143" s="1"/>
  <c r="I144"/>
  <c r="J144" s="1"/>
  <c r="I145"/>
  <c r="J145" s="1"/>
  <c r="I146"/>
  <c r="J146" s="1"/>
  <c r="I142"/>
  <c r="J142" s="1"/>
  <c r="I136"/>
  <c r="I135"/>
  <c r="J135" s="1"/>
  <c r="I134"/>
  <c r="J134" s="1"/>
  <c r="I133"/>
  <c r="J133" s="1"/>
  <c r="I132"/>
  <c r="J132" s="1"/>
  <c r="I131"/>
  <c r="J131" s="1"/>
  <c r="I130"/>
  <c r="J130" s="1"/>
  <c r="I129"/>
  <c r="J129" s="1"/>
  <c r="I127"/>
  <c r="J127" s="1"/>
  <c r="J136" s="1"/>
  <c r="I103"/>
  <c r="J103" s="1"/>
  <c r="I104"/>
  <c r="J104" s="1"/>
  <c r="I105"/>
  <c r="J105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02"/>
  <c r="J102" s="1"/>
  <c r="I85"/>
  <c r="J85" s="1"/>
  <c r="I86"/>
  <c r="J86" s="1"/>
  <c r="I87"/>
  <c r="J87" s="1"/>
  <c r="I89"/>
  <c r="J89" s="1"/>
  <c r="I91"/>
  <c r="J91" s="1"/>
  <c r="I92"/>
  <c r="J92" s="1"/>
  <c r="I93"/>
  <c r="J93" s="1"/>
  <c r="I94"/>
  <c r="J94" s="1"/>
  <c r="I95"/>
  <c r="J95" s="1"/>
  <c r="I68"/>
  <c r="J68" s="1"/>
  <c r="I69"/>
  <c r="J69" s="1"/>
  <c r="I70"/>
  <c r="J70" s="1"/>
  <c r="I71"/>
  <c r="J71" s="1"/>
  <c r="I72"/>
  <c r="I74"/>
  <c r="J74" s="1"/>
  <c r="I75"/>
  <c r="J75" s="1"/>
  <c r="I76"/>
  <c r="J76" s="1"/>
  <c r="I79"/>
  <c r="J79" s="1"/>
  <c r="I67"/>
  <c r="I53"/>
  <c r="J53" s="1"/>
  <c r="I54"/>
  <c r="J54" s="1"/>
  <c r="I55"/>
  <c r="I56"/>
  <c r="J56" s="1"/>
  <c r="I58"/>
  <c r="I59"/>
  <c r="J59" s="1"/>
  <c r="I60"/>
  <c r="J60" s="1"/>
  <c r="I61"/>
  <c r="J61" s="1"/>
  <c r="I52"/>
  <c r="I43"/>
  <c r="J43" s="1"/>
  <c r="I44"/>
  <c r="J44" s="1"/>
  <c r="I45"/>
  <c r="J45" s="1"/>
  <c r="I42"/>
  <c r="I36"/>
  <c r="J36" s="1"/>
  <c r="I35"/>
  <c r="J35" s="1"/>
  <c r="I30"/>
  <c r="J30" s="1"/>
  <c r="I28"/>
  <c r="J28" s="1"/>
  <c r="I26"/>
  <c r="J26" s="1"/>
  <c r="I21"/>
  <c r="J21" s="1"/>
  <c r="I20"/>
  <c r="J20" s="1"/>
  <c r="J19"/>
  <c r="I18"/>
  <c r="J18" s="1"/>
  <c r="I17"/>
  <c r="J17" s="1"/>
  <c r="I16"/>
  <c r="J16" s="1"/>
  <c r="I6"/>
  <c r="J6" s="1"/>
  <c r="I7"/>
  <c r="J7" s="1"/>
  <c r="I10"/>
  <c r="J10" s="1"/>
  <c r="I11"/>
  <c r="I5"/>
  <c r="J5" s="1"/>
  <c r="K186"/>
  <c r="I186"/>
  <c r="H186"/>
  <c r="G186"/>
  <c r="F186"/>
  <c r="G174"/>
  <c r="F174"/>
  <c r="K172"/>
  <c r="K171"/>
  <c r="K170"/>
  <c r="K169"/>
  <c r="H168"/>
  <c r="K168" s="1"/>
  <c r="H164"/>
  <c r="K163" s="1"/>
  <c r="K164" s="1"/>
  <c r="G164"/>
  <c r="F164"/>
  <c r="H159"/>
  <c r="G159"/>
  <c r="F159"/>
  <c r="K158"/>
  <c r="K156"/>
  <c r="K154"/>
  <c r="K153"/>
  <c r="K152"/>
  <c r="H147"/>
  <c r="G147"/>
  <c r="F147"/>
  <c r="K146"/>
  <c r="K145"/>
  <c r="K144"/>
  <c r="K143"/>
  <c r="K142"/>
  <c r="H137"/>
  <c r="G137"/>
  <c r="F137"/>
  <c r="K136"/>
  <c r="K135"/>
  <c r="K134"/>
  <c r="K133"/>
  <c r="K132"/>
  <c r="K131"/>
  <c r="K130"/>
  <c r="K129"/>
  <c r="K127"/>
  <c r="K123"/>
  <c r="J123"/>
  <c r="I123"/>
  <c r="H123"/>
  <c r="G123"/>
  <c r="F123"/>
  <c r="K115"/>
  <c r="K114"/>
  <c r="K113"/>
  <c r="K112"/>
  <c r="K111"/>
  <c r="K110"/>
  <c r="K109"/>
  <c r="K108"/>
  <c r="K107"/>
  <c r="K105"/>
  <c r="K104"/>
  <c r="K103"/>
  <c r="K102"/>
  <c r="H96"/>
  <c r="G96"/>
  <c r="F96"/>
  <c r="K95"/>
  <c r="K94"/>
  <c r="K93"/>
  <c r="K92"/>
  <c r="K91"/>
  <c r="K89"/>
  <c r="K87"/>
  <c r="K86"/>
  <c r="K85"/>
  <c r="H80"/>
  <c r="G80"/>
  <c r="F80"/>
  <c r="K79"/>
  <c r="K75"/>
  <c r="K74"/>
  <c r="K71"/>
  <c r="K70"/>
  <c r="K69"/>
  <c r="K68"/>
  <c r="K67"/>
  <c r="G62"/>
  <c r="F62"/>
  <c r="K61"/>
  <c r="K60"/>
  <c r="K59"/>
  <c r="K56"/>
  <c r="H55"/>
  <c r="K54"/>
  <c r="K53"/>
  <c r="K52"/>
  <c r="G47"/>
  <c r="F47"/>
  <c r="K45"/>
  <c r="K44"/>
  <c r="K43"/>
  <c r="H38"/>
  <c r="G38"/>
  <c r="F38"/>
  <c r="K36"/>
  <c r="K35"/>
  <c r="K30"/>
  <c r="K28"/>
  <c r="K26"/>
  <c r="H22"/>
  <c r="G22"/>
  <c r="F22"/>
  <c r="K21"/>
  <c r="K20"/>
  <c r="K19"/>
  <c r="K18"/>
  <c r="K17"/>
  <c r="K16"/>
  <c r="G12"/>
  <c r="F12"/>
  <c r="H11"/>
  <c r="H12" s="1"/>
  <c r="K10"/>
  <c r="K7"/>
  <c r="K6"/>
  <c r="K5"/>
  <c r="K46" i="73"/>
  <c r="I46"/>
  <c r="K30"/>
  <c r="G30"/>
  <c r="I30"/>
  <c r="H30"/>
  <c r="K68"/>
  <c r="J68"/>
  <c r="K29"/>
  <c r="J29"/>
  <c r="K58"/>
  <c r="J58"/>
  <c r="J150"/>
  <c r="K150"/>
  <c r="J87"/>
  <c r="K87"/>
  <c r="I173"/>
  <c r="J173" s="1"/>
  <c r="I166"/>
  <c r="I165"/>
  <c r="I164"/>
  <c r="J164" s="1"/>
  <c r="I163"/>
  <c r="I162"/>
  <c r="I161"/>
  <c r="I156"/>
  <c r="J156" s="1"/>
  <c r="J157" s="1"/>
  <c r="I151"/>
  <c r="J151" s="1"/>
  <c r="I149"/>
  <c r="I148"/>
  <c r="J148" s="1"/>
  <c r="I147"/>
  <c r="I146"/>
  <c r="J146" s="1"/>
  <c r="I140"/>
  <c r="I139"/>
  <c r="I138"/>
  <c r="J138" s="1"/>
  <c r="I137"/>
  <c r="I136"/>
  <c r="I122"/>
  <c r="I123"/>
  <c r="I124"/>
  <c r="I125"/>
  <c r="I126"/>
  <c r="I127"/>
  <c r="I128"/>
  <c r="I129"/>
  <c r="I130"/>
  <c r="I121"/>
  <c r="I111"/>
  <c r="I110"/>
  <c r="J110" s="1"/>
  <c r="I109"/>
  <c r="I108"/>
  <c r="I107"/>
  <c r="I106"/>
  <c r="J106" s="1"/>
  <c r="I105"/>
  <c r="I104"/>
  <c r="I101"/>
  <c r="I100"/>
  <c r="I99"/>
  <c r="I98"/>
  <c r="J98" s="1"/>
  <c r="I97"/>
  <c r="I90"/>
  <c r="I89"/>
  <c r="J89" s="1"/>
  <c r="I88"/>
  <c r="J88" s="1"/>
  <c r="I86"/>
  <c r="J86" s="1"/>
  <c r="I85"/>
  <c r="I84"/>
  <c r="J84" s="1"/>
  <c r="I83"/>
  <c r="J83" s="1"/>
  <c r="I82"/>
  <c r="J82" s="1"/>
  <c r="I81"/>
  <c r="I76"/>
  <c r="J76" s="1"/>
  <c r="I74"/>
  <c r="J74" s="1"/>
  <c r="I73"/>
  <c r="I72"/>
  <c r="I71"/>
  <c r="I70"/>
  <c r="J70" s="1"/>
  <c r="I69"/>
  <c r="I67"/>
  <c r="I66"/>
  <c r="I60"/>
  <c r="I59"/>
  <c r="J59" s="1"/>
  <c r="I57"/>
  <c r="I56"/>
  <c r="I55"/>
  <c r="I54"/>
  <c r="I53"/>
  <c r="I52"/>
  <c r="J52" s="1"/>
  <c r="I51"/>
  <c r="I44"/>
  <c r="I43"/>
  <c r="I42"/>
  <c r="J42" s="1"/>
  <c r="I41"/>
  <c r="I35"/>
  <c r="J35" s="1"/>
  <c r="I34"/>
  <c r="I27"/>
  <c r="I25"/>
  <c r="I16"/>
  <c r="I17"/>
  <c r="I18"/>
  <c r="I19"/>
  <c r="I20"/>
  <c r="I15"/>
  <c r="J15" s="1"/>
  <c r="I6"/>
  <c r="I7"/>
  <c r="I9"/>
  <c r="I10"/>
  <c r="I5"/>
  <c r="J5" s="1"/>
  <c r="K179"/>
  <c r="I179"/>
  <c r="H179"/>
  <c r="J179" s="1"/>
  <c r="G179"/>
  <c r="F179"/>
  <c r="H174"/>
  <c r="G174"/>
  <c r="F174"/>
  <c r="K173"/>
  <c r="K174" s="1"/>
  <c r="H167"/>
  <c r="G167"/>
  <c r="F167"/>
  <c r="K166"/>
  <c r="J166"/>
  <c r="K165"/>
  <c r="J165"/>
  <c r="K164"/>
  <c r="K163"/>
  <c r="J163"/>
  <c r="K162"/>
  <c r="J162"/>
  <c r="H161"/>
  <c r="H157"/>
  <c r="G157"/>
  <c r="F157"/>
  <c r="K156"/>
  <c r="K157" s="1"/>
  <c r="H152"/>
  <c r="G152"/>
  <c r="F152"/>
  <c r="K151"/>
  <c r="K149"/>
  <c r="J149"/>
  <c r="K148"/>
  <c r="K147"/>
  <c r="J147"/>
  <c r="K146"/>
  <c r="H141"/>
  <c r="G141"/>
  <c r="F141"/>
  <c r="K140"/>
  <c r="J140"/>
  <c r="K139"/>
  <c r="J139"/>
  <c r="K138"/>
  <c r="K137"/>
  <c r="J137"/>
  <c r="K136"/>
  <c r="J136"/>
  <c r="H131"/>
  <c r="G131"/>
  <c r="F131"/>
  <c r="K130"/>
  <c r="J130"/>
  <c r="K129"/>
  <c r="J129"/>
  <c r="K128"/>
  <c r="J128"/>
  <c r="K127"/>
  <c r="J127"/>
  <c r="K126"/>
  <c r="J126"/>
  <c r="K125"/>
  <c r="J125"/>
  <c r="K124"/>
  <c r="J124"/>
  <c r="K123"/>
  <c r="J123"/>
  <c r="K121"/>
  <c r="J121"/>
  <c r="K117"/>
  <c r="J117"/>
  <c r="I117"/>
  <c r="H117"/>
  <c r="G117"/>
  <c r="F117"/>
  <c r="H112"/>
  <c r="G112"/>
  <c r="F112"/>
  <c r="K111"/>
  <c r="J111"/>
  <c r="K110"/>
  <c r="K109"/>
  <c r="J109"/>
  <c r="K108"/>
  <c r="J108"/>
  <c r="K107"/>
  <c r="J107"/>
  <c r="K106"/>
  <c r="K105"/>
  <c r="J105"/>
  <c r="K104"/>
  <c r="J104"/>
  <c r="K101"/>
  <c r="J101"/>
  <c r="K100"/>
  <c r="J100"/>
  <c r="K99"/>
  <c r="J99"/>
  <c r="K98"/>
  <c r="K97"/>
  <c r="J97"/>
  <c r="H91"/>
  <c r="G91"/>
  <c r="F91"/>
  <c r="K90"/>
  <c r="J90"/>
  <c r="K89"/>
  <c r="K88"/>
  <c r="K86"/>
  <c r="K85"/>
  <c r="J85"/>
  <c r="K84"/>
  <c r="K83"/>
  <c r="K82"/>
  <c r="K81"/>
  <c r="J81"/>
  <c r="H77"/>
  <c r="G77"/>
  <c r="F77"/>
  <c r="K76"/>
  <c r="K74"/>
  <c r="K73"/>
  <c r="J73"/>
  <c r="K72"/>
  <c r="J72"/>
  <c r="K71"/>
  <c r="J71"/>
  <c r="K70"/>
  <c r="K69"/>
  <c r="J69"/>
  <c r="K67"/>
  <c r="J67"/>
  <c r="K66"/>
  <c r="G61"/>
  <c r="F61"/>
  <c r="K60"/>
  <c r="J60"/>
  <c r="K59"/>
  <c r="K55"/>
  <c r="J55"/>
  <c r="H54"/>
  <c r="K53"/>
  <c r="J53"/>
  <c r="K52"/>
  <c r="K51"/>
  <c r="J51"/>
  <c r="G46"/>
  <c r="F46"/>
  <c r="K44"/>
  <c r="J44"/>
  <c r="K43"/>
  <c r="J43"/>
  <c r="K42"/>
  <c r="H41"/>
  <c r="H37"/>
  <c r="G37"/>
  <c r="K37" s="1"/>
  <c r="F37"/>
  <c r="K35"/>
  <c r="K34"/>
  <c r="F30"/>
  <c r="K27"/>
  <c r="J27"/>
  <c r="K25"/>
  <c r="H21"/>
  <c r="G21"/>
  <c r="F21"/>
  <c r="K20"/>
  <c r="J20"/>
  <c r="K19"/>
  <c r="J19"/>
  <c r="K18"/>
  <c r="J18"/>
  <c r="K17"/>
  <c r="J17"/>
  <c r="K16"/>
  <c r="J16"/>
  <c r="K15"/>
  <c r="G11"/>
  <c r="F11"/>
  <c r="H10"/>
  <c r="K9"/>
  <c r="J9"/>
  <c r="H11"/>
  <c r="K7"/>
  <c r="J7"/>
  <c r="K6"/>
  <c r="J6"/>
  <c r="K5"/>
  <c r="G114" i="72"/>
  <c r="H114"/>
  <c r="I114"/>
  <c r="J114"/>
  <c r="K114"/>
  <c r="F114"/>
  <c r="I169"/>
  <c r="J169" s="1"/>
  <c r="I83"/>
  <c r="J83" s="1"/>
  <c r="I161"/>
  <c r="I160"/>
  <c r="I159"/>
  <c r="J159" s="1"/>
  <c r="I158"/>
  <c r="J158" s="1"/>
  <c r="I157"/>
  <c r="I152"/>
  <c r="I153" s="1"/>
  <c r="I147"/>
  <c r="J147" s="1"/>
  <c r="I146"/>
  <c r="J146" s="1"/>
  <c r="I145"/>
  <c r="I144"/>
  <c r="I143"/>
  <c r="J143" s="1"/>
  <c r="I137"/>
  <c r="J137" s="1"/>
  <c r="I136"/>
  <c r="I135"/>
  <c r="I134"/>
  <c r="I133"/>
  <c r="I127"/>
  <c r="J127" s="1"/>
  <c r="I126"/>
  <c r="J126" s="1"/>
  <c r="I125"/>
  <c r="I124"/>
  <c r="I123"/>
  <c r="J123" s="1"/>
  <c r="I122"/>
  <c r="J122" s="1"/>
  <c r="I121"/>
  <c r="I120"/>
  <c r="I118"/>
  <c r="I107"/>
  <c r="J107" s="1"/>
  <c r="I106"/>
  <c r="J106" s="1"/>
  <c r="I105"/>
  <c r="I104"/>
  <c r="J104" s="1"/>
  <c r="I103"/>
  <c r="J103" s="1"/>
  <c r="I102"/>
  <c r="J102" s="1"/>
  <c r="I101"/>
  <c r="I100"/>
  <c r="J100" s="1"/>
  <c r="I97"/>
  <c r="J97" s="1"/>
  <c r="I96"/>
  <c r="J96" s="1"/>
  <c r="I95"/>
  <c r="J95" s="1"/>
  <c r="I94"/>
  <c r="I93"/>
  <c r="J93" s="1"/>
  <c r="I92"/>
  <c r="I87"/>
  <c r="J87" s="1"/>
  <c r="I86"/>
  <c r="I85"/>
  <c r="J85" s="1"/>
  <c r="I84"/>
  <c r="J84" s="1"/>
  <c r="I82"/>
  <c r="J82" s="1"/>
  <c r="I81"/>
  <c r="J81" s="1"/>
  <c r="I80"/>
  <c r="J80" s="1"/>
  <c r="I79"/>
  <c r="J79" s="1"/>
  <c r="I78"/>
  <c r="J78" s="1"/>
  <c r="I73"/>
  <c r="J73" s="1"/>
  <c r="I71"/>
  <c r="J71" s="1"/>
  <c r="I70"/>
  <c r="I69"/>
  <c r="J69" s="1"/>
  <c r="I68"/>
  <c r="I67"/>
  <c r="J67" s="1"/>
  <c r="I66"/>
  <c r="I65"/>
  <c r="J65" s="1"/>
  <c r="I64"/>
  <c r="I58"/>
  <c r="I57"/>
  <c r="J57" s="1"/>
  <c r="I54"/>
  <c r="I53"/>
  <c r="I52"/>
  <c r="J52" s="1"/>
  <c r="I51"/>
  <c r="J51" s="1"/>
  <c r="I50"/>
  <c r="J50" s="1"/>
  <c r="I43"/>
  <c r="J43" s="1"/>
  <c r="I42"/>
  <c r="I41"/>
  <c r="J41" s="1"/>
  <c r="I40"/>
  <c r="I34"/>
  <c r="I33"/>
  <c r="I27"/>
  <c r="I26"/>
  <c r="I25"/>
  <c r="I20"/>
  <c r="J20" s="1"/>
  <c r="I19"/>
  <c r="I18"/>
  <c r="I17"/>
  <c r="I16"/>
  <c r="J16" s="1"/>
  <c r="I15"/>
  <c r="J15" s="1"/>
  <c r="I10"/>
  <c r="J10" s="1"/>
  <c r="I9"/>
  <c r="I8"/>
  <c r="I7"/>
  <c r="I6"/>
  <c r="J6" s="1"/>
  <c r="I5"/>
  <c r="J5" s="1"/>
  <c r="K175"/>
  <c r="I175"/>
  <c r="H175"/>
  <c r="J175" s="1"/>
  <c r="G175"/>
  <c r="F175"/>
  <c r="H170"/>
  <c r="G170"/>
  <c r="F170"/>
  <c r="K169"/>
  <c r="K170" s="1"/>
  <c r="H163"/>
  <c r="G163"/>
  <c r="F163"/>
  <c r="K83"/>
  <c r="K161"/>
  <c r="J161"/>
  <c r="K160"/>
  <c r="J160"/>
  <c r="K159"/>
  <c r="K158"/>
  <c r="H157"/>
  <c r="K157" s="1"/>
  <c r="H153"/>
  <c r="G153"/>
  <c r="F153"/>
  <c r="K152"/>
  <c r="K153" s="1"/>
  <c r="J152"/>
  <c r="J153" s="1"/>
  <c r="H148"/>
  <c r="G148"/>
  <c r="F148"/>
  <c r="K147"/>
  <c r="K146"/>
  <c r="K145"/>
  <c r="J145"/>
  <c r="K144"/>
  <c r="J144"/>
  <c r="K143"/>
  <c r="H138"/>
  <c r="G138"/>
  <c r="F138"/>
  <c r="K137"/>
  <c r="K136"/>
  <c r="J136"/>
  <c r="K135"/>
  <c r="J135"/>
  <c r="K134"/>
  <c r="J134"/>
  <c r="K133"/>
  <c r="H128"/>
  <c r="G128"/>
  <c r="F128"/>
  <c r="K127"/>
  <c r="K126"/>
  <c r="K125"/>
  <c r="J125"/>
  <c r="K124"/>
  <c r="J124"/>
  <c r="K123"/>
  <c r="K122"/>
  <c r="K121"/>
  <c r="J121"/>
  <c r="K120"/>
  <c r="J120"/>
  <c r="K118"/>
  <c r="J118"/>
  <c r="K107"/>
  <c r="K106"/>
  <c r="K105"/>
  <c r="J105"/>
  <c r="K104"/>
  <c r="K103"/>
  <c r="K102"/>
  <c r="K101"/>
  <c r="J101"/>
  <c r="K100"/>
  <c r="K97"/>
  <c r="K96"/>
  <c r="K95"/>
  <c r="K94"/>
  <c r="K109" s="1"/>
  <c r="J94"/>
  <c r="K93"/>
  <c r="K92"/>
  <c r="H88"/>
  <c r="G88"/>
  <c r="F88"/>
  <c r="K87"/>
  <c r="K86"/>
  <c r="J86"/>
  <c r="K85"/>
  <c r="K84"/>
  <c r="K82"/>
  <c r="K81"/>
  <c r="K80"/>
  <c r="K79"/>
  <c r="K78"/>
  <c r="H74"/>
  <c r="G74"/>
  <c r="F74"/>
  <c r="K73"/>
  <c r="K71"/>
  <c r="K70"/>
  <c r="J70"/>
  <c r="K69"/>
  <c r="K68"/>
  <c r="J68"/>
  <c r="K67"/>
  <c r="K66"/>
  <c r="J66"/>
  <c r="K65"/>
  <c r="K64"/>
  <c r="G59"/>
  <c r="F59"/>
  <c r="K58"/>
  <c r="J58"/>
  <c r="K57"/>
  <c r="K54"/>
  <c r="J54"/>
  <c r="H53"/>
  <c r="K53" s="1"/>
  <c r="K52"/>
  <c r="K51"/>
  <c r="K50"/>
  <c r="H45"/>
  <c r="G45"/>
  <c r="F45"/>
  <c r="K43"/>
  <c r="K42"/>
  <c r="J42"/>
  <c r="K41"/>
  <c r="K40"/>
  <c r="H40"/>
  <c r="H36"/>
  <c r="G36"/>
  <c r="K36" s="1"/>
  <c r="F36"/>
  <c r="K34"/>
  <c r="J34"/>
  <c r="K33"/>
  <c r="J33"/>
  <c r="H29"/>
  <c r="G29"/>
  <c r="F29"/>
  <c r="K27"/>
  <c r="J27"/>
  <c r="K26"/>
  <c r="K29" s="1"/>
  <c r="J26"/>
  <c r="K25"/>
  <c r="J25"/>
  <c r="H21"/>
  <c r="G21"/>
  <c r="F21"/>
  <c r="K20"/>
  <c r="K19"/>
  <c r="J19"/>
  <c r="K18"/>
  <c r="J18"/>
  <c r="K17"/>
  <c r="J17"/>
  <c r="K16"/>
  <c r="K15"/>
  <c r="H11"/>
  <c r="G11"/>
  <c r="F11"/>
  <c r="K10"/>
  <c r="H10"/>
  <c r="K9"/>
  <c r="J9"/>
  <c r="J8"/>
  <c r="H8"/>
  <c r="K8" s="1"/>
  <c r="K7"/>
  <c r="J7"/>
  <c r="K6"/>
  <c r="K5"/>
  <c r="J169" i="71"/>
  <c r="K9"/>
  <c r="J9"/>
  <c r="I9"/>
  <c r="I168"/>
  <c r="J168" s="1"/>
  <c r="I157"/>
  <c r="I158"/>
  <c r="I159"/>
  <c r="J159" s="1"/>
  <c r="I160"/>
  <c r="I161"/>
  <c r="I156"/>
  <c r="I151"/>
  <c r="I152" s="1"/>
  <c r="I146"/>
  <c r="J146" s="1"/>
  <c r="I145"/>
  <c r="I144"/>
  <c r="J144" s="1"/>
  <c r="I143"/>
  <c r="I142"/>
  <c r="I133"/>
  <c r="I134"/>
  <c r="I135"/>
  <c r="J135" s="1"/>
  <c r="I136"/>
  <c r="I132"/>
  <c r="I119"/>
  <c r="I120"/>
  <c r="J120" s="1"/>
  <c r="I121"/>
  <c r="I122"/>
  <c r="J122" s="1"/>
  <c r="I123"/>
  <c r="I124"/>
  <c r="J124" s="1"/>
  <c r="I125"/>
  <c r="I126"/>
  <c r="J126" s="1"/>
  <c r="I117"/>
  <c r="J117" s="1"/>
  <c r="I107"/>
  <c r="J107" s="1"/>
  <c r="I106"/>
  <c r="I105"/>
  <c r="I104"/>
  <c r="I103"/>
  <c r="J103" s="1"/>
  <c r="I102"/>
  <c r="I101"/>
  <c r="I100"/>
  <c r="I99"/>
  <c r="J99" s="1"/>
  <c r="I98"/>
  <c r="I97"/>
  <c r="I96"/>
  <c r="I95"/>
  <c r="J95" s="1"/>
  <c r="I94"/>
  <c r="I93"/>
  <c r="I92"/>
  <c r="J92" s="1"/>
  <c r="I79"/>
  <c r="J79" s="1"/>
  <c r="I80"/>
  <c r="I81"/>
  <c r="I82"/>
  <c r="I83"/>
  <c r="J83" s="1"/>
  <c r="I84"/>
  <c r="J84" s="1"/>
  <c r="I85"/>
  <c r="I86"/>
  <c r="I78"/>
  <c r="J78" s="1"/>
  <c r="I65"/>
  <c r="J65" s="1"/>
  <c r="I66"/>
  <c r="J66" s="1"/>
  <c r="I67"/>
  <c r="I68"/>
  <c r="I69"/>
  <c r="J69" s="1"/>
  <c r="I70"/>
  <c r="J70" s="1"/>
  <c r="I71"/>
  <c r="I72"/>
  <c r="I73"/>
  <c r="J73" s="1"/>
  <c r="I64"/>
  <c r="J64" s="1"/>
  <c r="I50"/>
  <c r="J50" s="1"/>
  <c r="I51"/>
  <c r="I52"/>
  <c r="J52" s="1"/>
  <c r="I53"/>
  <c r="I54"/>
  <c r="I55"/>
  <c r="I56"/>
  <c r="I57"/>
  <c r="I58"/>
  <c r="I49"/>
  <c r="I41"/>
  <c r="J41" s="1"/>
  <c r="I42"/>
  <c r="I43"/>
  <c r="I40"/>
  <c r="I34"/>
  <c r="I33"/>
  <c r="I26"/>
  <c r="J26" s="1"/>
  <c r="I27"/>
  <c r="I28"/>
  <c r="I25"/>
  <c r="I16"/>
  <c r="I17"/>
  <c r="J17" s="1"/>
  <c r="I18"/>
  <c r="I19"/>
  <c r="I20"/>
  <c r="J20" s="1"/>
  <c r="I15"/>
  <c r="I6"/>
  <c r="J6" s="1"/>
  <c r="I7"/>
  <c r="I8"/>
  <c r="J8" s="1"/>
  <c r="I10"/>
  <c r="J7"/>
  <c r="I5"/>
  <c r="J5" s="1"/>
  <c r="K174"/>
  <c r="I174"/>
  <c r="H174"/>
  <c r="J174" s="1"/>
  <c r="G174"/>
  <c r="F174"/>
  <c r="H169"/>
  <c r="G169"/>
  <c r="F169"/>
  <c r="K168"/>
  <c r="K169" s="1"/>
  <c r="G162"/>
  <c r="F162"/>
  <c r="K161"/>
  <c r="J161"/>
  <c r="K160"/>
  <c r="J160"/>
  <c r="K159"/>
  <c r="K158"/>
  <c r="J158"/>
  <c r="K157"/>
  <c r="J157"/>
  <c r="H156"/>
  <c r="K156" s="1"/>
  <c r="H152"/>
  <c r="K151" s="1"/>
  <c r="K152" s="1"/>
  <c r="G152"/>
  <c r="F152"/>
  <c r="H147"/>
  <c r="G147"/>
  <c r="F147"/>
  <c r="K146"/>
  <c r="K145"/>
  <c r="J145"/>
  <c r="K144"/>
  <c r="K147" s="1"/>
  <c r="K143"/>
  <c r="J143"/>
  <c r="K142"/>
  <c r="J142"/>
  <c r="H137"/>
  <c r="G137"/>
  <c r="F137"/>
  <c r="K136"/>
  <c r="J136"/>
  <c r="K135"/>
  <c r="K134"/>
  <c r="J134"/>
  <c r="K133"/>
  <c r="J133"/>
  <c r="K132"/>
  <c r="H127"/>
  <c r="G127"/>
  <c r="F127"/>
  <c r="K126"/>
  <c r="K125"/>
  <c r="J125"/>
  <c r="K124"/>
  <c r="K123"/>
  <c r="J123"/>
  <c r="K122"/>
  <c r="K121"/>
  <c r="J121"/>
  <c r="K120"/>
  <c r="K119"/>
  <c r="J119"/>
  <c r="K117"/>
  <c r="K113"/>
  <c r="J113"/>
  <c r="I113"/>
  <c r="H113"/>
  <c r="G113"/>
  <c r="F113"/>
  <c r="H108"/>
  <c r="G108"/>
  <c r="F108"/>
  <c r="K107"/>
  <c r="K106"/>
  <c r="J106"/>
  <c r="K105"/>
  <c r="J105"/>
  <c r="K104"/>
  <c r="J104"/>
  <c r="K103"/>
  <c r="K102"/>
  <c r="J102"/>
  <c r="K101"/>
  <c r="J101"/>
  <c r="K100"/>
  <c r="J100"/>
  <c r="K99"/>
  <c r="K98"/>
  <c r="J98"/>
  <c r="K97"/>
  <c r="J97"/>
  <c r="K96"/>
  <c r="J96"/>
  <c r="K95"/>
  <c r="K94"/>
  <c r="J94"/>
  <c r="K93"/>
  <c r="K92"/>
  <c r="H87"/>
  <c r="G87"/>
  <c r="F87"/>
  <c r="K86"/>
  <c r="J86"/>
  <c r="K85"/>
  <c r="J85"/>
  <c r="K84"/>
  <c r="K83"/>
  <c r="K82"/>
  <c r="J82"/>
  <c r="K81"/>
  <c r="J81"/>
  <c r="K80"/>
  <c r="J80"/>
  <c r="K79"/>
  <c r="K78"/>
  <c r="H74"/>
  <c r="G74"/>
  <c r="F74"/>
  <c r="K73"/>
  <c r="K71"/>
  <c r="J71"/>
  <c r="K70"/>
  <c r="K69"/>
  <c r="K68"/>
  <c r="J68"/>
  <c r="K67"/>
  <c r="J67"/>
  <c r="K66"/>
  <c r="K65"/>
  <c r="K64"/>
  <c r="G59"/>
  <c r="F59"/>
  <c r="K58"/>
  <c r="J58"/>
  <c r="K57"/>
  <c r="J57"/>
  <c r="K55"/>
  <c r="J55"/>
  <c r="K54"/>
  <c r="J54"/>
  <c r="K53"/>
  <c r="J53"/>
  <c r="H53"/>
  <c r="K52"/>
  <c r="K51"/>
  <c r="J51"/>
  <c r="K50"/>
  <c r="J49"/>
  <c r="H45"/>
  <c r="G45"/>
  <c r="F45"/>
  <c r="K43"/>
  <c r="J43"/>
  <c r="K42"/>
  <c r="J42"/>
  <c r="K41"/>
  <c r="J40"/>
  <c r="H40"/>
  <c r="K40" s="1"/>
  <c r="H36"/>
  <c r="G36"/>
  <c r="K36" s="1"/>
  <c r="F36"/>
  <c r="K34"/>
  <c r="J34"/>
  <c r="K33"/>
  <c r="H29"/>
  <c r="G29"/>
  <c r="F29"/>
  <c r="K28"/>
  <c r="J28"/>
  <c r="K27"/>
  <c r="J27"/>
  <c r="K26"/>
  <c r="K25"/>
  <c r="K29" s="1"/>
  <c r="J25"/>
  <c r="H21"/>
  <c r="G21"/>
  <c r="F21"/>
  <c r="K20"/>
  <c r="K19"/>
  <c r="J19"/>
  <c r="K18"/>
  <c r="J18"/>
  <c r="K17"/>
  <c r="K16"/>
  <c r="J16"/>
  <c r="K15"/>
  <c r="H11"/>
  <c r="G11"/>
  <c r="F11"/>
  <c r="J10"/>
  <c r="H10"/>
  <c r="K10" s="1"/>
  <c r="H8"/>
  <c r="K8" s="1"/>
  <c r="K7"/>
  <c r="K6"/>
  <c r="K5"/>
  <c r="K173" i="70"/>
  <c r="I173"/>
  <c r="J173" s="1"/>
  <c r="H173"/>
  <c r="G173"/>
  <c r="F173"/>
  <c r="K168"/>
  <c r="H168"/>
  <c r="G168"/>
  <c r="F168"/>
  <c r="K167"/>
  <c r="I167"/>
  <c r="J167" s="1"/>
  <c r="H161"/>
  <c r="G161"/>
  <c r="F161"/>
  <c r="K160"/>
  <c r="I160"/>
  <c r="J160" s="1"/>
  <c r="K159"/>
  <c r="I159"/>
  <c r="J159" s="1"/>
  <c r="K158"/>
  <c r="I158"/>
  <c r="J158" s="1"/>
  <c r="K157"/>
  <c r="J157"/>
  <c r="I157"/>
  <c r="K156"/>
  <c r="J156"/>
  <c r="I156"/>
  <c r="I155"/>
  <c r="H155"/>
  <c r="K155" s="1"/>
  <c r="J151"/>
  <c r="H151"/>
  <c r="G151"/>
  <c r="F151"/>
  <c r="K150"/>
  <c r="K151" s="1"/>
  <c r="J150"/>
  <c r="I150"/>
  <c r="I151" s="1"/>
  <c r="H146"/>
  <c r="G146"/>
  <c r="F146"/>
  <c r="K145"/>
  <c r="I145"/>
  <c r="J145" s="1"/>
  <c r="K144"/>
  <c r="J144"/>
  <c r="I144"/>
  <c r="K143"/>
  <c r="I143"/>
  <c r="J143" s="1"/>
  <c r="K142"/>
  <c r="J142"/>
  <c r="I142"/>
  <c r="K141"/>
  <c r="I141"/>
  <c r="J141" s="1"/>
  <c r="H136"/>
  <c r="G136"/>
  <c r="F136"/>
  <c r="K135"/>
  <c r="J135"/>
  <c r="I135"/>
  <c r="K134"/>
  <c r="I134"/>
  <c r="J134" s="1"/>
  <c r="K133"/>
  <c r="I133"/>
  <c r="J133" s="1"/>
  <c r="K132"/>
  <c r="I132"/>
  <c r="J132" s="1"/>
  <c r="K131"/>
  <c r="I131"/>
  <c r="I136" s="1"/>
  <c r="H126"/>
  <c r="G126"/>
  <c r="F126"/>
  <c r="K125"/>
  <c r="I125"/>
  <c r="J125" s="1"/>
  <c r="K124"/>
  <c r="J124"/>
  <c r="I124"/>
  <c r="K123"/>
  <c r="I123"/>
  <c r="J123" s="1"/>
  <c r="K122"/>
  <c r="I122"/>
  <c r="J122" s="1"/>
  <c r="K121"/>
  <c r="I121"/>
  <c r="J121" s="1"/>
  <c r="K120"/>
  <c r="I120"/>
  <c r="J120" s="1"/>
  <c r="K119"/>
  <c r="I119"/>
  <c r="J119" s="1"/>
  <c r="K118"/>
  <c r="I118"/>
  <c r="J118" s="1"/>
  <c r="K117"/>
  <c r="I117"/>
  <c r="J117" s="1"/>
  <c r="K116"/>
  <c r="J116"/>
  <c r="I116"/>
  <c r="I112"/>
  <c r="H112"/>
  <c r="G112"/>
  <c r="F112"/>
  <c r="K112"/>
  <c r="J112"/>
  <c r="H107"/>
  <c r="G107"/>
  <c r="F107"/>
  <c r="K106"/>
  <c r="J106"/>
  <c r="I106"/>
  <c r="K105"/>
  <c r="J105"/>
  <c r="I105"/>
  <c r="K104"/>
  <c r="I104"/>
  <c r="J104" s="1"/>
  <c r="K103"/>
  <c r="I103"/>
  <c r="J103" s="1"/>
  <c r="K102"/>
  <c r="J102"/>
  <c r="I102"/>
  <c r="K101"/>
  <c r="I101"/>
  <c r="J101" s="1"/>
  <c r="K100"/>
  <c r="I100"/>
  <c r="J100" s="1"/>
  <c r="K99"/>
  <c r="I99"/>
  <c r="J99" s="1"/>
  <c r="K98"/>
  <c r="I98"/>
  <c r="J98" s="1"/>
  <c r="K97"/>
  <c r="I97"/>
  <c r="J97" s="1"/>
  <c r="K96"/>
  <c r="J96"/>
  <c r="I96"/>
  <c r="K95"/>
  <c r="I95"/>
  <c r="J95" s="1"/>
  <c r="K94"/>
  <c r="I94"/>
  <c r="J94" s="1"/>
  <c r="K93"/>
  <c r="I93"/>
  <c r="J93" s="1"/>
  <c r="K92"/>
  <c r="I92"/>
  <c r="J92" s="1"/>
  <c r="K91"/>
  <c r="I91"/>
  <c r="J91" s="1"/>
  <c r="H86"/>
  <c r="G86"/>
  <c r="F86"/>
  <c r="K85"/>
  <c r="J85"/>
  <c r="I85"/>
  <c r="K84"/>
  <c r="I84"/>
  <c r="J84" s="1"/>
  <c r="K83"/>
  <c r="I83"/>
  <c r="J83" s="1"/>
  <c r="K82"/>
  <c r="I82"/>
  <c r="J82" s="1"/>
  <c r="K81"/>
  <c r="J81"/>
  <c r="I81"/>
  <c r="K80"/>
  <c r="I80"/>
  <c r="J80" s="1"/>
  <c r="K79"/>
  <c r="I79"/>
  <c r="J79" s="1"/>
  <c r="K78"/>
  <c r="I78"/>
  <c r="J78" s="1"/>
  <c r="K77"/>
  <c r="I77"/>
  <c r="H73"/>
  <c r="G73"/>
  <c r="F73"/>
  <c r="K72"/>
  <c r="J72"/>
  <c r="I72"/>
  <c r="I71"/>
  <c r="K70"/>
  <c r="J70"/>
  <c r="I70"/>
  <c r="K69"/>
  <c r="I69"/>
  <c r="J69" s="1"/>
  <c r="K68"/>
  <c r="I68"/>
  <c r="J68" s="1"/>
  <c r="K67"/>
  <c r="I67"/>
  <c r="J67" s="1"/>
  <c r="K66"/>
  <c r="I66"/>
  <c r="J66" s="1"/>
  <c r="K65"/>
  <c r="J65"/>
  <c r="I65"/>
  <c r="K64"/>
  <c r="I64"/>
  <c r="J64" s="1"/>
  <c r="K63"/>
  <c r="I63"/>
  <c r="J63" s="1"/>
  <c r="G58"/>
  <c r="F58"/>
  <c r="K57"/>
  <c r="I57"/>
  <c r="J57" s="1"/>
  <c r="K56"/>
  <c r="I56"/>
  <c r="J56" s="1"/>
  <c r="I55"/>
  <c r="K54"/>
  <c r="I54"/>
  <c r="J54" s="1"/>
  <c r="K53"/>
  <c r="I53"/>
  <c r="J53" s="1"/>
  <c r="I52"/>
  <c r="J52" s="1"/>
  <c r="H52"/>
  <c r="K52" s="1"/>
  <c r="K51"/>
  <c r="I51"/>
  <c r="J51" s="1"/>
  <c r="K50"/>
  <c r="I50"/>
  <c r="J50" s="1"/>
  <c r="K49"/>
  <c r="I49"/>
  <c r="J49" s="1"/>
  <c r="K48"/>
  <c r="I48"/>
  <c r="H48"/>
  <c r="H58" s="1"/>
  <c r="G44"/>
  <c r="F44"/>
  <c r="K43"/>
  <c r="I43"/>
  <c r="J43" s="1"/>
  <c r="K42"/>
  <c r="I42"/>
  <c r="J42" s="1"/>
  <c r="K41"/>
  <c r="J41"/>
  <c r="I41"/>
  <c r="K40"/>
  <c r="I40"/>
  <c r="J40" s="1"/>
  <c r="I39"/>
  <c r="H39"/>
  <c r="H44" s="1"/>
  <c r="H35"/>
  <c r="G35"/>
  <c r="K35" s="1"/>
  <c r="F35"/>
  <c r="K33"/>
  <c r="I33"/>
  <c r="J33" s="1"/>
  <c r="K32"/>
  <c r="I32"/>
  <c r="I35" s="1"/>
  <c r="H28"/>
  <c r="G28"/>
  <c r="F28"/>
  <c r="K27"/>
  <c r="J27"/>
  <c r="I27"/>
  <c r="K26"/>
  <c r="J26"/>
  <c r="I26"/>
  <c r="K25"/>
  <c r="I25"/>
  <c r="J25" s="1"/>
  <c r="K24"/>
  <c r="K28" s="1"/>
  <c r="J24"/>
  <c r="I24"/>
  <c r="H20"/>
  <c r="G20"/>
  <c r="F20"/>
  <c r="K19"/>
  <c r="I19"/>
  <c r="J19" s="1"/>
  <c r="K18"/>
  <c r="I18"/>
  <c r="J18" s="1"/>
  <c r="K17"/>
  <c r="I17"/>
  <c r="J17" s="1"/>
  <c r="K16"/>
  <c r="I16"/>
  <c r="J16" s="1"/>
  <c r="K15"/>
  <c r="I15"/>
  <c r="J15" s="1"/>
  <c r="K14"/>
  <c r="I14"/>
  <c r="G10"/>
  <c r="F10"/>
  <c r="I9"/>
  <c r="H9"/>
  <c r="I8"/>
  <c r="H8"/>
  <c r="H10" s="1"/>
  <c r="K7"/>
  <c r="I7"/>
  <c r="J7" s="1"/>
  <c r="K6"/>
  <c r="I6"/>
  <c r="J6" s="1"/>
  <c r="K5"/>
  <c r="I5"/>
  <c r="I167" i="69"/>
  <c r="J167" s="1"/>
  <c r="I156"/>
  <c r="J156" s="1"/>
  <c r="I157"/>
  <c r="J157" s="1"/>
  <c r="I158"/>
  <c r="J158" s="1"/>
  <c r="I159"/>
  <c r="J159" s="1"/>
  <c r="I160"/>
  <c r="J160" s="1"/>
  <c r="I155"/>
  <c r="I150"/>
  <c r="I142"/>
  <c r="J142" s="1"/>
  <c r="I143"/>
  <c r="I144"/>
  <c r="I145"/>
  <c r="J145" s="1"/>
  <c r="I141"/>
  <c r="J141" s="1"/>
  <c r="I132"/>
  <c r="J132" s="1"/>
  <c r="I133"/>
  <c r="I134"/>
  <c r="J134" s="1"/>
  <c r="I135"/>
  <c r="I131"/>
  <c r="J131" s="1"/>
  <c r="I117"/>
  <c r="J117" s="1"/>
  <c r="I118"/>
  <c r="J118" s="1"/>
  <c r="I119"/>
  <c r="I120"/>
  <c r="I121"/>
  <c r="J121" s="1"/>
  <c r="I122"/>
  <c r="J122" s="1"/>
  <c r="I123"/>
  <c r="J123" s="1"/>
  <c r="I124"/>
  <c r="I125"/>
  <c r="J125" s="1"/>
  <c r="I116"/>
  <c r="I111"/>
  <c r="I112" s="1"/>
  <c r="I92"/>
  <c r="I93"/>
  <c r="I94"/>
  <c r="I95"/>
  <c r="J95" s="1"/>
  <c r="I96"/>
  <c r="I97"/>
  <c r="I98"/>
  <c r="I99"/>
  <c r="J99" s="1"/>
  <c r="I100"/>
  <c r="I101"/>
  <c r="I102"/>
  <c r="I103"/>
  <c r="J103" s="1"/>
  <c r="I104"/>
  <c r="I105"/>
  <c r="I106"/>
  <c r="I91"/>
  <c r="J91" s="1"/>
  <c r="I78"/>
  <c r="J78" s="1"/>
  <c r="I79"/>
  <c r="I80"/>
  <c r="J80" s="1"/>
  <c r="I81"/>
  <c r="I82"/>
  <c r="J82" s="1"/>
  <c r="I83"/>
  <c r="I84"/>
  <c r="J84" s="1"/>
  <c r="I85"/>
  <c r="J85" s="1"/>
  <c r="I77"/>
  <c r="J77" s="1"/>
  <c r="I64"/>
  <c r="J64" s="1"/>
  <c r="I65"/>
  <c r="I66"/>
  <c r="J66" s="1"/>
  <c r="I67"/>
  <c r="I68"/>
  <c r="J68" s="1"/>
  <c r="I69"/>
  <c r="J69" s="1"/>
  <c r="I70"/>
  <c r="J70" s="1"/>
  <c r="I71"/>
  <c r="I72"/>
  <c r="J72" s="1"/>
  <c r="I63"/>
  <c r="J63" s="1"/>
  <c r="I49"/>
  <c r="I50"/>
  <c r="J50" s="1"/>
  <c r="I51"/>
  <c r="I52"/>
  <c r="I53"/>
  <c r="J53" s="1"/>
  <c r="I54"/>
  <c r="I55"/>
  <c r="I56"/>
  <c r="J56" s="1"/>
  <c r="I57"/>
  <c r="J57" s="1"/>
  <c r="I48"/>
  <c r="I40"/>
  <c r="J40" s="1"/>
  <c r="I41"/>
  <c r="J41" s="1"/>
  <c r="I42"/>
  <c r="I43"/>
  <c r="I39"/>
  <c r="I33"/>
  <c r="J33" s="1"/>
  <c r="I32"/>
  <c r="I25"/>
  <c r="I26"/>
  <c r="I27"/>
  <c r="J27" s="1"/>
  <c r="I24"/>
  <c r="J24" s="1"/>
  <c r="I15"/>
  <c r="J15" s="1"/>
  <c r="I16"/>
  <c r="J16" s="1"/>
  <c r="I17"/>
  <c r="J17" s="1"/>
  <c r="I18"/>
  <c r="I19"/>
  <c r="J19" s="1"/>
  <c r="I14"/>
  <c r="I8"/>
  <c r="I9"/>
  <c r="I7"/>
  <c r="J7" s="1"/>
  <c r="I6"/>
  <c r="J6" s="1"/>
  <c r="I5"/>
  <c r="J5" s="1"/>
  <c r="F173"/>
  <c r="G173"/>
  <c r="H173"/>
  <c r="I173"/>
  <c r="J173" s="1"/>
  <c r="K173"/>
  <c r="H168"/>
  <c r="G168"/>
  <c r="F168"/>
  <c r="K167"/>
  <c r="K168" s="1"/>
  <c r="G161"/>
  <c r="F161"/>
  <c r="K160"/>
  <c r="K159"/>
  <c r="K158"/>
  <c r="K157"/>
  <c r="K156"/>
  <c r="H155"/>
  <c r="H161" s="1"/>
  <c r="H151"/>
  <c r="K150" s="1"/>
  <c r="K151" s="1"/>
  <c r="G151"/>
  <c r="F151"/>
  <c r="I151"/>
  <c r="H146"/>
  <c r="G146"/>
  <c r="F146"/>
  <c r="K145"/>
  <c r="K144"/>
  <c r="J144"/>
  <c r="K143"/>
  <c r="J143"/>
  <c r="K142"/>
  <c r="K141"/>
  <c r="H136"/>
  <c r="G136"/>
  <c r="F136"/>
  <c r="K135"/>
  <c r="J135"/>
  <c r="K134"/>
  <c r="K133"/>
  <c r="J133"/>
  <c r="K132"/>
  <c r="K131"/>
  <c r="H126"/>
  <c r="G126"/>
  <c r="F126"/>
  <c r="K125"/>
  <c r="K124"/>
  <c r="J124"/>
  <c r="K123"/>
  <c r="K122"/>
  <c r="K121"/>
  <c r="K120"/>
  <c r="J120"/>
  <c r="K119"/>
  <c r="J119"/>
  <c r="K118"/>
  <c r="K117"/>
  <c r="K116"/>
  <c r="H112"/>
  <c r="G112"/>
  <c r="F112"/>
  <c r="K111"/>
  <c r="K112" s="1"/>
  <c r="H107"/>
  <c r="G107"/>
  <c r="F107"/>
  <c r="K106"/>
  <c r="J106"/>
  <c r="K105"/>
  <c r="J105"/>
  <c r="K104"/>
  <c r="J104"/>
  <c r="K103"/>
  <c r="K102"/>
  <c r="J102"/>
  <c r="K101"/>
  <c r="J101"/>
  <c r="K100"/>
  <c r="J100"/>
  <c r="K99"/>
  <c r="K98"/>
  <c r="J98"/>
  <c r="K97"/>
  <c r="J97"/>
  <c r="K96"/>
  <c r="J96"/>
  <c r="K95"/>
  <c r="K94"/>
  <c r="J94"/>
  <c r="K93"/>
  <c r="J93"/>
  <c r="K92"/>
  <c r="J92"/>
  <c r="K91"/>
  <c r="H86"/>
  <c r="G86"/>
  <c r="F86"/>
  <c r="K85"/>
  <c r="K84"/>
  <c r="K83"/>
  <c r="J83"/>
  <c r="K82"/>
  <c r="K81"/>
  <c r="J81"/>
  <c r="K80"/>
  <c r="K79"/>
  <c r="J79"/>
  <c r="K78"/>
  <c r="K77"/>
  <c r="H73"/>
  <c r="G73"/>
  <c r="F73"/>
  <c r="K72"/>
  <c r="K70"/>
  <c r="K69"/>
  <c r="K68"/>
  <c r="K67"/>
  <c r="J67"/>
  <c r="K66"/>
  <c r="K65"/>
  <c r="J65"/>
  <c r="K64"/>
  <c r="K63"/>
  <c r="G58"/>
  <c r="F58"/>
  <c r="K57"/>
  <c r="K56"/>
  <c r="K54"/>
  <c r="J54"/>
  <c r="K53"/>
  <c r="H52"/>
  <c r="K52" s="1"/>
  <c r="K51"/>
  <c r="J51"/>
  <c r="K50"/>
  <c r="K49"/>
  <c r="J49"/>
  <c r="H48"/>
  <c r="G44"/>
  <c r="F44"/>
  <c r="K43"/>
  <c r="J43"/>
  <c r="K42"/>
  <c r="J42"/>
  <c r="K41"/>
  <c r="K40"/>
  <c r="H39"/>
  <c r="K39" s="1"/>
  <c r="H35"/>
  <c r="G35"/>
  <c r="F35"/>
  <c r="K33"/>
  <c r="K32"/>
  <c r="H28"/>
  <c r="G28"/>
  <c r="F28"/>
  <c r="K27"/>
  <c r="K26"/>
  <c r="J26"/>
  <c r="K25"/>
  <c r="J25"/>
  <c r="K24"/>
  <c r="H20"/>
  <c r="G20"/>
  <c r="F20"/>
  <c r="K19"/>
  <c r="K18"/>
  <c r="J18"/>
  <c r="K17"/>
  <c r="K16"/>
  <c r="K15"/>
  <c r="K14"/>
  <c r="G10"/>
  <c r="F10"/>
  <c r="H9"/>
  <c r="K9" s="1"/>
  <c r="H8"/>
  <c r="K8" s="1"/>
  <c r="K7"/>
  <c r="K6"/>
  <c r="K5"/>
  <c r="K132" i="68"/>
  <c r="K133"/>
  <c r="K134"/>
  <c r="K135"/>
  <c r="K131"/>
  <c r="I167"/>
  <c r="I156"/>
  <c r="I157"/>
  <c r="J157" s="1"/>
  <c r="I158"/>
  <c r="I159"/>
  <c r="J159" s="1"/>
  <c r="I160"/>
  <c r="I155"/>
  <c r="I150"/>
  <c r="I151" s="1"/>
  <c r="J172"/>
  <c r="H173"/>
  <c r="K172" s="1"/>
  <c r="K173" s="1"/>
  <c r="H168"/>
  <c r="H155"/>
  <c r="H161" s="1"/>
  <c r="H151"/>
  <c r="K150" s="1"/>
  <c r="K151" s="1"/>
  <c r="H146"/>
  <c r="H136"/>
  <c r="H126"/>
  <c r="H112"/>
  <c r="H107"/>
  <c r="H86"/>
  <c r="H73"/>
  <c r="H52"/>
  <c r="H58" s="1"/>
  <c r="H48"/>
  <c r="H39"/>
  <c r="H44" s="1"/>
  <c r="H35"/>
  <c r="H28"/>
  <c r="H20"/>
  <c r="H10"/>
  <c r="H9"/>
  <c r="H8"/>
  <c r="K160"/>
  <c r="K52"/>
  <c r="J156"/>
  <c r="I145"/>
  <c r="I144"/>
  <c r="J144" s="1"/>
  <c r="I143"/>
  <c r="J143" s="1"/>
  <c r="I142"/>
  <c r="I141"/>
  <c r="J141" s="1"/>
  <c r="I135"/>
  <c r="I134"/>
  <c r="I133"/>
  <c r="J133" s="1"/>
  <c r="I132"/>
  <c r="I131"/>
  <c r="J131" s="1"/>
  <c r="I125"/>
  <c r="J125" s="1"/>
  <c r="I124"/>
  <c r="I123"/>
  <c r="J123" s="1"/>
  <c r="I122"/>
  <c r="I121"/>
  <c r="J121" s="1"/>
  <c r="I120"/>
  <c r="I119"/>
  <c r="J119" s="1"/>
  <c r="I118"/>
  <c r="I117"/>
  <c r="J117" s="1"/>
  <c r="I116"/>
  <c r="I111"/>
  <c r="J111" s="1"/>
  <c r="J112" s="1"/>
  <c r="I106"/>
  <c r="J106" s="1"/>
  <c r="I105"/>
  <c r="J105" s="1"/>
  <c r="I104"/>
  <c r="I103"/>
  <c r="I102"/>
  <c r="J102" s="1"/>
  <c r="I101"/>
  <c r="J101" s="1"/>
  <c r="I100"/>
  <c r="J100" s="1"/>
  <c r="I99"/>
  <c r="J99" s="1"/>
  <c r="I98"/>
  <c r="J98" s="1"/>
  <c r="I97"/>
  <c r="J97" s="1"/>
  <c r="I96"/>
  <c r="I95"/>
  <c r="I94"/>
  <c r="J94" s="1"/>
  <c r="I93"/>
  <c r="J93" s="1"/>
  <c r="I92"/>
  <c r="I91"/>
  <c r="I85"/>
  <c r="J85" s="1"/>
  <c r="I84"/>
  <c r="J84" s="1"/>
  <c r="I83"/>
  <c r="I82"/>
  <c r="J82" s="1"/>
  <c r="I81"/>
  <c r="I80"/>
  <c r="J80" s="1"/>
  <c r="I79"/>
  <c r="I78"/>
  <c r="I77"/>
  <c r="J77" s="1"/>
  <c r="I72"/>
  <c r="I70"/>
  <c r="I69"/>
  <c r="I68"/>
  <c r="I67"/>
  <c r="I66"/>
  <c r="I65"/>
  <c r="I64"/>
  <c r="I63"/>
  <c r="I57"/>
  <c r="J57" s="1"/>
  <c r="I56"/>
  <c r="J56" s="1"/>
  <c r="I32"/>
  <c r="J32" s="1"/>
  <c r="I54"/>
  <c r="J54" s="1"/>
  <c r="I53"/>
  <c r="I52"/>
  <c r="I51"/>
  <c r="I50"/>
  <c r="J50" s="1"/>
  <c r="I49"/>
  <c r="I48"/>
  <c r="I43"/>
  <c r="J43" s="1"/>
  <c r="I42"/>
  <c r="I41"/>
  <c r="I40"/>
  <c r="J40" s="1"/>
  <c r="I39"/>
  <c r="I33"/>
  <c r="J33" s="1"/>
  <c r="I27"/>
  <c r="J27" s="1"/>
  <c r="I26"/>
  <c r="J26" s="1"/>
  <c r="I25"/>
  <c r="I24"/>
  <c r="J24" s="1"/>
  <c r="I19"/>
  <c r="J19" s="1"/>
  <c r="I18"/>
  <c r="I17"/>
  <c r="I16"/>
  <c r="I15"/>
  <c r="I14"/>
  <c r="J14" s="1"/>
  <c r="I9"/>
  <c r="I8"/>
  <c r="I7"/>
  <c r="I6"/>
  <c r="I5"/>
  <c r="J5" s="1"/>
  <c r="J15"/>
  <c r="J96"/>
  <c r="J104"/>
  <c r="J142"/>
  <c r="J158"/>
  <c r="J134"/>
  <c r="J118"/>
  <c r="J132"/>
  <c r="J122"/>
  <c r="J92"/>
  <c r="J78"/>
  <c r="J53"/>
  <c r="J25"/>
  <c r="J6"/>
  <c r="G173"/>
  <c r="F173"/>
  <c r="G168"/>
  <c r="F168"/>
  <c r="K167"/>
  <c r="K168" s="1"/>
  <c r="G161"/>
  <c r="F161"/>
  <c r="K159"/>
  <c r="K158"/>
  <c r="K157"/>
  <c r="K156"/>
  <c r="G151"/>
  <c r="F151"/>
  <c r="G146"/>
  <c r="F146"/>
  <c r="K145"/>
  <c r="J145"/>
  <c r="K144"/>
  <c r="K143"/>
  <c r="K142"/>
  <c r="K141"/>
  <c r="G136"/>
  <c r="F136"/>
  <c r="G126"/>
  <c r="F126"/>
  <c r="K125"/>
  <c r="K124"/>
  <c r="J124"/>
  <c r="K123"/>
  <c r="K122"/>
  <c r="K121"/>
  <c r="K120"/>
  <c r="J120"/>
  <c r="K119"/>
  <c r="K118"/>
  <c r="K117"/>
  <c r="K116"/>
  <c r="G112"/>
  <c r="F112"/>
  <c r="K111"/>
  <c r="K112" s="1"/>
  <c r="G107"/>
  <c r="F107"/>
  <c r="K106"/>
  <c r="K105"/>
  <c r="K104"/>
  <c r="K103"/>
  <c r="J103"/>
  <c r="K102"/>
  <c r="K101"/>
  <c r="K100"/>
  <c r="K99"/>
  <c r="K98"/>
  <c r="K97"/>
  <c r="K96"/>
  <c r="K95"/>
  <c r="J95"/>
  <c r="K94"/>
  <c r="K93"/>
  <c r="K92"/>
  <c r="K91"/>
  <c r="G86"/>
  <c r="F86"/>
  <c r="K85"/>
  <c r="K84"/>
  <c r="K83"/>
  <c r="J83"/>
  <c r="K82"/>
  <c r="K81"/>
  <c r="J81"/>
  <c r="K80"/>
  <c r="K79"/>
  <c r="J79"/>
  <c r="K78"/>
  <c r="K77"/>
  <c r="G73"/>
  <c r="F73"/>
  <c r="K72"/>
  <c r="J72"/>
  <c r="K70"/>
  <c r="J70"/>
  <c r="K69"/>
  <c r="J69"/>
  <c r="K68"/>
  <c r="J68"/>
  <c r="K67"/>
  <c r="J67"/>
  <c r="K66"/>
  <c r="J66"/>
  <c r="K65"/>
  <c r="J65"/>
  <c r="K64"/>
  <c r="J64"/>
  <c r="K63"/>
  <c r="G58"/>
  <c r="F58"/>
  <c r="K57"/>
  <c r="K56"/>
  <c r="K32"/>
  <c r="K54"/>
  <c r="K53"/>
  <c r="K51"/>
  <c r="J51"/>
  <c r="K50"/>
  <c r="K49"/>
  <c r="J49"/>
  <c r="G44"/>
  <c r="F44"/>
  <c r="K43"/>
  <c r="K42"/>
  <c r="J42"/>
  <c r="K41"/>
  <c r="J41"/>
  <c r="K40"/>
  <c r="K39"/>
  <c r="G35"/>
  <c r="F35"/>
  <c r="K33"/>
  <c r="G28"/>
  <c r="F28"/>
  <c r="K27"/>
  <c r="K26"/>
  <c r="K25"/>
  <c r="K24"/>
  <c r="G20"/>
  <c r="F20"/>
  <c r="K19"/>
  <c r="K18"/>
  <c r="J18"/>
  <c r="K17"/>
  <c r="J17"/>
  <c r="K16"/>
  <c r="J16"/>
  <c r="K15"/>
  <c r="K14"/>
  <c r="G10"/>
  <c r="F10"/>
  <c r="K9"/>
  <c r="K7"/>
  <c r="J7"/>
  <c r="K6"/>
  <c r="K5"/>
  <c r="I33" i="20"/>
  <c r="F160"/>
  <c r="G160"/>
  <c r="F10"/>
  <c r="F195" i="84" l="1"/>
  <c r="K129"/>
  <c r="I129"/>
  <c r="I164"/>
  <c r="J164" s="1"/>
  <c r="K104"/>
  <c r="K84"/>
  <c r="K68"/>
  <c r="I35"/>
  <c r="I26"/>
  <c r="J26" s="1"/>
  <c r="K15"/>
  <c r="K35"/>
  <c r="K152"/>
  <c r="K178"/>
  <c r="J19"/>
  <c r="K26"/>
  <c r="I68"/>
  <c r="J68" s="1"/>
  <c r="J129"/>
  <c r="K164"/>
  <c r="I55"/>
  <c r="J55" s="1"/>
  <c r="K55"/>
  <c r="J182"/>
  <c r="J183" s="1"/>
  <c r="K44"/>
  <c r="H195"/>
  <c r="I15"/>
  <c r="I84"/>
  <c r="J84" s="1"/>
  <c r="I104"/>
  <c r="J104" s="1"/>
  <c r="I178"/>
  <c r="J178" s="1"/>
  <c r="I193"/>
  <c r="J193" s="1"/>
  <c r="J30"/>
  <c r="J35" s="1"/>
  <c r="I152"/>
  <c r="J152" s="1"/>
  <c r="J157"/>
  <c r="J15"/>
  <c r="J39"/>
  <c r="J48"/>
  <c r="J60"/>
  <c r="K42" i="83"/>
  <c r="I54"/>
  <c r="J54" s="1"/>
  <c r="I33"/>
  <c r="K187"/>
  <c r="J176"/>
  <c r="J177" s="1"/>
  <c r="K172"/>
  <c r="K158"/>
  <c r="I158"/>
  <c r="J158" s="1"/>
  <c r="K147"/>
  <c r="I147"/>
  <c r="J147" s="1"/>
  <c r="K125"/>
  <c r="K103"/>
  <c r="I83"/>
  <c r="J83" s="1"/>
  <c r="K83"/>
  <c r="J72"/>
  <c r="K67"/>
  <c r="J46"/>
  <c r="K33"/>
  <c r="K24"/>
  <c r="I24"/>
  <c r="J24" s="1"/>
  <c r="J18"/>
  <c r="K14"/>
  <c r="I103"/>
  <c r="J103" s="1"/>
  <c r="H189"/>
  <c r="K54"/>
  <c r="G189"/>
  <c r="F189"/>
  <c r="J125"/>
  <c r="I67"/>
  <c r="J67" s="1"/>
  <c r="I172"/>
  <c r="J172" s="1"/>
  <c r="J28"/>
  <c r="J33" s="1"/>
  <c r="J89"/>
  <c r="J152"/>
  <c r="I187"/>
  <c r="J187" s="1"/>
  <c r="I14"/>
  <c r="J14" s="1"/>
  <c r="I42"/>
  <c r="J42" s="1"/>
  <c r="I125"/>
  <c r="H184" i="82"/>
  <c r="K51"/>
  <c r="I33"/>
  <c r="K182"/>
  <c r="I172"/>
  <c r="I167"/>
  <c r="J167" s="1"/>
  <c r="K167"/>
  <c r="I155"/>
  <c r="J155" s="1"/>
  <c r="K155"/>
  <c r="K144"/>
  <c r="I122"/>
  <c r="K122"/>
  <c r="I100"/>
  <c r="J100" s="1"/>
  <c r="J86"/>
  <c r="K100"/>
  <c r="K80"/>
  <c r="K64"/>
  <c r="I64"/>
  <c r="J64" s="1"/>
  <c r="I42"/>
  <c r="J42" s="1"/>
  <c r="K33"/>
  <c r="K24"/>
  <c r="I14"/>
  <c r="J14" s="1"/>
  <c r="K14"/>
  <c r="F184"/>
  <c r="G184"/>
  <c r="I80"/>
  <c r="J80" s="1"/>
  <c r="I182"/>
  <c r="J182" s="1"/>
  <c r="I24"/>
  <c r="J24" s="1"/>
  <c r="J28"/>
  <c r="J33" s="1"/>
  <c r="I51"/>
  <c r="J51" s="1"/>
  <c r="J56"/>
  <c r="J106"/>
  <c r="J122" s="1"/>
  <c r="I144"/>
  <c r="J144" s="1"/>
  <c r="J149"/>
  <c r="J160"/>
  <c r="J5"/>
  <c r="J37"/>
  <c r="J14" i="81"/>
  <c r="J11"/>
  <c r="H184"/>
  <c r="J221" i="80"/>
  <c r="J277"/>
  <c r="J377"/>
  <c r="K392"/>
  <c r="J317"/>
  <c r="I230"/>
  <c r="I392" s="1"/>
  <c r="I248"/>
  <c r="J248" s="1"/>
  <c r="I377"/>
  <c r="I339"/>
  <c r="J339" s="1"/>
  <c r="J344"/>
  <c r="J355"/>
  <c r="I294"/>
  <c r="J294" s="1"/>
  <c r="J211"/>
  <c r="K144" i="81"/>
  <c r="K33"/>
  <c r="K122"/>
  <c r="K51"/>
  <c r="K64"/>
  <c r="K80"/>
  <c r="I144"/>
  <c r="J144" s="1"/>
  <c r="I100"/>
  <c r="J100" s="1"/>
  <c r="G184"/>
  <c r="K24"/>
  <c r="J33"/>
  <c r="K42"/>
  <c r="I155"/>
  <c r="J155" s="1"/>
  <c r="I182"/>
  <c r="J182" s="1"/>
  <c r="F184"/>
  <c r="I33"/>
  <c r="I42"/>
  <c r="J42" s="1"/>
  <c r="I64"/>
  <c r="J64" s="1"/>
  <c r="K100"/>
  <c r="K155"/>
  <c r="I167"/>
  <c r="J167" s="1"/>
  <c r="J86"/>
  <c r="J131"/>
  <c r="K167"/>
  <c r="K182"/>
  <c r="J122"/>
  <c r="I80"/>
  <c r="J80" s="1"/>
  <c r="I122"/>
  <c r="I172"/>
  <c r="I24"/>
  <c r="J24" s="1"/>
  <c r="I51"/>
  <c r="J51" s="1"/>
  <c r="J149"/>
  <c r="J160"/>
  <c r="F195" i="80"/>
  <c r="K180"/>
  <c r="I165"/>
  <c r="J165" s="1"/>
  <c r="K165"/>
  <c r="K153"/>
  <c r="I153"/>
  <c r="J153" s="1"/>
  <c r="I142"/>
  <c r="J142" s="1"/>
  <c r="K142"/>
  <c r="K120"/>
  <c r="K97"/>
  <c r="I97"/>
  <c r="J97" s="1"/>
  <c r="J86"/>
  <c r="I80"/>
  <c r="J80" s="1"/>
  <c r="K80"/>
  <c r="K64"/>
  <c r="I51"/>
  <c r="J51" s="1"/>
  <c r="G195"/>
  <c r="I33"/>
  <c r="J28"/>
  <c r="J33" s="1"/>
  <c r="K14"/>
  <c r="I14"/>
  <c r="J14" s="1"/>
  <c r="J120"/>
  <c r="H195"/>
  <c r="I24"/>
  <c r="J24" s="1"/>
  <c r="J59"/>
  <c r="I180"/>
  <c r="J180" s="1"/>
  <c r="I42"/>
  <c r="J42" s="1"/>
  <c r="I64"/>
  <c r="J64" s="1"/>
  <c r="I120"/>
  <c r="J5"/>
  <c r="J48"/>
  <c r="I170"/>
  <c r="J132"/>
  <c r="J147"/>
  <c r="J158"/>
  <c r="K42" i="79"/>
  <c r="F194"/>
  <c r="J42"/>
  <c r="I164"/>
  <c r="J164" s="1"/>
  <c r="K164"/>
  <c r="J152"/>
  <c r="J146"/>
  <c r="K141"/>
  <c r="J103"/>
  <c r="K97"/>
  <c r="I80"/>
  <c r="J80" s="1"/>
  <c r="K80"/>
  <c r="K64"/>
  <c r="I64"/>
  <c r="J64" s="1"/>
  <c r="K33"/>
  <c r="I33"/>
  <c r="I24"/>
  <c r="J24" s="1"/>
  <c r="K24"/>
  <c r="K14"/>
  <c r="J179"/>
  <c r="I141"/>
  <c r="J141" s="1"/>
  <c r="I14"/>
  <c r="J18"/>
  <c r="J28"/>
  <c r="J33" s="1"/>
  <c r="I51"/>
  <c r="J51" s="1"/>
  <c r="J56"/>
  <c r="I169"/>
  <c r="I97"/>
  <c r="J97" s="1"/>
  <c r="J37"/>
  <c r="J69"/>
  <c r="J157"/>
  <c r="H188" i="78"/>
  <c r="F188"/>
  <c r="I164"/>
  <c r="K173"/>
  <c r="I173"/>
  <c r="J173" s="1"/>
  <c r="J169"/>
  <c r="I159"/>
  <c r="J159" s="1"/>
  <c r="I147"/>
  <c r="J147" s="1"/>
  <c r="J142"/>
  <c r="K147"/>
  <c r="K137"/>
  <c r="K115"/>
  <c r="I115"/>
  <c r="J99"/>
  <c r="J115" s="1"/>
  <c r="K93"/>
  <c r="I76"/>
  <c r="J76" s="1"/>
  <c r="K76"/>
  <c r="J66"/>
  <c r="K61"/>
  <c r="I48"/>
  <c r="J48" s="1"/>
  <c r="K23"/>
  <c r="I23"/>
  <c r="J23" s="1"/>
  <c r="I13"/>
  <c r="J13" s="1"/>
  <c r="K13"/>
  <c r="J5"/>
  <c r="K159"/>
  <c r="G188"/>
  <c r="J32"/>
  <c r="I32"/>
  <c r="I39"/>
  <c r="J39" s="1"/>
  <c r="I61"/>
  <c r="J61" s="1"/>
  <c r="I93"/>
  <c r="J93" s="1"/>
  <c r="I137"/>
  <c r="J137" s="1"/>
  <c r="J17"/>
  <c r="J152"/>
  <c r="K158" i="77"/>
  <c r="K187" s="1"/>
  <c r="I158"/>
  <c r="J158" s="1"/>
  <c r="J187" s="1"/>
  <c r="K146"/>
  <c r="I146"/>
  <c r="J146" s="1"/>
  <c r="K136"/>
  <c r="I114"/>
  <c r="K114"/>
  <c r="J98"/>
  <c r="J114" s="1"/>
  <c r="I92"/>
  <c r="J92" s="1"/>
  <c r="K92"/>
  <c r="K75"/>
  <c r="I75"/>
  <c r="J75" s="1"/>
  <c r="J66"/>
  <c r="I61"/>
  <c r="J61" s="1"/>
  <c r="K61"/>
  <c r="I48"/>
  <c r="J48" s="1"/>
  <c r="J43"/>
  <c r="J39"/>
  <c r="I32"/>
  <c r="K32"/>
  <c r="K23"/>
  <c r="I23"/>
  <c r="J23" s="1"/>
  <c r="K13"/>
  <c r="I13"/>
  <c r="I136"/>
  <c r="J136" s="1"/>
  <c r="J17"/>
  <c r="J27"/>
  <c r="J32" s="1"/>
  <c r="J53"/>
  <c r="J81"/>
  <c r="J142"/>
  <c r="J151"/>
  <c r="I39" i="76"/>
  <c r="J39" s="1"/>
  <c r="K32"/>
  <c r="K23"/>
  <c r="K13"/>
  <c r="I23"/>
  <c r="J23" s="1"/>
  <c r="I13"/>
  <c r="F187"/>
  <c r="K56"/>
  <c r="K61" s="1"/>
  <c r="J114"/>
  <c r="K48"/>
  <c r="K92"/>
  <c r="I32"/>
  <c r="K75"/>
  <c r="K158"/>
  <c r="J167"/>
  <c r="I92"/>
  <c r="J92" s="1"/>
  <c r="K114"/>
  <c r="J136"/>
  <c r="I158"/>
  <c r="J158" s="1"/>
  <c r="K167"/>
  <c r="K173" s="1"/>
  <c r="G187"/>
  <c r="K39"/>
  <c r="I61"/>
  <c r="J61" s="1"/>
  <c r="I114"/>
  <c r="K146"/>
  <c r="I173"/>
  <c r="J173" s="1"/>
  <c r="H187"/>
  <c r="J13"/>
  <c r="J32"/>
  <c r="J5"/>
  <c r="I48"/>
  <c r="J48" s="1"/>
  <c r="J53"/>
  <c r="I75"/>
  <c r="J75" s="1"/>
  <c r="J81"/>
  <c r="I146"/>
  <c r="J146" s="1"/>
  <c r="J151"/>
  <c r="J36"/>
  <c r="J56"/>
  <c r="I163"/>
  <c r="K13" i="75"/>
  <c r="K39"/>
  <c r="J56"/>
  <c r="J170"/>
  <c r="K161"/>
  <c r="K149"/>
  <c r="K139"/>
  <c r="I120"/>
  <c r="K120"/>
  <c r="I81"/>
  <c r="J81" s="1"/>
  <c r="J69"/>
  <c r="K81"/>
  <c r="K63"/>
  <c r="K48"/>
  <c r="I32"/>
  <c r="K32"/>
  <c r="K23"/>
  <c r="I23"/>
  <c r="J23" s="1"/>
  <c r="G190"/>
  <c r="F190"/>
  <c r="I176"/>
  <c r="J176" s="1"/>
  <c r="I139"/>
  <c r="J139" s="1"/>
  <c r="I13"/>
  <c r="J13" s="1"/>
  <c r="J98"/>
  <c r="J27"/>
  <c r="J32" s="1"/>
  <c r="I63"/>
  <c r="J68"/>
  <c r="J105"/>
  <c r="J120" s="1"/>
  <c r="I39"/>
  <c r="J39" s="1"/>
  <c r="I48"/>
  <c r="J48" s="1"/>
  <c r="H63"/>
  <c r="H190" s="1"/>
  <c r="I149"/>
  <c r="J149" s="1"/>
  <c r="I161"/>
  <c r="J161" s="1"/>
  <c r="K170"/>
  <c r="J31" i="74"/>
  <c r="K31"/>
  <c r="J118"/>
  <c r="K118"/>
  <c r="I118"/>
  <c r="J55"/>
  <c r="I31"/>
  <c r="J42"/>
  <c r="J186"/>
  <c r="K55"/>
  <c r="K62" s="1"/>
  <c r="I80"/>
  <c r="J80" s="1"/>
  <c r="I109" i="72"/>
  <c r="H47" i="74"/>
  <c r="K47" s="1"/>
  <c r="K147"/>
  <c r="J168"/>
  <c r="J163"/>
  <c r="J164" s="1"/>
  <c r="K38"/>
  <c r="K22"/>
  <c r="K42"/>
  <c r="H62"/>
  <c r="K11"/>
  <c r="K12" s="1"/>
  <c r="I38"/>
  <c r="J38" s="1"/>
  <c r="I174"/>
  <c r="K174"/>
  <c r="K159"/>
  <c r="I159"/>
  <c r="J159" s="1"/>
  <c r="K137"/>
  <c r="I137"/>
  <c r="J137" s="1"/>
  <c r="K96"/>
  <c r="I96"/>
  <c r="J96" s="1"/>
  <c r="K80"/>
  <c r="I47"/>
  <c r="G188"/>
  <c r="I12"/>
  <c r="J12" s="1"/>
  <c r="I62"/>
  <c r="F188"/>
  <c r="J52"/>
  <c r="J67"/>
  <c r="I147"/>
  <c r="J147" s="1"/>
  <c r="J152"/>
  <c r="H174"/>
  <c r="I22"/>
  <c r="J22" s="1"/>
  <c r="J11"/>
  <c r="J41" i="73"/>
  <c r="I37"/>
  <c r="J37" s="1"/>
  <c r="I167"/>
  <c r="J167" s="1"/>
  <c r="J161"/>
  <c r="I157"/>
  <c r="K152"/>
  <c r="K141"/>
  <c r="K131"/>
  <c r="I131"/>
  <c r="J131" s="1"/>
  <c r="F181"/>
  <c r="K112"/>
  <c r="K91"/>
  <c r="I77"/>
  <c r="J77" s="1"/>
  <c r="J66"/>
  <c r="K77"/>
  <c r="J54"/>
  <c r="J30"/>
  <c r="J25"/>
  <c r="K21"/>
  <c r="G181"/>
  <c r="J10"/>
  <c r="I11"/>
  <c r="J11" s="1"/>
  <c r="I61"/>
  <c r="K41"/>
  <c r="H46"/>
  <c r="K54"/>
  <c r="K61" s="1"/>
  <c r="H61"/>
  <c r="I152"/>
  <c r="J152" s="1"/>
  <c r="K10"/>
  <c r="I21"/>
  <c r="J21" s="1"/>
  <c r="I91"/>
  <c r="J91" s="1"/>
  <c r="I112"/>
  <c r="J112" s="1"/>
  <c r="I141"/>
  <c r="J141" s="1"/>
  <c r="K161"/>
  <c r="K167" s="1"/>
  <c r="I174"/>
  <c r="J174" s="1"/>
  <c r="J34"/>
  <c r="K163" i="72"/>
  <c r="I163"/>
  <c r="J163" s="1"/>
  <c r="J157"/>
  <c r="K148"/>
  <c r="I138"/>
  <c r="J133"/>
  <c r="K138"/>
  <c r="K128"/>
  <c r="J109"/>
  <c r="J92"/>
  <c r="K88"/>
  <c r="I74"/>
  <c r="J74" s="1"/>
  <c r="J64"/>
  <c r="K74"/>
  <c r="K59"/>
  <c r="F177"/>
  <c r="K45"/>
  <c r="I45"/>
  <c r="J45" s="1"/>
  <c r="J40"/>
  <c r="I29"/>
  <c r="J29" s="1"/>
  <c r="G177"/>
  <c r="K21"/>
  <c r="K11"/>
  <c r="J138"/>
  <c r="I11"/>
  <c r="J11" s="1"/>
  <c r="I21"/>
  <c r="J21" s="1"/>
  <c r="I59"/>
  <c r="H59"/>
  <c r="I36"/>
  <c r="J36" s="1"/>
  <c r="J53"/>
  <c r="I148"/>
  <c r="J148" s="1"/>
  <c r="I128"/>
  <c r="J128" s="1"/>
  <c r="I88"/>
  <c r="J88" s="1"/>
  <c r="I170"/>
  <c r="J170" s="1"/>
  <c r="F176" i="71"/>
  <c r="I162"/>
  <c r="K162"/>
  <c r="J156"/>
  <c r="J151"/>
  <c r="J152" s="1"/>
  <c r="I137"/>
  <c r="J137" s="1"/>
  <c r="K137"/>
  <c r="J132"/>
  <c r="K127"/>
  <c r="I108"/>
  <c r="J108" s="1"/>
  <c r="K108"/>
  <c r="K87"/>
  <c r="K74"/>
  <c r="I59"/>
  <c r="K45"/>
  <c r="I45"/>
  <c r="J45" s="1"/>
  <c r="I36"/>
  <c r="J36" s="1"/>
  <c r="G176"/>
  <c r="K21"/>
  <c r="I21"/>
  <c r="J21" s="1"/>
  <c r="I11"/>
  <c r="K11"/>
  <c r="H59"/>
  <c r="H176" s="1"/>
  <c r="I87"/>
  <c r="J87" s="1"/>
  <c r="I127"/>
  <c r="J127" s="1"/>
  <c r="I29"/>
  <c r="J29" s="1"/>
  <c r="J33"/>
  <c r="K49"/>
  <c r="K59" s="1"/>
  <c r="I74"/>
  <c r="J74" s="1"/>
  <c r="J93"/>
  <c r="H162"/>
  <c r="J11"/>
  <c r="I147"/>
  <c r="J147" s="1"/>
  <c r="J15"/>
  <c r="I169"/>
  <c r="K161" i="70"/>
  <c r="I161"/>
  <c r="J161" s="1"/>
  <c r="J155"/>
  <c r="K146"/>
  <c r="J131"/>
  <c r="K136"/>
  <c r="K126"/>
  <c r="F175"/>
  <c r="K107"/>
  <c r="I86"/>
  <c r="J86" s="1"/>
  <c r="J77"/>
  <c r="K86"/>
  <c r="K73"/>
  <c r="K58"/>
  <c r="I58"/>
  <c r="J58" s="1"/>
  <c r="J48"/>
  <c r="I44"/>
  <c r="J44" s="1"/>
  <c r="J35"/>
  <c r="J32"/>
  <c r="G175"/>
  <c r="I20"/>
  <c r="J20" s="1"/>
  <c r="K20"/>
  <c r="J9"/>
  <c r="I10"/>
  <c r="J10" s="1"/>
  <c r="J5"/>
  <c r="H175"/>
  <c r="J136"/>
  <c r="I28"/>
  <c r="I107"/>
  <c r="J107" s="1"/>
  <c r="K8"/>
  <c r="K9"/>
  <c r="J14"/>
  <c r="K39"/>
  <c r="K44" s="1"/>
  <c r="I146"/>
  <c r="J146" s="1"/>
  <c r="I73"/>
  <c r="J73" s="1"/>
  <c r="I126"/>
  <c r="J126" s="1"/>
  <c r="J8"/>
  <c r="J39"/>
  <c r="I168"/>
  <c r="J168" s="1"/>
  <c r="J52" i="69"/>
  <c r="K146"/>
  <c r="J150"/>
  <c r="J151" s="1"/>
  <c r="J8"/>
  <c r="F175"/>
  <c r="K35"/>
  <c r="J48"/>
  <c r="J9"/>
  <c r="I35"/>
  <c r="J35" s="1"/>
  <c r="H44"/>
  <c r="J111"/>
  <c r="J112" s="1"/>
  <c r="J155"/>
  <c r="H10"/>
  <c r="I161"/>
  <c r="J161" s="1"/>
  <c r="K136"/>
  <c r="I126"/>
  <c r="J126" s="1"/>
  <c r="K126"/>
  <c r="K107"/>
  <c r="K86"/>
  <c r="I73"/>
  <c r="J73" s="1"/>
  <c r="K73"/>
  <c r="K44"/>
  <c r="I44"/>
  <c r="J39"/>
  <c r="J32"/>
  <c r="K28"/>
  <c r="I20"/>
  <c r="J20" s="1"/>
  <c r="K20"/>
  <c r="G175"/>
  <c r="K10"/>
  <c r="I10"/>
  <c r="I168"/>
  <c r="J168" s="1"/>
  <c r="I58"/>
  <c r="I107"/>
  <c r="J107" s="1"/>
  <c r="I28"/>
  <c r="J28" s="1"/>
  <c r="K48"/>
  <c r="K58" s="1"/>
  <c r="H58"/>
  <c r="I146"/>
  <c r="J146" s="1"/>
  <c r="I86"/>
  <c r="J86" s="1"/>
  <c r="I136"/>
  <c r="J136" s="1"/>
  <c r="K155"/>
  <c r="K161" s="1"/>
  <c r="J14"/>
  <c r="J116"/>
  <c r="J135" i="68"/>
  <c r="H175"/>
  <c r="K136"/>
  <c r="K28"/>
  <c r="J160"/>
  <c r="I168"/>
  <c r="J168" s="1"/>
  <c r="J167"/>
  <c r="K35"/>
  <c r="F175"/>
  <c r="I161"/>
  <c r="J161" s="1"/>
  <c r="J150"/>
  <c r="J151" s="1"/>
  <c r="K146"/>
  <c r="I126"/>
  <c r="J126" s="1"/>
  <c r="K126"/>
  <c r="J116"/>
  <c r="K107"/>
  <c r="I107"/>
  <c r="J107" s="1"/>
  <c r="J91"/>
  <c r="K86"/>
  <c r="I73"/>
  <c r="J73" s="1"/>
  <c r="K73"/>
  <c r="I58"/>
  <c r="J58" s="1"/>
  <c r="K44"/>
  <c r="I44"/>
  <c r="I35"/>
  <c r="J35" s="1"/>
  <c r="I28"/>
  <c r="K20"/>
  <c r="G175"/>
  <c r="I10"/>
  <c r="J10" s="1"/>
  <c r="J28"/>
  <c r="I146"/>
  <c r="J146" s="1"/>
  <c r="K8"/>
  <c r="K10" s="1"/>
  <c r="I20"/>
  <c r="J20" s="1"/>
  <c r="K48"/>
  <c r="K58" s="1"/>
  <c r="I86"/>
  <c r="J86" s="1"/>
  <c r="J8"/>
  <c r="J9"/>
  <c r="J39"/>
  <c r="J48"/>
  <c r="J52"/>
  <c r="J63"/>
  <c r="I112"/>
  <c r="J155"/>
  <c r="I173"/>
  <c r="J173" s="1"/>
  <c r="I136"/>
  <c r="J136" s="1"/>
  <c r="K155"/>
  <c r="K161" s="1"/>
  <c r="K48" i="20"/>
  <c r="J48"/>
  <c r="K41"/>
  <c r="J41"/>
  <c r="K40"/>
  <c r="J40"/>
  <c r="K63"/>
  <c r="I171"/>
  <c r="J171" s="1"/>
  <c r="I165"/>
  <c r="I166"/>
  <c r="J166" s="1"/>
  <c r="I164"/>
  <c r="I149"/>
  <c r="J149" s="1"/>
  <c r="J150" s="1"/>
  <c r="I141"/>
  <c r="J141" s="1"/>
  <c r="I142"/>
  <c r="J142" s="1"/>
  <c r="I143"/>
  <c r="J143" s="1"/>
  <c r="I144"/>
  <c r="J144" s="1"/>
  <c r="I140"/>
  <c r="I131"/>
  <c r="J131" s="1"/>
  <c r="I132"/>
  <c r="J132" s="1"/>
  <c r="I133"/>
  <c r="J133" s="1"/>
  <c r="I134"/>
  <c r="I130"/>
  <c r="J130" s="1"/>
  <c r="I117"/>
  <c r="J117" s="1"/>
  <c r="I118"/>
  <c r="I119"/>
  <c r="I120"/>
  <c r="I121"/>
  <c r="J121" s="1"/>
  <c r="I122"/>
  <c r="J122" s="1"/>
  <c r="I123"/>
  <c r="I124"/>
  <c r="J124" s="1"/>
  <c r="I125"/>
  <c r="J125" s="1"/>
  <c r="I116"/>
  <c r="J116" s="1"/>
  <c r="I110"/>
  <c r="J110" s="1"/>
  <c r="J111" s="1"/>
  <c r="I91"/>
  <c r="J91" s="1"/>
  <c r="I92"/>
  <c r="J92" s="1"/>
  <c r="I93"/>
  <c r="J93" s="1"/>
  <c r="I94"/>
  <c r="I95"/>
  <c r="J95" s="1"/>
  <c r="I96"/>
  <c r="J96" s="1"/>
  <c r="I97"/>
  <c r="J97" s="1"/>
  <c r="I98"/>
  <c r="I99"/>
  <c r="J99" s="1"/>
  <c r="I100"/>
  <c r="J100" s="1"/>
  <c r="I101"/>
  <c r="J101" s="1"/>
  <c r="I102"/>
  <c r="I103"/>
  <c r="J103" s="1"/>
  <c r="I104"/>
  <c r="J104" s="1"/>
  <c r="I105"/>
  <c r="J105" s="1"/>
  <c r="I90"/>
  <c r="J90" s="1"/>
  <c r="I77"/>
  <c r="J77" s="1"/>
  <c r="I78"/>
  <c r="J78" s="1"/>
  <c r="I79"/>
  <c r="J79" s="1"/>
  <c r="I80"/>
  <c r="I81"/>
  <c r="J81" s="1"/>
  <c r="I82"/>
  <c r="J82" s="1"/>
  <c r="I83"/>
  <c r="J83" s="1"/>
  <c r="I84"/>
  <c r="I76"/>
  <c r="J76" s="1"/>
  <c r="I71"/>
  <c r="J71" s="1"/>
  <c r="I63"/>
  <c r="J63" s="1"/>
  <c r="I64"/>
  <c r="I65"/>
  <c r="J65" s="1"/>
  <c r="I66"/>
  <c r="J66" s="1"/>
  <c r="I67"/>
  <c r="J67" s="1"/>
  <c r="I68"/>
  <c r="I69"/>
  <c r="J69" s="1"/>
  <c r="I70"/>
  <c r="J70" s="1"/>
  <c r="I62"/>
  <c r="J62" s="1"/>
  <c r="I56"/>
  <c r="I55"/>
  <c r="J55" s="1"/>
  <c r="I54"/>
  <c r="J54" s="1"/>
  <c r="I53"/>
  <c r="J53" s="1"/>
  <c r="I52"/>
  <c r="J52" s="1"/>
  <c r="I51"/>
  <c r="I50"/>
  <c r="J50" s="1"/>
  <c r="I49"/>
  <c r="J49" s="1"/>
  <c r="I47"/>
  <c r="I39"/>
  <c r="J39" s="1"/>
  <c r="I42"/>
  <c r="J42" s="1"/>
  <c r="I38"/>
  <c r="J33"/>
  <c r="I32"/>
  <c r="I25"/>
  <c r="J25" s="1"/>
  <c r="I26"/>
  <c r="J26" s="1"/>
  <c r="I27"/>
  <c r="I24"/>
  <c r="J24" s="1"/>
  <c r="I15"/>
  <c r="J15" s="1"/>
  <c r="I16"/>
  <c r="J16" s="1"/>
  <c r="I17"/>
  <c r="I18"/>
  <c r="J18" s="1"/>
  <c r="I19"/>
  <c r="J19" s="1"/>
  <c r="I14"/>
  <c r="J14" s="1"/>
  <c r="I6" i="66"/>
  <c r="J6" s="1"/>
  <c r="I6" i="20"/>
  <c r="I7"/>
  <c r="I8"/>
  <c r="I9"/>
  <c r="J6"/>
  <c r="I5"/>
  <c r="J5" s="1"/>
  <c r="H172"/>
  <c r="G172"/>
  <c r="F172"/>
  <c r="K171"/>
  <c r="K172" s="1"/>
  <c r="H167"/>
  <c r="G167"/>
  <c r="F167"/>
  <c r="K166"/>
  <c r="K159"/>
  <c r="I159"/>
  <c r="J159" s="1"/>
  <c r="K158"/>
  <c r="I158"/>
  <c r="J158" s="1"/>
  <c r="K157"/>
  <c r="I157"/>
  <c r="J157" s="1"/>
  <c r="K156"/>
  <c r="I156"/>
  <c r="J156" s="1"/>
  <c r="K155"/>
  <c r="I155"/>
  <c r="J155" s="1"/>
  <c r="I154"/>
  <c r="I160" s="1"/>
  <c r="H154"/>
  <c r="H150"/>
  <c r="G150"/>
  <c r="F150"/>
  <c r="K149"/>
  <c r="K150" s="1"/>
  <c r="H145"/>
  <c r="G145"/>
  <c r="F145"/>
  <c r="K144"/>
  <c r="K143"/>
  <c r="K142"/>
  <c r="K141"/>
  <c r="K140"/>
  <c r="J140"/>
  <c r="H135"/>
  <c r="G135"/>
  <c r="F135"/>
  <c r="K134"/>
  <c r="J134"/>
  <c r="K133"/>
  <c r="K132"/>
  <c r="K131"/>
  <c r="K130"/>
  <c r="H126"/>
  <c r="G126"/>
  <c r="F126"/>
  <c r="K125"/>
  <c r="K124"/>
  <c r="K123"/>
  <c r="J123"/>
  <c r="K122"/>
  <c r="K121"/>
  <c r="K120"/>
  <c r="J120"/>
  <c r="K119"/>
  <c r="J119"/>
  <c r="K118"/>
  <c r="J118"/>
  <c r="K117"/>
  <c r="K116"/>
  <c r="H111"/>
  <c r="G111"/>
  <c r="F111"/>
  <c r="K110"/>
  <c r="K111" s="1"/>
  <c r="H106"/>
  <c r="G106"/>
  <c r="F106"/>
  <c r="K105"/>
  <c r="K104"/>
  <c r="K103"/>
  <c r="K102"/>
  <c r="J102"/>
  <c r="K101"/>
  <c r="K100"/>
  <c r="K99"/>
  <c r="K98"/>
  <c r="J98"/>
  <c r="K97"/>
  <c r="K96"/>
  <c r="K95"/>
  <c r="K94"/>
  <c r="J94"/>
  <c r="K93"/>
  <c r="K92"/>
  <c r="K91"/>
  <c r="K90"/>
  <c r="H85"/>
  <c r="G85"/>
  <c r="F85"/>
  <c r="K84"/>
  <c r="J84"/>
  <c r="K83"/>
  <c r="K82"/>
  <c r="K81"/>
  <c r="K80"/>
  <c r="J80"/>
  <c r="K79"/>
  <c r="K78"/>
  <c r="K77"/>
  <c r="K76"/>
  <c r="H72"/>
  <c r="G72"/>
  <c r="F72"/>
  <c r="K71"/>
  <c r="K70"/>
  <c r="K69"/>
  <c r="K68"/>
  <c r="J68"/>
  <c r="K67"/>
  <c r="K66"/>
  <c r="K65"/>
  <c r="K64"/>
  <c r="J64"/>
  <c r="K62"/>
  <c r="G57"/>
  <c r="F57"/>
  <c r="K56"/>
  <c r="J56"/>
  <c r="K55"/>
  <c r="K54"/>
  <c r="K53"/>
  <c r="K52"/>
  <c r="H51"/>
  <c r="K50"/>
  <c r="K49"/>
  <c r="H47"/>
  <c r="K47" s="1"/>
  <c r="G43"/>
  <c r="F43"/>
  <c r="K42"/>
  <c r="K39"/>
  <c r="H38"/>
  <c r="H43" s="1"/>
  <c r="G34"/>
  <c r="F34"/>
  <c r="K33"/>
  <c r="H34"/>
  <c r="H28"/>
  <c r="G28"/>
  <c r="F28"/>
  <c r="K27"/>
  <c r="J27"/>
  <c r="K26"/>
  <c r="K25"/>
  <c r="K24"/>
  <c r="H20"/>
  <c r="G20"/>
  <c r="F20"/>
  <c r="K19"/>
  <c r="K18"/>
  <c r="K17"/>
  <c r="J17"/>
  <c r="K16"/>
  <c r="K15"/>
  <c r="K14"/>
  <c r="G10"/>
  <c r="H9"/>
  <c r="H8"/>
  <c r="K8" s="1"/>
  <c r="K7"/>
  <c r="J7"/>
  <c r="K6"/>
  <c r="K5"/>
  <c r="J143" i="66"/>
  <c r="J144"/>
  <c r="J145"/>
  <c r="J146"/>
  <c r="J135"/>
  <c r="J136"/>
  <c r="J137"/>
  <c r="J138"/>
  <c r="J139"/>
  <c r="J140"/>
  <c r="J141"/>
  <c r="J123"/>
  <c r="J124"/>
  <c r="J125"/>
  <c r="J126"/>
  <c r="J127"/>
  <c r="J128"/>
  <c r="J115"/>
  <c r="J116"/>
  <c r="J117"/>
  <c r="J118"/>
  <c r="J119"/>
  <c r="J120"/>
  <c r="J102"/>
  <c r="J103"/>
  <c r="J104"/>
  <c r="J105"/>
  <c r="J106"/>
  <c r="J107"/>
  <c r="J108"/>
  <c r="J109"/>
  <c r="J110"/>
  <c r="J111"/>
  <c r="J112"/>
  <c r="J98"/>
  <c r="J79"/>
  <c r="J80"/>
  <c r="J81"/>
  <c r="J82"/>
  <c r="J83"/>
  <c r="J84"/>
  <c r="J85"/>
  <c r="J86"/>
  <c r="J87"/>
  <c r="J88"/>
  <c r="J89"/>
  <c r="J90"/>
  <c r="J91"/>
  <c r="J92"/>
  <c r="J93"/>
  <c r="J94"/>
  <c r="J95"/>
  <c r="J67"/>
  <c r="J68"/>
  <c r="J69"/>
  <c r="J70"/>
  <c r="J71"/>
  <c r="J72"/>
  <c r="J73"/>
  <c r="J74"/>
  <c r="J75"/>
  <c r="J76"/>
  <c r="J54"/>
  <c r="J55"/>
  <c r="J56"/>
  <c r="J57"/>
  <c r="J58"/>
  <c r="J59"/>
  <c r="J60"/>
  <c r="J61"/>
  <c r="J62"/>
  <c r="J63"/>
  <c r="J64"/>
  <c r="J42"/>
  <c r="J43"/>
  <c r="J44"/>
  <c r="J45"/>
  <c r="J46"/>
  <c r="J47"/>
  <c r="J48"/>
  <c r="J49"/>
  <c r="J50"/>
  <c r="J51"/>
  <c r="J36"/>
  <c r="J37"/>
  <c r="J38"/>
  <c r="J39"/>
  <c r="J31"/>
  <c r="J32"/>
  <c r="J33"/>
  <c r="J24"/>
  <c r="J25"/>
  <c r="J26"/>
  <c r="J27"/>
  <c r="J28"/>
  <c r="J15"/>
  <c r="J16"/>
  <c r="J17"/>
  <c r="J18"/>
  <c r="J19"/>
  <c r="J20"/>
  <c r="J21"/>
  <c r="J151"/>
  <c r="H153"/>
  <c r="I146"/>
  <c r="H146"/>
  <c r="I141"/>
  <c r="H141"/>
  <c r="I128"/>
  <c r="H128"/>
  <c r="I120"/>
  <c r="H120"/>
  <c r="I112"/>
  <c r="H112"/>
  <c r="I95"/>
  <c r="H95"/>
  <c r="I76"/>
  <c r="H76"/>
  <c r="I64"/>
  <c r="H64"/>
  <c r="I51"/>
  <c r="H51"/>
  <c r="I39"/>
  <c r="H39"/>
  <c r="I33"/>
  <c r="H33"/>
  <c r="I28"/>
  <c r="H28"/>
  <c r="I21"/>
  <c r="H21"/>
  <c r="H12"/>
  <c r="K94"/>
  <c r="G95"/>
  <c r="I94"/>
  <c r="F95"/>
  <c r="K83"/>
  <c r="K111"/>
  <c r="G112"/>
  <c r="F112"/>
  <c r="K110"/>
  <c r="K109"/>
  <c r="I7"/>
  <c r="J7" s="1"/>
  <c r="I8"/>
  <c r="J8" s="1"/>
  <c r="I9"/>
  <c r="J9" s="1"/>
  <c r="I10"/>
  <c r="J10" s="1"/>
  <c r="I11"/>
  <c r="J11" s="1"/>
  <c r="I16"/>
  <c r="I17"/>
  <c r="I18"/>
  <c r="I19"/>
  <c r="I20"/>
  <c r="I15"/>
  <c r="I25"/>
  <c r="I26"/>
  <c r="I27"/>
  <c r="I24"/>
  <c r="I32"/>
  <c r="I31"/>
  <c r="I37"/>
  <c r="I38"/>
  <c r="I36"/>
  <c r="I43"/>
  <c r="I44"/>
  <c r="I45"/>
  <c r="I46"/>
  <c r="I47"/>
  <c r="I48"/>
  <c r="I49"/>
  <c r="I50"/>
  <c r="I42"/>
  <c r="I55"/>
  <c r="I56"/>
  <c r="I57"/>
  <c r="I58"/>
  <c r="I59"/>
  <c r="I60"/>
  <c r="I61"/>
  <c r="I62"/>
  <c r="I63"/>
  <c r="I54"/>
  <c r="I68"/>
  <c r="I69"/>
  <c r="I70"/>
  <c r="I71"/>
  <c r="I72"/>
  <c r="I73"/>
  <c r="I74"/>
  <c r="I75"/>
  <c r="I67"/>
  <c r="I80"/>
  <c r="I81"/>
  <c r="I82"/>
  <c r="I84"/>
  <c r="I85"/>
  <c r="I86"/>
  <c r="I87"/>
  <c r="I88"/>
  <c r="I89"/>
  <c r="I90"/>
  <c r="I91"/>
  <c r="I92"/>
  <c r="I93"/>
  <c r="I79"/>
  <c r="I98"/>
  <c r="I103"/>
  <c r="I104"/>
  <c r="I105"/>
  <c r="I106"/>
  <c r="I107"/>
  <c r="I108"/>
  <c r="I102"/>
  <c r="I116"/>
  <c r="I117"/>
  <c r="I118"/>
  <c r="I119"/>
  <c r="I115"/>
  <c r="I124"/>
  <c r="I125"/>
  <c r="I126"/>
  <c r="I127"/>
  <c r="I123"/>
  <c r="I131"/>
  <c r="I136"/>
  <c r="I137"/>
  <c r="I138"/>
  <c r="I139"/>
  <c r="I140"/>
  <c r="I135"/>
  <c r="I144"/>
  <c r="I145"/>
  <c r="I143"/>
  <c r="I150"/>
  <c r="J150" s="1"/>
  <c r="G21"/>
  <c r="H151"/>
  <c r="G151"/>
  <c r="F151"/>
  <c r="K150"/>
  <c r="K151" s="1"/>
  <c r="G146"/>
  <c r="F146"/>
  <c r="K145"/>
  <c r="H144"/>
  <c r="H143"/>
  <c r="G141"/>
  <c r="F141"/>
  <c r="K140"/>
  <c r="K139"/>
  <c r="K138"/>
  <c r="K137"/>
  <c r="K136"/>
  <c r="K135"/>
  <c r="H135"/>
  <c r="H132"/>
  <c r="G132"/>
  <c r="F132"/>
  <c r="K131"/>
  <c r="K132" s="1"/>
  <c r="J131"/>
  <c r="J132" s="1"/>
  <c r="G128"/>
  <c r="F128"/>
  <c r="K127"/>
  <c r="K126"/>
  <c r="K125"/>
  <c r="K124"/>
  <c r="K123"/>
  <c r="G120"/>
  <c r="F120"/>
  <c r="K119"/>
  <c r="K118"/>
  <c r="K117"/>
  <c r="K116"/>
  <c r="K115"/>
  <c r="K108"/>
  <c r="K107"/>
  <c r="K106"/>
  <c r="K105"/>
  <c r="K104"/>
  <c r="K103"/>
  <c r="K102"/>
  <c r="H99"/>
  <c r="G99"/>
  <c r="F99"/>
  <c r="K98"/>
  <c r="K99" s="1"/>
  <c r="K93"/>
  <c r="K92"/>
  <c r="K91"/>
  <c r="K90"/>
  <c r="K89"/>
  <c r="K88"/>
  <c r="K87"/>
  <c r="K86"/>
  <c r="K85"/>
  <c r="K84"/>
  <c r="K82"/>
  <c r="K81"/>
  <c r="K80"/>
  <c r="K79"/>
  <c r="K95" s="1"/>
  <c r="G76"/>
  <c r="F76"/>
  <c r="K75"/>
  <c r="K74"/>
  <c r="K73"/>
  <c r="K72"/>
  <c r="K71"/>
  <c r="K70"/>
  <c r="K69"/>
  <c r="K68"/>
  <c r="K67"/>
  <c r="G64"/>
  <c r="F64"/>
  <c r="K63"/>
  <c r="K62"/>
  <c r="K61"/>
  <c r="K60"/>
  <c r="K59"/>
  <c r="K58"/>
  <c r="K57"/>
  <c r="K56"/>
  <c r="K54"/>
  <c r="G51"/>
  <c r="F51"/>
  <c r="K50"/>
  <c r="K49"/>
  <c r="K48"/>
  <c r="K47"/>
  <c r="K46"/>
  <c r="H45"/>
  <c r="K44"/>
  <c r="K43"/>
  <c r="K42"/>
  <c r="H42"/>
  <c r="G39"/>
  <c r="F39"/>
  <c r="K38"/>
  <c r="K37"/>
  <c r="K36"/>
  <c r="H36"/>
  <c r="G33"/>
  <c r="F33"/>
  <c r="K32"/>
  <c r="H31"/>
  <c r="K31" s="1"/>
  <c r="G28"/>
  <c r="F28"/>
  <c r="K27"/>
  <c r="K26"/>
  <c r="K25"/>
  <c r="K24"/>
  <c r="F21"/>
  <c r="K20"/>
  <c r="K19"/>
  <c r="K18"/>
  <c r="K17"/>
  <c r="K16"/>
  <c r="K15"/>
  <c r="K21" s="1"/>
  <c r="G12"/>
  <c r="F12"/>
  <c r="H11"/>
  <c r="K11" s="1"/>
  <c r="H10"/>
  <c r="K10" s="1"/>
  <c r="K9"/>
  <c r="K8"/>
  <c r="K7"/>
  <c r="K6"/>
  <c r="J65" i="65"/>
  <c r="J12"/>
  <c r="H12"/>
  <c r="H21"/>
  <c r="H28"/>
  <c r="H33"/>
  <c r="H39"/>
  <c r="H52"/>
  <c r="H65"/>
  <c r="H77"/>
  <c r="H94"/>
  <c r="H108"/>
  <c r="H116"/>
  <c r="H124"/>
  <c r="H137"/>
  <c r="H142"/>
  <c r="I142"/>
  <c r="I137"/>
  <c r="I124"/>
  <c r="I116"/>
  <c r="I108"/>
  <c r="I94"/>
  <c r="I77"/>
  <c r="I65"/>
  <c r="I52"/>
  <c r="I39"/>
  <c r="I28"/>
  <c r="I21"/>
  <c r="I12"/>
  <c r="J142"/>
  <c r="J137"/>
  <c r="J124"/>
  <c r="J116"/>
  <c r="J108"/>
  <c r="J94"/>
  <c r="J77"/>
  <c r="J52"/>
  <c r="J21"/>
  <c r="K65"/>
  <c r="G124"/>
  <c r="K124"/>
  <c r="K123"/>
  <c r="F124"/>
  <c r="K122"/>
  <c r="G108"/>
  <c r="K108"/>
  <c r="K107"/>
  <c r="F108"/>
  <c r="J106"/>
  <c r="K106"/>
  <c r="G116"/>
  <c r="K116"/>
  <c r="F116"/>
  <c r="J115"/>
  <c r="K115"/>
  <c r="I146"/>
  <c r="J146" s="1"/>
  <c r="I140"/>
  <c r="I141"/>
  <c r="J141" s="1"/>
  <c r="I139"/>
  <c r="I132"/>
  <c r="J132" s="1"/>
  <c r="I133"/>
  <c r="I134"/>
  <c r="J134" s="1"/>
  <c r="I135"/>
  <c r="I136"/>
  <c r="J136" s="1"/>
  <c r="I131"/>
  <c r="I127"/>
  <c r="J127" s="1"/>
  <c r="J128" s="1"/>
  <c r="I120"/>
  <c r="J120" s="1"/>
  <c r="I121"/>
  <c r="I119"/>
  <c r="I112"/>
  <c r="J112" s="1"/>
  <c r="I113"/>
  <c r="J113" s="1"/>
  <c r="I114"/>
  <c r="I111"/>
  <c r="I102"/>
  <c r="J102" s="1"/>
  <c r="I103"/>
  <c r="I104"/>
  <c r="J104" s="1"/>
  <c r="I105"/>
  <c r="J105" s="1"/>
  <c r="I101"/>
  <c r="J101" s="1"/>
  <c r="I97"/>
  <c r="J97" s="1"/>
  <c r="J98" s="1"/>
  <c r="I81"/>
  <c r="I82"/>
  <c r="I83"/>
  <c r="I84"/>
  <c r="I85"/>
  <c r="I86"/>
  <c r="I87"/>
  <c r="I88"/>
  <c r="I89"/>
  <c r="I90"/>
  <c r="I91"/>
  <c r="I92"/>
  <c r="I93"/>
  <c r="I80"/>
  <c r="I69"/>
  <c r="I70"/>
  <c r="I71"/>
  <c r="I72"/>
  <c r="I73"/>
  <c r="I74"/>
  <c r="I75"/>
  <c r="I76"/>
  <c r="I68"/>
  <c r="J68" s="1"/>
  <c r="I57"/>
  <c r="I58"/>
  <c r="I59"/>
  <c r="I60"/>
  <c r="I61"/>
  <c r="I62"/>
  <c r="I63"/>
  <c r="I64"/>
  <c r="I55"/>
  <c r="J55" s="1"/>
  <c r="I43"/>
  <c r="I44"/>
  <c r="I45"/>
  <c r="I46"/>
  <c r="I47"/>
  <c r="J47" s="1"/>
  <c r="I48"/>
  <c r="J48" s="1"/>
  <c r="I49"/>
  <c r="I50"/>
  <c r="I51"/>
  <c r="I42"/>
  <c r="I37"/>
  <c r="I38"/>
  <c r="J38" s="1"/>
  <c r="I36"/>
  <c r="I32"/>
  <c r="J32" s="1"/>
  <c r="I31"/>
  <c r="I25"/>
  <c r="I26"/>
  <c r="I27"/>
  <c r="J27" s="1"/>
  <c r="I24"/>
  <c r="I16"/>
  <c r="J16" s="1"/>
  <c r="I17"/>
  <c r="I18"/>
  <c r="I19"/>
  <c r="I20"/>
  <c r="J20" s="1"/>
  <c r="I15"/>
  <c r="I7"/>
  <c r="J7" s="1"/>
  <c r="I8"/>
  <c r="I9"/>
  <c r="J9" s="1"/>
  <c r="I10"/>
  <c r="I11"/>
  <c r="I6"/>
  <c r="H147"/>
  <c r="G147"/>
  <c r="F147"/>
  <c r="K146"/>
  <c r="K147" s="1"/>
  <c r="G142"/>
  <c r="F142"/>
  <c r="K141"/>
  <c r="H140"/>
  <c r="H139"/>
  <c r="G137"/>
  <c r="F137"/>
  <c r="K136"/>
  <c r="K135"/>
  <c r="J135"/>
  <c r="K134"/>
  <c r="K133"/>
  <c r="J133"/>
  <c r="K132"/>
  <c r="H131"/>
  <c r="H128"/>
  <c r="G128"/>
  <c r="F128"/>
  <c r="K127"/>
  <c r="K128" s="1"/>
  <c r="K121"/>
  <c r="J121"/>
  <c r="K120"/>
  <c r="K119"/>
  <c r="K114"/>
  <c r="J114"/>
  <c r="K113"/>
  <c r="K112"/>
  <c r="K111"/>
  <c r="K105"/>
  <c r="K104"/>
  <c r="K103"/>
  <c r="J103"/>
  <c r="K102"/>
  <c r="K101"/>
  <c r="H98"/>
  <c r="G98"/>
  <c r="F98"/>
  <c r="K97"/>
  <c r="K98" s="1"/>
  <c r="G94"/>
  <c r="F94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G77"/>
  <c r="F77"/>
  <c r="K76"/>
  <c r="J76"/>
  <c r="K75"/>
  <c r="J75"/>
  <c r="K74"/>
  <c r="J74"/>
  <c r="K73"/>
  <c r="J73"/>
  <c r="K72"/>
  <c r="J72"/>
  <c r="K71"/>
  <c r="J71"/>
  <c r="K70"/>
  <c r="J70"/>
  <c r="K69"/>
  <c r="J69"/>
  <c r="K68"/>
  <c r="G65"/>
  <c r="F65"/>
  <c r="K64"/>
  <c r="J64"/>
  <c r="K63"/>
  <c r="J63"/>
  <c r="K62"/>
  <c r="J62"/>
  <c r="K61"/>
  <c r="J61"/>
  <c r="K60"/>
  <c r="J60"/>
  <c r="K59"/>
  <c r="J59"/>
  <c r="K58"/>
  <c r="J58"/>
  <c r="K57"/>
  <c r="J57"/>
  <c r="K55"/>
  <c r="G52"/>
  <c r="F52"/>
  <c r="K51"/>
  <c r="J51"/>
  <c r="K50"/>
  <c r="J50"/>
  <c r="K49"/>
  <c r="J49"/>
  <c r="K48"/>
  <c r="K47"/>
  <c r="H46"/>
  <c r="K45"/>
  <c r="J45"/>
  <c r="K44"/>
  <c r="J44"/>
  <c r="H43"/>
  <c r="K43" s="1"/>
  <c r="H42"/>
  <c r="G39"/>
  <c r="F39"/>
  <c r="K38"/>
  <c r="K37"/>
  <c r="J37"/>
  <c r="H36"/>
  <c r="K36" s="1"/>
  <c r="G33"/>
  <c r="F33"/>
  <c r="K32"/>
  <c r="H31"/>
  <c r="G28"/>
  <c r="F28"/>
  <c r="K27"/>
  <c r="K26"/>
  <c r="J26"/>
  <c r="K25"/>
  <c r="J25"/>
  <c r="K24"/>
  <c r="G21"/>
  <c r="F21"/>
  <c r="K20"/>
  <c r="K19"/>
  <c r="J19"/>
  <c r="K18"/>
  <c r="J18"/>
  <c r="K17"/>
  <c r="J17"/>
  <c r="K16"/>
  <c r="K15"/>
  <c r="J15"/>
  <c r="G12"/>
  <c r="F12"/>
  <c r="K11"/>
  <c r="H11"/>
  <c r="K10"/>
  <c r="H10"/>
  <c r="K9"/>
  <c r="K8"/>
  <c r="J8"/>
  <c r="K7"/>
  <c r="K6"/>
  <c r="J6"/>
  <c r="J132" i="64"/>
  <c r="J131"/>
  <c r="J130"/>
  <c r="J129"/>
  <c r="J95"/>
  <c r="J80"/>
  <c r="J81"/>
  <c r="J82"/>
  <c r="J83"/>
  <c r="J84"/>
  <c r="J85"/>
  <c r="J86"/>
  <c r="J87"/>
  <c r="J88"/>
  <c r="J89"/>
  <c r="J90"/>
  <c r="J91"/>
  <c r="J92"/>
  <c r="J93"/>
  <c r="J94"/>
  <c r="J79"/>
  <c r="H95"/>
  <c r="I95"/>
  <c r="J138"/>
  <c r="J133"/>
  <c r="J120"/>
  <c r="J114"/>
  <c r="J107"/>
  <c r="J76"/>
  <c r="J64"/>
  <c r="J52"/>
  <c r="J39"/>
  <c r="J33"/>
  <c r="J28"/>
  <c r="J21"/>
  <c r="J12"/>
  <c r="H12"/>
  <c r="G12"/>
  <c r="I12"/>
  <c r="F12"/>
  <c r="K8"/>
  <c r="K9"/>
  <c r="K10"/>
  <c r="K11"/>
  <c r="J8"/>
  <c r="J9"/>
  <c r="J10"/>
  <c r="J11"/>
  <c r="I8"/>
  <c r="I9"/>
  <c r="I10"/>
  <c r="I11"/>
  <c r="I6"/>
  <c r="I7"/>
  <c r="J7" s="1"/>
  <c r="J6"/>
  <c r="I16"/>
  <c r="I17"/>
  <c r="J17" s="1"/>
  <c r="I18"/>
  <c r="I19"/>
  <c r="J19" s="1"/>
  <c r="I20"/>
  <c r="I15"/>
  <c r="I25"/>
  <c r="I26"/>
  <c r="J26" s="1"/>
  <c r="I27"/>
  <c r="I24"/>
  <c r="J24" s="1"/>
  <c r="I32"/>
  <c r="J32" s="1"/>
  <c r="I31"/>
  <c r="I33" s="1"/>
  <c r="I37"/>
  <c r="I38"/>
  <c r="J38" s="1"/>
  <c r="I36"/>
  <c r="I43"/>
  <c r="I44"/>
  <c r="I45"/>
  <c r="J45" s="1"/>
  <c r="I46"/>
  <c r="I47"/>
  <c r="J47" s="1"/>
  <c r="I48"/>
  <c r="J48" s="1"/>
  <c r="I49"/>
  <c r="I50"/>
  <c r="I51"/>
  <c r="I42"/>
  <c r="I56"/>
  <c r="J56" s="1"/>
  <c r="I57"/>
  <c r="J57" s="1"/>
  <c r="I58"/>
  <c r="J58" s="1"/>
  <c r="I59"/>
  <c r="I60"/>
  <c r="J60" s="1"/>
  <c r="I61"/>
  <c r="J61" s="1"/>
  <c r="I62"/>
  <c r="J62" s="1"/>
  <c r="I63"/>
  <c r="I55"/>
  <c r="I68"/>
  <c r="J68" s="1"/>
  <c r="I69"/>
  <c r="I70"/>
  <c r="I71"/>
  <c r="I72"/>
  <c r="J72" s="1"/>
  <c r="I73"/>
  <c r="J73" s="1"/>
  <c r="I74"/>
  <c r="I75"/>
  <c r="I67"/>
  <c r="J67" s="1"/>
  <c r="I98"/>
  <c r="I99" s="1"/>
  <c r="I103"/>
  <c r="I104"/>
  <c r="J104" s="1"/>
  <c r="I105"/>
  <c r="J105" s="1"/>
  <c r="I106"/>
  <c r="I102"/>
  <c r="I118"/>
  <c r="I119"/>
  <c r="J119" s="1"/>
  <c r="I117"/>
  <c r="I123"/>
  <c r="J123" s="1"/>
  <c r="J124" s="1"/>
  <c r="I128"/>
  <c r="J128" s="1"/>
  <c r="I129"/>
  <c r="I130"/>
  <c r="I131"/>
  <c r="I132"/>
  <c r="I127"/>
  <c r="I136"/>
  <c r="I137"/>
  <c r="I135"/>
  <c r="I142"/>
  <c r="J142" s="1"/>
  <c r="G95"/>
  <c r="H114"/>
  <c r="K111"/>
  <c r="K112"/>
  <c r="K113"/>
  <c r="J111"/>
  <c r="I112"/>
  <c r="J112" s="1"/>
  <c r="I113"/>
  <c r="J113" s="1"/>
  <c r="I110"/>
  <c r="I80"/>
  <c r="I81"/>
  <c r="I82"/>
  <c r="I84"/>
  <c r="I85"/>
  <c r="I86"/>
  <c r="I87"/>
  <c r="I88"/>
  <c r="I89"/>
  <c r="I90"/>
  <c r="I91"/>
  <c r="I92"/>
  <c r="I93"/>
  <c r="I94"/>
  <c r="I79"/>
  <c r="K83"/>
  <c r="G21"/>
  <c r="H143"/>
  <c r="G143"/>
  <c r="F143"/>
  <c r="K142"/>
  <c r="K143" s="1"/>
  <c r="G138"/>
  <c r="F138"/>
  <c r="K137"/>
  <c r="J137"/>
  <c r="H136"/>
  <c r="H135"/>
  <c r="G133"/>
  <c r="F133"/>
  <c r="K132"/>
  <c r="K131"/>
  <c r="K130"/>
  <c r="K129"/>
  <c r="K128"/>
  <c r="H127"/>
  <c r="K127" s="1"/>
  <c r="H124"/>
  <c r="G124"/>
  <c r="F124"/>
  <c r="K123"/>
  <c r="K124" s="1"/>
  <c r="H120"/>
  <c r="G120"/>
  <c r="F120"/>
  <c r="K119"/>
  <c r="K118"/>
  <c r="J118"/>
  <c r="K117"/>
  <c r="G114"/>
  <c r="F114"/>
  <c r="K110"/>
  <c r="J110"/>
  <c r="H107"/>
  <c r="G107"/>
  <c r="F107"/>
  <c r="K106"/>
  <c r="J106"/>
  <c r="K105"/>
  <c r="K104"/>
  <c r="K103"/>
  <c r="J103"/>
  <c r="K102"/>
  <c r="H99"/>
  <c r="G99"/>
  <c r="F99"/>
  <c r="K98"/>
  <c r="K99" s="1"/>
  <c r="F95"/>
  <c r="K94"/>
  <c r="K93"/>
  <c r="K92"/>
  <c r="K91"/>
  <c r="K90"/>
  <c r="K89"/>
  <c r="K88"/>
  <c r="K87"/>
  <c r="K86"/>
  <c r="K85"/>
  <c r="K84"/>
  <c r="K82"/>
  <c r="K81"/>
  <c r="K80"/>
  <c r="K79"/>
  <c r="H76"/>
  <c r="G76"/>
  <c r="F76"/>
  <c r="K75"/>
  <c r="J75"/>
  <c r="K74"/>
  <c r="J74"/>
  <c r="K73"/>
  <c r="K72"/>
  <c r="K71"/>
  <c r="J71"/>
  <c r="K70"/>
  <c r="J70"/>
  <c r="K69"/>
  <c r="J69"/>
  <c r="K68"/>
  <c r="K67"/>
  <c r="H64"/>
  <c r="G64"/>
  <c r="F64"/>
  <c r="K63"/>
  <c r="J63"/>
  <c r="K62"/>
  <c r="K61"/>
  <c r="K60"/>
  <c r="K59"/>
  <c r="J59"/>
  <c r="K58"/>
  <c r="K57"/>
  <c r="K56"/>
  <c r="K55"/>
  <c r="G52"/>
  <c r="F52"/>
  <c r="K51"/>
  <c r="J51"/>
  <c r="K50"/>
  <c r="J50"/>
  <c r="K49"/>
  <c r="J49"/>
  <c r="K48"/>
  <c r="K47"/>
  <c r="H46"/>
  <c r="K46" s="1"/>
  <c r="K45"/>
  <c r="K44"/>
  <c r="J44"/>
  <c r="H43"/>
  <c r="K43" s="1"/>
  <c r="H42"/>
  <c r="G39"/>
  <c r="F39"/>
  <c r="K38"/>
  <c r="K37"/>
  <c r="J37"/>
  <c r="H36"/>
  <c r="K36" s="1"/>
  <c r="G33"/>
  <c r="F33"/>
  <c r="K32"/>
  <c r="H31"/>
  <c r="K31" s="1"/>
  <c r="H28"/>
  <c r="G28"/>
  <c r="F28"/>
  <c r="K27"/>
  <c r="J27"/>
  <c r="K26"/>
  <c r="K25"/>
  <c r="J25"/>
  <c r="K24"/>
  <c r="H21"/>
  <c r="F21"/>
  <c r="K20"/>
  <c r="J20"/>
  <c r="K19"/>
  <c r="K18"/>
  <c r="J18"/>
  <c r="K17"/>
  <c r="K16"/>
  <c r="J16"/>
  <c r="K15"/>
  <c r="H11"/>
  <c r="H10"/>
  <c r="K7"/>
  <c r="K6"/>
  <c r="I32" i="63"/>
  <c r="J135"/>
  <c r="J130"/>
  <c r="J117"/>
  <c r="J111"/>
  <c r="J105"/>
  <c r="J93"/>
  <c r="J75"/>
  <c r="J63"/>
  <c r="J51"/>
  <c r="J38"/>
  <c r="J32"/>
  <c r="J27"/>
  <c r="J20"/>
  <c r="J11"/>
  <c r="I135"/>
  <c r="I130"/>
  <c r="I117"/>
  <c r="I111"/>
  <c r="I105"/>
  <c r="I93"/>
  <c r="I75"/>
  <c r="I63"/>
  <c r="I51"/>
  <c r="I38"/>
  <c r="I27"/>
  <c r="I20"/>
  <c r="I11"/>
  <c r="H135"/>
  <c r="H130"/>
  <c r="H117"/>
  <c r="H111"/>
  <c r="H105"/>
  <c r="H93"/>
  <c r="H75"/>
  <c r="H63"/>
  <c r="H51"/>
  <c r="H38"/>
  <c r="H32"/>
  <c r="H27"/>
  <c r="H20"/>
  <c r="H11"/>
  <c r="K126"/>
  <c r="K127"/>
  <c r="K128"/>
  <c r="J50"/>
  <c r="K50"/>
  <c r="G51"/>
  <c r="F51"/>
  <c r="K92"/>
  <c r="G93"/>
  <c r="F93"/>
  <c r="J104"/>
  <c r="K104"/>
  <c r="G105"/>
  <c r="F105"/>
  <c r="J91"/>
  <c r="K91"/>
  <c r="J90"/>
  <c r="K90"/>
  <c r="H138"/>
  <c r="H141"/>
  <c r="G141"/>
  <c r="F141"/>
  <c r="K140"/>
  <c r="K141" s="1"/>
  <c r="I140"/>
  <c r="J140" s="1"/>
  <c r="G138"/>
  <c r="F138"/>
  <c r="I137"/>
  <c r="I138" s="1"/>
  <c r="G135"/>
  <c r="F135"/>
  <c r="K134"/>
  <c r="I134"/>
  <c r="J134" s="1"/>
  <c r="I133"/>
  <c r="H133"/>
  <c r="K133" s="1"/>
  <c r="I132"/>
  <c r="H132"/>
  <c r="K132" s="1"/>
  <c r="G130"/>
  <c r="F130"/>
  <c r="K129"/>
  <c r="K125"/>
  <c r="I125"/>
  <c r="J125" s="1"/>
  <c r="I124"/>
  <c r="H124"/>
  <c r="H121"/>
  <c r="G121"/>
  <c r="F121"/>
  <c r="K120"/>
  <c r="K121" s="1"/>
  <c r="I120"/>
  <c r="J120" s="1"/>
  <c r="J121" s="1"/>
  <c r="G117"/>
  <c r="F117"/>
  <c r="K116"/>
  <c r="I116"/>
  <c r="J116" s="1"/>
  <c r="K115"/>
  <c r="I115"/>
  <c r="J115" s="1"/>
  <c r="K114"/>
  <c r="I114"/>
  <c r="J114" s="1"/>
  <c r="G111"/>
  <c r="F111"/>
  <c r="K110"/>
  <c r="I110"/>
  <c r="J110" s="1"/>
  <c r="K109"/>
  <c r="I109"/>
  <c r="J109" s="1"/>
  <c r="K108"/>
  <c r="I108"/>
  <c r="K103"/>
  <c r="I103"/>
  <c r="J103" s="1"/>
  <c r="K102"/>
  <c r="I102"/>
  <c r="J102" s="1"/>
  <c r="K101"/>
  <c r="I101"/>
  <c r="J101" s="1"/>
  <c r="K100"/>
  <c r="K105" s="1"/>
  <c r="I100"/>
  <c r="J100" s="1"/>
  <c r="H97"/>
  <c r="G97"/>
  <c r="F97"/>
  <c r="K96"/>
  <c r="K97" s="1"/>
  <c r="I96"/>
  <c r="I97" s="1"/>
  <c r="K89"/>
  <c r="I89"/>
  <c r="J89" s="1"/>
  <c r="K88"/>
  <c r="I88"/>
  <c r="J88" s="1"/>
  <c r="K87"/>
  <c r="I87"/>
  <c r="J87" s="1"/>
  <c r="K86"/>
  <c r="I86"/>
  <c r="J86" s="1"/>
  <c r="K85"/>
  <c r="I85"/>
  <c r="J85" s="1"/>
  <c r="K84"/>
  <c r="I84"/>
  <c r="J84" s="1"/>
  <c r="K83"/>
  <c r="I83"/>
  <c r="J83" s="1"/>
  <c r="K82"/>
  <c r="I82"/>
  <c r="J82" s="1"/>
  <c r="K81"/>
  <c r="I81"/>
  <c r="J81" s="1"/>
  <c r="K80"/>
  <c r="J80"/>
  <c r="K79"/>
  <c r="I79"/>
  <c r="J79" s="1"/>
  <c r="K78"/>
  <c r="I78"/>
  <c r="J78" s="1"/>
  <c r="G75"/>
  <c r="F75"/>
  <c r="K74"/>
  <c r="I74"/>
  <c r="J74" s="1"/>
  <c r="K73"/>
  <c r="I73"/>
  <c r="J73" s="1"/>
  <c r="K72"/>
  <c r="I72"/>
  <c r="J72" s="1"/>
  <c r="K71"/>
  <c r="I71"/>
  <c r="J71" s="1"/>
  <c r="K70"/>
  <c r="I70"/>
  <c r="J70" s="1"/>
  <c r="K69"/>
  <c r="I69"/>
  <c r="J69" s="1"/>
  <c r="K68"/>
  <c r="I68"/>
  <c r="J68" s="1"/>
  <c r="K67"/>
  <c r="I67"/>
  <c r="J67" s="1"/>
  <c r="K66"/>
  <c r="I66"/>
  <c r="J66" s="1"/>
  <c r="G63"/>
  <c r="F63"/>
  <c r="K62"/>
  <c r="I62"/>
  <c r="J62" s="1"/>
  <c r="K61"/>
  <c r="I61"/>
  <c r="J61" s="1"/>
  <c r="K60"/>
  <c r="J60"/>
  <c r="K59"/>
  <c r="I59"/>
  <c r="J59" s="1"/>
  <c r="K58"/>
  <c r="I58"/>
  <c r="J58" s="1"/>
  <c r="K57"/>
  <c r="I57"/>
  <c r="J57" s="1"/>
  <c r="K56"/>
  <c r="I56"/>
  <c r="J56" s="1"/>
  <c r="K55"/>
  <c r="I55"/>
  <c r="J55" s="1"/>
  <c r="K54"/>
  <c r="I54"/>
  <c r="J54" s="1"/>
  <c r="K49"/>
  <c r="J49"/>
  <c r="K48"/>
  <c r="I48"/>
  <c r="J48" s="1"/>
  <c r="K47"/>
  <c r="I47"/>
  <c r="J47" s="1"/>
  <c r="K46"/>
  <c r="I46"/>
  <c r="J46" s="1"/>
  <c r="I45"/>
  <c r="H45"/>
  <c r="K44"/>
  <c r="I44"/>
  <c r="J44" s="1"/>
  <c r="K43"/>
  <c r="I43"/>
  <c r="I42"/>
  <c r="H42"/>
  <c r="K42" s="1"/>
  <c r="I41"/>
  <c r="H41"/>
  <c r="G38"/>
  <c r="F38"/>
  <c r="K37"/>
  <c r="I37"/>
  <c r="J37" s="1"/>
  <c r="K36"/>
  <c r="I36"/>
  <c r="J36" s="1"/>
  <c r="I35"/>
  <c r="H35"/>
  <c r="G32"/>
  <c r="F32"/>
  <c r="K31"/>
  <c r="I31"/>
  <c r="J31" s="1"/>
  <c r="I30"/>
  <c r="H30"/>
  <c r="K30" s="1"/>
  <c r="G27"/>
  <c r="F27"/>
  <c r="K26"/>
  <c r="I26"/>
  <c r="J26" s="1"/>
  <c r="K25"/>
  <c r="I25"/>
  <c r="J25" s="1"/>
  <c r="K24"/>
  <c r="I24"/>
  <c r="J24" s="1"/>
  <c r="K23"/>
  <c r="I23"/>
  <c r="J23" s="1"/>
  <c r="G20"/>
  <c r="F20"/>
  <c r="K19"/>
  <c r="I19"/>
  <c r="J19" s="1"/>
  <c r="K18"/>
  <c r="I18"/>
  <c r="J18" s="1"/>
  <c r="K17"/>
  <c r="I17"/>
  <c r="J17" s="1"/>
  <c r="K16"/>
  <c r="I16"/>
  <c r="J16" s="1"/>
  <c r="K15"/>
  <c r="I15"/>
  <c r="J15" s="1"/>
  <c r="K14"/>
  <c r="I14"/>
  <c r="G11"/>
  <c r="F11"/>
  <c r="I10"/>
  <c r="H10"/>
  <c r="K10" s="1"/>
  <c r="I9"/>
  <c r="H9"/>
  <c r="K9" s="1"/>
  <c r="K8"/>
  <c r="I8"/>
  <c r="J8" s="1"/>
  <c r="K7"/>
  <c r="I7"/>
  <c r="J7" s="1"/>
  <c r="K6"/>
  <c r="J6"/>
  <c r="I6"/>
  <c r="G52" i="62"/>
  <c r="J125"/>
  <c r="K125"/>
  <c r="I125"/>
  <c r="H125"/>
  <c r="K124"/>
  <c r="G125"/>
  <c r="F125"/>
  <c r="K81"/>
  <c r="J81"/>
  <c r="K61"/>
  <c r="J61"/>
  <c r="J51"/>
  <c r="K51"/>
  <c r="F52"/>
  <c r="I7"/>
  <c r="J7" s="1"/>
  <c r="I8"/>
  <c r="I9"/>
  <c r="I10"/>
  <c r="I6"/>
  <c r="J6" s="1"/>
  <c r="I15"/>
  <c r="I16"/>
  <c r="I17"/>
  <c r="I18"/>
  <c r="J18" s="1"/>
  <c r="I19"/>
  <c r="I14"/>
  <c r="I24"/>
  <c r="J24" s="1"/>
  <c r="I25"/>
  <c r="J25" s="1"/>
  <c r="I26"/>
  <c r="I23"/>
  <c r="J23" s="1"/>
  <c r="I31"/>
  <c r="I32"/>
  <c r="I33"/>
  <c r="I30"/>
  <c r="I37"/>
  <c r="J37" s="1"/>
  <c r="I38"/>
  <c r="I39"/>
  <c r="J39" s="1"/>
  <c r="I36"/>
  <c r="I43"/>
  <c r="I52" s="1"/>
  <c r="I44"/>
  <c r="I45"/>
  <c r="J45" s="1"/>
  <c r="I46"/>
  <c r="I47"/>
  <c r="I48"/>
  <c r="I49"/>
  <c r="I50"/>
  <c r="I56"/>
  <c r="J56" s="1"/>
  <c r="I57"/>
  <c r="J57" s="1"/>
  <c r="I58"/>
  <c r="J58" s="1"/>
  <c r="I59"/>
  <c r="I60"/>
  <c r="J60" s="1"/>
  <c r="I62"/>
  <c r="I63"/>
  <c r="J63" s="1"/>
  <c r="I55"/>
  <c r="J55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67"/>
  <c r="J67" s="1"/>
  <c r="I80"/>
  <c r="J80" s="1"/>
  <c r="I82"/>
  <c r="I83"/>
  <c r="J83" s="1"/>
  <c r="I84"/>
  <c r="I85"/>
  <c r="J85" s="1"/>
  <c r="I86"/>
  <c r="I87"/>
  <c r="J87" s="1"/>
  <c r="I88"/>
  <c r="I89"/>
  <c r="J89" s="1"/>
  <c r="I90"/>
  <c r="I79"/>
  <c r="J79" s="1"/>
  <c r="I94"/>
  <c r="J94" s="1"/>
  <c r="J95" s="1"/>
  <c r="I99"/>
  <c r="I100"/>
  <c r="J100" s="1"/>
  <c r="I101"/>
  <c r="J101" s="1"/>
  <c r="I98"/>
  <c r="J98" s="1"/>
  <c r="I106"/>
  <c r="J106" s="1"/>
  <c r="I107"/>
  <c r="J107" s="1"/>
  <c r="I105"/>
  <c r="J105" s="1"/>
  <c r="I112"/>
  <c r="I113"/>
  <c r="I111"/>
  <c r="I117"/>
  <c r="I118" s="1"/>
  <c r="I122"/>
  <c r="J122" s="1"/>
  <c r="I123"/>
  <c r="I121"/>
  <c r="I130"/>
  <c r="I128"/>
  <c r="I129"/>
  <c r="I127"/>
  <c r="I132"/>
  <c r="I133" s="1"/>
  <c r="I135"/>
  <c r="J135" s="1"/>
  <c r="H30"/>
  <c r="H136"/>
  <c r="G136"/>
  <c r="F136"/>
  <c r="K135"/>
  <c r="K136" s="1"/>
  <c r="G133"/>
  <c r="F133"/>
  <c r="H132"/>
  <c r="H133" s="1"/>
  <c r="G130"/>
  <c r="F130"/>
  <c r="K129"/>
  <c r="J129"/>
  <c r="H128"/>
  <c r="H127"/>
  <c r="H130" s="1"/>
  <c r="K123"/>
  <c r="J123"/>
  <c r="K122"/>
  <c r="H121"/>
  <c r="H118"/>
  <c r="G118"/>
  <c r="F118"/>
  <c r="K117"/>
  <c r="K118" s="1"/>
  <c r="H114"/>
  <c r="G114"/>
  <c r="F114"/>
  <c r="K113"/>
  <c r="J113"/>
  <c r="K112"/>
  <c r="J112"/>
  <c r="K111"/>
  <c r="J111"/>
  <c r="H108"/>
  <c r="G108"/>
  <c r="F108"/>
  <c r="K107"/>
  <c r="K106"/>
  <c r="K105"/>
  <c r="H102"/>
  <c r="G102"/>
  <c r="F102"/>
  <c r="K101"/>
  <c r="K100"/>
  <c r="K99"/>
  <c r="K98"/>
  <c r="H95"/>
  <c r="G95"/>
  <c r="F95"/>
  <c r="K94"/>
  <c r="K95" s="1"/>
  <c r="H91"/>
  <c r="G91"/>
  <c r="F91"/>
  <c r="K90"/>
  <c r="J90"/>
  <c r="K89"/>
  <c r="K88"/>
  <c r="J88"/>
  <c r="K87"/>
  <c r="K86"/>
  <c r="J86"/>
  <c r="K85"/>
  <c r="K84"/>
  <c r="J84"/>
  <c r="K83"/>
  <c r="K82"/>
  <c r="J82"/>
  <c r="K80"/>
  <c r="K79"/>
  <c r="H76"/>
  <c r="G76"/>
  <c r="F76"/>
  <c r="K75"/>
  <c r="K74"/>
  <c r="K73"/>
  <c r="K72"/>
  <c r="K71"/>
  <c r="K70"/>
  <c r="K69"/>
  <c r="K68"/>
  <c r="K67"/>
  <c r="H64"/>
  <c r="G64"/>
  <c r="F64"/>
  <c r="K63"/>
  <c r="K62"/>
  <c r="J62"/>
  <c r="K60"/>
  <c r="K59"/>
  <c r="J59"/>
  <c r="K58"/>
  <c r="K57"/>
  <c r="K56"/>
  <c r="K55"/>
  <c r="K50"/>
  <c r="J50"/>
  <c r="K49"/>
  <c r="J49"/>
  <c r="K48"/>
  <c r="J48"/>
  <c r="H47"/>
  <c r="K46"/>
  <c r="J46"/>
  <c r="K45"/>
  <c r="H44"/>
  <c r="K44" s="1"/>
  <c r="H43"/>
  <c r="K43" s="1"/>
  <c r="G40"/>
  <c r="F40"/>
  <c r="K39"/>
  <c r="K38"/>
  <c r="J38"/>
  <c r="K37"/>
  <c r="H36"/>
  <c r="G33"/>
  <c r="F33"/>
  <c r="K32"/>
  <c r="J32"/>
  <c r="H31"/>
  <c r="K31" s="1"/>
  <c r="K30"/>
  <c r="H27"/>
  <c r="G27"/>
  <c r="F27"/>
  <c r="K26"/>
  <c r="J26"/>
  <c r="K25"/>
  <c r="K24"/>
  <c r="K23"/>
  <c r="H20"/>
  <c r="G20"/>
  <c r="F20"/>
  <c r="K19"/>
  <c r="J19"/>
  <c r="K18"/>
  <c r="K17"/>
  <c r="J17"/>
  <c r="K16"/>
  <c r="J16"/>
  <c r="K15"/>
  <c r="J15"/>
  <c r="K14"/>
  <c r="G11"/>
  <c r="F11"/>
  <c r="H10"/>
  <c r="K10" s="1"/>
  <c r="J9"/>
  <c r="H9"/>
  <c r="K9" s="1"/>
  <c r="K8"/>
  <c r="J8"/>
  <c r="K7"/>
  <c r="K6"/>
  <c r="I7" i="61"/>
  <c r="I8"/>
  <c r="I9"/>
  <c r="I10"/>
  <c r="I6"/>
  <c r="I15"/>
  <c r="I16"/>
  <c r="I17"/>
  <c r="I18"/>
  <c r="I19"/>
  <c r="I14"/>
  <c r="I24"/>
  <c r="I25"/>
  <c r="I26"/>
  <c r="I23"/>
  <c r="I31"/>
  <c r="I32"/>
  <c r="I30"/>
  <c r="I37"/>
  <c r="I38"/>
  <c r="I39"/>
  <c r="I36"/>
  <c r="I44"/>
  <c r="I45"/>
  <c r="I46"/>
  <c r="I47"/>
  <c r="I48"/>
  <c r="I49"/>
  <c r="I50"/>
  <c r="I51"/>
  <c r="I43"/>
  <c r="I56"/>
  <c r="I57"/>
  <c r="I58"/>
  <c r="I59"/>
  <c r="I60"/>
  <c r="I61"/>
  <c r="I62"/>
  <c r="I55"/>
  <c r="I67"/>
  <c r="I68"/>
  <c r="I69"/>
  <c r="I70"/>
  <c r="I71"/>
  <c r="I72"/>
  <c r="I73"/>
  <c r="I74"/>
  <c r="I66"/>
  <c r="I79"/>
  <c r="I80"/>
  <c r="I81"/>
  <c r="I82"/>
  <c r="I83"/>
  <c r="I84"/>
  <c r="I85"/>
  <c r="I86"/>
  <c r="I87"/>
  <c r="I88"/>
  <c r="I78"/>
  <c r="I92"/>
  <c r="I97"/>
  <c r="I98"/>
  <c r="I99"/>
  <c r="I96"/>
  <c r="I104"/>
  <c r="I105"/>
  <c r="I103"/>
  <c r="I110"/>
  <c r="I111"/>
  <c r="I109"/>
  <c r="I115"/>
  <c r="I120"/>
  <c r="I121"/>
  <c r="I119"/>
  <c r="I125"/>
  <c r="I126"/>
  <c r="I124"/>
  <c r="I129"/>
  <c r="I132"/>
  <c r="K195" i="84" l="1"/>
  <c r="J195"/>
  <c r="I195"/>
  <c r="K189" i="83"/>
  <c r="J189"/>
  <c r="I189"/>
  <c r="K184" i="82"/>
  <c r="J184"/>
  <c r="I184"/>
  <c r="J392" i="80"/>
  <c r="K184" i="81"/>
  <c r="I184"/>
  <c r="J184"/>
  <c r="K195" i="80"/>
  <c r="J195"/>
  <c r="I195"/>
  <c r="J14" i="79"/>
  <c r="I188" i="78"/>
  <c r="K188"/>
  <c r="J188"/>
  <c r="J13" i="77"/>
  <c r="K187" i="76"/>
  <c r="J187"/>
  <c r="I187"/>
  <c r="K176" i="75"/>
  <c r="K190" s="1"/>
  <c r="J63"/>
  <c r="J190" s="1"/>
  <c r="I190"/>
  <c r="H188" i="74"/>
  <c r="J47"/>
  <c r="J62"/>
  <c r="J174"/>
  <c r="K188"/>
  <c r="I188"/>
  <c r="J46" i="73"/>
  <c r="K11"/>
  <c r="K181" s="1"/>
  <c r="I181"/>
  <c r="H181"/>
  <c r="J61"/>
  <c r="J59" i="72"/>
  <c r="J177" s="1"/>
  <c r="K177"/>
  <c r="H177"/>
  <c r="I177"/>
  <c r="J162" i="71"/>
  <c r="J59"/>
  <c r="K176"/>
  <c r="I176"/>
  <c r="K10" i="70"/>
  <c r="K175" s="1"/>
  <c r="I175"/>
  <c r="J28"/>
  <c r="J175" s="1"/>
  <c r="J58" i="69"/>
  <c r="H175"/>
  <c r="J44"/>
  <c r="J10"/>
  <c r="K175"/>
  <c r="I175"/>
  <c r="J44" i="68"/>
  <c r="J175" s="1"/>
  <c r="K175"/>
  <c r="I175"/>
  <c r="K154" i="20"/>
  <c r="K160" s="1"/>
  <c r="J154"/>
  <c r="H160"/>
  <c r="J160" s="1"/>
  <c r="F174"/>
  <c r="K34"/>
  <c r="G174"/>
  <c r="K38"/>
  <c r="K43" s="1"/>
  <c r="H57"/>
  <c r="I150"/>
  <c r="J51"/>
  <c r="J165"/>
  <c r="I167"/>
  <c r="J167" s="1"/>
  <c r="J164"/>
  <c r="K145"/>
  <c r="I135"/>
  <c r="J135" s="1"/>
  <c r="K135"/>
  <c r="K126"/>
  <c r="I111"/>
  <c r="K106"/>
  <c r="I85"/>
  <c r="J85" s="1"/>
  <c r="K85"/>
  <c r="K72"/>
  <c r="I57"/>
  <c r="J47"/>
  <c r="I43"/>
  <c r="J43" s="1"/>
  <c r="J38"/>
  <c r="I34"/>
  <c r="K28"/>
  <c r="I28"/>
  <c r="J28" s="1"/>
  <c r="K20"/>
  <c r="J9"/>
  <c r="I72"/>
  <c r="J72" s="1"/>
  <c r="I126"/>
  <c r="J126" s="1"/>
  <c r="K9"/>
  <c r="K10" s="1"/>
  <c r="I20"/>
  <c r="J20" s="1"/>
  <c r="J8"/>
  <c r="H10"/>
  <c r="H174" s="1"/>
  <c r="J32"/>
  <c r="K51"/>
  <c r="K57" s="1"/>
  <c r="I106"/>
  <c r="J106" s="1"/>
  <c r="I145"/>
  <c r="J145" s="1"/>
  <c r="K164"/>
  <c r="K165"/>
  <c r="I172"/>
  <c r="J172" s="1"/>
  <c r="I10"/>
  <c r="K32"/>
  <c r="I12" i="66"/>
  <c r="J12" s="1"/>
  <c r="J99"/>
  <c r="K33"/>
  <c r="K28"/>
  <c r="K45"/>
  <c r="K112"/>
  <c r="F153"/>
  <c r="K141"/>
  <c r="I132"/>
  <c r="K128"/>
  <c r="K120"/>
  <c r="K76"/>
  <c r="K64"/>
  <c r="K51"/>
  <c r="K39"/>
  <c r="G153"/>
  <c r="K12"/>
  <c r="K143"/>
  <c r="K144"/>
  <c r="I151"/>
  <c r="I99"/>
  <c r="J149" i="65"/>
  <c r="I33"/>
  <c r="J140"/>
  <c r="J11"/>
  <c r="J31"/>
  <c r="J36"/>
  <c r="J28"/>
  <c r="J33"/>
  <c r="K39"/>
  <c r="K77"/>
  <c r="J111"/>
  <c r="J43"/>
  <c r="I128"/>
  <c r="K21"/>
  <c r="J24"/>
  <c r="K28"/>
  <c r="K31"/>
  <c r="K33" s="1"/>
  <c r="H149"/>
  <c r="J46"/>
  <c r="J119"/>
  <c r="G149"/>
  <c r="K12"/>
  <c r="F149"/>
  <c r="I147"/>
  <c r="J147" s="1"/>
  <c r="J10"/>
  <c r="J42"/>
  <c r="J80"/>
  <c r="K94"/>
  <c r="J131"/>
  <c r="K46"/>
  <c r="K139"/>
  <c r="K140"/>
  <c r="I98"/>
  <c r="K131"/>
  <c r="K137" s="1"/>
  <c r="J139"/>
  <c r="K42"/>
  <c r="K52" s="1"/>
  <c r="I114" i="64"/>
  <c r="H33"/>
  <c r="K33"/>
  <c r="J136"/>
  <c r="I120"/>
  <c r="I52"/>
  <c r="I64"/>
  <c r="K107"/>
  <c r="I124"/>
  <c r="J36"/>
  <c r="J31"/>
  <c r="J46"/>
  <c r="K39"/>
  <c r="J42"/>
  <c r="H52"/>
  <c r="I107"/>
  <c r="K114"/>
  <c r="K133"/>
  <c r="I21"/>
  <c r="I39"/>
  <c r="J43"/>
  <c r="K76"/>
  <c r="K95"/>
  <c r="K120"/>
  <c r="I133"/>
  <c r="H138"/>
  <c r="K21"/>
  <c r="K28"/>
  <c r="K42"/>
  <c r="K52" s="1"/>
  <c r="K64"/>
  <c r="J98"/>
  <c r="J99" s="1"/>
  <c r="J117"/>
  <c r="J127"/>
  <c r="H133"/>
  <c r="G145"/>
  <c r="F145"/>
  <c r="K12"/>
  <c r="I143"/>
  <c r="J143" s="1"/>
  <c r="I28"/>
  <c r="H39"/>
  <c r="K135"/>
  <c r="K136"/>
  <c r="I76"/>
  <c r="J135"/>
  <c r="I138"/>
  <c r="J15"/>
  <c r="J55"/>
  <c r="J102"/>
  <c r="J96" i="63"/>
  <c r="J97" s="1"/>
  <c r="J30"/>
  <c r="K93"/>
  <c r="K124"/>
  <c r="K130" s="1"/>
  <c r="J10"/>
  <c r="K20"/>
  <c r="K32"/>
  <c r="K111"/>
  <c r="K35"/>
  <c r="K38" s="1"/>
  <c r="J132"/>
  <c r="J9"/>
  <c r="J133"/>
  <c r="G143"/>
  <c r="K117"/>
  <c r="K27"/>
  <c r="J35"/>
  <c r="J41"/>
  <c r="F143"/>
  <c r="J45"/>
  <c r="K75"/>
  <c r="J42"/>
  <c r="K63"/>
  <c r="J138"/>
  <c r="K135"/>
  <c r="K11"/>
  <c r="J43"/>
  <c r="K45"/>
  <c r="J108"/>
  <c r="J124"/>
  <c r="I141"/>
  <c r="J141" s="1"/>
  <c r="K137"/>
  <c r="K138" s="1"/>
  <c r="I121"/>
  <c r="J14"/>
  <c r="K41"/>
  <c r="J137"/>
  <c r="H52" i="62"/>
  <c r="J44"/>
  <c r="K33"/>
  <c r="J43"/>
  <c r="J31"/>
  <c r="J33" s="1"/>
  <c r="F138"/>
  <c r="I76"/>
  <c r="K102"/>
  <c r="J10"/>
  <c r="I20"/>
  <c r="J36"/>
  <c r="J40" s="1"/>
  <c r="K91"/>
  <c r="K114"/>
  <c r="K108"/>
  <c r="H11"/>
  <c r="K20"/>
  <c r="J30"/>
  <c r="H33"/>
  <c r="I102"/>
  <c r="J108"/>
  <c r="J117"/>
  <c r="J118" s="1"/>
  <c r="J121"/>
  <c r="J128"/>
  <c r="J127"/>
  <c r="I114"/>
  <c r="J114"/>
  <c r="I95"/>
  <c r="J91"/>
  <c r="I91"/>
  <c r="K76"/>
  <c r="J64"/>
  <c r="I64"/>
  <c r="K64"/>
  <c r="J47"/>
  <c r="I40"/>
  <c r="K27"/>
  <c r="J27"/>
  <c r="J11"/>
  <c r="K11"/>
  <c r="I11"/>
  <c r="G138"/>
  <c r="J133"/>
  <c r="J76"/>
  <c r="I136"/>
  <c r="J136" s="1"/>
  <c r="K132"/>
  <c r="K133" s="1"/>
  <c r="I27"/>
  <c r="K47"/>
  <c r="K52" s="1"/>
  <c r="K36"/>
  <c r="K40" s="1"/>
  <c r="H40"/>
  <c r="J99"/>
  <c r="J102" s="1"/>
  <c r="K121"/>
  <c r="K127"/>
  <c r="K128"/>
  <c r="J132"/>
  <c r="I108"/>
  <c r="J14"/>
  <c r="J20" s="1"/>
  <c r="H133" i="61"/>
  <c r="G133"/>
  <c r="F133"/>
  <c r="K132"/>
  <c r="K133" s="1"/>
  <c r="J132"/>
  <c r="G130"/>
  <c r="F130"/>
  <c r="I130"/>
  <c r="H129"/>
  <c r="H130" s="1"/>
  <c r="G127"/>
  <c r="F127"/>
  <c r="K126"/>
  <c r="J126"/>
  <c r="H125"/>
  <c r="H124"/>
  <c r="G122"/>
  <c r="F122"/>
  <c r="K121"/>
  <c r="J121"/>
  <c r="K120"/>
  <c r="J120"/>
  <c r="H119"/>
  <c r="H116"/>
  <c r="G116"/>
  <c r="F116"/>
  <c r="K115"/>
  <c r="K116" s="1"/>
  <c r="I116"/>
  <c r="H112"/>
  <c r="G112"/>
  <c r="F112"/>
  <c r="K111"/>
  <c r="J111"/>
  <c r="K110"/>
  <c r="J110"/>
  <c r="K109"/>
  <c r="H106"/>
  <c r="G106"/>
  <c r="F106"/>
  <c r="K105"/>
  <c r="J105"/>
  <c r="K104"/>
  <c r="J104"/>
  <c r="K103"/>
  <c r="J103"/>
  <c r="H100"/>
  <c r="G100"/>
  <c r="F100"/>
  <c r="K99"/>
  <c r="J99"/>
  <c r="K98"/>
  <c r="J98"/>
  <c r="K97"/>
  <c r="J97"/>
  <c r="K96"/>
  <c r="H93"/>
  <c r="G93"/>
  <c r="F93"/>
  <c r="K92"/>
  <c r="K93" s="1"/>
  <c r="I93"/>
  <c r="H89"/>
  <c r="G89"/>
  <c r="F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H75"/>
  <c r="G75"/>
  <c r="F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G63"/>
  <c r="F63"/>
  <c r="K62"/>
  <c r="J62"/>
  <c r="K61"/>
  <c r="J61"/>
  <c r="K60"/>
  <c r="J60"/>
  <c r="K59"/>
  <c r="J59"/>
  <c r="K58"/>
  <c r="J58"/>
  <c r="H63"/>
  <c r="K57"/>
  <c r="J57"/>
  <c r="K56"/>
  <c r="J56"/>
  <c r="K55"/>
  <c r="G52"/>
  <c r="F52"/>
  <c r="K51"/>
  <c r="J51"/>
  <c r="K50"/>
  <c r="J50"/>
  <c r="K49"/>
  <c r="J49"/>
  <c r="H48"/>
  <c r="K47"/>
  <c r="J47"/>
  <c r="K46"/>
  <c r="J46"/>
  <c r="H45"/>
  <c r="H44"/>
  <c r="H43"/>
  <c r="G40"/>
  <c r="F40"/>
  <c r="K39"/>
  <c r="J39"/>
  <c r="K38"/>
  <c r="J38"/>
  <c r="K37"/>
  <c r="J37"/>
  <c r="H36"/>
  <c r="H40" s="1"/>
  <c r="G33"/>
  <c r="F33"/>
  <c r="K32"/>
  <c r="J32"/>
  <c r="H31"/>
  <c r="K31" s="1"/>
  <c r="H30"/>
  <c r="H27"/>
  <c r="G27"/>
  <c r="F27"/>
  <c r="K26"/>
  <c r="J26"/>
  <c r="K25"/>
  <c r="J25"/>
  <c r="K24"/>
  <c r="J24"/>
  <c r="K23"/>
  <c r="J23"/>
  <c r="H20"/>
  <c r="G20"/>
  <c r="F20"/>
  <c r="K19"/>
  <c r="J19"/>
  <c r="K18"/>
  <c r="J18"/>
  <c r="K17"/>
  <c r="J17"/>
  <c r="K16"/>
  <c r="J16"/>
  <c r="K15"/>
  <c r="J15"/>
  <c r="K14"/>
  <c r="J14"/>
  <c r="G11"/>
  <c r="F11"/>
  <c r="H10"/>
  <c r="H9"/>
  <c r="K8"/>
  <c r="J8"/>
  <c r="K7"/>
  <c r="J7"/>
  <c r="K6"/>
  <c r="J6"/>
  <c r="J131" i="60"/>
  <c r="J132" s="1"/>
  <c r="J127"/>
  <c r="J117"/>
  <c r="J111"/>
  <c r="J105"/>
  <c r="J92"/>
  <c r="J77"/>
  <c r="J65"/>
  <c r="J53"/>
  <c r="J50"/>
  <c r="J41"/>
  <c r="J34"/>
  <c r="J28"/>
  <c r="J21"/>
  <c r="J12"/>
  <c r="G140"/>
  <c r="H140"/>
  <c r="I140"/>
  <c r="K140"/>
  <c r="J6"/>
  <c r="J7"/>
  <c r="J8"/>
  <c r="J9"/>
  <c r="J10"/>
  <c r="J11"/>
  <c r="H132"/>
  <c r="H127"/>
  <c r="H117"/>
  <c r="H111"/>
  <c r="H105"/>
  <c r="H92"/>
  <c r="H77"/>
  <c r="H65"/>
  <c r="H53"/>
  <c r="H41"/>
  <c r="H34"/>
  <c r="H28"/>
  <c r="H21"/>
  <c r="H12"/>
  <c r="I12"/>
  <c r="I21"/>
  <c r="I28"/>
  <c r="I34"/>
  <c r="I41"/>
  <c r="I53"/>
  <c r="I65"/>
  <c r="I77"/>
  <c r="I92"/>
  <c r="I132"/>
  <c r="I127"/>
  <c r="I117"/>
  <c r="I111"/>
  <c r="I105"/>
  <c r="I137"/>
  <c r="I134"/>
  <c r="I130"/>
  <c r="I131"/>
  <c r="I129"/>
  <c r="I125"/>
  <c r="J125" s="1"/>
  <c r="I126"/>
  <c r="I124"/>
  <c r="I120"/>
  <c r="I115"/>
  <c r="I116"/>
  <c r="I114"/>
  <c r="I109"/>
  <c r="J109" s="1"/>
  <c r="I110"/>
  <c r="I108"/>
  <c r="I100"/>
  <c r="I101"/>
  <c r="I102"/>
  <c r="I103"/>
  <c r="I104"/>
  <c r="J104" s="1"/>
  <c r="I99"/>
  <c r="I95"/>
  <c r="I81"/>
  <c r="I82"/>
  <c r="J82" s="1"/>
  <c r="I83"/>
  <c r="I84"/>
  <c r="I85"/>
  <c r="I86"/>
  <c r="J86" s="1"/>
  <c r="I87"/>
  <c r="I88"/>
  <c r="I89"/>
  <c r="I90"/>
  <c r="I91"/>
  <c r="I80"/>
  <c r="I69"/>
  <c r="I70"/>
  <c r="I71"/>
  <c r="I72"/>
  <c r="I73"/>
  <c r="I74"/>
  <c r="I75"/>
  <c r="I76"/>
  <c r="I68"/>
  <c r="I57"/>
  <c r="I58"/>
  <c r="J58" s="1"/>
  <c r="I59"/>
  <c r="I60"/>
  <c r="I61"/>
  <c r="J61" s="1"/>
  <c r="I62"/>
  <c r="J62" s="1"/>
  <c r="I63"/>
  <c r="I64"/>
  <c r="I56"/>
  <c r="I45"/>
  <c r="I46"/>
  <c r="I47"/>
  <c r="I48"/>
  <c r="I49"/>
  <c r="I50"/>
  <c r="I51"/>
  <c r="I52"/>
  <c r="I44"/>
  <c r="I38"/>
  <c r="I39"/>
  <c r="I40"/>
  <c r="J40" s="1"/>
  <c r="I37"/>
  <c r="I32"/>
  <c r="I33"/>
  <c r="I31"/>
  <c r="I25"/>
  <c r="J25" s="1"/>
  <c r="I26"/>
  <c r="I27"/>
  <c r="J27" s="1"/>
  <c r="I24"/>
  <c r="J24" s="1"/>
  <c r="I16"/>
  <c r="J16" s="1"/>
  <c r="I17"/>
  <c r="I18"/>
  <c r="I19"/>
  <c r="I20"/>
  <c r="J20" s="1"/>
  <c r="I15"/>
  <c r="I7"/>
  <c r="I8"/>
  <c r="I9"/>
  <c r="I10"/>
  <c r="I11"/>
  <c r="I6"/>
  <c r="G92"/>
  <c r="K90"/>
  <c r="J90"/>
  <c r="H138"/>
  <c r="G138"/>
  <c r="F138"/>
  <c r="K137"/>
  <c r="K138" s="1"/>
  <c r="J137"/>
  <c r="G135"/>
  <c r="F135"/>
  <c r="I135"/>
  <c r="H134"/>
  <c r="H135" s="1"/>
  <c r="G132"/>
  <c r="F132"/>
  <c r="K131"/>
  <c r="K130"/>
  <c r="H130"/>
  <c r="J130" s="1"/>
  <c r="K129"/>
  <c r="H129"/>
  <c r="G127"/>
  <c r="F127"/>
  <c r="K126"/>
  <c r="J126"/>
  <c r="K125"/>
  <c r="H124"/>
  <c r="H121"/>
  <c r="G121"/>
  <c r="F121"/>
  <c r="K120"/>
  <c r="K121" s="1"/>
  <c r="J120"/>
  <c r="J121" s="1"/>
  <c r="G117"/>
  <c r="F117"/>
  <c r="K116"/>
  <c r="J116"/>
  <c r="K115"/>
  <c r="J115"/>
  <c r="K114"/>
  <c r="J114"/>
  <c r="G111"/>
  <c r="F111"/>
  <c r="K110"/>
  <c r="J110"/>
  <c r="K109"/>
  <c r="K108"/>
  <c r="G105"/>
  <c r="F105"/>
  <c r="K104"/>
  <c r="K102"/>
  <c r="K101"/>
  <c r="J101"/>
  <c r="K100"/>
  <c r="J100"/>
  <c r="K99"/>
  <c r="J99"/>
  <c r="H96"/>
  <c r="G96"/>
  <c r="F96"/>
  <c r="K95"/>
  <c r="K96" s="1"/>
  <c r="I96"/>
  <c r="F92"/>
  <c r="K91"/>
  <c r="J91"/>
  <c r="K89"/>
  <c r="J89"/>
  <c r="K88"/>
  <c r="J88"/>
  <c r="K87"/>
  <c r="J87"/>
  <c r="K86"/>
  <c r="K85"/>
  <c r="J85"/>
  <c r="K84"/>
  <c r="J84"/>
  <c r="K83"/>
  <c r="J83"/>
  <c r="K82"/>
  <c r="K81"/>
  <c r="J81"/>
  <c r="K80"/>
  <c r="J80"/>
  <c r="G77"/>
  <c r="F77"/>
  <c r="K76"/>
  <c r="J76"/>
  <c r="K75"/>
  <c r="J75"/>
  <c r="K74"/>
  <c r="J74"/>
  <c r="K73"/>
  <c r="J73"/>
  <c r="K72"/>
  <c r="J72"/>
  <c r="K71"/>
  <c r="J71"/>
  <c r="K70"/>
  <c r="J70"/>
  <c r="K69"/>
  <c r="J69"/>
  <c r="K68"/>
  <c r="G65"/>
  <c r="F65"/>
  <c r="K64"/>
  <c r="J64"/>
  <c r="K63"/>
  <c r="J63"/>
  <c r="K62"/>
  <c r="K61"/>
  <c r="K60"/>
  <c r="J60"/>
  <c r="H59"/>
  <c r="K59" s="1"/>
  <c r="K58"/>
  <c r="K57"/>
  <c r="J57"/>
  <c r="K56"/>
  <c r="J56"/>
  <c r="G53"/>
  <c r="F53"/>
  <c r="K52"/>
  <c r="J52"/>
  <c r="K51"/>
  <c r="J51"/>
  <c r="K50"/>
  <c r="H49"/>
  <c r="K48"/>
  <c r="J48"/>
  <c r="K47"/>
  <c r="J47"/>
  <c r="H46"/>
  <c r="H45"/>
  <c r="H44"/>
  <c r="G41"/>
  <c r="F41"/>
  <c r="K40"/>
  <c r="K39"/>
  <c r="J39"/>
  <c r="K38"/>
  <c r="H37"/>
  <c r="G34"/>
  <c r="F34"/>
  <c r="K33"/>
  <c r="J33"/>
  <c r="H32"/>
  <c r="K32" s="1"/>
  <c r="H31"/>
  <c r="K31" s="1"/>
  <c r="G28"/>
  <c r="F28"/>
  <c r="K27"/>
  <c r="K26"/>
  <c r="J26"/>
  <c r="K25"/>
  <c r="K24"/>
  <c r="G21"/>
  <c r="F21"/>
  <c r="K20"/>
  <c r="K19"/>
  <c r="J19"/>
  <c r="K18"/>
  <c r="J18"/>
  <c r="K17"/>
  <c r="J17"/>
  <c r="K16"/>
  <c r="K15"/>
  <c r="G12"/>
  <c r="F12"/>
  <c r="H11"/>
  <c r="K11" s="1"/>
  <c r="H10"/>
  <c r="K10" s="1"/>
  <c r="K9"/>
  <c r="K8"/>
  <c r="K7"/>
  <c r="K6"/>
  <c r="H141" i="59"/>
  <c r="I141"/>
  <c r="J141"/>
  <c r="K141"/>
  <c r="F133"/>
  <c r="G133"/>
  <c r="H133"/>
  <c r="I133"/>
  <c r="J133"/>
  <c r="K133"/>
  <c r="G128"/>
  <c r="H128"/>
  <c r="I128"/>
  <c r="J128"/>
  <c r="K128"/>
  <c r="F128"/>
  <c r="K132"/>
  <c r="I138"/>
  <c r="J138" s="1"/>
  <c r="I135"/>
  <c r="I136" s="1"/>
  <c r="I131"/>
  <c r="I130"/>
  <c r="I126"/>
  <c r="J126" s="1"/>
  <c r="I127"/>
  <c r="J127" s="1"/>
  <c r="I125"/>
  <c r="I121"/>
  <c r="J121" s="1"/>
  <c r="I116"/>
  <c r="J116" s="1"/>
  <c r="I117"/>
  <c r="I115"/>
  <c r="I110"/>
  <c r="I111"/>
  <c r="J111" s="1"/>
  <c r="I109"/>
  <c r="I101"/>
  <c r="J101" s="1"/>
  <c r="I102"/>
  <c r="I103"/>
  <c r="I104"/>
  <c r="I105"/>
  <c r="J105" s="1"/>
  <c r="I100"/>
  <c r="J100" s="1"/>
  <c r="I96"/>
  <c r="I97" s="1"/>
  <c r="I83"/>
  <c r="J83" s="1"/>
  <c r="I84"/>
  <c r="J84" s="1"/>
  <c r="I85"/>
  <c r="I86"/>
  <c r="J86" s="1"/>
  <c r="I87"/>
  <c r="J87" s="1"/>
  <c r="I88"/>
  <c r="J88" s="1"/>
  <c r="I89"/>
  <c r="I90"/>
  <c r="J90" s="1"/>
  <c r="I91"/>
  <c r="J91" s="1"/>
  <c r="I92"/>
  <c r="I82"/>
  <c r="I71"/>
  <c r="J71" s="1"/>
  <c r="I72"/>
  <c r="I73"/>
  <c r="J73" s="1"/>
  <c r="I74"/>
  <c r="I75"/>
  <c r="J75" s="1"/>
  <c r="I76"/>
  <c r="I77"/>
  <c r="J77" s="1"/>
  <c r="I78"/>
  <c r="J78" s="1"/>
  <c r="I70"/>
  <c r="J70" s="1"/>
  <c r="I58"/>
  <c r="J58" s="1"/>
  <c r="I59"/>
  <c r="I60"/>
  <c r="J60" s="1"/>
  <c r="I61"/>
  <c r="I62"/>
  <c r="I63"/>
  <c r="J63" s="1"/>
  <c r="I64"/>
  <c r="J64" s="1"/>
  <c r="I65"/>
  <c r="J65" s="1"/>
  <c r="I66"/>
  <c r="I57"/>
  <c r="J57" s="1"/>
  <c r="I53"/>
  <c r="J53" s="1"/>
  <c r="I46"/>
  <c r="I47"/>
  <c r="I48"/>
  <c r="J48" s="1"/>
  <c r="I49"/>
  <c r="J49" s="1"/>
  <c r="I50"/>
  <c r="I51"/>
  <c r="I52"/>
  <c r="J52" s="1"/>
  <c r="I45"/>
  <c r="I39"/>
  <c r="J39" s="1"/>
  <c r="I40"/>
  <c r="I41"/>
  <c r="J41" s="1"/>
  <c r="I38"/>
  <c r="I32"/>
  <c r="I33"/>
  <c r="I34"/>
  <c r="J34" s="1"/>
  <c r="I31"/>
  <c r="I25"/>
  <c r="I26"/>
  <c r="I27"/>
  <c r="J27" s="1"/>
  <c r="I24"/>
  <c r="J24" s="1"/>
  <c r="I16"/>
  <c r="J16" s="1"/>
  <c r="I17"/>
  <c r="J17" s="1"/>
  <c r="I18"/>
  <c r="J18" s="1"/>
  <c r="I19"/>
  <c r="I20"/>
  <c r="J20" s="1"/>
  <c r="I15"/>
  <c r="J15" s="1"/>
  <c r="I7"/>
  <c r="J7" s="1"/>
  <c r="I8"/>
  <c r="J8" s="1"/>
  <c r="I9"/>
  <c r="J9" s="1"/>
  <c r="I10"/>
  <c r="I11"/>
  <c r="I6"/>
  <c r="H139"/>
  <c r="G139"/>
  <c r="F139"/>
  <c r="K138"/>
  <c r="K139" s="1"/>
  <c r="G136"/>
  <c r="F136"/>
  <c r="H135"/>
  <c r="H136" s="1"/>
  <c r="H131"/>
  <c r="K131" s="1"/>
  <c r="H130"/>
  <c r="K130" s="1"/>
  <c r="K127"/>
  <c r="K126"/>
  <c r="H125"/>
  <c r="G122"/>
  <c r="F122"/>
  <c r="K121"/>
  <c r="H122"/>
  <c r="H118"/>
  <c r="G118"/>
  <c r="F118"/>
  <c r="K117"/>
  <c r="J117"/>
  <c r="K116"/>
  <c r="K115"/>
  <c r="H112"/>
  <c r="G112"/>
  <c r="F112"/>
  <c r="K111"/>
  <c r="K110"/>
  <c r="J110"/>
  <c r="K109"/>
  <c r="G106"/>
  <c r="F106"/>
  <c r="K105"/>
  <c r="H104"/>
  <c r="K104" s="1"/>
  <c r="K103"/>
  <c r="H103"/>
  <c r="K102"/>
  <c r="J102"/>
  <c r="K101"/>
  <c r="K100"/>
  <c r="H97"/>
  <c r="G97"/>
  <c r="F97"/>
  <c r="K96"/>
  <c r="K97" s="1"/>
  <c r="H93"/>
  <c r="G93"/>
  <c r="F93"/>
  <c r="K92"/>
  <c r="J92"/>
  <c r="K91"/>
  <c r="K90"/>
  <c r="K89"/>
  <c r="J89"/>
  <c r="K88"/>
  <c r="K87"/>
  <c r="K86"/>
  <c r="K85"/>
  <c r="J85"/>
  <c r="K84"/>
  <c r="K83"/>
  <c r="K82"/>
  <c r="J82"/>
  <c r="H79"/>
  <c r="G79"/>
  <c r="F79"/>
  <c r="K78"/>
  <c r="K77"/>
  <c r="K76"/>
  <c r="J76"/>
  <c r="K75"/>
  <c r="K74"/>
  <c r="J74"/>
  <c r="K73"/>
  <c r="K72"/>
  <c r="J72"/>
  <c r="K71"/>
  <c r="K70"/>
  <c r="G67"/>
  <c r="F67"/>
  <c r="K66"/>
  <c r="J66"/>
  <c r="K65"/>
  <c r="K64"/>
  <c r="K63"/>
  <c r="K62"/>
  <c r="J62"/>
  <c r="H61"/>
  <c r="H67" s="1"/>
  <c r="K60"/>
  <c r="K59"/>
  <c r="J59"/>
  <c r="K58"/>
  <c r="K57"/>
  <c r="G54"/>
  <c r="F54"/>
  <c r="K53"/>
  <c r="K52"/>
  <c r="K51"/>
  <c r="J51"/>
  <c r="H50"/>
  <c r="K50" s="1"/>
  <c r="K49"/>
  <c r="K48"/>
  <c r="H47"/>
  <c r="H46"/>
  <c r="H45"/>
  <c r="G42"/>
  <c r="F42"/>
  <c r="K41"/>
  <c r="K40"/>
  <c r="J40"/>
  <c r="K39"/>
  <c r="H38"/>
  <c r="K38" s="1"/>
  <c r="G35"/>
  <c r="F35"/>
  <c r="K34"/>
  <c r="K33"/>
  <c r="J33"/>
  <c r="H32"/>
  <c r="K32" s="1"/>
  <c r="H31"/>
  <c r="K31" s="1"/>
  <c r="H28"/>
  <c r="G28"/>
  <c r="F28"/>
  <c r="K27"/>
  <c r="K26"/>
  <c r="J26"/>
  <c r="K25"/>
  <c r="K24"/>
  <c r="H21"/>
  <c r="G21"/>
  <c r="F21"/>
  <c r="K20"/>
  <c r="K19"/>
  <c r="J19"/>
  <c r="K18"/>
  <c r="K17"/>
  <c r="K16"/>
  <c r="K15"/>
  <c r="G12"/>
  <c r="F12"/>
  <c r="H11"/>
  <c r="K11" s="1"/>
  <c r="H10"/>
  <c r="K10" s="1"/>
  <c r="K9"/>
  <c r="K8"/>
  <c r="K7"/>
  <c r="H6"/>
  <c r="G21" i="58"/>
  <c r="H21"/>
  <c r="I21"/>
  <c r="J21"/>
  <c r="K21"/>
  <c r="F21"/>
  <c r="K19"/>
  <c r="I19"/>
  <c r="J19" s="1"/>
  <c r="G99"/>
  <c r="H99"/>
  <c r="I99"/>
  <c r="J99"/>
  <c r="K99"/>
  <c r="F99"/>
  <c r="G131"/>
  <c r="H131"/>
  <c r="I131"/>
  <c r="J131"/>
  <c r="K131"/>
  <c r="I137"/>
  <c r="I138" s="1"/>
  <c r="I134"/>
  <c r="I130"/>
  <c r="J130" s="1"/>
  <c r="I124"/>
  <c r="J124" s="1"/>
  <c r="I118"/>
  <c r="J118" s="1"/>
  <c r="I119"/>
  <c r="J119" s="1"/>
  <c r="I112"/>
  <c r="J112" s="1"/>
  <c r="I113"/>
  <c r="J113" s="1"/>
  <c r="I103"/>
  <c r="J103" s="1"/>
  <c r="I104"/>
  <c r="I105"/>
  <c r="I106"/>
  <c r="I107"/>
  <c r="J107" s="1"/>
  <c r="I129"/>
  <c r="J129" s="1"/>
  <c r="I83"/>
  <c r="I84"/>
  <c r="I85"/>
  <c r="J85" s="1"/>
  <c r="I86"/>
  <c r="J86" s="1"/>
  <c r="I87"/>
  <c r="I88"/>
  <c r="I89"/>
  <c r="J89" s="1"/>
  <c r="I90"/>
  <c r="J90" s="1"/>
  <c r="I91"/>
  <c r="I92"/>
  <c r="I93"/>
  <c r="J93" s="1"/>
  <c r="I94"/>
  <c r="J94" s="1"/>
  <c r="I71"/>
  <c r="I72"/>
  <c r="J72" s="1"/>
  <c r="I73"/>
  <c r="J73" s="1"/>
  <c r="I74"/>
  <c r="I75"/>
  <c r="I76"/>
  <c r="J76" s="1"/>
  <c r="I77"/>
  <c r="J77" s="1"/>
  <c r="I78"/>
  <c r="J78" s="1"/>
  <c r="I58"/>
  <c r="I59"/>
  <c r="J59" s="1"/>
  <c r="J60"/>
  <c r="I61"/>
  <c r="I62"/>
  <c r="J62" s="1"/>
  <c r="I63"/>
  <c r="J63" s="1"/>
  <c r="I64"/>
  <c r="J64" s="1"/>
  <c r="I65"/>
  <c r="J65" s="1"/>
  <c r="I66"/>
  <c r="J66" s="1"/>
  <c r="I53"/>
  <c r="I46"/>
  <c r="I47"/>
  <c r="J47" s="1"/>
  <c r="I48"/>
  <c r="I49"/>
  <c r="I50"/>
  <c r="I51"/>
  <c r="I52"/>
  <c r="I39"/>
  <c r="I40"/>
  <c r="J40" s="1"/>
  <c r="I41"/>
  <c r="J41" s="1"/>
  <c r="I32"/>
  <c r="I33"/>
  <c r="I34"/>
  <c r="J34" s="1"/>
  <c r="I25"/>
  <c r="J25" s="1"/>
  <c r="I26"/>
  <c r="I27"/>
  <c r="J27" s="1"/>
  <c r="I16"/>
  <c r="I17"/>
  <c r="J17" s="1"/>
  <c r="I18"/>
  <c r="I20"/>
  <c r="J16"/>
  <c r="I7"/>
  <c r="I8"/>
  <c r="J8" s="1"/>
  <c r="I9"/>
  <c r="J9" s="1"/>
  <c r="I10"/>
  <c r="I11"/>
  <c r="H141"/>
  <c r="G141"/>
  <c r="F141"/>
  <c r="K140"/>
  <c r="K141" s="1"/>
  <c r="I140"/>
  <c r="J140" s="1"/>
  <c r="G138"/>
  <c r="F138"/>
  <c r="H137"/>
  <c r="H138" s="1"/>
  <c r="G135"/>
  <c r="F135"/>
  <c r="H134"/>
  <c r="K134" s="1"/>
  <c r="I133"/>
  <c r="H133"/>
  <c r="K133" s="1"/>
  <c r="F131"/>
  <c r="K130"/>
  <c r="I128"/>
  <c r="H128"/>
  <c r="J128" s="1"/>
  <c r="G125"/>
  <c r="F125"/>
  <c r="K124"/>
  <c r="I123"/>
  <c r="H123"/>
  <c r="H125" s="1"/>
  <c r="H120"/>
  <c r="G120"/>
  <c r="F120"/>
  <c r="K119"/>
  <c r="K118"/>
  <c r="K117"/>
  <c r="J117"/>
  <c r="I117"/>
  <c r="H114"/>
  <c r="G114"/>
  <c r="F114"/>
  <c r="K113"/>
  <c r="K112"/>
  <c r="K111"/>
  <c r="I111"/>
  <c r="J111" s="1"/>
  <c r="G108"/>
  <c r="F108"/>
  <c r="K107"/>
  <c r="H106"/>
  <c r="J106" s="1"/>
  <c r="K105"/>
  <c r="H105"/>
  <c r="K104"/>
  <c r="J104"/>
  <c r="K103"/>
  <c r="K102"/>
  <c r="I102"/>
  <c r="J102" s="1"/>
  <c r="K129"/>
  <c r="K98"/>
  <c r="I98"/>
  <c r="H95"/>
  <c r="G95"/>
  <c r="F95"/>
  <c r="K94"/>
  <c r="K93"/>
  <c r="K92"/>
  <c r="J92"/>
  <c r="K91"/>
  <c r="J91"/>
  <c r="K90"/>
  <c r="K89"/>
  <c r="K88"/>
  <c r="J88"/>
  <c r="K87"/>
  <c r="J87"/>
  <c r="K86"/>
  <c r="K85"/>
  <c r="K84"/>
  <c r="J84"/>
  <c r="K83"/>
  <c r="J83"/>
  <c r="K82"/>
  <c r="I82"/>
  <c r="J82" s="1"/>
  <c r="H79"/>
  <c r="G79"/>
  <c r="F79"/>
  <c r="K78"/>
  <c r="K77"/>
  <c r="K76"/>
  <c r="K75"/>
  <c r="J75"/>
  <c r="K74"/>
  <c r="J74"/>
  <c r="K73"/>
  <c r="K72"/>
  <c r="K71"/>
  <c r="J71"/>
  <c r="K70"/>
  <c r="I70"/>
  <c r="J70" s="1"/>
  <c r="G67"/>
  <c r="F67"/>
  <c r="K66"/>
  <c r="K65"/>
  <c r="K64"/>
  <c r="K63"/>
  <c r="K62"/>
  <c r="H61"/>
  <c r="K60"/>
  <c r="K59"/>
  <c r="K58"/>
  <c r="J58"/>
  <c r="K57"/>
  <c r="I57"/>
  <c r="J57" s="1"/>
  <c r="G54"/>
  <c r="F54"/>
  <c r="K53"/>
  <c r="J53"/>
  <c r="K52"/>
  <c r="J52"/>
  <c r="K51"/>
  <c r="J51"/>
  <c r="H50"/>
  <c r="K49"/>
  <c r="J49"/>
  <c r="K48"/>
  <c r="J48"/>
  <c r="H47"/>
  <c r="K47" s="1"/>
  <c r="H46"/>
  <c r="K46" s="1"/>
  <c r="I45"/>
  <c r="H45"/>
  <c r="G42"/>
  <c r="F42"/>
  <c r="K41"/>
  <c r="K40"/>
  <c r="K39"/>
  <c r="J39"/>
  <c r="J38"/>
  <c r="I38"/>
  <c r="H38"/>
  <c r="H42" s="1"/>
  <c r="G35"/>
  <c r="F35"/>
  <c r="K34"/>
  <c r="K33"/>
  <c r="J33"/>
  <c r="H32"/>
  <c r="K32" s="1"/>
  <c r="I31"/>
  <c r="H31"/>
  <c r="K31" s="1"/>
  <c r="H28"/>
  <c r="G28"/>
  <c r="F28"/>
  <c r="K27"/>
  <c r="K26"/>
  <c r="J26"/>
  <c r="K25"/>
  <c r="K24"/>
  <c r="I24"/>
  <c r="J24" s="1"/>
  <c r="K20"/>
  <c r="J20"/>
  <c r="K18"/>
  <c r="J18"/>
  <c r="K17"/>
  <c r="K16"/>
  <c r="K15"/>
  <c r="I15"/>
  <c r="G12"/>
  <c r="F12"/>
  <c r="H11"/>
  <c r="K11" s="1"/>
  <c r="H10"/>
  <c r="J10" s="1"/>
  <c r="K9"/>
  <c r="K8"/>
  <c r="K7"/>
  <c r="J7"/>
  <c r="I6"/>
  <c r="H6"/>
  <c r="K86" i="57"/>
  <c r="J86"/>
  <c r="K57"/>
  <c r="J57"/>
  <c r="J91"/>
  <c r="K91"/>
  <c r="K59"/>
  <c r="J59"/>
  <c r="I7"/>
  <c r="J7" s="1"/>
  <c r="I8"/>
  <c r="I9"/>
  <c r="J9" s="1"/>
  <c r="I10"/>
  <c r="I11"/>
  <c r="I6"/>
  <c r="I16"/>
  <c r="J16" s="1"/>
  <c r="I17"/>
  <c r="I18"/>
  <c r="J18" s="1"/>
  <c r="I19"/>
  <c r="I15"/>
  <c r="I24"/>
  <c r="J24" s="1"/>
  <c r="I25"/>
  <c r="J25" s="1"/>
  <c r="I26"/>
  <c r="I23"/>
  <c r="J23" s="1"/>
  <c r="I31"/>
  <c r="I32"/>
  <c r="J32" s="1"/>
  <c r="I33"/>
  <c r="I30"/>
  <c r="I38"/>
  <c r="I39"/>
  <c r="I40"/>
  <c r="I37"/>
  <c r="I45"/>
  <c r="I46"/>
  <c r="I47"/>
  <c r="I48"/>
  <c r="I49"/>
  <c r="I50"/>
  <c r="J50" s="1"/>
  <c r="I51"/>
  <c r="I52"/>
  <c r="J52" s="1"/>
  <c r="I44"/>
  <c r="I58"/>
  <c r="I60"/>
  <c r="I61"/>
  <c r="J61" s="1"/>
  <c r="I62"/>
  <c r="I63"/>
  <c r="J63" s="1"/>
  <c r="I64"/>
  <c r="I65"/>
  <c r="J65" s="1"/>
  <c r="I66"/>
  <c r="I56"/>
  <c r="I71"/>
  <c r="I72"/>
  <c r="J72" s="1"/>
  <c r="I73"/>
  <c r="I74"/>
  <c r="J74" s="1"/>
  <c r="I75"/>
  <c r="I76"/>
  <c r="J76" s="1"/>
  <c r="I77"/>
  <c r="I78"/>
  <c r="I70"/>
  <c r="I83"/>
  <c r="J83" s="1"/>
  <c r="I84"/>
  <c r="J84" s="1"/>
  <c r="I85"/>
  <c r="I87"/>
  <c r="J87" s="1"/>
  <c r="I88"/>
  <c r="J88" s="1"/>
  <c r="I89"/>
  <c r="J89" s="1"/>
  <c r="I90"/>
  <c r="J90" s="1"/>
  <c r="I92"/>
  <c r="J92" s="1"/>
  <c r="I93"/>
  <c r="J93" s="1"/>
  <c r="I94"/>
  <c r="I82"/>
  <c r="J82" s="1"/>
  <c r="I99"/>
  <c r="J99" s="1"/>
  <c r="I98"/>
  <c r="I104"/>
  <c r="I105"/>
  <c r="J105" s="1"/>
  <c r="I106"/>
  <c r="I107"/>
  <c r="I108"/>
  <c r="I103"/>
  <c r="J103" s="1"/>
  <c r="I113"/>
  <c r="J113" s="1"/>
  <c r="I114"/>
  <c r="J114" s="1"/>
  <c r="I112"/>
  <c r="J112" s="1"/>
  <c r="I119"/>
  <c r="J119" s="1"/>
  <c r="I120"/>
  <c r="I118"/>
  <c r="J118" s="1"/>
  <c r="I125"/>
  <c r="I124"/>
  <c r="I130"/>
  <c r="J130" s="1"/>
  <c r="I129"/>
  <c r="I134"/>
  <c r="I133"/>
  <c r="H141"/>
  <c r="G141"/>
  <c r="F141"/>
  <c r="K140"/>
  <c r="K141" s="1"/>
  <c r="I140"/>
  <c r="J140" s="1"/>
  <c r="I138"/>
  <c r="G138"/>
  <c r="F138"/>
  <c r="H137"/>
  <c r="K137" s="1"/>
  <c r="K138" s="1"/>
  <c r="G135"/>
  <c r="F135"/>
  <c r="H134"/>
  <c r="H133"/>
  <c r="G131"/>
  <c r="F131"/>
  <c r="K130"/>
  <c r="H129"/>
  <c r="H131" s="1"/>
  <c r="G126"/>
  <c r="F126"/>
  <c r="K125"/>
  <c r="J125"/>
  <c r="H124"/>
  <c r="K124" s="1"/>
  <c r="H121"/>
  <c r="G121"/>
  <c r="F121"/>
  <c r="K120"/>
  <c r="J120"/>
  <c r="K119"/>
  <c r="K118"/>
  <c r="H115"/>
  <c r="G115"/>
  <c r="F115"/>
  <c r="K114"/>
  <c r="K113"/>
  <c r="K112"/>
  <c r="G109"/>
  <c r="F109"/>
  <c r="K108"/>
  <c r="J108"/>
  <c r="H107"/>
  <c r="H106"/>
  <c r="K105"/>
  <c r="K104"/>
  <c r="J104"/>
  <c r="K103"/>
  <c r="H100"/>
  <c r="G100"/>
  <c r="F100"/>
  <c r="K99"/>
  <c r="K98"/>
  <c r="H95"/>
  <c r="G95"/>
  <c r="F95"/>
  <c r="K94"/>
  <c r="J94"/>
  <c r="K93"/>
  <c r="K92"/>
  <c r="K90"/>
  <c r="K89"/>
  <c r="K88"/>
  <c r="K87"/>
  <c r="K85"/>
  <c r="J85"/>
  <c r="K84"/>
  <c r="K83"/>
  <c r="K82"/>
  <c r="H79"/>
  <c r="G79"/>
  <c r="F79"/>
  <c r="K78"/>
  <c r="J78"/>
  <c r="K77"/>
  <c r="J77"/>
  <c r="K76"/>
  <c r="K75"/>
  <c r="J75"/>
  <c r="K74"/>
  <c r="K73"/>
  <c r="J73"/>
  <c r="K72"/>
  <c r="K71"/>
  <c r="J71"/>
  <c r="K70"/>
  <c r="G67"/>
  <c r="F67"/>
  <c r="K66"/>
  <c r="J66"/>
  <c r="K65"/>
  <c r="K64"/>
  <c r="J64"/>
  <c r="K63"/>
  <c r="K62"/>
  <c r="J62"/>
  <c r="K61"/>
  <c r="H60"/>
  <c r="K58"/>
  <c r="K56"/>
  <c r="J56"/>
  <c r="G53"/>
  <c r="F53"/>
  <c r="K52"/>
  <c r="K51"/>
  <c r="J51"/>
  <c r="K50"/>
  <c r="H49"/>
  <c r="K49" s="1"/>
  <c r="K48"/>
  <c r="J48"/>
  <c r="K47"/>
  <c r="J47"/>
  <c r="H46"/>
  <c r="H45"/>
  <c r="H44"/>
  <c r="G41"/>
  <c r="F41"/>
  <c r="K40"/>
  <c r="J40"/>
  <c r="K39"/>
  <c r="J39"/>
  <c r="K38"/>
  <c r="J38"/>
  <c r="H37"/>
  <c r="K37" s="1"/>
  <c r="K41" s="1"/>
  <c r="G34"/>
  <c r="F34"/>
  <c r="K33"/>
  <c r="J33"/>
  <c r="K32"/>
  <c r="H31"/>
  <c r="J31" s="1"/>
  <c r="H30"/>
  <c r="H27"/>
  <c r="G27"/>
  <c r="F27"/>
  <c r="K26"/>
  <c r="J26"/>
  <c r="K25"/>
  <c r="K24"/>
  <c r="K23"/>
  <c r="H20"/>
  <c r="G20"/>
  <c r="F20"/>
  <c r="K19"/>
  <c r="J19"/>
  <c r="K18"/>
  <c r="K17"/>
  <c r="J17"/>
  <c r="K16"/>
  <c r="K15"/>
  <c r="J15"/>
  <c r="G12"/>
  <c r="F12"/>
  <c r="H11"/>
  <c r="K11" s="1"/>
  <c r="H10"/>
  <c r="K10" s="1"/>
  <c r="K9"/>
  <c r="K8"/>
  <c r="J8"/>
  <c r="K7"/>
  <c r="H6"/>
  <c r="G27" i="56"/>
  <c r="H27"/>
  <c r="I27"/>
  <c r="J27"/>
  <c r="K27"/>
  <c r="F27"/>
  <c r="G12"/>
  <c r="H12"/>
  <c r="I12"/>
  <c r="J12"/>
  <c r="K12"/>
  <c r="F12"/>
  <c r="K9"/>
  <c r="I9"/>
  <c r="J9" s="1"/>
  <c r="I131"/>
  <c r="I130"/>
  <c r="I127"/>
  <c r="J127" s="1"/>
  <c r="I126"/>
  <c r="I122"/>
  <c r="I121"/>
  <c r="I116"/>
  <c r="J116" s="1"/>
  <c r="I117"/>
  <c r="J117" s="1"/>
  <c r="I115"/>
  <c r="J115" s="1"/>
  <c r="I109"/>
  <c r="I110"/>
  <c r="J110" s="1"/>
  <c r="I111"/>
  <c r="J111" s="1"/>
  <c r="I108"/>
  <c r="I100"/>
  <c r="J100" s="1"/>
  <c r="I101"/>
  <c r="J101" s="1"/>
  <c r="I102"/>
  <c r="I103"/>
  <c r="I104"/>
  <c r="J104" s="1"/>
  <c r="I99"/>
  <c r="J99" s="1"/>
  <c r="I95"/>
  <c r="J95" s="1"/>
  <c r="I94"/>
  <c r="J94" s="1"/>
  <c r="I81"/>
  <c r="I82"/>
  <c r="J82" s="1"/>
  <c r="I83"/>
  <c r="J83" s="1"/>
  <c r="I84"/>
  <c r="I85"/>
  <c r="I86"/>
  <c r="I87"/>
  <c r="J87" s="1"/>
  <c r="I88"/>
  <c r="I89"/>
  <c r="I90"/>
  <c r="J90" s="1"/>
  <c r="I80"/>
  <c r="J80" s="1"/>
  <c r="I69"/>
  <c r="J69" s="1"/>
  <c r="I70"/>
  <c r="J70" s="1"/>
  <c r="I71"/>
  <c r="J71" s="1"/>
  <c r="I72"/>
  <c r="I73"/>
  <c r="J73" s="1"/>
  <c r="I74"/>
  <c r="J74" s="1"/>
  <c r="I75"/>
  <c r="J75" s="1"/>
  <c r="I76"/>
  <c r="J76" s="1"/>
  <c r="I68"/>
  <c r="J68" s="1"/>
  <c r="I57"/>
  <c r="J57" s="1"/>
  <c r="I58"/>
  <c r="I59"/>
  <c r="J59" s="1"/>
  <c r="I60"/>
  <c r="I61"/>
  <c r="J61" s="1"/>
  <c r="I62"/>
  <c r="J62" s="1"/>
  <c r="I63"/>
  <c r="J63" s="1"/>
  <c r="I64"/>
  <c r="I56"/>
  <c r="J56" s="1"/>
  <c r="I45"/>
  <c r="I46"/>
  <c r="I47"/>
  <c r="I48"/>
  <c r="I49"/>
  <c r="J49" s="1"/>
  <c r="I50"/>
  <c r="J50" s="1"/>
  <c r="I51"/>
  <c r="I52"/>
  <c r="I44"/>
  <c r="I38"/>
  <c r="J38" s="1"/>
  <c r="I39"/>
  <c r="I40"/>
  <c r="I37"/>
  <c r="I31"/>
  <c r="I32"/>
  <c r="J32" s="1"/>
  <c r="I33"/>
  <c r="I30"/>
  <c r="I24"/>
  <c r="J24" s="1"/>
  <c r="I25"/>
  <c r="J25" s="1"/>
  <c r="I26"/>
  <c r="I23"/>
  <c r="I16"/>
  <c r="J16" s="1"/>
  <c r="I17"/>
  <c r="I18"/>
  <c r="I19"/>
  <c r="J19" s="1"/>
  <c r="I15"/>
  <c r="I7"/>
  <c r="J7" s="1"/>
  <c r="I8"/>
  <c r="I10"/>
  <c r="I11"/>
  <c r="I6"/>
  <c r="H30"/>
  <c r="H31"/>
  <c r="J31" s="1"/>
  <c r="H138"/>
  <c r="G138"/>
  <c r="F138"/>
  <c r="K137"/>
  <c r="K138" s="1"/>
  <c r="I137"/>
  <c r="J137" s="1"/>
  <c r="G135"/>
  <c r="F135"/>
  <c r="I135"/>
  <c r="H134"/>
  <c r="H135" s="1"/>
  <c r="G132"/>
  <c r="F132"/>
  <c r="K131"/>
  <c r="H131"/>
  <c r="H130"/>
  <c r="K130" s="1"/>
  <c r="K132" s="1"/>
  <c r="G128"/>
  <c r="F128"/>
  <c r="K127"/>
  <c r="H126"/>
  <c r="H128" s="1"/>
  <c r="H123"/>
  <c r="G123"/>
  <c r="F123"/>
  <c r="K122"/>
  <c r="J122"/>
  <c r="H121"/>
  <c r="K121" s="1"/>
  <c r="K123" s="1"/>
  <c r="H118"/>
  <c r="G118"/>
  <c r="F118"/>
  <c r="K117"/>
  <c r="K116"/>
  <c r="K115"/>
  <c r="H112"/>
  <c r="G112"/>
  <c r="F112"/>
  <c r="K111"/>
  <c r="K110"/>
  <c r="J109"/>
  <c r="K109"/>
  <c r="K108"/>
  <c r="G105"/>
  <c r="F105"/>
  <c r="K104"/>
  <c r="H103"/>
  <c r="K103" s="1"/>
  <c r="J102"/>
  <c r="H102"/>
  <c r="K102" s="1"/>
  <c r="K101"/>
  <c r="K100"/>
  <c r="K99"/>
  <c r="H96"/>
  <c r="G96"/>
  <c r="F96"/>
  <c r="K95"/>
  <c r="K94"/>
  <c r="H91"/>
  <c r="G91"/>
  <c r="F91"/>
  <c r="K90"/>
  <c r="K89"/>
  <c r="J89"/>
  <c r="K88"/>
  <c r="J88"/>
  <c r="K87"/>
  <c r="K86"/>
  <c r="J86"/>
  <c r="K85"/>
  <c r="J85"/>
  <c r="K84"/>
  <c r="J84"/>
  <c r="K83"/>
  <c r="K82"/>
  <c r="K81"/>
  <c r="K80"/>
  <c r="H77"/>
  <c r="G77"/>
  <c r="F77"/>
  <c r="K76"/>
  <c r="K75"/>
  <c r="K74"/>
  <c r="K73"/>
  <c r="K72"/>
  <c r="J72"/>
  <c r="K71"/>
  <c r="K70"/>
  <c r="K69"/>
  <c r="K68"/>
  <c r="G65"/>
  <c r="F65"/>
  <c r="K64"/>
  <c r="J64"/>
  <c r="K63"/>
  <c r="K62"/>
  <c r="K61"/>
  <c r="K60"/>
  <c r="J60"/>
  <c r="K59"/>
  <c r="H58"/>
  <c r="K58" s="1"/>
  <c r="K57"/>
  <c r="K56"/>
  <c r="G53"/>
  <c r="F53"/>
  <c r="K52"/>
  <c r="J52"/>
  <c r="K51"/>
  <c r="J51"/>
  <c r="K50"/>
  <c r="H49"/>
  <c r="K49" s="1"/>
  <c r="K48"/>
  <c r="J48"/>
  <c r="K47"/>
  <c r="J47"/>
  <c r="K46"/>
  <c r="H46"/>
  <c r="H45"/>
  <c r="K45" s="1"/>
  <c r="K44"/>
  <c r="H44"/>
  <c r="H53" s="1"/>
  <c r="G41"/>
  <c r="F41"/>
  <c r="K40"/>
  <c r="J40"/>
  <c r="K39"/>
  <c r="J39"/>
  <c r="K38"/>
  <c r="H37"/>
  <c r="G34"/>
  <c r="F34"/>
  <c r="K33"/>
  <c r="J33"/>
  <c r="K32"/>
  <c r="K26"/>
  <c r="J26"/>
  <c r="K25"/>
  <c r="K24"/>
  <c r="K23"/>
  <c r="H20"/>
  <c r="G20"/>
  <c r="F20"/>
  <c r="K19"/>
  <c r="K18"/>
  <c r="J18"/>
  <c r="K17"/>
  <c r="J17"/>
  <c r="K16"/>
  <c r="K15"/>
  <c r="H11"/>
  <c r="H10"/>
  <c r="K8"/>
  <c r="J8"/>
  <c r="K7"/>
  <c r="H6"/>
  <c r="K6" s="1"/>
  <c r="K140" i="55"/>
  <c r="H91"/>
  <c r="G91"/>
  <c r="I91"/>
  <c r="J91"/>
  <c r="K91"/>
  <c r="F91"/>
  <c r="K90"/>
  <c r="J90"/>
  <c r="G112"/>
  <c r="H112"/>
  <c r="I112"/>
  <c r="F112"/>
  <c r="K111"/>
  <c r="J111"/>
  <c r="J108"/>
  <c r="K110"/>
  <c r="I137"/>
  <c r="J137" s="1"/>
  <c r="I134"/>
  <c r="I135" s="1"/>
  <c r="I131"/>
  <c r="I130"/>
  <c r="I127"/>
  <c r="J127" s="1"/>
  <c r="I126"/>
  <c r="I121"/>
  <c r="I122"/>
  <c r="J122" s="1"/>
  <c r="I116"/>
  <c r="J116" s="1"/>
  <c r="I117"/>
  <c r="I115"/>
  <c r="I108"/>
  <c r="I109"/>
  <c r="I100"/>
  <c r="J100" s="1"/>
  <c r="I101"/>
  <c r="J101" s="1"/>
  <c r="I102"/>
  <c r="I103"/>
  <c r="I104"/>
  <c r="J104" s="1"/>
  <c r="I99"/>
  <c r="I95"/>
  <c r="J95" s="1"/>
  <c r="I94"/>
  <c r="I81"/>
  <c r="J81" s="1"/>
  <c r="I82"/>
  <c r="J82" s="1"/>
  <c r="I83"/>
  <c r="I84"/>
  <c r="J84" s="1"/>
  <c r="I85"/>
  <c r="J85" s="1"/>
  <c r="I86"/>
  <c r="J86" s="1"/>
  <c r="I87"/>
  <c r="J87" s="1"/>
  <c r="I88"/>
  <c r="J88" s="1"/>
  <c r="I89"/>
  <c r="J89" s="1"/>
  <c r="I80"/>
  <c r="I69"/>
  <c r="I70"/>
  <c r="J70" s="1"/>
  <c r="I71"/>
  <c r="J71" s="1"/>
  <c r="I72"/>
  <c r="J72" s="1"/>
  <c r="I73"/>
  <c r="J73" s="1"/>
  <c r="I74"/>
  <c r="J74" s="1"/>
  <c r="I75"/>
  <c r="I76"/>
  <c r="J76" s="1"/>
  <c r="I68"/>
  <c r="J68" s="1"/>
  <c r="I57"/>
  <c r="J57" s="1"/>
  <c r="I58"/>
  <c r="I59"/>
  <c r="J59" s="1"/>
  <c r="I60"/>
  <c r="I61"/>
  <c r="J61" s="1"/>
  <c r="I62"/>
  <c r="J62" s="1"/>
  <c r="I63"/>
  <c r="J63" s="1"/>
  <c r="I64"/>
  <c r="I56"/>
  <c r="I52"/>
  <c r="J52" s="1"/>
  <c r="I45"/>
  <c r="I46"/>
  <c r="I47"/>
  <c r="J47" s="1"/>
  <c r="I48"/>
  <c r="J48" s="1"/>
  <c r="I49"/>
  <c r="I50"/>
  <c r="I51"/>
  <c r="J51" s="1"/>
  <c r="I44"/>
  <c r="I38"/>
  <c r="J38" s="1"/>
  <c r="I39"/>
  <c r="I40"/>
  <c r="J40" s="1"/>
  <c r="I37"/>
  <c r="I31"/>
  <c r="I32"/>
  <c r="I33"/>
  <c r="J33" s="1"/>
  <c r="I30"/>
  <c r="I24"/>
  <c r="J24" s="1"/>
  <c r="I25"/>
  <c r="I26"/>
  <c r="J26" s="1"/>
  <c r="I23"/>
  <c r="J23" s="1"/>
  <c r="I15"/>
  <c r="J15" s="1"/>
  <c r="I16"/>
  <c r="J16" s="1"/>
  <c r="I17"/>
  <c r="J17" s="1"/>
  <c r="I18"/>
  <c r="J18" s="1"/>
  <c r="I19"/>
  <c r="J19" s="1"/>
  <c r="I14"/>
  <c r="J14" s="1"/>
  <c r="I7"/>
  <c r="J7" s="1"/>
  <c r="I8"/>
  <c r="J8" s="1"/>
  <c r="I9"/>
  <c r="I10"/>
  <c r="I6"/>
  <c r="H138"/>
  <c r="G138"/>
  <c r="F138"/>
  <c r="K137"/>
  <c r="K138" s="1"/>
  <c r="G135"/>
  <c r="F135"/>
  <c r="H134"/>
  <c r="H135" s="1"/>
  <c r="G132"/>
  <c r="F132"/>
  <c r="H131"/>
  <c r="K131" s="1"/>
  <c r="H130"/>
  <c r="K130" s="1"/>
  <c r="G128"/>
  <c r="F128"/>
  <c r="K127"/>
  <c r="H126"/>
  <c r="H128" s="1"/>
  <c r="G123"/>
  <c r="F123"/>
  <c r="K122"/>
  <c r="H121"/>
  <c r="H123" s="1"/>
  <c r="H118"/>
  <c r="G118"/>
  <c r="F118"/>
  <c r="K117"/>
  <c r="J117"/>
  <c r="K116"/>
  <c r="K115"/>
  <c r="H109"/>
  <c r="K108"/>
  <c r="G105"/>
  <c r="F105"/>
  <c r="K104"/>
  <c r="H103"/>
  <c r="K103" s="1"/>
  <c r="H102"/>
  <c r="K102" s="1"/>
  <c r="K101"/>
  <c r="K100"/>
  <c r="K99"/>
  <c r="H96"/>
  <c r="G96"/>
  <c r="F96"/>
  <c r="K95"/>
  <c r="K94"/>
  <c r="K89"/>
  <c r="K88"/>
  <c r="K87"/>
  <c r="K86"/>
  <c r="K85"/>
  <c r="K84"/>
  <c r="K83"/>
  <c r="J83"/>
  <c r="K82"/>
  <c r="K81"/>
  <c r="K80"/>
  <c r="H77"/>
  <c r="G77"/>
  <c r="F77"/>
  <c r="K76"/>
  <c r="K75"/>
  <c r="J75"/>
  <c r="K74"/>
  <c r="K73"/>
  <c r="K72"/>
  <c r="K71"/>
  <c r="K70"/>
  <c r="K69"/>
  <c r="J69"/>
  <c r="K68"/>
  <c r="G65"/>
  <c r="F65"/>
  <c r="K64"/>
  <c r="J64"/>
  <c r="K63"/>
  <c r="K62"/>
  <c r="K61"/>
  <c r="K60"/>
  <c r="J60"/>
  <c r="K59"/>
  <c r="H58"/>
  <c r="K58" s="1"/>
  <c r="K57"/>
  <c r="K56"/>
  <c r="G53"/>
  <c r="F53"/>
  <c r="K52"/>
  <c r="K51"/>
  <c r="K50"/>
  <c r="J50"/>
  <c r="H49"/>
  <c r="K49" s="1"/>
  <c r="K48"/>
  <c r="K47"/>
  <c r="H46"/>
  <c r="K46" s="1"/>
  <c r="H45"/>
  <c r="K45" s="1"/>
  <c r="H44"/>
  <c r="K44" s="1"/>
  <c r="G41"/>
  <c r="F41"/>
  <c r="K40"/>
  <c r="K39"/>
  <c r="J39"/>
  <c r="K38"/>
  <c r="H37"/>
  <c r="H41" s="1"/>
  <c r="G34"/>
  <c r="F34"/>
  <c r="K33"/>
  <c r="K32"/>
  <c r="J32"/>
  <c r="H31"/>
  <c r="K31" s="1"/>
  <c r="H30"/>
  <c r="K30" s="1"/>
  <c r="H27"/>
  <c r="G27"/>
  <c r="F27"/>
  <c r="K26"/>
  <c r="K25"/>
  <c r="J25"/>
  <c r="K24"/>
  <c r="K23"/>
  <c r="H20"/>
  <c r="G20"/>
  <c r="F20"/>
  <c r="K19"/>
  <c r="K18"/>
  <c r="K17"/>
  <c r="K16"/>
  <c r="K15"/>
  <c r="K14"/>
  <c r="G11"/>
  <c r="F11"/>
  <c r="H10"/>
  <c r="J10" s="1"/>
  <c r="H9"/>
  <c r="K9" s="1"/>
  <c r="K8"/>
  <c r="K7"/>
  <c r="H6"/>
  <c r="K62" i="54"/>
  <c r="K66" s="1"/>
  <c r="J62"/>
  <c r="K103"/>
  <c r="J103"/>
  <c r="G66"/>
  <c r="H66"/>
  <c r="I66"/>
  <c r="J66"/>
  <c r="F66"/>
  <c r="H93"/>
  <c r="J92"/>
  <c r="K92"/>
  <c r="G93"/>
  <c r="I93"/>
  <c r="F93"/>
  <c r="K65"/>
  <c r="J65"/>
  <c r="G54"/>
  <c r="H54"/>
  <c r="I54"/>
  <c r="J54"/>
  <c r="K49"/>
  <c r="K50"/>
  <c r="K51"/>
  <c r="K52"/>
  <c r="K53"/>
  <c r="J49"/>
  <c r="K48"/>
  <c r="J48"/>
  <c r="I141"/>
  <c r="J141" s="1"/>
  <c r="I138"/>
  <c r="I139" s="1"/>
  <c r="I134"/>
  <c r="I135"/>
  <c r="I133"/>
  <c r="I130"/>
  <c r="J130" s="1"/>
  <c r="I129"/>
  <c r="I124"/>
  <c r="I125"/>
  <c r="J125" s="1"/>
  <c r="I123"/>
  <c r="I118"/>
  <c r="J118" s="1"/>
  <c r="I119"/>
  <c r="I117"/>
  <c r="J117" s="1"/>
  <c r="I112"/>
  <c r="J112" s="1"/>
  <c r="I113"/>
  <c r="I111"/>
  <c r="I107"/>
  <c r="J107" s="1"/>
  <c r="I102"/>
  <c r="J102" s="1"/>
  <c r="I104"/>
  <c r="I105"/>
  <c r="I106"/>
  <c r="J106" s="1"/>
  <c r="I101"/>
  <c r="I97"/>
  <c r="J97" s="1"/>
  <c r="I96"/>
  <c r="I91"/>
  <c r="J91" s="1"/>
  <c r="I81"/>
  <c r="J81" s="1"/>
  <c r="I82"/>
  <c r="J82" s="1"/>
  <c r="I83"/>
  <c r="I84"/>
  <c r="J84" s="1"/>
  <c r="I85"/>
  <c r="I86"/>
  <c r="J86" s="1"/>
  <c r="I87"/>
  <c r="I88"/>
  <c r="J88" s="1"/>
  <c r="I89"/>
  <c r="J89" s="1"/>
  <c r="I90"/>
  <c r="I77"/>
  <c r="J77" s="1"/>
  <c r="I70"/>
  <c r="J70" s="1"/>
  <c r="I71"/>
  <c r="J71" s="1"/>
  <c r="I72"/>
  <c r="J72" s="1"/>
  <c r="I73"/>
  <c r="J73" s="1"/>
  <c r="I74"/>
  <c r="J74" s="1"/>
  <c r="I75"/>
  <c r="J75" s="1"/>
  <c r="I76"/>
  <c r="J76" s="1"/>
  <c r="I69"/>
  <c r="J69" s="1"/>
  <c r="I58"/>
  <c r="J58" s="1"/>
  <c r="I59"/>
  <c r="I60"/>
  <c r="J60" s="1"/>
  <c r="I61"/>
  <c r="I63"/>
  <c r="J63" s="1"/>
  <c r="I64"/>
  <c r="J64" s="1"/>
  <c r="I57"/>
  <c r="J57" s="1"/>
  <c r="I51"/>
  <c r="J51" s="1"/>
  <c r="I52"/>
  <c r="J52" s="1"/>
  <c r="I53"/>
  <c r="J53" s="1"/>
  <c r="I45"/>
  <c r="I46"/>
  <c r="I47"/>
  <c r="J47" s="1"/>
  <c r="I50"/>
  <c r="I44"/>
  <c r="I38"/>
  <c r="J38" s="1"/>
  <c r="I39"/>
  <c r="J39" s="1"/>
  <c r="I40"/>
  <c r="I37"/>
  <c r="I30"/>
  <c r="I31"/>
  <c r="I32"/>
  <c r="J32" s="1"/>
  <c r="I33"/>
  <c r="J33" s="1"/>
  <c r="I24"/>
  <c r="I25"/>
  <c r="J25" s="1"/>
  <c r="I26"/>
  <c r="J26" s="1"/>
  <c r="I23"/>
  <c r="J23" s="1"/>
  <c r="I15"/>
  <c r="J15" s="1"/>
  <c r="I16"/>
  <c r="J16" s="1"/>
  <c r="I17"/>
  <c r="J17" s="1"/>
  <c r="I18"/>
  <c r="I19"/>
  <c r="J19" s="1"/>
  <c r="I14"/>
  <c r="I7"/>
  <c r="J7" s="1"/>
  <c r="I8"/>
  <c r="J8" s="1"/>
  <c r="I9"/>
  <c r="I10"/>
  <c r="I6"/>
  <c r="H142"/>
  <c r="G142"/>
  <c r="F142"/>
  <c r="K141"/>
  <c r="K142" s="1"/>
  <c r="G139"/>
  <c r="F139"/>
  <c r="H138"/>
  <c r="H139" s="1"/>
  <c r="G136"/>
  <c r="F136"/>
  <c r="K135"/>
  <c r="J135"/>
  <c r="J134"/>
  <c r="H134"/>
  <c r="K134" s="1"/>
  <c r="H133"/>
  <c r="K133" s="1"/>
  <c r="G131"/>
  <c r="F131"/>
  <c r="K130"/>
  <c r="H129"/>
  <c r="H131" s="1"/>
  <c r="G126"/>
  <c r="F126"/>
  <c r="K125"/>
  <c r="H124"/>
  <c r="H126" s="1"/>
  <c r="H120"/>
  <c r="G120"/>
  <c r="F120"/>
  <c r="K119"/>
  <c r="J119"/>
  <c r="K118"/>
  <c r="K117"/>
  <c r="G114"/>
  <c r="F114"/>
  <c r="H113"/>
  <c r="K112"/>
  <c r="G108"/>
  <c r="F108"/>
  <c r="K107"/>
  <c r="K106"/>
  <c r="H105"/>
  <c r="J105" s="1"/>
  <c r="H104"/>
  <c r="K102"/>
  <c r="K101"/>
  <c r="H98"/>
  <c r="G98"/>
  <c r="F98"/>
  <c r="K97"/>
  <c r="K96"/>
  <c r="K91"/>
  <c r="K90"/>
  <c r="J90"/>
  <c r="K89"/>
  <c r="K88"/>
  <c r="K87"/>
  <c r="J87"/>
  <c r="K86"/>
  <c r="K85"/>
  <c r="K84"/>
  <c r="K83"/>
  <c r="J83"/>
  <c r="K82"/>
  <c r="K81"/>
  <c r="H78"/>
  <c r="G78"/>
  <c r="F78"/>
  <c r="K77"/>
  <c r="K76"/>
  <c r="K75"/>
  <c r="K74"/>
  <c r="K73"/>
  <c r="K72"/>
  <c r="K71"/>
  <c r="K70"/>
  <c r="K69"/>
  <c r="K64"/>
  <c r="K63"/>
  <c r="K61"/>
  <c r="J61"/>
  <c r="K60"/>
  <c r="H59"/>
  <c r="K58"/>
  <c r="K57"/>
  <c r="F54"/>
  <c r="H50"/>
  <c r="J50" s="1"/>
  <c r="K47"/>
  <c r="H46"/>
  <c r="H45"/>
  <c r="H44"/>
  <c r="G41"/>
  <c r="F41"/>
  <c r="K40"/>
  <c r="J40"/>
  <c r="K39"/>
  <c r="K38"/>
  <c r="H37"/>
  <c r="H41" s="1"/>
  <c r="G34"/>
  <c r="F34"/>
  <c r="K33"/>
  <c r="K32"/>
  <c r="H31"/>
  <c r="K31" s="1"/>
  <c r="H30"/>
  <c r="H27"/>
  <c r="G27"/>
  <c r="F27"/>
  <c r="K26"/>
  <c r="K25"/>
  <c r="K24"/>
  <c r="J24"/>
  <c r="K23"/>
  <c r="H20"/>
  <c r="G20"/>
  <c r="F20"/>
  <c r="K19"/>
  <c r="K18"/>
  <c r="J18"/>
  <c r="K17"/>
  <c r="K16"/>
  <c r="K15"/>
  <c r="K14"/>
  <c r="G11"/>
  <c r="F11"/>
  <c r="H10"/>
  <c r="K10" s="1"/>
  <c r="H9"/>
  <c r="K9" s="1"/>
  <c r="K8"/>
  <c r="K7"/>
  <c r="H6"/>
  <c r="I137" i="53"/>
  <c r="J137" s="1"/>
  <c r="I134"/>
  <c r="I135" s="1"/>
  <c r="I130"/>
  <c r="I131"/>
  <c r="I129"/>
  <c r="I126"/>
  <c r="I125"/>
  <c r="I120"/>
  <c r="I121"/>
  <c r="J121" s="1"/>
  <c r="I119"/>
  <c r="I113"/>
  <c r="J113" s="1"/>
  <c r="I114"/>
  <c r="J114" s="1"/>
  <c r="I115"/>
  <c r="J115" s="1"/>
  <c r="I108"/>
  <c r="J108" s="1"/>
  <c r="I109"/>
  <c r="I107"/>
  <c r="I103"/>
  <c r="J103" s="1"/>
  <c r="I98"/>
  <c r="J98" s="1"/>
  <c r="I99"/>
  <c r="I100"/>
  <c r="I101"/>
  <c r="I102"/>
  <c r="I94"/>
  <c r="J94" s="1"/>
  <c r="I93"/>
  <c r="J93" s="1"/>
  <c r="I79"/>
  <c r="J79" s="1"/>
  <c r="I80"/>
  <c r="J80" s="1"/>
  <c r="I81"/>
  <c r="J81" s="1"/>
  <c r="I82"/>
  <c r="J82" s="1"/>
  <c r="I83"/>
  <c r="I84"/>
  <c r="I85"/>
  <c r="J85" s="1"/>
  <c r="I86"/>
  <c r="J86" s="1"/>
  <c r="I87"/>
  <c r="J87" s="1"/>
  <c r="I88"/>
  <c r="I89"/>
  <c r="J89" s="1"/>
  <c r="I78"/>
  <c r="J78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66"/>
  <c r="J66" s="1"/>
  <c r="I57"/>
  <c r="J57" s="1"/>
  <c r="I58"/>
  <c r="I59"/>
  <c r="J59" s="1"/>
  <c r="I60"/>
  <c r="J60" s="1"/>
  <c r="I61"/>
  <c r="I62"/>
  <c r="J62" s="1"/>
  <c r="I56"/>
  <c r="J56" s="1"/>
  <c r="I46"/>
  <c r="I47"/>
  <c r="I48"/>
  <c r="I49"/>
  <c r="I50"/>
  <c r="J50" s="1"/>
  <c r="I51"/>
  <c r="J51" s="1"/>
  <c r="I52"/>
  <c r="J52" s="1"/>
  <c r="I45"/>
  <c r="I39"/>
  <c r="J39" s="1"/>
  <c r="I40"/>
  <c r="J40" s="1"/>
  <c r="I41"/>
  <c r="J41" s="1"/>
  <c r="I38"/>
  <c r="I31"/>
  <c r="I32"/>
  <c r="I33"/>
  <c r="J33" s="1"/>
  <c r="I34"/>
  <c r="J34" s="1"/>
  <c r="I30"/>
  <c r="I24"/>
  <c r="J24" s="1"/>
  <c r="I25"/>
  <c r="J25" s="1"/>
  <c r="I26"/>
  <c r="J26" s="1"/>
  <c r="I23"/>
  <c r="J23" s="1"/>
  <c r="I15"/>
  <c r="J15" s="1"/>
  <c r="I16"/>
  <c r="J16" s="1"/>
  <c r="I17"/>
  <c r="J17" s="1"/>
  <c r="I18"/>
  <c r="I19"/>
  <c r="J19" s="1"/>
  <c r="I14"/>
  <c r="I7"/>
  <c r="J7" s="1"/>
  <c r="I8"/>
  <c r="J8" s="1"/>
  <c r="I9"/>
  <c r="I10"/>
  <c r="I6"/>
  <c r="H138"/>
  <c r="G138"/>
  <c r="F138"/>
  <c r="K137"/>
  <c r="K138" s="1"/>
  <c r="G135"/>
  <c r="F135"/>
  <c r="H134"/>
  <c r="H135" s="1"/>
  <c r="G132"/>
  <c r="F132"/>
  <c r="K131"/>
  <c r="J131"/>
  <c r="H130"/>
  <c r="H129"/>
  <c r="G127"/>
  <c r="F127"/>
  <c r="K126"/>
  <c r="H125"/>
  <c r="K125" s="1"/>
  <c r="G122"/>
  <c r="F122"/>
  <c r="K121"/>
  <c r="H120"/>
  <c r="K120" s="1"/>
  <c r="H119"/>
  <c r="H116"/>
  <c r="G116"/>
  <c r="F116"/>
  <c r="K115"/>
  <c r="K114"/>
  <c r="K113"/>
  <c r="G110"/>
  <c r="F110"/>
  <c r="H109"/>
  <c r="K109" s="1"/>
  <c r="K108"/>
  <c r="H107"/>
  <c r="G104"/>
  <c r="F104"/>
  <c r="K103"/>
  <c r="K102"/>
  <c r="J102"/>
  <c r="H101"/>
  <c r="H100"/>
  <c r="K99"/>
  <c r="J99"/>
  <c r="K98"/>
  <c r="H95"/>
  <c r="G95"/>
  <c r="F95"/>
  <c r="K94"/>
  <c r="K93"/>
  <c r="G90"/>
  <c r="F90"/>
  <c r="K89"/>
  <c r="K88"/>
  <c r="J88"/>
  <c r="K87"/>
  <c r="K86"/>
  <c r="K85"/>
  <c r="K84"/>
  <c r="J84"/>
  <c r="H83"/>
  <c r="K83" s="1"/>
  <c r="K82"/>
  <c r="K81"/>
  <c r="K80"/>
  <c r="K79"/>
  <c r="H75"/>
  <c r="G75"/>
  <c r="F75"/>
  <c r="K74"/>
  <c r="K73"/>
  <c r="K72"/>
  <c r="K71"/>
  <c r="K70"/>
  <c r="K69"/>
  <c r="K68"/>
  <c r="K67"/>
  <c r="K66"/>
  <c r="G63"/>
  <c r="F63"/>
  <c r="K62"/>
  <c r="K61"/>
  <c r="J61"/>
  <c r="K60"/>
  <c r="K59"/>
  <c r="H58"/>
  <c r="H63" s="1"/>
  <c r="K57"/>
  <c r="K56"/>
  <c r="G53"/>
  <c r="F53"/>
  <c r="K52"/>
  <c r="K51"/>
  <c r="K50"/>
  <c r="H49"/>
  <c r="K48"/>
  <c r="J48"/>
  <c r="H47"/>
  <c r="J46"/>
  <c r="H46"/>
  <c r="K46" s="1"/>
  <c r="H45"/>
  <c r="G42"/>
  <c r="F42"/>
  <c r="K41"/>
  <c r="K40"/>
  <c r="K39"/>
  <c r="H38"/>
  <c r="H42" s="1"/>
  <c r="G35"/>
  <c r="F35"/>
  <c r="K34"/>
  <c r="K33"/>
  <c r="H32"/>
  <c r="H31"/>
  <c r="H27"/>
  <c r="G27"/>
  <c r="F27"/>
  <c r="K26"/>
  <c r="K25"/>
  <c r="K24"/>
  <c r="K23"/>
  <c r="H20"/>
  <c r="G20"/>
  <c r="F20"/>
  <c r="K19"/>
  <c r="K18"/>
  <c r="J18"/>
  <c r="K17"/>
  <c r="K16"/>
  <c r="K15"/>
  <c r="K14"/>
  <c r="G11"/>
  <c r="F11"/>
  <c r="H10"/>
  <c r="H9"/>
  <c r="K8"/>
  <c r="K7"/>
  <c r="H6"/>
  <c r="K6" s="1"/>
  <c r="G91" i="52"/>
  <c r="G53"/>
  <c r="K87"/>
  <c r="J87"/>
  <c r="K39"/>
  <c r="I142"/>
  <c r="J142" s="1"/>
  <c r="I139"/>
  <c r="I140" s="1"/>
  <c r="I135"/>
  <c r="I136"/>
  <c r="J136" s="1"/>
  <c r="I134"/>
  <c r="I131"/>
  <c r="J131" s="1"/>
  <c r="I130"/>
  <c r="I125"/>
  <c r="I126"/>
  <c r="I124"/>
  <c r="I117"/>
  <c r="J117" s="1"/>
  <c r="I118"/>
  <c r="I119"/>
  <c r="J119" s="1"/>
  <c r="I120"/>
  <c r="I116"/>
  <c r="J116" s="1"/>
  <c r="I111"/>
  <c r="J111" s="1"/>
  <c r="I112"/>
  <c r="I110"/>
  <c r="I106"/>
  <c r="J106" s="1"/>
  <c r="I100"/>
  <c r="I101"/>
  <c r="J101" s="1"/>
  <c r="I102"/>
  <c r="I103"/>
  <c r="I104"/>
  <c r="I105"/>
  <c r="J105" s="1"/>
  <c r="I99"/>
  <c r="I95"/>
  <c r="J95" s="1"/>
  <c r="I94"/>
  <c r="J94" s="1"/>
  <c r="I80"/>
  <c r="J80" s="1"/>
  <c r="I81"/>
  <c r="I82"/>
  <c r="J82" s="1"/>
  <c r="I83"/>
  <c r="I84"/>
  <c r="I85"/>
  <c r="I86"/>
  <c r="I88"/>
  <c r="J88" s="1"/>
  <c r="I89"/>
  <c r="I90"/>
  <c r="I79"/>
  <c r="I91" s="1"/>
  <c r="I68"/>
  <c r="I69"/>
  <c r="J69" s="1"/>
  <c r="I70"/>
  <c r="I71"/>
  <c r="J71" s="1"/>
  <c r="I72"/>
  <c r="I73"/>
  <c r="J73" s="1"/>
  <c r="I74"/>
  <c r="I75"/>
  <c r="J75" s="1"/>
  <c r="I67"/>
  <c r="J67" s="1"/>
  <c r="I57"/>
  <c r="I58"/>
  <c r="I59"/>
  <c r="J59" s="1"/>
  <c r="I60"/>
  <c r="J60" s="1"/>
  <c r="I61"/>
  <c r="I62"/>
  <c r="J62" s="1"/>
  <c r="I63"/>
  <c r="J63" s="1"/>
  <c r="I56"/>
  <c r="J56" s="1"/>
  <c r="I46"/>
  <c r="I47"/>
  <c r="I49"/>
  <c r="I50"/>
  <c r="J50" s="1"/>
  <c r="I51"/>
  <c r="J51" s="1"/>
  <c r="I52"/>
  <c r="I45"/>
  <c r="I53" s="1"/>
  <c r="I40"/>
  <c r="J40" s="1"/>
  <c r="I41"/>
  <c r="J41" s="1"/>
  <c r="I38"/>
  <c r="I31"/>
  <c r="I32"/>
  <c r="I33"/>
  <c r="J33" s="1"/>
  <c r="I34"/>
  <c r="I30"/>
  <c r="I24"/>
  <c r="J24" s="1"/>
  <c r="I25"/>
  <c r="I26"/>
  <c r="I23"/>
  <c r="J23" s="1"/>
  <c r="I15"/>
  <c r="J15" s="1"/>
  <c r="I16"/>
  <c r="I17"/>
  <c r="I18"/>
  <c r="J18" s="1"/>
  <c r="I19"/>
  <c r="J19" s="1"/>
  <c r="I14"/>
  <c r="I7"/>
  <c r="J7" s="1"/>
  <c r="I8"/>
  <c r="J8" s="1"/>
  <c r="I9"/>
  <c r="I10"/>
  <c r="I6"/>
  <c r="H143"/>
  <c r="G143"/>
  <c r="F143"/>
  <c r="K142"/>
  <c r="K143" s="1"/>
  <c r="G140"/>
  <c r="F140"/>
  <c r="H139"/>
  <c r="H140" s="1"/>
  <c r="G137"/>
  <c r="F137"/>
  <c r="K136"/>
  <c r="H135"/>
  <c r="K135" s="1"/>
  <c r="H134"/>
  <c r="K134" s="1"/>
  <c r="G132"/>
  <c r="F132"/>
  <c r="K131"/>
  <c r="H130"/>
  <c r="K130" s="1"/>
  <c r="G127"/>
  <c r="F127"/>
  <c r="K126"/>
  <c r="J126"/>
  <c r="H125"/>
  <c r="H124"/>
  <c r="K124" s="1"/>
  <c r="H121"/>
  <c r="G121"/>
  <c r="F121"/>
  <c r="K120"/>
  <c r="J120"/>
  <c r="K119"/>
  <c r="K118"/>
  <c r="K117"/>
  <c r="K116"/>
  <c r="G113"/>
  <c r="F113"/>
  <c r="H112"/>
  <c r="K112" s="1"/>
  <c r="K111"/>
  <c r="H110"/>
  <c r="K110" s="1"/>
  <c r="G107"/>
  <c r="F107"/>
  <c r="K106"/>
  <c r="K105"/>
  <c r="H104"/>
  <c r="K104" s="1"/>
  <c r="H103"/>
  <c r="K103" s="1"/>
  <c r="K102"/>
  <c r="J102"/>
  <c r="K101"/>
  <c r="H100"/>
  <c r="H99"/>
  <c r="K99" s="1"/>
  <c r="H96"/>
  <c r="G96"/>
  <c r="F96"/>
  <c r="K95"/>
  <c r="K94"/>
  <c r="F91"/>
  <c r="K90"/>
  <c r="J90"/>
  <c r="K89"/>
  <c r="J89"/>
  <c r="K88"/>
  <c r="K86"/>
  <c r="J86"/>
  <c r="K85"/>
  <c r="J85"/>
  <c r="H84"/>
  <c r="K84" s="1"/>
  <c r="K83"/>
  <c r="J83"/>
  <c r="K82"/>
  <c r="K81"/>
  <c r="J81"/>
  <c r="K80"/>
  <c r="H79"/>
  <c r="H91" s="1"/>
  <c r="H76"/>
  <c r="G76"/>
  <c r="F76"/>
  <c r="K75"/>
  <c r="K74"/>
  <c r="J74"/>
  <c r="K73"/>
  <c r="K72"/>
  <c r="J72"/>
  <c r="K71"/>
  <c r="K70"/>
  <c r="J70"/>
  <c r="K69"/>
  <c r="K68"/>
  <c r="J68"/>
  <c r="K67"/>
  <c r="G64"/>
  <c r="F64"/>
  <c r="K63"/>
  <c r="K62"/>
  <c r="K61"/>
  <c r="J61"/>
  <c r="K60"/>
  <c r="K59"/>
  <c r="H58"/>
  <c r="K57"/>
  <c r="J57"/>
  <c r="K56"/>
  <c r="F53"/>
  <c r="K52"/>
  <c r="J52"/>
  <c r="K51"/>
  <c r="K50"/>
  <c r="H49"/>
  <c r="H47"/>
  <c r="K47" s="1"/>
  <c r="H46"/>
  <c r="K46" s="1"/>
  <c r="H45"/>
  <c r="K45" s="1"/>
  <c r="G42"/>
  <c r="F42"/>
  <c r="K41"/>
  <c r="K40"/>
  <c r="H38"/>
  <c r="K38" s="1"/>
  <c r="G35"/>
  <c r="F35"/>
  <c r="K34"/>
  <c r="J34"/>
  <c r="K33"/>
  <c r="H32"/>
  <c r="K32" s="1"/>
  <c r="H31"/>
  <c r="K31" s="1"/>
  <c r="H30"/>
  <c r="K30" s="1"/>
  <c r="H27"/>
  <c r="G27"/>
  <c r="F27"/>
  <c r="K26"/>
  <c r="J26"/>
  <c r="K25"/>
  <c r="J25"/>
  <c r="K24"/>
  <c r="K23"/>
  <c r="H20"/>
  <c r="G20"/>
  <c r="F20"/>
  <c r="K19"/>
  <c r="K18"/>
  <c r="K17"/>
  <c r="J17"/>
  <c r="K16"/>
  <c r="J16"/>
  <c r="K15"/>
  <c r="K14"/>
  <c r="J14"/>
  <c r="G11"/>
  <c r="F11"/>
  <c r="H10"/>
  <c r="K10" s="1"/>
  <c r="H9"/>
  <c r="K8"/>
  <c r="K7"/>
  <c r="H6"/>
  <c r="H135" i="51"/>
  <c r="I135"/>
  <c r="J135"/>
  <c r="K135"/>
  <c r="G135"/>
  <c r="F135"/>
  <c r="K134"/>
  <c r="I134"/>
  <c r="J134"/>
  <c r="G37"/>
  <c r="H37"/>
  <c r="I37"/>
  <c r="J37"/>
  <c r="K37"/>
  <c r="K36"/>
  <c r="J36"/>
  <c r="I36"/>
  <c r="F37"/>
  <c r="K8"/>
  <c r="J8"/>
  <c r="J6"/>
  <c r="K6"/>
  <c r="J7"/>
  <c r="K7"/>
  <c r="G21"/>
  <c r="H21"/>
  <c r="I21"/>
  <c r="J21"/>
  <c r="K21"/>
  <c r="F21"/>
  <c r="J20"/>
  <c r="K20"/>
  <c r="J188" i="74" l="1"/>
  <c r="J181" i="73"/>
  <c r="J176" i="71"/>
  <c r="J175" i="69"/>
  <c r="J34" i="20"/>
  <c r="I174"/>
  <c r="J57"/>
  <c r="K167"/>
  <c r="K174" s="1"/>
  <c r="J10"/>
  <c r="J153" i="66"/>
  <c r="I153"/>
  <c r="K146"/>
  <c r="K153" s="1"/>
  <c r="J39" i="65"/>
  <c r="K142"/>
  <c r="K149"/>
  <c r="I149"/>
  <c r="H145" i="64"/>
  <c r="I145"/>
  <c r="K138"/>
  <c r="K145" s="1"/>
  <c r="K51" i="63"/>
  <c r="K143" s="1"/>
  <c r="H143"/>
  <c r="I143"/>
  <c r="J52" i="62"/>
  <c r="H138"/>
  <c r="J130"/>
  <c r="I138"/>
  <c r="K130"/>
  <c r="K138" s="1"/>
  <c r="J92" i="61"/>
  <c r="J93" s="1"/>
  <c r="I33"/>
  <c r="I112"/>
  <c r="H33"/>
  <c r="J31"/>
  <c r="H52"/>
  <c r="J45"/>
  <c r="J115"/>
  <c r="J116" s="1"/>
  <c r="I40"/>
  <c r="J44"/>
  <c r="J48"/>
  <c r="K75"/>
  <c r="J119"/>
  <c r="J122" s="1"/>
  <c r="J125"/>
  <c r="J10"/>
  <c r="H11"/>
  <c r="K20"/>
  <c r="J30"/>
  <c r="I63"/>
  <c r="J109"/>
  <c r="I127"/>
  <c r="J106"/>
  <c r="K43"/>
  <c r="K44"/>
  <c r="K45"/>
  <c r="K89"/>
  <c r="J124"/>
  <c r="H127"/>
  <c r="K9"/>
  <c r="K10"/>
  <c r="K27"/>
  <c r="K36"/>
  <c r="K40" s="1"/>
  <c r="J43"/>
  <c r="I100"/>
  <c r="I122"/>
  <c r="G135"/>
  <c r="J9"/>
  <c r="I27"/>
  <c r="K30"/>
  <c r="K33" s="1"/>
  <c r="J36"/>
  <c r="J40" s="1"/>
  <c r="J55"/>
  <c r="J75"/>
  <c r="K100"/>
  <c r="K106"/>
  <c r="K112"/>
  <c r="F135"/>
  <c r="J130"/>
  <c r="J112"/>
  <c r="J20"/>
  <c r="J27"/>
  <c r="J89"/>
  <c r="I133"/>
  <c r="J133" s="1"/>
  <c r="K129"/>
  <c r="K130" s="1"/>
  <c r="I11"/>
  <c r="I20"/>
  <c r="I89"/>
  <c r="I106"/>
  <c r="I52"/>
  <c r="H122"/>
  <c r="K48"/>
  <c r="K63"/>
  <c r="I75"/>
  <c r="K119"/>
  <c r="K122" s="1"/>
  <c r="K124"/>
  <c r="K125"/>
  <c r="J129"/>
  <c r="J96"/>
  <c r="J100" s="1"/>
  <c r="J140" i="60"/>
  <c r="K92"/>
  <c r="J103"/>
  <c r="J31"/>
  <c r="K132"/>
  <c r="J44"/>
  <c r="J32"/>
  <c r="J45"/>
  <c r="J102"/>
  <c r="K21"/>
  <c r="K34"/>
  <c r="J37"/>
  <c r="K44"/>
  <c r="J46"/>
  <c r="J49"/>
  <c r="K28"/>
  <c r="K45"/>
  <c r="K77"/>
  <c r="K103"/>
  <c r="K105" s="1"/>
  <c r="K111"/>
  <c r="K124"/>
  <c r="K127" s="1"/>
  <c r="J129"/>
  <c r="F140"/>
  <c r="K46"/>
  <c r="K49"/>
  <c r="J59"/>
  <c r="J68"/>
  <c r="J95"/>
  <c r="J96" s="1"/>
  <c r="K117"/>
  <c r="J135"/>
  <c r="K12"/>
  <c r="K65"/>
  <c r="I138"/>
  <c r="J138" s="1"/>
  <c r="J38"/>
  <c r="J108"/>
  <c r="J124"/>
  <c r="K134"/>
  <c r="K135" s="1"/>
  <c r="I121"/>
  <c r="J134"/>
  <c r="J15"/>
  <c r="K37"/>
  <c r="K41" s="1"/>
  <c r="H54" i="59"/>
  <c r="J131"/>
  <c r="H106"/>
  <c r="J46"/>
  <c r="I118"/>
  <c r="K125"/>
  <c r="J130"/>
  <c r="I28"/>
  <c r="H35"/>
  <c r="J50"/>
  <c r="J6"/>
  <c r="I35"/>
  <c r="J11"/>
  <c r="J38"/>
  <c r="H42"/>
  <c r="J104"/>
  <c r="K21"/>
  <c r="K106"/>
  <c r="K118"/>
  <c r="J115"/>
  <c r="J118" s="1"/>
  <c r="K112"/>
  <c r="I112"/>
  <c r="J103"/>
  <c r="J106" s="1"/>
  <c r="J96"/>
  <c r="J97" s="1"/>
  <c r="K93"/>
  <c r="I79"/>
  <c r="J79"/>
  <c r="K79"/>
  <c r="J47"/>
  <c r="K42"/>
  <c r="I42"/>
  <c r="J32"/>
  <c r="K35"/>
  <c r="K28"/>
  <c r="J10"/>
  <c r="J136"/>
  <c r="J21"/>
  <c r="J93"/>
  <c r="I12"/>
  <c r="I21"/>
  <c r="I93"/>
  <c r="K6"/>
  <c r="K12" s="1"/>
  <c r="H12"/>
  <c r="J25"/>
  <c r="J28" s="1"/>
  <c r="J31"/>
  <c r="K45"/>
  <c r="K46"/>
  <c r="K47"/>
  <c r="K61"/>
  <c r="K67" s="1"/>
  <c r="I106"/>
  <c r="J109"/>
  <c r="J112" s="1"/>
  <c r="K122"/>
  <c r="J125"/>
  <c r="I139"/>
  <c r="J139" s="1"/>
  <c r="K135"/>
  <c r="K136" s="1"/>
  <c r="J45"/>
  <c r="I54"/>
  <c r="J61"/>
  <c r="J67" s="1"/>
  <c r="I67"/>
  <c r="J122"/>
  <c r="I122"/>
  <c r="J135"/>
  <c r="J45" i="58"/>
  <c r="J46"/>
  <c r="K10"/>
  <c r="K35"/>
  <c r="H108"/>
  <c r="K128"/>
  <c r="J6"/>
  <c r="K45"/>
  <c r="K106"/>
  <c r="K108" s="1"/>
  <c r="J133"/>
  <c r="J11"/>
  <c r="J32"/>
  <c r="J105"/>
  <c r="K79"/>
  <c r="I35"/>
  <c r="I135"/>
  <c r="I120"/>
  <c r="K120"/>
  <c r="K114"/>
  <c r="I114"/>
  <c r="J108"/>
  <c r="K95"/>
  <c r="I95"/>
  <c r="I67"/>
  <c r="J61"/>
  <c r="J67" s="1"/>
  <c r="J50"/>
  <c r="J54" s="1"/>
  <c r="I42"/>
  <c r="J42" s="1"/>
  <c r="J31"/>
  <c r="J35" s="1"/>
  <c r="K28"/>
  <c r="J28"/>
  <c r="J15"/>
  <c r="J138"/>
  <c r="J79"/>
  <c r="J95"/>
  <c r="J114"/>
  <c r="J120"/>
  <c r="K135"/>
  <c r="I141"/>
  <c r="J141" s="1"/>
  <c r="K137"/>
  <c r="K138" s="1"/>
  <c r="I12"/>
  <c r="H67"/>
  <c r="J134"/>
  <c r="H135"/>
  <c r="K6"/>
  <c r="H12"/>
  <c r="I28"/>
  <c r="I54"/>
  <c r="K61"/>
  <c r="K67" s="1"/>
  <c r="I108"/>
  <c r="K123"/>
  <c r="K125" s="1"/>
  <c r="H35"/>
  <c r="K50"/>
  <c r="H54"/>
  <c r="I79"/>
  <c r="J123"/>
  <c r="J125" s="1"/>
  <c r="I125"/>
  <c r="K38"/>
  <c r="K42" s="1"/>
  <c r="J98"/>
  <c r="J137"/>
  <c r="H34" i="57"/>
  <c r="K31"/>
  <c r="H41"/>
  <c r="K121"/>
  <c r="K126"/>
  <c r="J46"/>
  <c r="H109"/>
  <c r="H135"/>
  <c r="K30"/>
  <c r="K34" s="1"/>
  <c r="H53"/>
  <c r="H126"/>
  <c r="J49"/>
  <c r="F143"/>
  <c r="J6"/>
  <c r="I34"/>
  <c r="J45"/>
  <c r="I67"/>
  <c r="I100"/>
  <c r="J100" s="1"/>
  <c r="I126"/>
  <c r="J124"/>
  <c r="J126" s="1"/>
  <c r="I131"/>
  <c r="J131" s="1"/>
  <c r="J129"/>
  <c r="I135"/>
  <c r="J135" s="1"/>
  <c r="J134"/>
  <c r="J121"/>
  <c r="I121"/>
  <c r="K115"/>
  <c r="I109"/>
  <c r="J107"/>
  <c r="J98"/>
  <c r="K100"/>
  <c r="J95"/>
  <c r="K95"/>
  <c r="I79"/>
  <c r="J70"/>
  <c r="K79"/>
  <c r="J60"/>
  <c r="I41"/>
  <c r="J37"/>
  <c r="J30"/>
  <c r="J34" s="1"/>
  <c r="J27"/>
  <c r="K27"/>
  <c r="I27"/>
  <c r="K20"/>
  <c r="I12"/>
  <c r="G143"/>
  <c r="J67"/>
  <c r="J20"/>
  <c r="J79"/>
  <c r="J115"/>
  <c r="I20"/>
  <c r="I95"/>
  <c r="I115"/>
  <c r="K44"/>
  <c r="K45"/>
  <c r="K46"/>
  <c r="H67"/>
  <c r="K106"/>
  <c r="K107"/>
  <c r="K133"/>
  <c r="K134"/>
  <c r="J137"/>
  <c r="H138"/>
  <c r="K6"/>
  <c r="K12" s="1"/>
  <c r="J10"/>
  <c r="J11"/>
  <c r="H12"/>
  <c r="J44"/>
  <c r="J53" s="1"/>
  <c r="I53"/>
  <c r="K60"/>
  <c r="K67" s="1"/>
  <c r="J106"/>
  <c r="J109" s="1"/>
  <c r="K129"/>
  <c r="K131" s="1"/>
  <c r="J133"/>
  <c r="J58"/>
  <c r="I141"/>
  <c r="J141" s="1"/>
  <c r="J37" i="56"/>
  <c r="J58"/>
  <c r="J65" s="1"/>
  <c r="K96"/>
  <c r="H132"/>
  <c r="J131"/>
  <c r="J11"/>
  <c r="J103"/>
  <c r="J130"/>
  <c r="F140"/>
  <c r="I123"/>
  <c r="I112"/>
  <c r="J108"/>
  <c r="J112" s="1"/>
  <c r="J105"/>
  <c r="J44"/>
  <c r="I34"/>
  <c r="J6"/>
  <c r="J121"/>
  <c r="J123" s="1"/>
  <c r="K118"/>
  <c r="K112"/>
  <c r="K105"/>
  <c r="K91"/>
  <c r="I91"/>
  <c r="K77"/>
  <c r="K65"/>
  <c r="J45"/>
  <c r="K53"/>
  <c r="J46"/>
  <c r="I53"/>
  <c r="J30"/>
  <c r="J34" s="1"/>
  <c r="K20"/>
  <c r="I20"/>
  <c r="J10"/>
  <c r="G140"/>
  <c r="J135"/>
  <c r="J77"/>
  <c r="J118"/>
  <c r="H34"/>
  <c r="I41"/>
  <c r="I77"/>
  <c r="I105"/>
  <c r="I118"/>
  <c r="I132"/>
  <c r="J132" s="1"/>
  <c r="K10"/>
  <c r="K11"/>
  <c r="J15"/>
  <c r="J20" s="1"/>
  <c r="J23"/>
  <c r="K30"/>
  <c r="K31"/>
  <c r="K37"/>
  <c r="K41" s="1"/>
  <c r="H41"/>
  <c r="J41" s="1"/>
  <c r="I65"/>
  <c r="J81"/>
  <c r="J91" s="1"/>
  <c r="H105"/>
  <c r="K126"/>
  <c r="K128" s="1"/>
  <c r="I138"/>
  <c r="J138" s="1"/>
  <c r="K134"/>
  <c r="K135" s="1"/>
  <c r="H140"/>
  <c r="H65"/>
  <c r="I96"/>
  <c r="J96" s="1"/>
  <c r="J126"/>
  <c r="I128"/>
  <c r="J128" s="1"/>
  <c r="J134"/>
  <c r="K112" i="55"/>
  <c r="J112"/>
  <c r="J110"/>
  <c r="K96"/>
  <c r="K65"/>
  <c r="J102"/>
  <c r="J45"/>
  <c r="J103"/>
  <c r="H11"/>
  <c r="J58"/>
  <c r="K132"/>
  <c r="K6"/>
  <c r="K10"/>
  <c r="K37"/>
  <c r="K41" s="1"/>
  <c r="J46"/>
  <c r="K126"/>
  <c r="K128" s="1"/>
  <c r="F140"/>
  <c r="J131"/>
  <c r="K77"/>
  <c r="J130"/>
  <c r="I53"/>
  <c r="J30"/>
  <c r="I128"/>
  <c r="J128" s="1"/>
  <c r="I118"/>
  <c r="K118"/>
  <c r="K105"/>
  <c r="I105"/>
  <c r="I96"/>
  <c r="J96" s="1"/>
  <c r="J80"/>
  <c r="I65"/>
  <c r="J49"/>
  <c r="J44"/>
  <c r="I41"/>
  <c r="J41" s="1"/>
  <c r="J37"/>
  <c r="J31"/>
  <c r="K34"/>
  <c r="I34"/>
  <c r="K27"/>
  <c r="J20"/>
  <c r="K20"/>
  <c r="G140"/>
  <c r="I11"/>
  <c r="J9"/>
  <c r="J135"/>
  <c r="J27"/>
  <c r="K53"/>
  <c r="J77"/>
  <c r="I27"/>
  <c r="H53"/>
  <c r="H65"/>
  <c r="I132"/>
  <c r="J6"/>
  <c r="H34"/>
  <c r="J94"/>
  <c r="J99"/>
  <c r="K109"/>
  <c r="J115"/>
  <c r="J118" s="1"/>
  <c r="K121"/>
  <c r="K123" s="1"/>
  <c r="J126"/>
  <c r="H132"/>
  <c r="I138"/>
  <c r="J138" s="1"/>
  <c r="K134"/>
  <c r="K135" s="1"/>
  <c r="I20"/>
  <c r="I77"/>
  <c r="H105"/>
  <c r="J109"/>
  <c r="J121"/>
  <c r="J123" s="1"/>
  <c r="I123"/>
  <c r="J56"/>
  <c r="J65" s="1"/>
  <c r="J134"/>
  <c r="K93" i="54"/>
  <c r="J133"/>
  <c r="J31"/>
  <c r="H34"/>
  <c r="J85"/>
  <c r="J93" s="1"/>
  <c r="K37"/>
  <c r="J9"/>
  <c r="J30"/>
  <c r="F144"/>
  <c r="K78"/>
  <c r="K27"/>
  <c r="K98"/>
  <c r="J10"/>
  <c r="K30"/>
  <c r="K34" s="1"/>
  <c r="H114"/>
  <c r="K129"/>
  <c r="K131" s="1"/>
  <c r="H136"/>
  <c r="J37"/>
  <c r="I131"/>
  <c r="J131" s="1"/>
  <c r="J129"/>
  <c r="I108"/>
  <c r="I98"/>
  <c r="J98" s="1"/>
  <c r="J46"/>
  <c r="J124"/>
  <c r="K120"/>
  <c r="J120"/>
  <c r="I120"/>
  <c r="J113"/>
  <c r="J104"/>
  <c r="J101"/>
  <c r="J96"/>
  <c r="J45"/>
  <c r="K41"/>
  <c r="I41"/>
  <c r="J41" s="1"/>
  <c r="I34"/>
  <c r="J27"/>
  <c r="I20"/>
  <c r="K20"/>
  <c r="G144"/>
  <c r="I11"/>
  <c r="J6"/>
  <c r="J139"/>
  <c r="J78"/>
  <c r="K136"/>
  <c r="I142"/>
  <c r="J142" s="1"/>
  <c r="K138"/>
  <c r="K139" s="1"/>
  <c r="H11"/>
  <c r="I78"/>
  <c r="H108"/>
  <c r="I136"/>
  <c r="J136" s="1"/>
  <c r="K6"/>
  <c r="K11" s="1"/>
  <c r="I27"/>
  <c r="K44"/>
  <c r="K54" s="1"/>
  <c r="K45"/>
  <c r="K46"/>
  <c r="K59"/>
  <c r="K104"/>
  <c r="K105"/>
  <c r="K111"/>
  <c r="K123"/>
  <c r="K124"/>
  <c r="J44"/>
  <c r="J59"/>
  <c r="J111"/>
  <c r="K113"/>
  <c r="I114"/>
  <c r="J114" s="1"/>
  <c r="J123"/>
  <c r="I126"/>
  <c r="J14"/>
  <c r="J20" s="1"/>
  <c r="J138"/>
  <c r="J32" i="53"/>
  <c r="J47"/>
  <c r="H132"/>
  <c r="H122"/>
  <c r="K116"/>
  <c r="K47"/>
  <c r="K119"/>
  <c r="J6"/>
  <c r="H53"/>
  <c r="K127"/>
  <c r="J120"/>
  <c r="H110"/>
  <c r="K122"/>
  <c r="H127"/>
  <c r="K95"/>
  <c r="I132"/>
  <c r="J125"/>
  <c r="J45"/>
  <c r="H11"/>
  <c r="K45"/>
  <c r="H90"/>
  <c r="J83"/>
  <c r="J90" s="1"/>
  <c r="J109"/>
  <c r="J119"/>
  <c r="I127"/>
  <c r="J127" s="1"/>
  <c r="J130"/>
  <c r="J126"/>
  <c r="J31"/>
  <c r="J30"/>
  <c r="J27"/>
  <c r="J9"/>
  <c r="J129"/>
  <c r="I122"/>
  <c r="I110"/>
  <c r="J107"/>
  <c r="J101"/>
  <c r="J100"/>
  <c r="I90"/>
  <c r="K75"/>
  <c r="J75"/>
  <c r="I63"/>
  <c r="I53"/>
  <c r="J49"/>
  <c r="I42"/>
  <c r="J42" s="1"/>
  <c r="I35"/>
  <c r="K27"/>
  <c r="G140"/>
  <c r="F140"/>
  <c r="K20"/>
  <c r="I20"/>
  <c r="J10"/>
  <c r="I11"/>
  <c r="J135"/>
  <c r="J116"/>
  <c r="I138"/>
  <c r="J138" s="1"/>
  <c r="K134"/>
  <c r="K135" s="1"/>
  <c r="I27"/>
  <c r="H35"/>
  <c r="K58"/>
  <c r="K63" s="1"/>
  <c r="H104"/>
  <c r="K9"/>
  <c r="K10"/>
  <c r="J14"/>
  <c r="J20" s="1"/>
  <c r="K30"/>
  <c r="K31"/>
  <c r="K32"/>
  <c r="K38"/>
  <c r="K42" s="1"/>
  <c r="K49"/>
  <c r="J58"/>
  <c r="J63" s="1"/>
  <c r="I95"/>
  <c r="J95" s="1"/>
  <c r="K100"/>
  <c r="K101"/>
  <c r="K107"/>
  <c r="K110" s="1"/>
  <c r="I116"/>
  <c r="K129"/>
  <c r="K130"/>
  <c r="J134"/>
  <c r="I104"/>
  <c r="I75"/>
  <c r="J38"/>
  <c r="K78"/>
  <c r="K90" s="1"/>
  <c r="H53" i="52"/>
  <c r="J48"/>
  <c r="K48"/>
  <c r="K53" s="1"/>
  <c r="J39"/>
  <c r="J49"/>
  <c r="J58"/>
  <c r="J64" s="1"/>
  <c r="K27"/>
  <c r="K121"/>
  <c r="J125"/>
  <c r="H11"/>
  <c r="I107"/>
  <c r="J135"/>
  <c r="J79"/>
  <c r="K96"/>
  <c r="J104"/>
  <c r="K113"/>
  <c r="K125"/>
  <c r="K127" s="1"/>
  <c r="J100"/>
  <c r="K137"/>
  <c r="K76"/>
  <c r="K100"/>
  <c r="K107" s="1"/>
  <c r="I121"/>
  <c r="H137"/>
  <c r="K6"/>
  <c r="J10"/>
  <c r="I42"/>
  <c r="J46"/>
  <c r="K49"/>
  <c r="K58"/>
  <c r="K64" s="1"/>
  <c r="J99"/>
  <c r="J110"/>
  <c r="J124"/>
  <c r="K132"/>
  <c r="F145"/>
  <c r="J9"/>
  <c r="K20"/>
  <c r="I127"/>
  <c r="G145"/>
  <c r="I11"/>
  <c r="K9"/>
  <c r="I35"/>
  <c r="K42"/>
  <c r="J47"/>
  <c r="H64"/>
  <c r="K79"/>
  <c r="K91" s="1"/>
  <c r="J103"/>
  <c r="I113"/>
  <c r="H127"/>
  <c r="I137"/>
  <c r="J140"/>
  <c r="K35"/>
  <c r="J76"/>
  <c r="J20"/>
  <c r="J27"/>
  <c r="I143"/>
  <c r="J143" s="1"/>
  <c r="I20"/>
  <c r="I27"/>
  <c r="J30"/>
  <c r="J31"/>
  <c r="J32"/>
  <c r="J38"/>
  <c r="J45"/>
  <c r="I76"/>
  <c r="J84"/>
  <c r="I96"/>
  <c r="J96" s="1"/>
  <c r="H107"/>
  <c r="J112"/>
  <c r="H113"/>
  <c r="J130"/>
  <c r="I132"/>
  <c r="J6"/>
  <c r="I64"/>
  <c r="J118"/>
  <c r="J121" s="1"/>
  <c r="H132"/>
  <c r="K139"/>
  <c r="K140" s="1"/>
  <c r="H35"/>
  <c r="H42"/>
  <c r="J139"/>
  <c r="J134"/>
  <c r="G129" i="51"/>
  <c r="H129"/>
  <c r="H151"/>
  <c r="G151"/>
  <c r="F151"/>
  <c r="K150"/>
  <c r="K151" s="1"/>
  <c r="I150"/>
  <c r="J150" s="1"/>
  <c r="G148"/>
  <c r="F148"/>
  <c r="I147"/>
  <c r="I148" s="1"/>
  <c r="H147"/>
  <c r="H148" s="1"/>
  <c r="G145"/>
  <c r="F145"/>
  <c r="K144"/>
  <c r="I144"/>
  <c r="J144" s="1"/>
  <c r="I143"/>
  <c r="H143"/>
  <c r="K143" s="1"/>
  <c r="I142"/>
  <c r="H142"/>
  <c r="K142" s="1"/>
  <c r="G140"/>
  <c r="F140"/>
  <c r="K139"/>
  <c r="I139"/>
  <c r="J139" s="1"/>
  <c r="I138"/>
  <c r="H138"/>
  <c r="H140" s="1"/>
  <c r="I133"/>
  <c r="H133"/>
  <c r="K133" s="1"/>
  <c r="I132"/>
  <c r="H132"/>
  <c r="K132" s="1"/>
  <c r="F129"/>
  <c r="K128"/>
  <c r="I128"/>
  <c r="J128" s="1"/>
  <c r="K127"/>
  <c r="I127"/>
  <c r="J127" s="1"/>
  <c r="K126"/>
  <c r="I126"/>
  <c r="J126" s="1"/>
  <c r="K125"/>
  <c r="I125"/>
  <c r="J125" s="1"/>
  <c r="K124"/>
  <c r="K129" s="1"/>
  <c r="I124"/>
  <c r="J124" s="1"/>
  <c r="J129" s="1"/>
  <c r="G121"/>
  <c r="F121"/>
  <c r="I120"/>
  <c r="H120"/>
  <c r="K120" s="1"/>
  <c r="I119"/>
  <c r="K119"/>
  <c r="I118"/>
  <c r="H118"/>
  <c r="K118" s="1"/>
  <c r="K117"/>
  <c r="I117"/>
  <c r="J117" s="1"/>
  <c r="I116"/>
  <c r="H116"/>
  <c r="K116" s="1"/>
  <c r="G113"/>
  <c r="F113"/>
  <c r="K112"/>
  <c r="I112"/>
  <c r="J112" s="1"/>
  <c r="K111"/>
  <c r="I111"/>
  <c r="J111" s="1"/>
  <c r="I110"/>
  <c r="H110"/>
  <c r="K110" s="1"/>
  <c r="I109"/>
  <c r="H109"/>
  <c r="K109" s="1"/>
  <c r="K108"/>
  <c r="J108"/>
  <c r="K107"/>
  <c r="J107"/>
  <c r="I106"/>
  <c r="K106"/>
  <c r="I105"/>
  <c r="H105"/>
  <c r="K105" s="1"/>
  <c r="I104"/>
  <c r="H104"/>
  <c r="K104" s="1"/>
  <c r="K103"/>
  <c r="I103"/>
  <c r="K102"/>
  <c r="I102"/>
  <c r="J102" s="1"/>
  <c r="H99"/>
  <c r="G99"/>
  <c r="F99"/>
  <c r="K98"/>
  <c r="I98"/>
  <c r="J98" s="1"/>
  <c r="K97"/>
  <c r="I97"/>
  <c r="J97" s="1"/>
  <c r="G94"/>
  <c r="F94"/>
  <c r="K93"/>
  <c r="I93"/>
  <c r="J93" s="1"/>
  <c r="K92"/>
  <c r="I92"/>
  <c r="J92" s="1"/>
  <c r="K91"/>
  <c r="I91"/>
  <c r="J91" s="1"/>
  <c r="K90"/>
  <c r="I90"/>
  <c r="J90" s="1"/>
  <c r="K89"/>
  <c r="I89"/>
  <c r="J89" s="1"/>
  <c r="I88"/>
  <c r="H88"/>
  <c r="K88" s="1"/>
  <c r="K87"/>
  <c r="J87"/>
  <c r="K86"/>
  <c r="I86"/>
  <c r="J86" s="1"/>
  <c r="K85"/>
  <c r="I85"/>
  <c r="J85" s="1"/>
  <c r="K84"/>
  <c r="I84"/>
  <c r="J84" s="1"/>
  <c r="I83"/>
  <c r="H83"/>
  <c r="H80"/>
  <c r="G80"/>
  <c r="F80"/>
  <c r="K79"/>
  <c r="I79"/>
  <c r="J79" s="1"/>
  <c r="K78"/>
  <c r="I78"/>
  <c r="J78" s="1"/>
  <c r="K77"/>
  <c r="I77"/>
  <c r="J77" s="1"/>
  <c r="K76"/>
  <c r="I76"/>
  <c r="J76" s="1"/>
  <c r="K75"/>
  <c r="I75"/>
  <c r="J75" s="1"/>
  <c r="K74"/>
  <c r="I74"/>
  <c r="J74" s="1"/>
  <c r="K73"/>
  <c r="I73"/>
  <c r="J73" s="1"/>
  <c r="K72"/>
  <c r="I72"/>
  <c r="J72" s="1"/>
  <c r="K71"/>
  <c r="I71"/>
  <c r="J71" s="1"/>
  <c r="G68"/>
  <c r="F68"/>
  <c r="J67"/>
  <c r="K66"/>
  <c r="I66"/>
  <c r="J66" s="1"/>
  <c r="K65"/>
  <c r="I65"/>
  <c r="J65" s="1"/>
  <c r="I64"/>
  <c r="K64"/>
  <c r="K63"/>
  <c r="I63"/>
  <c r="J63" s="1"/>
  <c r="K62"/>
  <c r="I62"/>
  <c r="J62" s="1"/>
  <c r="K61"/>
  <c r="I61"/>
  <c r="J61" s="1"/>
  <c r="I60"/>
  <c r="H60"/>
  <c r="K59"/>
  <c r="I59"/>
  <c r="J59" s="1"/>
  <c r="K58"/>
  <c r="I58"/>
  <c r="J58" s="1"/>
  <c r="K57"/>
  <c r="I57"/>
  <c r="J57" s="1"/>
  <c r="G54"/>
  <c r="F54"/>
  <c r="K53"/>
  <c r="I53"/>
  <c r="J53" s="1"/>
  <c r="K52"/>
  <c r="I52"/>
  <c r="J52" s="1"/>
  <c r="K51"/>
  <c r="I51"/>
  <c r="J51" s="1"/>
  <c r="I50"/>
  <c r="H50"/>
  <c r="K50" s="1"/>
  <c r="I49"/>
  <c r="H49"/>
  <c r="K49" s="1"/>
  <c r="I48"/>
  <c r="H48"/>
  <c r="K48" s="1"/>
  <c r="I47"/>
  <c r="K47"/>
  <c r="I46"/>
  <c r="H46"/>
  <c r="K46" s="1"/>
  <c r="G43"/>
  <c r="F43"/>
  <c r="K42"/>
  <c r="I42"/>
  <c r="J42" s="1"/>
  <c r="K41"/>
  <c r="I41"/>
  <c r="J41" s="1"/>
  <c r="I40"/>
  <c r="H40"/>
  <c r="H43" s="1"/>
  <c r="K35"/>
  <c r="I35"/>
  <c r="J35" s="1"/>
  <c r="I34"/>
  <c r="H34"/>
  <c r="I33"/>
  <c r="H33"/>
  <c r="I32"/>
  <c r="H32"/>
  <c r="K31"/>
  <c r="I31"/>
  <c r="J31" s="1"/>
  <c r="H28"/>
  <c r="G28"/>
  <c r="F28"/>
  <c r="K27"/>
  <c r="I27"/>
  <c r="J27" s="1"/>
  <c r="K26"/>
  <c r="I26"/>
  <c r="J26" s="1"/>
  <c r="K25"/>
  <c r="I25"/>
  <c r="K24"/>
  <c r="I24"/>
  <c r="J24" s="1"/>
  <c r="K19"/>
  <c r="I19"/>
  <c r="J19" s="1"/>
  <c r="I18"/>
  <c r="J18" s="1"/>
  <c r="K18"/>
  <c r="K17"/>
  <c r="I17"/>
  <c r="J17" s="1"/>
  <c r="K16"/>
  <c r="I16"/>
  <c r="J16" s="1"/>
  <c r="K15"/>
  <c r="I15"/>
  <c r="J15" s="1"/>
  <c r="K14"/>
  <c r="I14"/>
  <c r="J14" s="1"/>
  <c r="G11"/>
  <c r="F11"/>
  <c r="I10"/>
  <c r="H10"/>
  <c r="I9"/>
  <c r="H9"/>
  <c r="I6"/>
  <c r="H6"/>
  <c r="F156" i="50"/>
  <c r="K7"/>
  <c r="J7"/>
  <c r="K110"/>
  <c r="J110"/>
  <c r="K109"/>
  <c r="K87"/>
  <c r="J87"/>
  <c r="I153"/>
  <c r="J153" s="1"/>
  <c r="I150"/>
  <c r="I151" s="1"/>
  <c r="I146"/>
  <c r="I147"/>
  <c r="I145"/>
  <c r="I142"/>
  <c r="I141"/>
  <c r="I136"/>
  <c r="I137"/>
  <c r="I132"/>
  <c r="I127"/>
  <c r="J127" s="1"/>
  <c r="I128"/>
  <c r="J128" s="1"/>
  <c r="I129"/>
  <c r="J129" s="1"/>
  <c r="I130"/>
  <c r="I131"/>
  <c r="I126"/>
  <c r="J126" s="1"/>
  <c r="I119"/>
  <c r="J119" s="1"/>
  <c r="I120"/>
  <c r="I121"/>
  <c r="I122"/>
  <c r="I118"/>
  <c r="I114"/>
  <c r="J114" s="1"/>
  <c r="I105"/>
  <c r="I106"/>
  <c r="I107"/>
  <c r="I108"/>
  <c r="I111"/>
  <c r="I112"/>
  <c r="I113"/>
  <c r="I104"/>
  <c r="I99"/>
  <c r="J99" s="1"/>
  <c r="I100"/>
  <c r="I98"/>
  <c r="I84"/>
  <c r="I85"/>
  <c r="J85" s="1"/>
  <c r="I86"/>
  <c r="I88"/>
  <c r="I89"/>
  <c r="J89" s="1"/>
  <c r="I90"/>
  <c r="J90" s="1"/>
  <c r="I91"/>
  <c r="I92"/>
  <c r="I93"/>
  <c r="I94"/>
  <c r="I83"/>
  <c r="I72"/>
  <c r="J72" s="1"/>
  <c r="I73"/>
  <c r="I74"/>
  <c r="J74" s="1"/>
  <c r="I75"/>
  <c r="I76"/>
  <c r="I77"/>
  <c r="I78"/>
  <c r="J78" s="1"/>
  <c r="I79"/>
  <c r="I71"/>
  <c r="J71" s="1"/>
  <c r="I57"/>
  <c r="J57" s="1"/>
  <c r="I58"/>
  <c r="J58" s="1"/>
  <c r="I59"/>
  <c r="I60"/>
  <c r="I61"/>
  <c r="J61" s="1"/>
  <c r="I62"/>
  <c r="J62" s="1"/>
  <c r="I63"/>
  <c r="I64"/>
  <c r="I65"/>
  <c r="J65" s="1"/>
  <c r="I66"/>
  <c r="J66" s="1"/>
  <c r="I67"/>
  <c r="I56"/>
  <c r="I45"/>
  <c r="I46"/>
  <c r="I47"/>
  <c r="I48"/>
  <c r="I49"/>
  <c r="I50"/>
  <c r="J50" s="1"/>
  <c r="I51"/>
  <c r="J51" s="1"/>
  <c r="I52"/>
  <c r="I44"/>
  <c r="I38"/>
  <c r="I39"/>
  <c r="I40"/>
  <c r="I37"/>
  <c r="I30"/>
  <c r="I31"/>
  <c r="I32"/>
  <c r="I33"/>
  <c r="J33" s="1"/>
  <c r="I29"/>
  <c r="J29" s="1"/>
  <c r="I23"/>
  <c r="I24"/>
  <c r="J24" s="1"/>
  <c r="I25"/>
  <c r="I22"/>
  <c r="J22" s="1"/>
  <c r="I14"/>
  <c r="J14" s="1"/>
  <c r="I15"/>
  <c r="J15" s="1"/>
  <c r="I16"/>
  <c r="I17"/>
  <c r="I18"/>
  <c r="J18" s="1"/>
  <c r="I13"/>
  <c r="J13" s="1"/>
  <c r="I8"/>
  <c r="I9"/>
  <c r="I6"/>
  <c r="H154"/>
  <c r="G154"/>
  <c r="F154"/>
  <c r="K153"/>
  <c r="K154" s="1"/>
  <c r="G151"/>
  <c r="F151"/>
  <c r="H150"/>
  <c r="K150" s="1"/>
  <c r="K151" s="1"/>
  <c r="G148"/>
  <c r="F148"/>
  <c r="K147"/>
  <c r="J147"/>
  <c r="H146"/>
  <c r="H145"/>
  <c r="G143"/>
  <c r="F143"/>
  <c r="K142"/>
  <c r="J142"/>
  <c r="H141"/>
  <c r="H143" s="1"/>
  <c r="G138"/>
  <c r="F138"/>
  <c r="H137"/>
  <c r="K137" s="1"/>
  <c r="H136"/>
  <c r="K136" s="1"/>
  <c r="G133"/>
  <c r="F133"/>
  <c r="K132"/>
  <c r="K131"/>
  <c r="K130"/>
  <c r="J130"/>
  <c r="K129"/>
  <c r="K128"/>
  <c r="K127"/>
  <c r="K126"/>
  <c r="G123"/>
  <c r="F123"/>
  <c r="H122"/>
  <c r="H121"/>
  <c r="H120"/>
  <c r="K119"/>
  <c r="H118"/>
  <c r="G115"/>
  <c r="F115"/>
  <c r="K114"/>
  <c r="K113"/>
  <c r="J113"/>
  <c r="H112"/>
  <c r="K112" s="1"/>
  <c r="H111"/>
  <c r="H108"/>
  <c r="K108" s="1"/>
  <c r="H107"/>
  <c r="K107" s="1"/>
  <c r="H106"/>
  <c r="H105"/>
  <c r="K104"/>
  <c r="H101"/>
  <c r="G101"/>
  <c r="F101"/>
  <c r="K100"/>
  <c r="J100"/>
  <c r="K99"/>
  <c r="K98"/>
  <c r="G95"/>
  <c r="F95"/>
  <c r="K94"/>
  <c r="J94"/>
  <c r="K93"/>
  <c r="J93"/>
  <c r="K92"/>
  <c r="J92"/>
  <c r="H91"/>
  <c r="K90"/>
  <c r="K89"/>
  <c r="H88"/>
  <c r="K88" s="1"/>
  <c r="K86"/>
  <c r="J86"/>
  <c r="K85"/>
  <c r="K84"/>
  <c r="J84"/>
  <c r="H83"/>
  <c r="H80"/>
  <c r="G80"/>
  <c r="F80"/>
  <c r="K79"/>
  <c r="J79"/>
  <c r="K78"/>
  <c r="K77"/>
  <c r="J77"/>
  <c r="K76"/>
  <c r="J76"/>
  <c r="K75"/>
  <c r="J75"/>
  <c r="K74"/>
  <c r="K73"/>
  <c r="J73"/>
  <c r="K72"/>
  <c r="K71"/>
  <c r="G68"/>
  <c r="F68"/>
  <c r="K67"/>
  <c r="J67"/>
  <c r="K66"/>
  <c r="K65"/>
  <c r="H64"/>
  <c r="K64" s="1"/>
  <c r="K63"/>
  <c r="K62"/>
  <c r="K61"/>
  <c r="H60"/>
  <c r="K59"/>
  <c r="J59"/>
  <c r="K58"/>
  <c r="K57"/>
  <c r="G53"/>
  <c r="F53"/>
  <c r="K52"/>
  <c r="J52"/>
  <c r="K51"/>
  <c r="K50"/>
  <c r="H49"/>
  <c r="K49" s="1"/>
  <c r="H48"/>
  <c r="K48" s="1"/>
  <c r="H47"/>
  <c r="K47" s="1"/>
  <c r="H46"/>
  <c r="H45"/>
  <c r="K45" s="1"/>
  <c r="H44"/>
  <c r="K44" s="1"/>
  <c r="G41"/>
  <c r="F41"/>
  <c r="K40"/>
  <c r="J40"/>
  <c r="K39"/>
  <c r="J39"/>
  <c r="H38"/>
  <c r="K38" s="1"/>
  <c r="H37"/>
  <c r="K37" s="1"/>
  <c r="G34"/>
  <c r="F34"/>
  <c r="K33"/>
  <c r="J32"/>
  <c r="H32"/>
  <c r="K32" s="1"/>
  <c r="H31"/>
  <c r="K31" s="1"/>
  <c r="H30"/>
  <c r="K29"/>
  <c r="H26"/>
  <c r="G26"/>
  <c r="F26"/>
  <c r="K25"/>
  <c r="J25"/>
  <c r="K24"/>
  <c r="K23"/>
  <c r="J23"/>
  <c r="K22"/>
  <c r="G19"/>
  <c r="F19"/>
  <c r="K18"/>
  <c r="H17"/>
  <c r="H19" s="1"/>
  <c r="K16"/>
  <c r="J16"/>
  <c r="K15"/>
  <c r="K14"/>
  <c r="K13"/>
  <c r="G10"/>
  <c r="F10"/>
  <c r="H9"/>
  <c r="H8"/>
  <c r="H6"/>
  <c r="G26" i="49"/>
  <c r="G158" s="1"/>
  <c r="H26"/>
  <c r="H158" s="1"/>
  <c r="I26"/>
  <c r="J26"/>
  <c r="K26"/>
  <c r="F26"/>
  <c r="F158" s="1"/>
  <c r="K25"/>
  <c r="I25"/>
  <c r="J25" s="1"/>
  <c r="G71"/>
  <c r="H71"/>
  <c r="I71"/>
  <c r="J71"/>
  <c r="K71"/>
  <c r="G156"/>
  <c r="F156"/>
  <c r="I155"/>
  <c r="I156" s="1"/>
  <c r="H156"/>
  <c r="G83"/>
  <c r="H83"/>
  <c r="I83"/>
  <c r="F83"/>
  <c r="K82"/>
  <c r="K83" s="1"/>
  <c r="I82"/>
  <c r="J82" s="1"/>
  <c r="J83" s="1"/>
  <c r="G115"/>
  <c r="H115"/>
  <c r="I115"/>
  <c r="F115"/>
  <c r="K113"/>
  <c r="I113"/>
  <c r="I152"/>
  <c r="I153" s="1"/>
  <c r="I148"/>
  <c r="I149"/>
  <c r="I147"/>
  <c r="I144"/>
  <c r="J144" s="1"/>
  <c r="I143"/>
  <c r="I138"/>
  <c r="I139"/>
  <c r="I137"/>
  <c r="I133"/>
  <c r="I128"/>
  <c r="J128" s="1"/>
  <c r="I129"/>
  <c r="I130"/>
  <c r="I131"/>
  <c r="I132"/>
  <c r="I127"/>
  <c r="J127" s="1"/>
  <c r="I119"/>
  <c r="I120"/>
  <c r="I121"/>
  <c r="I122"/>
  <c r="I123"/>
  <c r="I118"/>
  <c r="I114"/>
  <c r="J114" s="1"/>
  <c r="I107"/>
  <c r="I108"/>
  <c r="I109"/>
  <c r="I110"/>
  <c r="I111"/>
  <c r="I112"/>
  <c r="I106"/>
  <c r="I101"/>
  <c r="I102"/>
  <c r="I100"/>
  <c r="I87"/>
  <c r="J87" s="1"/>
  <c r="I88"/>
  <c r="J88" s="1"/>
  <c r="I89"/>
  <c r="I90"/>
  <c r="I91"/>
  <c r="J91" s="1"/>
  <c r="I92"/>
  <c r="I93"/>
  <c r="I94"/>
  <c r="I95"/>
  <c r="J95" s="1"/>
  <c r="I96"/>
  <c r="I86"/>
  <c r="I75"/>
  <c r="J75" s="1"/>
  <c r="I76"/>
  <c r="I77"/>
  <c r="I78"/>
  <c r="I79"/>
  <c r="J79" s="1"/>
  <c r="I80"/>
  <c r="J80" s="1"/>
  <c r="I81"/>
  <c r="I74"/>
  <c r="J74" s="1"/>
  <c r="I60"/>
  <c r="J60" s="1"/>
  <c r="I61"/>
  <c r="I62"/>
  <c r="I63"/>
  <c r="I64"/>
  <c r="J64" s="1"/>
  <c r="I65"/>
  <c r="J65" s="1"/>
  <c r="I66"/>
  <c r="I67"/>
  <c r="I68"/>
  <c r="J68" s="1"/>
  <c r="I69"/>
  <c r="J69" s="1"/>
  <c r="I70"/>
  <c r="I59"/>
  <c r="I46"/>
  <c r="I47"/>
  <c r="I48"/>
  <c r="I49"/>
  <c r="I50"/>
  <c r="I51"/>
  <c r="I52"/>
  <c r="I53"/>
  <c r="I54"/>
  <c r="J54" s="1"/>
  <c r="I55"/>
  <c r="J55" s="1"/>
  <c r="I45"/>
  <c r="I39"/>
  <c r="I40"/>
  <c r="I41"/>
  <c r="I38"/>
  <c r="I30"/>
  <c r="I31"/>
  <c r="I32"/>
  <c r="I33"/>
  <c r="I34"/>
  <c r="J34" s="1"/>
  <c r="I29"/>
  <c r="J29" s="1"/>
  <c r="I22"/>
  <c r="J22" s="1"/>
  <c r="I23"/>
  <c r="I24"/>
  <c r="I21"/>
  <c r="J21" s="1"/>
  <c r="I13"/>
  <c r="J13" s="1"/>
  <c r="I14"/>
  <c r="I15"/>
  <c r="I16"/>
  <c r="I17"/>
  <c r="J17" s="1"/>
  <c r="I12"/>
  <c r="I7"/>
  <c r="I8"/>
  <c r="I6"/>
  <c r="J12"/>
  <c r="G153"/>
  <c r="F153"/>
  <c r="H152"/>
  <c r="H153" s="1"/>
  <c r="G150"/>
  <c r="F150"/>
  <c r="K149"/>
  <c r="J149"/>
  <c r="H148"/>
  <c r="H147"/>
  <c r="G145"/>
  <c r="F145"/>
  <c r="K144"/>
  <c r="H143"/>
  <c r="K143" s="1"/>
  <c r="G140"/>
  <c r="F140"/>
  <c r="H139"/>
  <c r="H138"/>
  <c r="H137"/>
  <c r="G134"/>
  <c r="F134"/>
  <c r="H133"/>
  <c r="K133" s="1"/>
  <c r="H132"/>
  <c r="K132" s="1"/>
  <c r="K131"/>
  <c r="J131"/>
  <c r="K130"/>
  <c r="J130"/>
  <c r="K129"/>
  <c r="J129"/>
  <c r="K128"/>
  <c r="K127"/>
  <c r="G124"/>
  <c r="F124"/>
  <c r="H123"/>
  <c r="K123" s="1"/>
  <c r="H122"/>
  <c r="K121"/>
  <c r="H121"/>
  <c r="K120"/>
  <c r="J120"/>
  <c r="H119"/>
  <c r="K119" s="1"/>
  <c r="K118"/>
  <c r="K114"/>
  <c r="H112"/>
  <c r="H111"/>
  <c r="H110"/>
  <c r="H109"/>
  <c r="H108"/>
  <c r="H107"/>
  <c r="K106"/>
  <c r="J106"/>
  <c r="H103"/>
  <c r="G103"/>
  <c r="F103"/>
  <c r="K102"/>
  <c r="J102"/>
  <c r="K101"/>
  <c r="J101"/>
  <c r="K100"/>
  <c r="G97"/>
  <c r="F97"/>
  <c r="K96"/>
  <c r="J96"/>
  <c r="K95"/>
  <c r="K94"/>
  <c r="J94"/>
  <c r="H93"/>
  <c r="K93" s="1"/>
  <c r="K92"/>
  <c r="J92"/>
  <c r="K91"/>
  <c r="H90"/>
  <c r="K90" s="1"/>
  <c r="K89"/>
  <c r="J89"/>
  <c r="K88"/>
  <c r="K87"/>
  <c r="H86"/>
  <c r="K81"/>
  <c r="J81"/>
  <c r="K80"/>
  <c r="K79"/>
  <c r="K78"/>
  <c r="J78"/>
  <c r="K77"/>
  <c r="J77"/>
  <c r="K76"/>
  <c r="J76"/>
  <c r="K75"/>
  <c r="K74"/>
  <c r="F71"/>
  <c r="K70"/>
  <c r="J70"/>
  <c r="K69"/>
  <c r="K68"/>
  <c r="H67"/>
  <c r="K67" s="1"/>
  <c r="K66"/>
  <c r="J66"/>
  <c r="K65"/>
  <c r="K64"/>
  <c r="H63"/>
  <c r="K63" s="1"/>
  <c r="K62"/>
  <c r="J62"/>
  <c r="K61"/>
  <c r="J61"/>
  <c r="K60"/>
  <c r="H59"/>
  <c r="G56"/>
  <c r="F56"/>
  <c r="K55"/>
  <c r="K54"/>
  <c r="K53"/>
  <c r="J53"/>
  <c r="H52"/>
  <c r="K52" s="1"/>
  <c r="H51"/>
  <c r="H50"/>
  <c r="K50" s="1"/>
  <c r="H49"/>
  <c r="K47"/>
  <c r="H46"/>
  <c r="K46" s="1"/>
  <c r="H45"/>
  <c r="K45" s="1"/>
  <c r="G42"/>
  <c r="F42"/>
  <c r="K41"/>
  <c r="J41"/>
  <c r="K40"/>
  <c r="J40"/>
  <c r="H39"/>
  <c r="K39" s="1"/>
  <c r="H38"/>
  <c r="K38" s="1"/>
  <c r="G35"/>
  <c r="F35"/>
  <c r="K34"/>
  <c r="H33"/>
  <c r="H32"/>
  <c r="K32" s="1"/>
  <c r="H31"/>
  <c r="K31" s="1"/>
  <c r="K30"/>
  <c r="J30"/>
  <c r="K29"/>
  <c r="K24"/>
  <c r="J24"/>
  <c r="K23"/>
  <c r="J23"/>
  <c r="K22"/>
  <c r="K21"/>
  <c r="G18"/>
  <c r="F18"/>
  <c r="K17"/>
  <c r="H16"/>
  <c r="K16" s="1"/>
  <c r="K15"/>
  <c r="J15"/>
  <c r="K14"/>
  <c r="J14"/>
  <c r="K13"/>
  <c r="K12"/>
  <c r="G9"/>
  <c r="F9"/>
  <c r="H8"/>
  <c r="H7"/>
  <c r="H6"/>
  <c r="J154" i="48"/>
  <c r="J155"/>
  <c r="J150"/>
  <c r="J144"/>
  <c r="J145"/>
  <c r="J134"/>
  <c r="J135"/>
  <c r="J136"/>
  <c r="J137"/>
  <c r="J138"/>
  <c r="J139"/>
  <c r="J125"/>
  <c r="J126"/>
  <c r="J127"/>
  <c r="J128"/>
  <c r="J129"/>
  <c r="J110"/>
  <c r="J111"/>
  <c r="J112"/>
  <c r="J113"/>
  <c r="J114"/>
  <c r="J115"/>
  <c r="J116"/>
  <c r="J117"/>
  <c r="J118"/>
  <c r="J119"/>
  <c r="J120"/>
  <c r="J104"/>
  <c r="J105"/>
  <c r="J89"/>
  <c r="J90"/>
  <c r="J91"/>
  <c r="J92"/>
  <c r="J93"/>
  <c r="J94"/>
  <c r="J95"/>
  <c r="J96"/>
  <c r="J97"/>
  <c r="J98"/>
  <c r="J99"/>
  <c r="J78"/>
  <c r="J79"/>
  <c r="J80"/>
  <c r="J81"/>
  <c r="J82"/>
  <c r="J83"/>
  <c r="J84"/>
  <c r="J63"/>
  <c r="J64"/>
  <c r="J65"/>
  <c r="J66"/>
  <c r="J67"/>
  <c r="J68"/>
  <c r="J69"/>
  <c r="J70"/>
  <c r="J71"/>
  <c r="J72"/>
  <c r="J73"/>
  <c r="J58"/>
  <c r="G161"/>
  <c r="H161"/>
  <c r="I161"/>
  <c r="K161"/>
  <c r="J159"/>
  <c r="J156"/>
  <c r="J151"/>
  <c r="J146"/>
  <c r="J140"/>
  <c r="J130"/>
  <c r="J121"/>
  <c r="J106"/>
  <c r="J100"/>
  <c r="J85"/>
  <c r="J74"/>
  <c r="J44"/>
  <c r="J37"/>
  <c r="J31"/>
  <c r="J32"/>
  <c r="J33"/>
  <c r="J34"/>
  <c r="J35"/>
  <c r="J36"/>
  <c r="J27"/>
  <c r="J23"/>
  <c r="J24"/>
  <c r="J25"/>
  <c r="J26"/>
  <c r="J13"/>
  <c r="J19" s="1"/>
  <c r="J14"/>
  <c r="J15"/>
  <c r="J16"/>
  <c r="J17"/>
  <c r="J18"/>
  <c r="J6"/>
  <c r="J9" s="1"/>
  <c r="J7"/>
  <c r="J8"/>
  <c r="F9"/>
  <c r="G9"/>
  <c r="H9"/>
  <c r="I9"/>
  <c r="G161" i="47"/>
  <c r="H161"/>
  <c r="I161"/>
  <c r="J161"/>
  <c r="K161"/>
  <c r="K9" i="48"/>
  <c r="G19"/>
  <c r="H19"/>
  <c r="I19"/>
  <c r="K19"/>
  <c r="G27"/>
  <c r="H27"/>
  <c r="I27"/>
  <c r="K27"/>
  <c r="G37"/>
  <c r="H37"/>
  <c r="I37"/>
  <c r="K37"/>
  <c r="G44"/>
  <c r="H44"/>
  <c r="I44"/>
  <c r="K44"/>
  <c r="G59"/>
  <c r="H59"/>
  <c r="I59"/>
  <c r="J59"/>
  <c r="K59"/>
  <c r="G74"/>
  <c r="H74"/>
  <c r="I74"/>
  <c r="K74"/>
  <c r="G85"/>
  <c r="H85"/>
  <c r="I85"/>
  <c r="K85"/>
  <c r="G100"/>
  <c r="H100"/>
  <c r="I100"/>
  <c r="K100"/>
  <c r="G106"/>
  <c r="H106"/>
  <c r="I106"/>
  <c r="K106"/>
  <c r="G121"/>
  <c r="H121"/>
  <c r="I121"/>
  <c r="K121"/>
  <c r="G130"/>
  <c r="H130"/>
  <c r="I130"/>
  <c r="K130"/>
  <c r="G140"/>
  <c r="H140"/>
  <c r="I140"/>
  <c r="K140"/>
  <c r="G146"/>
  <c r="H146"/>
  <c r="I146"/>
  <c r="K146"/>
  <c r="G151"/>
  <c r="H151"/>
  <c r="I151"/>
  <c r="K151"/>
  <c r="G156"/>
  <c r="H156"/>
  <c r="I156"/>
  <c r="K156"/>
  <c r="G159"/>
  <c r="H159"/>
  <c r="I159"/>
  <c r="K159"/>
  <c r="K81"/>
  <c r="K126"/>
  <c r="K82"/>
  <c r="K136"/>
  <c r="K135"/>
  <c r="K109"/>
  <c r="I158"/>
  <c r="I154"/>
  <c r="I155"/>
  <c r="I153"/>
  <c r="I150"/>
  <c r="I149"/>
  <c r="I144"/>
  <c r="I145"/>
  <c r="I143"/>
  <c r="I139"/>
  <c r="I134"/>
  <c r="I137"/>
  <c r="I138"/>
  <c r="I133"/>
  <c r="J133" s="1"/>
  <c r="I125"/>
  <c r="I127"/>
  <c r="I128"/>
  <c r="I129"/>
  <c r="I124"/>
  <c r="I120"/>
  <c r="I110"/>
  <c r="I111"/>
  <c r="I112"/>
  <c r="I113"/>
  <c r="I114"/>
  <c r="I115"/>
  <c r="I116"/>
  <c r="I117"/>
  <c r="I118"/>
  <c r="I119"/>
  <c r="I109"/>
  <c r="I104"/>
  <c r="I105"/>
  <c r="I103"/>
  <c r="J103" s="1"/>
  <c r="I89"/>
  <c r="I90"/>
  <c r="I91"/>
  <c r="I92"/>
  <c r="I93"/>
  <c r="I94"/>
  <c r="I95"/>
  <c r="I96"/>
  <c r="I97"/>
  <c r="I98"/>
  <c r="I99"/>
  <c r="I88"/>
  <c r="I77"/>
  <c r="J77" s="1"/>
  <c r="I78"/>
  <c r="I79"/>
  <c r="I80"/>
  <c r="I83"/>
  <c r="I84"/>
  <c r="I63"/>
  <c r="I64"/>
  <c r="I65"/>
  <c r="I66"/>
  <c r="I67"/>
  <c r="I68"/>
  <c r="I69"/>
  <c r="I70"/>
  <c r="I71"/>
  <c r="I72"/>
  <c r="I73"/>
  <c r="I62"/>
  <c r="I48"/>
  <c r="I49"/>
  <c r="I50"/>
  <c r="I51"/>
  <c r="I52"/>
  <c r="I53"/>
  <c r="I54"/>
  <c r="I55"/>
  <c r="I56"/>
  <c r="J56" s="1"/>
  <c r="I57"/>
  <c r="J57" s="1"/>
  <c r="I58"/>
  <c r="I47"/>
  <c r="I41"/>
  <c r="I42"/>
  <c r="J42" s="1"/>
  <c r="I43"/>
  <c r="J43" s="1"/>
  <c r="I40"/>
  <c r="I31"/>
  <c r="I32"/>
  <c r="I33"/>
  <c r="I34"/>
  <c r="I35"/>
  <c r="I36"/>
  <c r="I30"/>
  <c r="J30" s="1"/>
  <c r="I23"/>
  <c r="I24"/>
  <c r="I25"/>
  <c r="I26"/>
  <c r="I22"/>
  <c r="I13"/>
  <c r="I14"/>
  <c r="I15"/>
  <c r="I16"/>
  <c r="I17"/>
  <c r="I18"/>
  <c r="I12"/>
  <c r="I7"/>
  <c r="I8"/>
  <c r="I6"/>
  <c r="F159"/>
  <c r="H158"/>
  <c r="F156"/>
  <c r="K155"/>
  <c r="H154"/>
  <c r="H153"/>
  <c r="F151"/>
  <c r="K150"/>
  <c r="H149"/>
  <c r="F146"/>
  <c r="H145"/>
  <c r="K145" s="1"/>
  <c r="H144"/>
  <c r="K144" s="1"/>
  <c r="H143"/>
  <c r="K143" s="1"/>
  <c r="F140"/>
  <c r="H139"/>
  <c r="K139" s="1"/>
  <c r="H138"/>
  <c r="K138" s="1"/>
  <c r="K137"/>
  <c r="K134"/>
  <c r="K133"/>
  <c r="F130"/>
  <c r="H129"/>
  <c r="K129" s="1"/>
  <c r="H128"/>
  <c r="K128" s="1"/>
  <c r="H127"/>
  <c r="K127" s="1"/>
  <c r="H125"/>
  <c r="K125" s="1"/>
  <c r="H124"/>
  <c r="K124" s="1"/>
  <c r="F121"/>
  <c r="K120"/>
  <c r="H119"/>
  <c r="H118"/>
  <c r="H117"/>
  <c r="K117" s="1"/>
  <c r="H116"/>
  <c r="H115"/>
  <c r="K115" s="1"/>
  <c r="H114"/>
  <c r="K113"/>
  <c r="K112"/>
  <c r="K111"/>
  <c r="K110"/>
  <c r="F106"/>
  <c r="K105"/>
  <c r="K104"/>
  <c r="K103"/>
  <c r="F100"/>
  <c r="K99"/>
  <c r="K98"/>
  <c r="K97"/>
  <c r="H96"/>
  <c r="K95"/>
  <c r="K94"/>
  <c r="H93"/>
  <c r="K93" s="1"/>
  <c r="K92"/>
  <c r="K91"/>
  <c r="K90"/>
  <c r="K89"/>
  <c r="H88"/>
  <c r="F85"/>
  <c r="K84"/>
  <c r="K83"/>
  <c r="K80"/>
  <c r="K79"/>
  <c r="K78"/>
  <c r="K77"/>
  <c r="F74"/>
  <c r="K73"/>
  <c r="K72"/>
  <c r="K71"/>
  <c r="H70"/>
  <c r="K69"/>
  <c r="K68"/>
  <c r="K67"/>
  <c r="H66"/>
  <c r="K66" s="1"/>
  <c r="K65"/>
  <c r="K64"/>
  <c r="K63"/>
  <c r="H62"/>
  <c r="K62" s="1"/>
  <c r="F59"/>
  <c r="K58"/>
  <c r="K57"/>
  <c r="K56"/>
  <c r="H55"/>
  <c r="H54"/>
  <c r="H53"/>
  <c r="H52"/>
  <c r="K52" s="1"/>
  <c r="H51"/>
  <c r="K51" s="1"/>
  <c r="H50"/>
  <c r="K50" s="1"/>
  <c r="H49"/>
  <c r="K49" s="1"/>
  <c r="K48"/>
  <c r="H47"/>
  <c r="F44"/>
  <c r="K43"/>
  <c r="K42"/>
  <c r="H41"/>
  <c r="H40"/>
  <c r="F37"/>
  <c r="K36"/>
  <c r="H35"/>
  <c r="K35" s="1"/>
  <c r="H34"/>
  <c r="H33"/>
  <c r="K32"/>
  <c r="K31"/>
  <c r="K30"/>
  <c r="F27"/>
  <c r="K26"/>
  <c r="K25"/>
  <c r="K24"/>
  <c r="K23"/>
  <c r="K22"/>
  <c r="F19"/>
  <c r="K18"/>
  <c r="H17"/>
  <c r="K16"/>
  <c r="K15"/>
  <c r="K14"/>
  <c r="K13"/>
  <c r="H12"/>
  <c r="H8"/>
  <c r="K8" s="1"/>
  <c r="H7"/>
  <c r="K7" s="1"/>
  <c r="H6"/>
  <c r="K6" s="1"/>
  <c r="G9" i="47"/>
  <c r="F27"/>
  <c r="G27"/>
  <c r="F19"/>
  <c r="G19"/>
  <c r="G85"/>
  <c r="H85"/>
  <c r="G75"/>
  <c r="K65"/>
  <c r="J65"/>
  <c r="K82"/>
  <c r="J82"/>
  <c r="G151"/>
  <c r="F151"/>
  <c r="K150"/>
  <c r="J136"/>
  <c r="K136"/>
  <c r="G59"/>
  <c r="K58"/>
  <c r="F59"/>
  <c r="I7"/>
  <c r="I8"/>
  <c r="I6"/>
  <c r="I9" s="1"/>
  <c r="I13"/>
  <c r="J13" s="1"/>
  <c r="I14"/>
  <c r="I15"/>
  <c r="J15" s="1"/>
  <c r="I16"/>
  <c r="J16" s="1"/>
  <c r="I22"/>
  <c r="I23"/>
  <c r="I24"/>
  <c r="J24" s="1"/>
  <c r="I25"/>
  <c r="J25" s="1"/>
  <c r="I17"/>
  <c r="I26"/>
  <c r="I18"/>
  <c r="J18" s="1"/>
  <c r="I12"/>
  <c r="I31"/>
  <c r="J31" s="1"/>
  <c r="I32"/>
  <c r="I33"/>
  <c r="I34"/>
  <c r="I35"/>
  <c r="I36"/>
  <c r="J36" s="1"/>
  <c r="I30"/>
  <c r="J30" s="1"/>
  <c r="I41"/>
  <c r="I42"/>
  <c r="J42" s="1"/>
  <c r="I43"/>
  <c r="I40"/>
  <c r="I48"/>
  <c r="I49"/>
  <c r="I50"/>
  <c r="I51"/>
  <c r="I52"/>
  <c r="I53"/>
  <c r="I54"/>
  <c r="I55"/>
  <c r="I56"/>
  <c r="J56" s="1"/>
  <c r="I57"/>
  <c r="J57" s="1"/>
  <c r="I47"/>
  <c r="I63"/>
  <c r="J63" s="1"/>
  <c r="I64"/>
  <c r="J64" s="1"/>
  <c r="I66"/>
  <c r="I67"/>
  <c r="I68"/>
  <c r="J68" s="1"/>
  <c r="I69"/>
  <c r="J69" s="1"/>
  <c r="I70"/>
  <c r="I71"/>
  <c r="I72"/>
  <c r="J72" s="1"/>
  <c r="I73"/>
  <c r="J73" s="1"/>
  <c r="I74"/>
  <c r="J74" s="1"/>
  <c r="I62"/>
  <c r="I78"/>
  <c r="J78" s="1"/>
  <c r="I79"/>
  <c r="J79" s="1"/>
  <c r="I80"/>
  <c r="I81"/>
  <c r="I83"/>
  <c r="J83" s="1"/>
  <c r="I84"/>
  <c r="J84" s="1"/>
  <c r="I89"/>
  <c r="I90"/>
  <c r="J90" s="1"/>
  <c r="I91"/>
  <c r="J91" s="1"/>
  <c r="I92"/>
  <c r="J92" s="1"/>
  <c r="I93"/>
  <c r="I94"/>
  <c r="I95"/>
  <c r="I96"/>
  <c r="J96" s="1"/>
  <c r="I97"/>
  <c r="J97" s="1"/>
  <c r="I98"/>
  <c r="I99"/>
  <c r="J99" s="1"/>
  <c r="I100"/>
  <c r="J100" s="1"/>
  <c r="I101"/>
  <c r="J101" s="1"/>
  <c r="I88"/>
  <c r="I106"/>
  <c r="J106" s="1"/>
  <c r="I107"/>
  <c r="J107" s="1"/>
  <c r="I105"/>
  <c r="J105" s="1"/>
  <c r="I112"/>
  <c r="I113"/>
  <c r="I114"/>
  <c r="I115"/>
  <c r="J115" s="1"/>
  <c r="I116"/>
  <c r="I117"/>
  <c r="I118"/>
  <c r="I119"/>
  <c r="I120"/>
  <c r="I121"/>
  <c r="I122"/>
  <c r="I123"/>
  <c r="J123" s="1"/>
  <c r="I111"/>
  <c r="I128"/>
  <c r="I129"/>
  <c r="I130"/>
  <c r="I131"/>
  <c r="I127"/>
  <c r="I139"/>
  <c r="I135"/>
  <c r="J135" s="1"/>
  <c r="I137"/>
  <c r="J137" s="1"/>
  <c r="I138"/>
  <c r="I144"/>
  <c r="I145"/>
  <c r="I143"/>
  <c r="I149"/>
  <c r="I151" s="1"/>
  <c r="I154"/>
  <c r="I155"/>
  <c r="J155" s="1"/>
  <c r="I153"/>
  <c r="I158"/>
  <c r="G159"/>
  <c r="F159"/>
  <c r="F161" s="1"/>
  <c r="H158"/>
  <c r="K158" s="1"/>
  <c r="K159" s="1"/>
  <c r="G156"/>
  <c r="F156"/>
  <c r="K155"/>
  <c r="H154"/>
  <c r="H153"/>
  <c r="H149"/>
  <c r="K149" s="1"/>
  <c r="K151" s="1"/>
  <c r="G146"/>
  <c r="F146"/>
  <c r="H145"/>
  <c r="H144"/>
  <c r="J144" s="1"/>
  <c r="H143"/>
  <c r="G140"/>
  <c r="F140"/>
  <c r="H139"/>
  <c r="K139" s="1"/>
  <c r="H138"/>
  <c r="K138" s="1"/>
  <c r="K137"/>
  <c r="K135"/>
  <c r="G132"/>
  <c r="F132"/>
  <c r="H131"/>
  <c r="K131" s="1"/>
  <c r="H130"/>
  <c r="K130" s="1"/>
  <c r="H129"/>
  <c r="K129" s="1"/>
  <c r="H128"/>
  <c r="K128" s="1"/>
  <c r="H127"/>
  <c r="K127" s="1"/>
  <c r="G124"/>
  <c r="F124"/>
  <c r="K123"/>
  <c r="H122"/>
  <c r="H121"/>
  <c r="K121" s="1"/>
  <c r="H120"/>
  <c r="K120" s="1"/>
  <c r="H119"/>
  <c r="K119" s="1"/>
  <c r="H118"/>
  <c r="K118" s="1"/>
  <c r="H117"/>
  <c r="K117" s="1"/>
  <c r="H116"/>
  <c r="K116" s="1"/>
  <c r="K115"/>
  <c r="H114"/>
  <c r="H113"/>
  <c r="H112"/>
  <c r="H111"/>
  <c r="H108"/>
  <c r="G108"/>
  <c r="F108"/>
  <c r="K107"/>
  <c r="K106"/>
  <c r="K105"/>
  <c r="G102"/>
  <c r="F102"/>
  <c r="K101"/>
  <c r="K100"/>
  <c r="K99"/>
  <c r="H98"/>
  <c r="K98" s="1"/>
  <c r="K97"/>
  <c r="K96"/>
  <c r="H95"/>
  <c r="K92"/>
  <c r="K91"/>
  <c r="K90"/>
  <c r="K89"/>
  <c r="J89"/>
  <c r="H88"/>
  <c r="F85"/>
  <c r="K84"/>
  <c r="K83"/>
  <c r="K81"/>
  <c r="J81"/>
  <c r="K80"/>
  <c r="J80"/>
  <c r="K79"/>
  <c r="K78"/>
  <c r="F75"/>
  <c r="K74"/>
  <c r="K73"/>
  <c r="K72"/>
  <c r="H71"/>
  <c r="K71" s="1"/>
  <c r="H70"/>
  <c r="K69"/>
  <c r="K68"/>
  <c r="K67"/>
  <c r="J67"/>
  <c r="H66"/>
  <c r="K64"/>
  <c r="K63"/>
  <c r="H62"/>
  <c r="K57"/>
  <c r="K56"/>
  <c r="H55"/>
  <c r="H54"/>
  <c r="K54" s="1"/>
  <c r="H53"/>
  <c r="K53" s="1"/>
  <c r="H52"/>
  <c r="K52" s="1"/>
  <c r="H51"/>
  <c r="K51" s="1"/>
  <c r="H50"/>
  <c r="K50" s="1"/>
  <c r="H49"/>
  <c r="K49" s="1"/>
  <c r="H48"/>
  <c r="K48" s="1"/>
  <c r="H47"/>
  <c r="K47" s="1"/>
  <c r="G44"/>
  <c r="F44"/>
  <c r="K43"/>
  <c r="J43"/>
  <c r="K42"/>
  <c r="H41"/>
  <c r="K41" s="1"/>
  <c r="H40"/>
  <c r="K40" s="1"/>
  <c r="G37"/>
  <c r="F37"/>
  <c r="K36"/>
  <c r="H35"/>
  <c r="K35" s="1"/>
  <c r="H34"/>
  <c r="K34" s="1"/>
  <c r="H33"/>
  <c r="K32"/>
  <c r="J32"/>
  <c r="K31"/>
  <c r="K30"/>
  <c r="K18"/>
  <c r="K26"/>
  <c r="J26"/>
  <c r="H17"/>
  <c r="K17" s="1"/>
  <c r="K25"/>
  <c r="K24"/>
  <c r="K23"/>
  <c r="J23"/>
  <c r="H22"/>
  <c r="K22" s="1"/>
  <c r="K16"/>
  <c r="K15"/>
  <c r="K14"/>
  <c r="J14"/>
  <c r="K13"/>
  <c r="H12"/>
  <c r="F9"/>
  <c r="H8"/>
  <c r="H7"/>
  <c r="K7" s="1"/>
  <c r="H6"/>
  <c r="G151" i="46"/>
  <c r="G142"/>
  <c r="G136"/>
  <c r="G128"/>
  <c r="G120"/>
  <c r="G103"/>
  <c r="H103"/>
  <c r="G97"/>
  <c r="G80"/>
  <c r="F80"/>
  <c r="G70"/>
  <c r="G55"/>
  <c r="F55"/>
  <c r="G41"/>
  <c r="G34"/>
  <c r="G24"/>
  <c r="J54"/>
  <c r="K54"/>
  <c r="J19"/>
  <c r="K19"/>
  <c r="J23"/>
  <c r="K23"/>
  <c r="F24"/>
  <c r="K53"/>
  <c r="H52"/>
  <c r="K52" s="1"/>
  <c r="J79"/>
  <c r="K79"/>
  <c r="J78"/>
  <c r="K78"/>
  <c r="J16"/>
  <c r="K16"/>
  <c r="J64"/>
  <c r="K64"/>
  <c r="J77"/>
  <c r="K77"/>
  <c r="J75"/>
  <c r="J76"/>
  <c r="K76"/>
  <c r="K75"/>
  <c r="J174" i="20" l="1"/>
  <c r="J145" i="64"/>
  <c r="J143" i="63"/>
  <c r="J138" i="62"/>
  <c r="J11" i="61"/>
  <c r="J33"/>
  <c r="H135"/>
  <c r="J127"/>
  <c r="J52"/>
  <c r="K11"/>
  <c r="K52"/>
  <c r="J63"/>
  <c r="I135"/>
  <c r="K127"/>
  <c r="K53" i="60"/>
  <c r="J42" i="59"/>
  <c r="J12"/>
  <c r="J54"/>
  <c r="J35"/>
  <c r="K54"/>
  <c r="K54" i="58"/>
  <c r="K12"/>
  <c r="J12"/>
  <c r="J135"/>
  <c r="K135" i="57"/>
  <c r="J41"/>
  <c r="K109"/>
  <c r="J12"/>
  <c r="H143"/>
  <c r="J138"/>
  <c r="I143"/>
  <c r="K53"/>
  <c r="K143" s="1"/>
  <c r="J53" i="56"/>
  <c r="I140"/>
  <c r="K34"/>
  <c r="K140" s="1"/>
  <c r="J105" i="55"/>
  <c r="J34"/>
  <c r="K11"/>
  <c r="J11"/>
  <c r="J53"/>
  <c r="J132"/>
  <c r="I140"/>
  <c r="H140"/>
  <c r="J34" i="54"/>
  <c r="J11"/>
  <c r="H144"/>
  <c r="K126"/>
  <c r="K108"/>
  <c r="J108"/>
  <c r="J126"/>
  <c r="I144"/>
  <c r="K114"/>
  <c r="J35" i="53"/>
  <c r="J132"/>
  <c r="J110"/>
  <c r="J104"/>
  <c r="J122"/>
  <c r="K104"/>
  <c r="K53"/>
  <c r="J53"/>
  <c r="J11"/>
  <c r="K11"/>
  <c r="H140"/>
  <c r="K35"/>
  <c r="I140"/>
  <c r="K132"/>
  <c r="J91" i="52"/>
  <c r="J53"/>
  <c r="J42"/>
  <c r="J11"/>
  <c r="J127"/>
  <c r="J137"/>
  <c r="K11"/>
  <c r="K145" s="1"/>
  <c r="J132"/>
  <c r="J113"/>
  <c r="J35"/>
  <c r="I145"/>
  <c r="J107"/>
  <c r="H145"/>
  <c r="H94" i="51"/>
  <c r="J142"/>
  <c r="J143"/>
  <c r="I129"/>
  <c r="J33"/>
  <c r="I140"/>
  <c r="J140" s="1"/>
  <c r="J64"/>
  <c r="J47"/>
  <c r="K121"/>
  <c r="K138"/>
  <c r="K140" s="1"/>
  <c r="K83"/>
  <c r="K94" s="1"/>
  <c r="J48"/>
  <c r="J88"/>
  <c r="I121"/>
  <c r="H54"/>
  <c r="K40"/>
  <c r="K43" s="1"/>
  <c r="J49"/>
  <c r="J103"/>
  <c r="J109"/>
  <c r="F153"/>
  <c r="J50"/>
  <c r="J133"/>
  <c r="J116"/>
  <c r="K113"/>
  <c r="J104"/>
  <c r="J110"/>
  <c r="J105"/>
  <c r="J106"/>
  <c r="I99"/>
  <c r="J99" s="1"/>
  <c r="K99"/>
  <c r="I94"/>
  <c r="J94" s="1"/>
  <c r="K80"/>
  <c r="I68"/>
  <c r="J60"/>
  <c r="J68" s="1"/>
  <c r="K54"/>
  <c r="I54"/>
  <c r="I43"/>
  <c r="J43" s="1"/>
  <c r="J34"/>
  <c r="I28"/>
  <c r="K28"/>
  <c r="I11"/>
  <c r="J9"/>
  <c r="G153"/>
  <c r="J10"/>
  <c r="J148"/>
  <c r="J80"/>
  <c r="K145"/>
  <c r="I113"/>
  <c r="J118"/>
  <c r="J119"/>
  <c r="J120"/>
  <c r="H121"/>
  <c r="I145"/>
  <c r="K9"/>
  <c r="K10"/>
  <c r="J25"/>
  <c r="J28" s="1"/>
  <c r="K32"/>
  <c r="K33"/>
  <c r="K34"/>
  <c r="J40"/>
  <c r="J46"/>
  <c r="K60"/>
  <c r="K68" s="1"/>
  <c r="J83"/>
  <c r="H113"/>
  <c r="J138"/>
  <c r="H145"/>
  <c r="I151"/>
  <c r="J151" s="1"/>
  <c r="K147"/>
  <c r="K148" s="1"/>
  <c r="H68"/>
  <c r="H11"/>
  <c r="J32"/>
  <c r="I80"/>
  <c r="J132"/>
  <c r="J147"/>
  <c r="J109" i="50"/>
  <c r="J44"/>
  <c r="H123"/>
  <c r="J63"/>
  <c r="J111"/>
  <c r="H115"/>
  <c r="J83"/>
  <c r="J112"/>
  <c r="J145"/>
  <c r="H34"/>
  <c r="J106"/>
  <c r="J146"/>
  <c r="H148"/>
  <c r="I10"/>
  <c r="J30"/>
  <c r="I41"/>
  <c r="K83"/>
  <c r="K105"/>
  <c r="J107"/>
  <c r="K111"/>
  <c r="I138"/>
  <c r="K145"/>
  <c r="K26"/>
  <c r="I68"/>
  <c r="H10"/>
  <c r="J17"/>
  <c r="J19" s="1"/>
  <c r="I34"/>
  <c r="J31"/>
  <c r="J38"/>
  <c r="H95"/>
  <c r="K101"/>
  <c r="K106"/>
  <c r="J108"/>
  <c r="J136"/>
  <c r="I148"/>
  <c r="K146"/>
  <c r="J45"/>
  <c r="H68"/>
  <c r="J64"/>
  <c r="J80"/>
  <c r="I101"/>
  <c r="J101" s="1"/>
  <c r="I115"/>
  <c r="H138"/>
  <c r="J8"/>
  <c r="K17"/>
  <c r="K19" s="1"/>
  <c r="K30"/>
  <c r="K34" s="1"/>
  <c r="J37"/>
  <c r="H53"/>
  <c r="K80"/>
  <c r="J121"/>
  <c r="K133"/>
  <c r="H151"/>
  <c r="J151" s="1"/>
  <c r="G156"/>
  <c r="J9"/>
  <c r="J56"/>
  <c r="J88"/>
  <c r="J98"/>
  <c r="J104"/>
  <c r="J105"/>
  <c r="J120"/>
  <c r="J122"/>
  <c r="J137"/>
  <c r="J26"/>
  <c r="K41"/>
  <c r="K138"/>
  <c r="J150"/>
  <c r="I19"/>
  <c r="K60"/>
  <c r="K6"/>
  <c r="K8"/>
  <c r="K9"/>
  <c r="H41"/>
  <c r="J46"/>
  <c r="J47"/>
  <c r="J48"/>
  <c r="J49"/>
  <c r="K56"/>
  <c r="J60"/>
  <c r="I80"/>
  <c r="J91"/>
  <c r="J118"/>
  <c r="K120"/>
  <c r="K121"/>
  <c r="K122"/>
  <c r="I123"/>
  <c r="J123" s="1"/>
  <c r="J131"/>
  <c r="J132"/>
  <c r="H133"/>
  <c r="J141"/>
  <c r="I143"/>
  <c r="J143" s="1"/>
  <c r="I154"/>
  <c r="J154" s="1"/>
  <c r="I26"/>
  <c r="I53"/>
  <c r="I95"/>
  <c r="K46"/>
  <c r="K53" s="1"/>
  <c r="K91"/>
  <c r="K118"/>
  <c r="I133"/>
  <c r="K141"/>
  <c r="K143" s="1"/>
  <c r="J6"/>
  <c r="I158" i="49"/>
  <c r="J156"/>
  <c r="J158" s="1"/>
  <c r="K155"/>
  <c r="K156" s="1"/>
  <c r="K158" s="1"/>
  <c r="J155"/>
  <c r="J113"/>
  <c r="I9"/>
  <c r="H150"/>
  <c r="H9"/>
  <c r="K103"/>
  <c r="J33"/>
  <c r="J16"/>
  <c r="J18" s="1"/>
  <c r="H56"/>
  <c r="I150"/>
  <c r="J150" s="1"/>
  <c r="J45"/>
  <c r="J51"/>
  <c r="J122"/>
  <c r="J47"/>
  <c r="K51"/>
  <c r="J148"/>
  <c r="H35"/>
  <c r="H134"/>
  <c r="J86"/>
  <c r="J138"/>
  <c r="J31"/>
  <c r="K33"/>
  <c r="K35" s="1"/>
  <c r="I42"/>
  <c r="K48"/>
  <c r="J63"/>
  <c r="H97"/>
  <c r="K122"/>
  <c r="K124" s="1"/>
  <c r="J132"/>
  <c r="I140"/>
  <c r="J143"/>
  <c r="J49"/>
  <c r="J39"/>
  <c r="K49"/>
  <c r="J67"/>
  <c r="K86"/>
  <c r="K97" s="1"/>
  <c r="H124"/>
  <c r="J119"/>
  <c r="J133"/>
  <c r="H140"/>
  <c r="J140" s="1"/>
  <c r="K145"/>
  <c r="J147"/>
  <c r="J139"/>
  <c r="I134"/>
  <c r="I124"/>
  <c r="J121"/>
  <c r="J123"/>
  <c r="J109"/>
  <c r="J111"/>
  <c r="J108"/>
  <c r="J110"/>
  <c r="J112"/>
  <c r="I103"/>
  <c r="J103" s="1"/>
  <c r="I97"/>
  <c r="J90"/>
  <c r="J93"/>
  <c r="I56"/>
  <c r="J46"/>
  <c r="J50"/>
  <c r="J48"/>
  <c r="J52"/>
  <c r="J38"/>
  <c r="J32"/>
  <c r="J8"/>
  <c r="J7"/>
  <c r="K134"/>
  <c r="K18"/>
  <c r="J153"/>
  <c r="K42"/>
  <c r="I18"/>
  <c r="I145"/>
  <c r="K6"/>
  <c r="K7"/>
  <c r="K8"/>
  <c r="H18"/>
  <c r="I35"/>
  <c r="K59"/>
  <c r="J100"/>
  <c r="K107"/>
  <c r="K108"/>
  <c r="K109"/>
  <c r="K110"/>
  <c r="K111"/>
  <c r="K112"/>
  <c r="J118"/>
  <c r="K137"/>
  <c r="K138"/>
  <c r="K139"/>
  <c r="H145"/>
  <c r="K152"/>
  <c r="K153" s="1"/>
  <c r="K147"/>
  <c r="K148"/>
  <c r="J152"/>
  <c r="J6"/>
  <c r="H42"/>
  <c r="J59"/>
  <c r="J107"/>
  <c r="J137"/>
  <c r="J161" i="48"/>
  <c r="J54"/>
  <c r="J51"/>
  <c r="J50"/>
  <c r="J47"/>
  <c r="J109"/>
  <c r="J53"/>
  <c r="J55"/>
  <c r="J41"/>
  <c r="J48"/>
  <c r="J52"/>
  <c r="K53"/>
  <c r="K54"/>
  <c r="K55"/>
  <c r="J49"/>
  <c r="J62"/>
  <c r="J124"/>
  <c r="K114"/>
  <c r="K116"/>
  <c r="K118"/>
  <c r="K119"/>
  <c r="F161"/>
  <c r="J22"/>
  <c r="K40"/>
  <c r="K41"/>
  <c r="J88"/>
  <c r="J143"/>
  <c r="J40"/>
  <c r="K47"/>
  <c r="K158"/>
  <c r="K149"/>
  <c r="K153"/>
  <c r="K154"/>
  <c r="J158"/>
  <c r="K12"/>
  <c r="K17"/>
  <c r="K34"/>
  <c r="K88"/>
  <c r="K96"/>
  <c r="J12"/>
  <c r="K70"/>
  <c r="J149"/>
  <c r="J153"/>
  <c r="K33"/>
  <c r="J66" i="47"/>
  <c r="I27"/>
  <c r="H9"/>
  <c r="K85"/>
  <c r="K27"/>
  <c r="I19"/>
  <c r="H19"/>
  <c r="H27"/>
  <c r="J85"/>
  <c r="H75"/>
  <c r="I85"/>
  <c r="H151"/>
  <c r="I75"/>
  <c r="H59"/>
  <c r="J70"/>
  <c r="J150"/>
  <c r="I59"/>
  <c r="J122"/>
  <c r="J114"/>
  <c r="J33"/>
  <c r="J130"/>
  <c r="J116"/>
  <c r="J8"/>
  <c r="J55"/>
  <c r="K66"/>
  <c r="H102"/>
  <c r="K6"/>
  <c r="K8"/>
  <c r="J35"/>
  <c r="J53"/>
  <c r="J98"/>
  <c r="J118"/>
  <c r="K122"/>
  <c r="J128"/>
  <c r="J40"/>
  <c r="J51"/>
  <c r="J121"/>
  <c r="J34"/>
  <c r="H37"/>
  <c r="J49"/>
  <c r="J71"/>
  <c r="J117"/>
  <c r="J120"/>
  <c r="J129"/>
  <c r="J131"/>
  <c r="H159"/>
  <c r="I146"/>
  <c r="J119"/>
  <c r="J54"/>
  <c r="J50"/>
  <c r="J7"/>
  <c r="K33"/>
  <c r="K37" s="1"/>
  <c r="K55"/>
  <c r="K59" s="1"/>
  <c r="K70"/>
  <c r="H156"/>
  <c r="J138"/>
  <c r="J127"/>
  <c r="J52"/>
  <c r="J48"/>
  <c r="J41"/>
  <c r="J6"/>
  <c r="H132"/>
  <c r="H146"/>
  <c r="J158"/>
  <c r="J159" s="1"/>
  <c r="J139"/>
  <c r="J17"/>
  <c r="J22"/>
  <c r="J27" s="1"/>
  <c r="J88"/>
  <c r="J112"/>
  <c r="I140"/>
  <c r="I159"/>
  <c r="J154"/>
  <c r="J149"/>
  <c r="J145"/>
  <c r="I132"/>
  <c r="I124"/>
  <c r="J111"/>
  <c r="J113"/>
  <c r="J108"/>
  <c r="K108"/>
  <c r="J94"/>
  <c r="I102"/>
  <c r="J93"/>
  <c r="J95"/>
  <c r="J62"/>
  <c r="J47"/>
  <c r="I44"/>
  <c r="J12"/>
  <c r="K44"/>
  <c r="K132"/>
  <c r="I108"/>
  <c r="H140"/>
  <c r="I37"/>
  <c r="K140"/>
  <c r="K143"/>
  <c r="K144"/>
  <c r="K145"/>
  <c r="K153"/>
  <c r="K154"/>
  <c r="K12"/>
  <c r="K19" s="1"/>
  <c r="H44"/>
  <c r="K62"/>
  <c r="K88"/>
  <c r="K93"/>
  <c r="K94"/>
  <c r="K95"/>
  <c r="K111"/>
  <c r="K112"/>
  <c r="K113"/>
  <c r="K114"/>
  <c r="H124"/>
  <c r="J143"/>
  <c r="J153"/>
  <c r="I156"/>
  <c r="J52" i="46"/>
  <c r="J53"/>
  <c r="G154"/>
  <c r="F154"/>
  <c r="I153"/>
  <c r="I154" s="1"/>
  <c r="H153"/>
  <c r="H154" s="1"/>
  <c r="F151"/>
  <c r="K150"/>
  <c r="I150"/>
  <c r="J150" s="1"/>
  <c r="I149"/>
  <c r="H149"/>
  <c r="I148"/>
  <c r="H148"/>
  <c r="G146"/>
  <c r="F146"/>
  <c r="I145"/>
  <c r="H145"/>
  <c r="K145" s="1"/>
  <c r="K146" s="1"/>
  <c r="F142"/>
  <c r="I141"/>
  <c r="H141"/>
  <c r="K141" s="1"/>
  <c r="I140"/>
  <c r="H140"/>
  <c r="K140" s="1"/>
  <c r="I139"/>
  <c r="H139"/>
  <c r="F136"/>
  <c r="I135"/>
  <c r="H135"/>
  <c r="K135" s="1"/>
  <c r="I134"/>
  <c r="H134"/>
  <c r="K134" s="1"/>
  <c r="K133"/>
  <c r="I133"/>
  <c r="J133" s="1"/>
  <c r="K132"/>
  <c r="I132"/>
  <c r="J132" s="1"/>
  <c r="I131"/>
  <c r="H131"/>
  <c r="F128"/>
  <c r="I127"/>
  <c r="H127"/>
  <c r="I126"/>
  <c r="H126"/>
  <c r="K126" s="1"/>
  <c r="I125"/>
  <c r="H125"/>
  <c r="K125" s="1"/>
  <c r="I124"/>
  <c r="H124"/>
  <c r="K124" s="1"/>
  <c r="I123"/>
  <c r="H123"/>
  <c r="F120"/>
  <c r="K119"/>
  <c r="I119"/>
  <c r="J119" s="1"/>
  <c r="I118"/>
  <c r="H118"/>
  <c r="K118" s="1"/>
  <c r="I117"/>
  <c r="H117"/>
  <c r="K117" s="1"/>
  <c r="I116"/>
  <c r="H116"/>
  <c r="K116" s="1"/>
  <c r="I115"/>
  <c r="H115"/>
  <c r="K115" s="1"/>
  <c r="I114"/>
  <c r="H114"/>
  <c r="K114" s="1"/>
  <c r="I113"/>
  <c r="H113"/>
  <c r="K113" s="1"/>
  <c r="K112"/>
  <c r="I112"/>
  <c r="J112" s="1"/>
  <c r="I111"/>
  <c r="H111"/>
  <c r="K111" s="1"/>
  <c r="K110"/>
  <c r="I110"/>
  <c r="J110" s="1"/>
  <c r="I109"/>
  <c r="H109"/>
  <c r="I108"/>
  <c r="H108"/>
  <c r="I107"/>
  <c r="H107"/>
  <c r="I106"/>
  <c r="H106"/>
  <c r="F103"/>
  <c r="K102"/>
  <c r="I102"/>
  <c r="J102" s="1"/>
  <c r="K101"/>
  <c r="I101"/>
  <c r="J101" s="1"/>
  <c r="K100"/>
  <c r="I100"/>
  <c r="I103" s="1"/>
  <c r="F97"/>
  <c r="K96"/>
  <c r="I96"/>
  <c r="J96" s="1"/>
  <c r="K95"/>
  <c r="I95"/>
  <c r="J95" s="1"/>
  <c r="K94"/>
  <c r="I94"/>
  <c r="J94" s="1"/>
  <c r="I93"/>
  <c r="H93"/>
  <c r="K93" s="1"/>
  <c r="K92"/>
  <c r="I92"/>
  <c r="J92" s="1"/>
  <c r="K91"/>
  <c r="I91"/>
  <c r="J91" s="1"/>
  <c r="I90"/>
  <c r="H90"/>
  <c r="I89"/>
  <c r="H89"/>
  <c r="I88"/>
  <c r="H88"/>
  <c r="K87"/>
  <c r="I87"/>
  <c r="J87" s="1"/>
  <c r="K86"/>
  <c r="I86"/>
  <c r="J86" s="1"/>
  <c r="K85"/>
  <c r="I85"/>
  <c r="J85" s="1"/>
  <c r="K84"/>
  <c r="I84"/>
  <c r="J84" s="1"/>
  <c r="I83"/>
  <c r="H83"/>
  <c r="K74"/>
  <c r="I74"/>
  <c r="J74" s="1"/>
  <c r="I73"/>
  <c r="H73"/>
  <c r="H80" s="1"/>
  <c r="F70"/>
  <c r="K69"/>
  <c r="I69"/>
  <c r="J69" s="1"/>
  <c r="K68"/>
  <c r="I68"/>
  <c r="J68" s="1"/>
  <c r="K67"/>
  <c r="I67"/>
  <c r="J67" s="1"/>
  <c r="I66"/>
  <c r="H66"/>
  <c r="K66" s="1"/>
  <c r="I65"/>
  <c r="H65"/>
  <c r="K65" s="1"/>
  <c r="K63"/>
  <c r="I63"/>
  <c r="J63" s="1"/>
  <c r="K62"/>
  <c r="I62"/>
  <c r="J62" s="1"/>
  <c r="I61"/>
  <c r="H61"/>
  <c r="K61" s="1"/>
  <c r="K60"/>
  <c r="I60"/>
  <c r="J60" s="1"/>
  <c r="K59"/>
  <c r="I59"/>
  <c r="J59" s="1"/>
  <c r="I58"/>
  <c r="H58"/>
  <c r="I51"/>
  <c r="H51"/>
  <c r="I50"/>
  <c r="H50"/>
  <c r="I49"/>
  <c r="H49"/>
  <c r="I48"/>
  <c r="H48"/>
  <c r="I47"/>
  <c r="H47"/>
  <c r="I46"/>
  <c r="H46"/>
  <c r="I45"/>
  <c r="H45"/>
  <c r="I44"/>
  <c r="H44"/>
  <c r="F41"/>
  <c r="K40"/>
  <c r="I40"/>
  <c r="J40" s="1"/>
  <c r="K39"/>
  <c r="I39"/>
  <c r="J39" s="1"/>
  <c r="I38"/>
  <c r="H38"/>
  <c r="I37"/>
  <c r="H37"/>
  <c r="F34"/>
  <c r="K33"/>
  <c r="I33"/>
  <c r="J33" s="1"/>
  <c r="I32"/>
  <c r="H32"/>
  <c r="K32" s="1"/>
  <c r="I31"/>
  <c r="H31"/>
  <c r="K31" s="1"/>
  <c r="I30"/>
  <c r="H30"/>
  <c r="K29"/>
  <c r="I29"/>
  <c r="J29" s="1"/>
  <c r="K28"/>
  <c r="I28"/>
  <c r="J28" s="1"/>
  <c r="K27"/>
  <c r="I27"/>
  <c r="K22"/>
  <c r="I22"/>
  <c r="J22" s="1"/>
  <c r="I21"/>
  <c r="H21"/>
  <c r="K21" s="1"/>
  <c r="K20"/>
  <c r="J20"/>
  <c r="K18"/>
  <c r="I18"/>
  <c r="J18" s="1"/>
  <c r="I17"/>
  <c r="H17"/>
  <c r="K15"/>
  <c r="I15"/>
  <c r="J15" s="1"/>
  <c r="K14"/>
  <c r="I14"/>
  <c r="J14" s="1"/>
  <c r="K13"/>
  <c r="I13"/>
  <c r="I12"/>
  <c r="H12"/>
  <c r="G9"/>
  <c r="F9"/>
  <c r="I8"/>
  <c r="H8"/>
  <c r="K8" s="1"/>
  <c r="I7"/>
  <c r="H7"/>
  <c r="K7" s="1"/>
  <c r="I6"/>
  <c r="H6"/>
  <c r="K132" i="45"/>
  <c r="J132"/>
  <c r="I12"/>
  <c r="J12" s="1"/>
  <c r="I13"/>
  <c r="J13" s="1"/>
  <c r="I14"/>
  <c r="I15"/>
  <c r="J15" s="1"/>
  <c r="I16"/>
  <c r="J16" s="1"/>
  <c r="I17"/>
  <c r="J17" s="1"/>
  <c r="I18"/>
  <c r="I19"/>
  <c r="J19" s="1"/>
  <c r="J20"/>
  <c r="I21"/>
  <c r="I22"/>
  <c r="J22" s="1"/>
  <c r="K20"/>
  <c r="K19"/>
  <c r="I151"/>
  <c r="I152" s="1"/>
  <c r="I147"/>
  <c r="I148"/>
  <c r="I146"/>
  <c r="I143"/>
  <c r="I144" s="1"/>
  <c r="I138"/>
  <c r="I139"/>
  <c r="I137"/>
  <c r="I133"/>
  <c r="I129"/>
  <c r="J129" s="1"/>
  <c r="I130"/>
  <c r="I131"/>
  <c r="I128"/>
  <c r="I121"/>
  <c r="I122"/>
  <c r="I123"/>
  <c r="I124"/>
  <c r="I120"/>
  <c r="I116"/>
  <c r="J116" s="1"/>
  <c r="I104"/>
  <c r="I105"/>
  <c r="I106"/>
  <c r="I107"/>
  <c r="J107" s="1"/>
  <c r="I108"/>
  <c r="I109"/>
  <c r="J109" s="1"/>
  <c r="I110"/>
  <c r="I111"/>
  <c r="I112"/>
  <c r="I113"/>
  <c r="I114"/>
  <c r="I115"/>
  <c r="I103"/>
  <c r="I98"/>
  <c r="J98" s="1"/>
  <c r="I99"/>
  <c r="J99" s="1"/>
  <c r="I97"/>
  <c r="J97" s="1"/>
  <c r="I80"/>
  <c r="I81"/>
  <c r="J81" s="1"/>
  <c r="I82"/>
  <c r="J82" s="1"/>
  <c r="I83"/>
  <c r="I84"/>
  <c r="J84" s="1"/>
  <c r="I85"/>
  <c r="I86"/>
  <c r="I87"/>
  <c r="I88"/>
  <c r="J88" s="1"/>
  <c r="I89"/>
  <c r="J89" s="1"/>
  <c r="I90"/>
  <c r="I91"/>
  <c r="J91" s="1"/>
  <c r="I92"/>
  <c r="J92" s="1"/>
  <c r="I93"/>
  <c r="J93" s="1"/>
  <c r="I79"/>
  <c r="I74"/>
  <c r="I75"/>
  <c r="J75" s="1"/>
  <c r="I73"/>
  <c r="I57"/>
  <c r="I58"/>
  <c r="J58" s="1"/>
  <c r="I59"/>
  <c r="I60"/>
  <c r="J60" s="1"/>
  <c r="I61"/>
  <c r="I62"/>
  <c r="I63"/>
  <c r="J63" s="1"/>
  <c r="I64"/>
  <c r="J64" s="1"/>
  <c r="I65"/>
  <c r="I66"/>
  <c r="I67"/>
  <c r="J67" s="1"/>
  <c r="I68"/>
  <c r="J68" s="1"/>
  <c r="I69"/>
  <c r="J69" s="1"/>
  <c r="I56"/>
  <c r="I45"/>
  <c r="I46"/>
  <c r="I47"/>
  <c r="I48"/>
  <c r="I49"/>
  <c r="I50"/>
  <c r="I51"/>
  <c r="I52"/>
  <c r="I44"/>
  <c r="I38"/>
  <c r="I39"/>
  <c r="J39" s="1"/>
  <c r="I40"/>
  <c r="J40" s="1"/>
  <c r="I37"/>
  <c r="I27"/>
  <c r="J27" s="1"/>
  <c r="I28"/>
  <c r="J28" s="1"/>
  <c r="I29"/>
  <c r="I30"/>
  <c r="I31"/>
  <c r="I32"/>
  <c r="I33"/>
  <c r="J33" s="1"/>
  <c r="I26"/>
  <c r="J26" s="1"/>
  <c r="I11"/>
  <c r="I7"/>
  <c r="I8"/>
  <c r="I6"/>
  <c r="G152"/>
  <c r="F152"/>
  <c r="H151"/>
  <c r="H152" s="1"/>
  <c r="G149"/>
  <c r="F149"/>
  <c r="K148"/>
  <c r="J148"/>
  <c r="H147"/>
  <c r="K147" s="1"/>
  <c r="H146"/>
  <c r="G144"/>
  <c r="F144"/>
  <c r="H143"/>
  <c r="K143" s="1"/>
  <c r="K144" s="1"/>
  <c r="G140"/>
  <c r="F140"/>
  <c r="H139"/>
  <c r="K139" s="1"/>
  <c r="H138"/>
  <c r="K138" s="1"/>
  <c r="H137"/>
  <c r="K137" s="1"/>
  <c r="G134"/>
  <c r="F134"/>
  <c r="H133"/>
  <c r="K133" s="1"/>
  <c r="H131"/>
  <c r="K131" s="1"/>
  <c r="K130"/>
  <c r="J130"/>
  <c r="K129"/>
  <c r="H128"/>
  <c r="K128" s="1"/>
  <c r="F125"/>
  <c r="H124"/>
  <c r="H123"/>
  <c r="H122"/>
  <c r="K122" s="1"/>
  <c r="H121"/>
  <c r="H120"/>
  <c r="K120" s="1"/>
  <c r="G117"/>
  <c r="F117"/>
  <c r="K116"/>
  <c r="H115"/>
  <c r="H114"/>
  <c r="K114" s="1"/>
  <c r="H113"/>
  <c r="K113" s="1"/>
  <c r="H112"/>
  <c r="H111"/>
  <c r="H110"/>
  <c r="K110" s="1"/>
  <c r="K109"/>
  <c r="H108"/>
  <c r="K108" s="1"/>
  <c r="K107"/>
  <c r="H106"/>
  <c r="K106" s="1"/>
  <c r="H105"/>
  <c r="K105" s="1"/>
  <c r="H104"/>
  <c r="K104" s="1"/>
  <c r="H103"/>
  <c r="H100"/>
  <c r="G100"/>
  <c r="F100"/>
  <c r="K99"/>
  <c r="K98"/>
  <c r="K97"/>
  <c r="G94"/>
  <c r="F94"/>
  <c r="K93"/>
  <c r="K92"/>
  <c r="K91"/>
  <c r="H90"/>
  <c r="K90" s="1"/>
  <c r="K89"/>
  <c r="K88"/>
  <c r="H87"/>
  <c r="K87" s="1"/>
  <c r="H86"/>
  <c r="K86" s="1"/>
  <c r="H85"/>
  <c r="K85" s="1"/>
  <c r="K84"/>
  <c r="K83"/>
  <c r="K82"/>
  <c r="K81"/>
  <c r="H80"/>
  <c r="K80" s="1"/>
  <c r="G76"/>
  <c r="F76"/>
  <c r="K75"/>
  <c r="H74"/>
  <c r="H73"/>
  <c r="K73" s="1"/>
  <c r="G70"/>
  <c r="F70"/>
  <c r="K69"/>
  <c r="K68"/>
  <c r="K67"/>
  <c r="H66"/>
  <c r="K66" s="1"/>
  <c r="H65"/>
  <c r="K65" s="1"/>
  <c r="K64"/>
  <c r="K63"/>
  <c r="H62"/>
  <c r="K62" s="1"/>
  <c r="H61"/>
  <c r="K61" s="1"/>
  <c r="K60"/>
  <c r="H59"/>
  <c r="K59" s="1"/>
  <c r="K58"/>
  <c r="H57"/>
  <c r="K57" s="1"/>
  <c r="G53"/>
  <c r="F53"/>
  <c r="H52"/>
  <c r="K52" s="1"/>
  <c r="H51"/>
  <c r="K51" s="1"/>
  <c r="H50"/>
  <c r="K50" s="1"/>
  <c r="H49"/>
  <c r="K49" s="1"/>
  <c r="H48"/>
  <c r="K48" s="1"/>
  <c r="H47"/>
  <c r="K47" s="1"/>
  <c r="H46"/>
  <c r="K46" s="1"/>
  <c r="H45"/>
  <c r="K45" s="1"/>
  <c r="H44"/>
  <c r="K44" s="1"/>
  <c r="G41"/>
  <c r="F41"/>
  <c r="K40"/>
  <c r="K39"/>
  <c r="H38"/>
  <c r="K38" s="1"/>
  <c r="H37"/>
  <c r="K37" s="1"/>
  <c r="G34"/>
  <c r="F34"/>
  <c r="K33"/>
  <c r="H32"/>
  <c r="K32" s="1"/>
  <c r="H31"/>
  <c r="K31" s="1"/>
  <c r="H30"/>
  <c r="K30" s="1"/>
  <c r="H29"/>
  <c r="K29" s="1"/>
  <c r="K28"/>
  <c r="K27"/>
  <c r="K26"/>
  <c r="G23"/>
  <c r="F23"/>
  <c r="K22"/>
  <c r="H21"/>
  <c r="K21" s="1"/>
  <c r="H18"/>
  <c r="K17"/>
  <c r="K16"/>
  <c r="K15"/>
  <c r="H14"/>
  <c r="K14" s="1"/>
  <c r="K13"/>
  <c r="K12"/>
  <c r="H11"/>
  <c r="K11" s="1"/>
  <c r="G9"/>
  <c r="F9"/>
  <c r="H8"/>
  <c r="K8" s="1"/>
  <c r="H7"/>
  <c r="K7" s="1"/>
  <c r="H6"/>
  <c r="K6" s="1"/>
  <c r="G79" i="44"/>
  <c r="H79"/>
  <c r="I79"/>
  <c r="J79"/>
  <c r="K79"/>
  <c r="I155"/>
  <c r="I156" s="1"/>
  <c r="I151"/>
  <c r="I152"/>
  <c r="J152" s="1"/>
  <c r="I150"/>
  <c r="I147"/>
  <c r="I148" s="1"/>
  <c r="I142"/>
  <c r="I143"/>
  <c r="I141"/>
  <c r="I137"/>
  <c r="I133"/>
  <c r="I134"/>
  <c r="J134" s="1"/>
  <c r="I135"/>
  <c r="J135" s="1"/>
  <c r="I136"/>
  <c r="I132"/>
  <c r="I125"/>
  <c r="I126"/>
  <c r="I127"/>
  <c r="I128"/>
  <c r="I124"/>
  <c r="I120"/>
  <c r="I107"/>
  <c r="I108"/>
  <c r="J108" s="1"/>
  <c r="I109"/>
  <c r="I110"/>
  <c r="I111"/>
  <c r="J111" s="1"/>
  <c r="I112"/>
  <c r="I113"/>
  <c r="J113" s="1"/>
  <c r="I114"/>
  <c r="I115"/>
  <c r="I116"/>
  <c r="I117"/>
  <c r="I118"/>
  <c r="I119"/>
  <c r="I106"/>
  <c r="I101"/>
  <c r="J101" s="1"/>
  <c r="I102"/>
  <c r="I100"/>
  <c r="I83"/>
  <c r="I84"/>
  <c r="J84" s="1"/>
  <c r="I85"/>
  <c r="I86"/>
  <c r="J86" s="1"/>
  <c r="I87"/>
  <c r="J87" s="1"/>
  <c r="I88"/>
  <c r="I89"/>
  <c r="I90"/>
  <c r="I91"/>
  <c r="J91" s="1"/>
  <c r="I92"/>
  <c r="J92" s="1"/>
  <c r="I93"/>
  <c r="I94"/>
  <c r="J94" s="1"/>
  <c r="I95"/>
  <c r="J95" s="1"/>
  <c r="I96"/>
  <c r="J96" s="1"/>
  <c r="I82"/>
  <c r="I77"/>
  <c r="I78"/>
  <c r="J78" s="1"/>
  <c r="I76"/>
  <c r="I59"/>
  <c r="I60"/>
  <c r="J60" s="1"/>
  <c r="I61"/>
  <c r="I62"/>
  <c r="I63"/>
  <c r="J63" s="1"/>
  <c r="I64"/>
  <c r="I65"/>
  <c r="I66"/>
  <c r="J66" s="1"/>
  <c r="I67"/>
  <c r="J67" s="1"/>
  <c r="I68"/>
  <c r="I69"/>
  <c r="I70"/>
  <c r="J70" s="1"/>
  <c r="I71"/>
  <c r="J71" s="1"/>
  <c r="I72"/>
  <c r="I58"/>
  <c r="I45"/>
  <c r="I46"/>
  <c r="I47"/>
  <c r="I48"/>
  <c r="I49"/>
  <c r="I50"/>
  <c r="I51"/>
  <c r="I52"/>
  <c r="I53"/>
  <c r="I54"/>
  <c r="I44"/>
  <c r="I36"/>
  <c r="I37"/>
  <c r="I38"/>
  <c r="J38" s="1"/>
  <c r="I39"/>
  <c r="J39" s="1"/>
  <c r="I40"/>
  <c r="J40" s="1"/>
  <c r="I25"/>
  <c r="J25" s="1"/>
  <c r="I26"/>
  <c r="J26" s="1"/>
  <c r="I27"/>
  <c r="J27" s="1"/>
  <c r="I28"/>
  <c r="I29"/>
  <c r="I30"/>
  <c r="I31"/>
  <c r="I32"/>
  <c r="J32" s="1"/>
  <c r="I24"/>
  <c r="J24" s="1"/>
  <c r="I11"/>
  <c r="I12"/>
  <c r="I13"/>
  <c r="I14"/>
  <c r="I15"/>
  <c r="I16"/>
  <c r="I17"/>
  <c r="I18"/>
  <c r="I19"/>
  <c r="I20"/>
  <c r="J20" s="1"/>
  <c r="I7"/>
  <c r="I8"/>
  <c r="I6"/>
  <c r="G156"/>
  <c r="F156"/>
  <c r="H155"/>
  <c r="H156" s="1"/>
  <c r="G153"/>
  <c r="F153"/>
  <c r="K152"/>
  <c r="H151"/>
  <c r="K151" s="1"/>
  <c r="H150"/>
  <c r="K150" s="1"/>
  <c r="G148"/>
  <c r="F148"/>
  <c r="H147"/>
  <c r="K147" s="1"/>
  <c r="K148" s="1"/>
  <c r="G144"/>
  <c r="F144"/>
  <c r="H143"/>
  <c r="K143" s="1"/>
  <c r="H142"/>
  <c r="K142" s="1"/>
  <c r="H141"/>
  <c r="K141" s="1"/>
  <c r="G138"/>
  <c r="F138"/>
  <c r="H137"/>
  <c r="K137" s="1"/>
  <c r="H136"/>
  <c r="K135"/>
  <c r="K134"/>
  <c r="H133"/>
  <c r="K133" s="1"/>
  <c r="H132"/>
  <c r="K132" s="1"/>
  <c r="G129"/>
  <c r="F129"/>
  <c r="H128"/>
  <c r="H127"/>
  <c r="K127" s="1"/>
  <c r="H126"/>
  <c r="H125"/>
  <c r="K125" s="1"/>
  <c r="H124"/>
  <c r="G121"/>
  <c r="F121"/>
  <c r="K120"/>
  <c r="J120"/>
  <c r="H119"/>
  <c r="H118"/>
  <c r="H117"/>
  <c r="H116"/>
  <c r="H115"/>
  <c r="H114"/>
  <c r="K113"/>
  <c r="H112"/>
  <c r="K112" s="1"/>
  <c r="K111"/>
  <c r="H110"/>
  <c r="J110" s="1"/>
  <c r="H109"/>
  <c r="K109" s="1"/>
  <c r="K108"/>
  <c r="H107"/>
  <c r="K107" s="1"/>
  <c r="H106"/>
  <c r="K106" s="1"/>
  <c r="H103"/>
  <c r="G103"/>
  <c r="F103"/>
  <c r="K102"/>
  <c r="J102"/>
  <c r="K101"/>
  <c r="K100"/>
  <c r="G97"/>
  <c r="F97"/>
  <c r="K96"/>
  <c r="K95"/>
  <c r="K94"/>
  <c r="H93"/>
  <c r="K92"/>
  <c r="K91"/>
  <c r="H90"/>
  <c r="H89"/>
  <c r="H88"/>
  <c r="K87"/>
  <c r="K86"/>
  <c r="K85"/>
  <c r="J85"/>
  <c r="K84"/>
  <c r="H83"/>
  <c r="H82"/>
  <c r="F79"/>
  <c r="K78"/>
  <c r="H77"/>
  <c r="H76"/>
  <c r="G73"/>
  <c r="F73"/>
  <c r="K72"/>
  <c r="J72"/>
  <c r="K71"/>
  <c r="K70"/>
  <c r="H69"/>
  <c r="K69" s="1"/>
  <c r="H68"/>
  <c r="K68" s="1"/>
  <c r="K67"/>
  <c r="K66"/>
  <c r="H65"/>
  <c r="K65" s="1"/>
  <c r="H64"/>
  <c r="K64" s="1"/>
  <c r="K63"/>
  <c r="H62"/>
  <c r="H61"/>
  <c r="K60"/>
  <c r="H59"/>
  <c r="H58"/>
  <c r="G55"/>
  <c r="F55"/>
  <c r="H54"/>
  <c r="K54" s="1"/>
  <c r="H53"/>
  <c r="K53" s="1"/>
  <c r="H52"/>
  <c r="K52" s="1"/>
  <c r="H51"/>
  <c r="K51" s="1"/>
  <c r="H50"/>
  <c r="K50" s="1"/>
  <c r="H49"/>
  <c r="K49" s="1"/>
  <c r="H48"/>
  <c r="K48" s="1"/>
  <c r="H47"/>
  <c r="K47" s="1"/>
  <c r="H46"/>
  <c r="K46" s="1"/>
  <c r="H45"/>
  <c r="K45" s="1"/>
  <c r="H44"/>
  <c r="K44" s="1"/>
  <c r="G41"/>
  <c r="F41"/>
  <c r="K40"/>
  <c r="K39"/>
  <c r="K38"/>
  <c r="H37"/>
  <c r="H36"/>
  <c r="G33"/>
  <c r="F33"/>
  <c r="K32"/>
  <c r="H31"/>
  <c r="K31" s="1"/>
  <c r="H30"/>
  <c r="K30" s="1"/>
  <c r="H29"/>
  <c r="K29" s="1"/>
  <c r="H28"/>
  <c r="K28" s="1"/>
  <c r="K27"/>
  <c r="K26"/>
  <c r="K25"/>
  <c r="K24"/>
  <c r="G21"/>
  <c r="F21"/>
  <c r="K20"/>
  <c r="H19"/>
  <c r="K19" s="1"/>
  <c r="H18"/>
  <c r="K18" s="1"/>
  <c r="K17"/>
  <c r="K16"/>
  <c r="K15"/>
  <c r="H14"/>
  <c r="K14" s="1"/>
  <c r="H13"/>
  <c r="K13" s="1"/>
  <c r="H12"/>
  <c r="K12" s="1"/>
  <c r="H11"/>
  <c r="K11" s="1"/>
  <c r="G9"/>
  <c r="F9"/>
  <c r="K8"/>
  <c r="H8"/>
  <c r="H7"/>
  <c r="K7" s="1"/>
  <c r="H6"/>
  <c r="K6" s="1"/>
  <c r="G167" i="43"/>
  <c r="H167"/>
  <c r="I167"/>
  <c r="J167"/>
  <c r="K167"/>
  <c r="G47"/>
  <c r="H47"/>
  <c r="I47"/>
  <c r="J47"/>
  <c r="K47"/>
  <c r="G35"/>
  <c r="H35"/>
  <c r="I35"/>
  <c r="J35"/>
  <c r="K35"/>
  <c r="G23"/>
  <c r="H23"/>
  <c r="I23"/>
  <c r="J23"/>
  <c r="K23"/>
  <c r="G8"/>
  <c r="H8"/>
  <c r="I8"/>
  <c r="J8"/>
  <c r="K8"/>
  <c r="K22"/>
  <c r="I160"/>
  <c r="I161"/>
  <c r="I159"/>
  <c r="I164"/>
  <c r="I165" s="1"/>
  <c r="I156"/>
  <c r="H156"/>
  <c r="K156" s="1"/>
  <c r="K157" s="1"/>
  <c r="I151"/>
  <c r="I152"/>
  <c r="I150"/>
  <c r="I146"/>
  <c r="I142"/>
  <c r="I143"/>
  <c r="J143" s="1"/>
  <c r="I144"/>
  <c r="J144" s="1"/>
  <c r="I145"/>
  <c r="I141"/>
  <c r="I134"/>
  <c r="I135"/>
  <c r="I136"/>
  <c r="I137"/>
  <c r="I133"/>
  <c r="I129"/>
  <c r="J129" s="1"/>
  <c r="I116"/>
  <c r="I117"/>
  <c r="J117" s="1"/>
  <c r="I118"/>
  <c r="I119"/>
  <c r="I120"/>
  <c r="J120" s="1"/>
  <c r="I121"/>
  <c r="I122"/>
  <c r="J122" s="1"/>
  <c r="I123"/>
  <c r="I124"/>
  <c r="I125"/>
  <c r="I126"/>
  <c r="I127"/>
  <c r="I128"/>
  <c r="I115"/>
  <c r="I110"/>
  <c r="J110" s="1"/>
  <c r="I111"/>
  <c r="J111" s="1"/>
  <c r="I109"/>
  <c r="J109" s="1"/>
  <c r="I91"/>
  <c r="I92"/>
  <c r="J92" s="1"/>
  <c r="I93"/>
  <c r="I94"/>
  <c r="I95"/>
  <c r="J95" s="1"/>
  <c r="I96"/>
  <c r="I97"/>
  <c r="I98"/>
  <c r="I99"/>
  <c r="J99" s="1"/>
  <c r="I100"/>
  <c r="J100" s="1"/>
  <c r="I101"/>
  <c r="I102"/>
  <c r="J102" s="1"/>
  <c r="I103"/>
  <c r="J103" s="1"/>
  <c r="I104"/>
  <c r="J104" s="1"/>
  <c r="I105"/>
  <c r="J105" s="1"/>
  <c r="I90"/>
  <c r="I83"/>
  <c r="I84"/>
  <c r="I85"/>
  <c r="J85" s="1"/>
  <c r="I86"/>
  <c r="J86" s="1"/>
  <c r="I82"/>
  <c r="I75"/>
  <c r="I76"/>
  <c r="J76" s="1"/>
  <c r="I77"/>
  <c r="J77" s="1"/>
  <c r="I78"/>
  <c r="I65"/>
  <c r="I66"/>
  <c r="J66" s="1"/>
  <c r="I67"/>
  <c r="I68"/>
  <c r="I69"/>
  <c r="J69" s="1"/>
  <c r="I70"/>
  <c r="I71"/>
  <c r="I72"/>
  <c r="I73"/>
  <c r="J73" s="1"/>
  <c r="I74"/>
  <c r="I64"/>
  <c r="I51"/>
  <c r="I52"/>
  <c r="I53"/>
  <c r="I54"/>
  <c r="I55"/>
  <c r="I56"/>
  <c r="I57"/>
  <c r="I58"/>
  <c r="I59"/>
  <c r="I60"/>
  <c r="I50"/>
  <c r="I39"/>
  <c r="I40"/>
  <c r="I41"/>
  <c r="I42"/>
  <c r="I43"/>
  <c r="I44"/>
  <c r="I45"/>
  <c r="J45" s="1"/>
  <c r="I46"/>
  <c r="I38"/>
  <c r="I27"/>
  <c r="J27" s="1"/>
  <c r="I28"/>
  <c r="J28" s="1"/>
  <c r="I29"/>
  <c r="J29" s="1"/>
  <c r="I30"/>
  <c r="I31"/>
  <c r="I32"/>
  <c r="I33"/>
  <c r="I34"/>
  <c r="J34" s="1"/>
  <c r="I26"/>
  <c r="J26" s="1"/>
  <c r="I11"/>
  <c r="J11" s="1"/>
  <c r="I12"/>
  <c r="I13"/>
  <c r="I14"/>
  <c r="I15"/>
  <c r="I16"/>
  <c r="I17"/>
  <c r="I18"/>
  <c r="I19"/>
  <c r="I20"/>
  <c r="I21"/>
  <c r="I10"/>
  <c r="I6"/>
  <c r="I7"/>
  <c r="I5"/>
  <c r="G79"/>
  <c r="F79"/>
  <c r="G165"/>
  <c r="F165"/>
  <c r="H164"/>
  <c r="H165" s="1"/>
  <c r="G162"/>
  <c r="F162"/>
  <c r="K161"/>
  <c r="J161"/>
  <c r="H160"/>
  <c r="H159"/>
  <c r="G157"/>
  <c r="F157"/>
  <c r="G153"/>
  <c r="F153"/>
  <c r="H152"/>
  <c r="H151"/>
  <c r="H150"/>
  <c r="G147"/>
  <c r="F147"/>
  <c r="H146"/>
  <c r="H145"/>
  <c r="K144"/>
  <c r="K143"/>
  <c r="H142"/>
  <c r="H141"/>
  <c r="G138"/>
  <c r="F138"/>
  <c r="H137"/>
  <c r="H136"/>
  <c r="K136" s="1"/>
  <c r="H135"/>
  <c r="K135" s="1"/>
  <c r="H134"/>
  <c r="K134" s="1"/>
  <c r="H133"/>
  <c r="K133" s="1"/>
  <c r="G130"/>
  <c r="F130"/>
  <c r="K129"/>
  <c r="H128"/>
  <c r="H127"/>
  <c r="H126"/>
  <c r="H125"/>
  <c r="H124"/>
  <c r="K124" s="1"/>
  <c r="H123"/>
  <c r="K122"/>
  <c r="H121"/>
  <c r="K121" s="1"/>
  <c r="K120"/>
  <c r="H119"/>
  <c r="H118"/>
  <c r="K117"/>
  <c r="H116"/>
  <c r="K116" s="1"/>
  <c r="H115"/>
  <c r="K115" s="1"/>
  <c r="H112"/>
  <c r="G112"/>
  <c r="F112"/>
  <c r="K111"/>
  <c r="K110"/>
  <c r="K109"/>
  <c r="G106"/>
  <c r="F106"/>
  <c r="K105"/>
  <c r="K104"/>
  <c r="K103"/>
  <c r="K102"/>
  <c r="H101"/>
  <c r="K100"/>
  <c r="K99"/>
  <c r="H98"/>
  <c r="K98" s="1"/>
  <c r="H97"/>
  <c r="K97" s="1"/>
  <c r="H96"/>
  <c r="K96" s="1"/>
  <c r="K95"/>
  <c r="K94"/>
  <c r="J94"/>
  <c r="K93"/>
  <c r="J93"/>
  <c r="K92"/>
  <c r="H91"/>
  <c r="K91" s="1"/>
  <c r="H90"/>
  <c r="G87"/>
  <c r="F87"/>
  <c r="K86"/>
  <c r="K85"/>
  <c r="H84"/>
  <c r="K84" s="1"/>
  <c r="H83"/>
  <c r="K83" s="1"/>
  <c r="H82"/>
  <c r="K82" s="1"/>
  <c r="K78"/>
  <c r="J78"/>
  <c r="K77"/>
  <c r="K76"/>
  <c r="H75"/>
  <c r="H74"/>
  <c r="K73"/>
  <c r="K72"/>
  <c r="J72"/>
  <c r="H71"/>
  <c r="K71" s="1"/>
  <c r="H70"/>
  <c r="K70" s="1"/>
  <c r="K69"/>
  <c r="H68"/>
  <c r="H67"/>
  <c r="K66"/>
  <c r="H65"/>
  <c r="H64"/>
  <c r="G61"/>
  <c r="F61"/>
  <c r="H60"/>
  <c r="K60" s="1"/>
  <c r="H59"/>
  <c r="K59" s="1"/>
  <c r="H58"/>
  <c r="K58" s="1"/>
  <c r="H57"/>
  <c r="K57" s="1"/>
  <c r="H56"/>
  <c r="K56" s="1"/>
  <c r="H55"/>
  <c r="K55" s="1"/>
  <c r="H54"/>
  <c r="K54" s="1"/>
  <c r="H53"/>
  <c r="K53" s="1"/>
  <c r="H52"/>
  <c r="K52" s="1"/>
  <c r="H51"/>
  <c r="K51" s="1"/>
  <c r="H50"/>
  <c r="K50" s="1"/>
  <c r="F47"/>
  <c r="K46"/>
  <c r="J46"/>
  <c r="K45"/>
  <c r="K44"/>
  <c r="J44"/>
  <c r="H42"/>
  <c r="H41"/>
  <c r="F35"/>
  <c r="K34"/>
  <c r="H33"/>
  <c r="K33" s="1"/>
  <c r="H32"/>
  <c r="K32" s="1"/>
  <c r="H31"/>
  <c r="K31" s="1"/>
  <c r="H30"/>
  <c r="K30" s="1"/>
  <c r="K29"/>
  <c r="K28"/>
  <c r="K27"/>
  <c r="K26"/>
  <c r="F23"/>
  <c r="H21"/>
  <c r="K21" s="1"/>
  <c r="H20"/>
  <c r="H19"/>
  <c r="K19" s="1"/>
  <c r="H18"/>
  <c r="H17"/>
  <c r="K17" s="1"/>
  <c r="H16"/>
  <c r="H15"/>
  <c r="K15" s="1"/>
  <c r="H14"/>
  <c r="H13"/>
  <c r="K13" s="1"/>
  <c r="H12"/>
  <c r="K11"/>
  <c r="H10"/>
  <c r="F8"/>
  <c r="H7"/>
  <c r="H6"/>
  <c r="K6" s="1"/>
  <c r="H5"/>
  <c r="G175" i="42"/>
  <c r="H175"/>
  <c r="I175"/>
  <c r="J175"/>
  <c r="K175"/>
  <c r="F175"/>
  <c r="G165"/>
  <c r="F165"/>
  <c r="I165"/>
  <c r="H164"/>
  <c r="H165" s="1"/>
  <c r="K79"/>
  <c r="J79"/>
  <c r="G8"/>
  <c r="F8"/>
  <c r="H7"/>
  <c r="K7" s="1"/>
  <c r="J135" i="61" l="1"/>
  <c r="K135"/>
  <c r="J143" i="57"/>
  <c r="J140" i="56"/>
  <c r="J140" i="55"/>
  <c r="J144" i="54"/>
  <c r="K144"/>
  <c r="K140" i="53"/>
  <c r="J140"/>
  <c r="J145" i="52"/>
  <c r="J113" i="51"/>
  <c r="J121"/>
  <c r="J54"/>
  <c r="H153"/>
  <c r="I153"/>
  <c r="K11"/>
  <c r="J11"/>
  <c r="J145"/>
  <c r="J148" i="50"/>
  <c r="J34"/>
  <c r="J41"/>
  <c r="J138"/>
  <c r="K95"/>
  <c r="J133"/>
  <c r="J95"/>
  <c r="K148"/>
  <c r="K115"/>
  <c r="J10"/>
  <c r="J68"/>
  <c r="J115"/>
  <c r="J53"/>
  <c r="K10"/>
  <c r="K68"/>
  <c r="I156"/>
  <c r="K123"/>
  <c r="H156"/>
  <c r="K115" i="49"/>
  <c r="J115"/>
  <c r="J134"/>
  <c r="J56"/>
  <c r="J97"/>
  <c r="J42"/>
  <c r="J124"/>
  <c r="K56"/>
  <c r="J35"/>
  <c r="J9"/>
  <c r="K150"/>
  <c r="J145"/>
  <c r="K9"/>
  <c r="K140"/>
  <c r="J151" i="47"/>
  <c r="J9"/>
  <c r="K9"/>
  <c r="J37"/>
  <c r="J19"/>
  <c r="J75"/>
  <c r="J140"/>
  <c r="K75"/>
  <c r="J59"/>
  <c r="J44"/>
  <c r="J132"/>
  <c r="K146"/>
  <c r="J102"/>
  <c r="J124"/>
  <c r="J156"/>
  <c r="J146"/>
  <c r="K124"/>
  <c r="K102"/>
  <c r="K156"/>
  <c r="I24" i="46"/>
  <c r="H41"/>
  <c r="K103"/>
  <c r="I128"/>
  <c r="H151"/>
  <c r="H128"/>
  <c r="K131"/>
  <c r="K136" s="1"/>
  <c r="H136"/>
  <c r="K58"/>
  <c r="K70" s="1"/>
  <c r="H70"/>
  <c r="I55"/>
  <c r="I70"/>
  <c r="H97"/>
  <c r="H120"/>
  <c r="I142"/>
  <c r="I34"/>
  <c r="I41"/>
  <c r="H55"/>
  <c r="I80"/>
  <c r="H142"/>
  <c r="I151"/>
  <c r="I97"/>
  <c r="K12"/>
  <c r="H24"/>
  <c r="K30"/>
  <c r="K34" s="1"/>
  <c r="H34"/>
  <c r="I120"/>
  <c r="I136"/>
  <c r="J13"/>
  <c r="J88"/>
  <c r="J90"/>
  <c r="J31"/>
  <c r="J65"/>
  <c r="J127"/>
  <c r="J115"/>
  <c r="J117"/>
  <c r="J145"/>
  <c r="J146" s="1"/>
  <c r="H9"/>
  <c r="J6"/>
  <c r="J30"/>
  <c r="J58"/>
  <c r="J66"/>
  <c r="J93"/>
  <c r="J114"/>
  <c r="H146"/>
  <c r="J118"/>
  <c r="J131"/>
  <c r="J135"/>
  <c r="K6"/>
  <c r="K9" s="1"/>
  <c r="J73"/>
  <c r="J80" s="1"/>
  <c r="J7"/>
  <c r="J32"/>
  <c r="J116"/>
  <c r="K123"/>
  <c r="K127"/>
  <c r="J140"/>
  <c r="J8"/>
  <c r="J113"/>
  <c r="K139"/>
  <c r="K142" s="1"/>
  <c r="J148"/>
  <c r="J151" s="1"/>
  <c r="J149"/>
  <c r="J141"/>
  <c r="J134"/>
  <c r="J124"/>
  <c r="J125"/>
  <c r="J126"/>
  <c r="J106"/>
  <c r="J108"/>
  <c r="J107"/>
  <c r="J109"/>
  <c r="J111"/>
  <c r="J100"/>
  <c r="J103" s="1"/>
  <c r="J89"/>
  <c r="G156"/>
  <c r="J61"/>
  <c r="J45"/>
  <c r="J47"/>
  <c r="J49"/>
  <c r="J51"/>
  <c r="J46"/>
  <c r="J48"/>
  <c r="J50"/>
  <c r="J37"/>
  <c r="J38"/>
  <c r="J21"/>
  <c r="J12"/>
  <c r="I146"/>
  <c r="K17"/>
  <c r="J27"/>
  <c r="K37"/>
  <c r="K38"/>
  <c r="K44"/>
  <c r="K45"/>
  <c r="K46"/>
  <c r="K47"/>
  <c r="K48"/>
  <c r="K49"/>
  <c r="K50"/>
  <c r="K51"/>
  <c r="K73"/>
  <c r="K80" s="1"/>
  <c r="K83"/>
  <c r="K88"/>
  <c r="K89"/>
  <c r="K90"/>
  <c r="K106"/>
  <c r="K107"/>
  <c r="K108"/>
  <c r="K109"/>
  <c r="K153"/>
  <c r="K154" s="1"/>
  <c r="K148"/>
  <c r="K149"/>
  <c r="J153"/>
  <c r="J154" s="1"/>
  <c r="I9"/>
  <c r="J17"/>
  <c r="J44"/>
  <c r="J83"/>
  <c r="J123"/>
  <c r="J139"/>
  <c r="H76" i="45"/>
  <c r="J104"/>
  <c r="J103"/>
  <c r="J85"/>
  <c r="J87"/>
  <c r="J18"/>
  <c r="J79"/>
  <c r="J59"/>
  <c r="J57"/>
  <c r="J86"/>
  <c r="K18"/>
  <c r="K23" s="1"/>
  <c r="J80"/>
  <c r="J66"/>
  <c r="J106"/>
  <c r="J128"/>
  <c r="J147"/>
  <c r="I140"/>
  <c r="K41"/>
  <c r="H149"/>
  <c r="I53"/>
  <c r="J137"/>
  <c r="J138"/>
  <c r="I125"/>
  <c r="K124"/>
  <c r="G125"/>
  <c r="G154" s="1"/>
  <c r="K121"/>
  <c r="K123"/>
  <c r="J111"/>
  <c r="J115"/>
  <c r="J100"/>
  <c r="H70"/>
  <c r="F154"/>
  <c r="J11"/>
  <c r="J38"/>
  <c r="H41"/>
  <c r="J65"/>
  <c r="I76"/>
  <c r="K74"/>
  <c r="K76" s="1"/>
  <c r="H117"/>
  <c r="K111"/>
  <c r="J113"/>
  <c r="K115"/>
  <c r="I134"/>
  <c r="K140"/>
  <c r="J139"/>
  <c r="H23"/>
  <c r="I117"/>
  <c r="J112"/>
  <c r="J14"/>
  <c r="J21"/>
  <c r="J56"/>
  <c r="J74"/>
  <c r="H94"/>
  <c r="J105"/>
  <c r="J110"/>
  <c r="K112"/>
  <c r="J114"/>
  <c r="H140"/>
  <c r="J146"/>
  <c r="K100"/>
  <c r="I100"/>
  <c r="I94"/>
  <c r="I41"/>
  <c r="J37"/>
  <c r="K34"/>
  <c r="I23"/>
  <c r="I9"/>
  <c r="K9"/>
  <c r="K53"/>
  <c r="K134"/>
  <c r="K151"/>
  <c r="K152" s="1"/>
  <c r="J6"/>
  <c r="J7"/>
  <c r="J8"/>
  <c r="H9"/>
  <c r="J29"/>
  <c r="J30"/>
  <c r="J31"/>
  <c r="J32"/>
  <c r="I34"/>
  <c r="J44"/>
  <c r="J45"/>
  <c r="J46"/>
  <c r="J47"/>
  <c r="J48"/>
  <c r="J49"/>
  <c r="J50"/>
  <c r="J51"/>
  <c r="J52"/>
  <c r="H53"/>
  <c r="J61"/>
  <c r="J62"/>
  <c r="I70"/>
  <c r="J90"/>
  <c r="J108"/>
  <c r="J120"/>
  <c r="J121"/>
  <c r="J122"/>
  <c r="J123"/>
  <c r="J124"/>
  <c r="H125"/>
  <c r="J131"/>
  <c r="J133"/>
  <c r="H134"/>
  <c r="J143"/>
  <c r="J144" s="1"/>
  <c r="H144"/>
  <c r="H34"/>
  <c r="K56"/>
  <c r="K79"/>
  <c r="K94" s="1"/>
  <c r="J83"/>
  <c r="K103"/>
  <c r="K146"/>
  <c r="K149" s="1"/>
  <c r="J151"/>
  <c r="J152" s="1"/>
  <c r="I149"/>
  <c r="J73"/>
  <c r="J93" i="44"/>
  <c r="J8"/>
  <c r="K93"/>
  <c r="J28"/>
  <c r="J52"/>
  <c r="I97"/>
  <c r="I103"/>
  <c r="J107"/>
  <c r="I129"/>
  <c r="J7"/>
  <c r="H41"/>
  <c r="J133"/>
  <c r="J49"/>
  <c r="J132"/>
  <c r="J151"/>
  <c r="J13"/>
  <c r="J16"/>
  <c r="J47"/>
  <c r="J88"/>
  <c r="J109"/>
  <c r="H153"/>
  <c r="J6"/>
  <c r="K9"/>
  <c r="H9"/>
  <c r="J136"/>
  <c r="J29"/>
  <c r="J53"/>
  <c r="J15"/>
  <c r="J17"/>
  <c r="J30"/>
  <c r="J65"/>
  <c r="K110"/>
  <c r="J54"/>
  <c r="J50"/>
  <c r="J46"/>
  <c r="J143"/>
  <c r="H33"/>
  <c r="H55"/>
  <c r="J45"/>
  <c r="F158"/>
  <c r="J12"/>
  <c r="J19"/>
  <c r="J48"/>
  <c r="J51"/>
  <c r="J61"/>
  <c r="J90"/>
  <c r="H129"/>
  <c r="J142"/>
  <c r="H144"/>
  <c r="K153"/>
  <c r="J18"/>
  <c r="J14"/>
  <c r="J11"/>
  <c r="J31"/>
  <c r="J64"/>
  <c r="J150"/>
  <c r="I144"/>
  <c r="J141"/>
  <c r="I121"/>
  <c r="J83"/>
  <c r="J77"/>
  <c r="J76"/>
  <c r="J59"/>
  <c r="I55"/>
  <c r="I41"/>
  <c r="J9"/>
  <c r="I9"/>
  <c r="I153"/>
  <c r="I138"/>
  <c r="J126"/>
  <c r="J128"/>
  <c r="J114"/>
  <c r="J116"/>
  <c r="J118"/>
  <c r="J106"/>
  <c r="J115"/>
  <c r="J117"/>
  <c r="J119"/>
  <c r="K103"/>
  <c r="J100"/>
  <c r="J103" s="1"/>
  <c r="J82"/>
  <c r="J89"/>
  <c r="J58"/>
  <c r="J62"/>
  <c r="J44"/>
  <c r="J37"/>
  <c r="K33"/>
  <c r="G158"/>
  <c r="I21"/>
  <c r="K55"/>
  <c r="K144"/>
  <c r="J33"/>
  <c r="I33"/>
  <c r="I73"/>
  <c r="K36"/>
  <c r="K37"/>
  <c r="K58"/>
  <c r="K59"/>
  <c r="H73"/>
  <c r="H97"/>
  <c r="K124"/>
  <c r="K126"/>
  <c r="K128"/>
  <c r="K136"/>
  <c r="K138" s="1"/>
  <c r="K21"/>
  <c r="H21"/>
  <c r="J36"/>
  <c r="K61"/>
  <c r="K62"/>
  <c r="J68"/>
  <c r="J69"/>
  <c r="K76"/>
  <c r="K77"/>
  <c r="K82"/>
  <c r="K83"/>
  <c r="K88"/>
  <c r="K89"/>
  <c r="K90"/>
  <c r="J112"/>
  <c r="K114"/>
  <c r="K115"/>
  <c r="K116"/>
  <c r="K117"/>
  <c r="K118"/>
  <c r="K119"/>
  <c r="J124"/>
  <c r="J125"/>
  <c r="J127"/>
  <c r="J137"/>
  <c r="H138"/>
  <c r="J147"/>
  <c r="J148" s="1"/>
  <c r="H148"/>
  <c r="K155"/>
  <c r="K156" s="1"/>
  <c r="H121"/>
  <c r="J155"/>
  <c r="J156" s="1"/>
  <c r="J156" i="43"/>
  <c r="J22"/>
  <c r="H79"/>
  <c r="J53"/>
  <c r="I157"/>
  <c r="F167"/>
  <c r="I79"/>
  <c r="J7"/>
  <c r="J98"/>
  <c r="J119"/>
  <c r="J123"/>
  <c r="J127"/>
  <c r="J137"/>
  <c r="J39"/>
  <c r="J41"/>
  <c r="J43"/>
  <c r="J125"/>
  <c r="J30"/>
  <c r="J58"/>
  <c r="J126"/>
  <c r="J128"/>
  <c r="J135"/>
  <c r="K137"/>
  <c r="K138" s="1"/>
  <c r="J33"/>
  <c r="J50"/>
  <c r="J83"/>
  <c r="J136"/>
  <c r="J54"/>
  <c r="J70"/>
  <c r="J84"/>
  <c r="I106"/>
  <c r="J133"/>
  <c r="I138"/>
  <c r="J57"/>
  <c r="J71"/>
  <c r="J75"/>
  <c r="J91"/>
  <c r="K112"/>
  <c r="J121"/>
  <c r="J141"/>
  <c r="J145"/>
  <c r="J68"/>
  <c r="J146"/>
  <c r="J152"/>
  <c r="K10"/>
  <c r="J12"/>
  <c r="J16"/>
  <c r="J20"/>
  <c r="J40"/>
  <c r="J65"/>
  <c r="H106"/>
  <c r="J118"/>
  <c r="K123"/>
  <c r="K125"/>
  <c r="K126"/>
  <c r="K127"/>
  <c r="K128"/>
  <c r="J142"/>
  <c r="J151"/>
  <c r="J160"/>
  <c r="J10"/>
  <c r="J31"/>
  <c r="I61"/>
  <c r="J51"/>
  <c r="J55"/>
  <c r="J59"/>
  <c r="J74"/>
  <c r="J96"/>
  <c r="I112"/>
  <c r="J124"/>
  <c r="I147"/>
  <c r="K145"/>
  <c r="K146"/>
  <c r="I153"/>
  <c r="H61"/>
  <c r="J14"/>
  <c r="J18"/>
  <c r="J38"/>
  <c r="J42"/>
  <c r="J67"/>
  <c r="J101"/>
  <c r="H138"/>
  <c r="J32"/>
  <c r="K61"/>
  <c r="J52"/>
  <c r="J56"/>
  <c r="J60"/>
  <c r="J82"/>
  <c r="J90"/>
  <c r="J97"/>
  <c r="J134"/>
  <c r="H153"/>
  <c r="H162"/>
  <c r="I87"/>
  <c r="K87"/>
  <c r="J112"/>
  <c r="K164"/>
  <c r="K165" s="1"/>
  <c r="K159"/>
  <c r="K160"/>
  <c r="J164"/>
  <c r="J165" s="1"/>
  <c r="J157"/>
  <c r="H157"/>
  <c r="K5"/>
  <c r="K12"/>
  <c r="K14"/>
  <c r="K16"/>
  <c r="K18"/>
  <c r="K20"/>
  <c r="K64"/>
  <c r="K65"/>
  <c r="K74"/>
  <c r="K75"/>
  <c r="K101"/>
  <c r="I130"/>
  <c r="H147"/>
  <c r="J6"/>
  <c r="K7"/>
  <c r="J13"/>
  <c r="J15"/>
  <c r="J17"/>
  <c r="J19"/>
  <c r="J21"/>
  <c r="K38"/>
  <c r="K39"/>
  <c r="K40"/>
  <c r="K41"/>
  <c r="K42"/>
  <c r="K43"/>
  <c r="J64"/>
  <c r="K67"/>
  <c r="K68"/>
  <c r="H87"/>
  <c r="J115"/>
  <c r="J116"/>
  <c r="K118"/>
  <c r="K119"/>
  <c r="H130"/>
  <c r="K141"/>
  <c r="K142"/>
  <c r="K150"/>
  <c r="K151"/>
  <c r="K152"/>
  <c r="J159"/>
  <c r="I162"/>
  <c r="J5"/>
  <c r="K90"/>
  <c r="J150"/>
  <c r="K164" i="42"/>
  <c r="K165" s="1"/>
  <c r="J164"/>
  <c r="J165" s="1"/>
  <c r="J7"/>
  <c r="J153" i="51" l="1"/>
  <c r="K153"/>
  <c r="K156" i="50"/>
  <c r="J156"/>
  <c r="K151" i="46"/>
  <c r="K41"/>
  <c r="K128"/>
  <c r="J142"/>
  <c r="K97"/>
  <c r="K55"/>
  <c r="J128"/>
  <c r="K120"/>
  <c r="J34"/>
  <c r="J70"/>
  <c r="J97"/>
  <c r="J24"/>
  <c r="J55"/>
  <c r="J41"/>
  <c r="J120"/>
  <c r="J136"/>
  <c r="K24"/>
  <c r="J9"/>
  <c r="H156"/>
  <c r="I156"/>
  <c r="K70" i="45"/>
  <c r="J149"/>
  <c r="J41"/>
  <c r="J140"/>
  <c r="J76"/>
  <c r="J94"/>
  <c r="K125"/>
  <c r="J70"/>
  <c r="J23"/>
  <c r="K117"/>
  <c r="J117"/>
  <c r="J134"/>
  <c r="J34"/>
  <c r="I154"/>
  <c r="H154"/>
  <c r="J9"/>
  <c r="J53"/>
  <c r="J125"/>
  <c r="J138" i="44"/>
  <c r="J153"/>
  <c r="J21"/>
  <c r="H158"/>
  <c r="J144"/>
  <c r="J55"/>
  <c r="J121"/>
  <c r="J97"/>
  <c r="J41"/>
  <c r="I158"/>
  <c r="K121"/>
  <c r="J73"/>
  <c r="K41"/>
  <c r="J129"/>
  <c r="K97"/>
  <c r="K129"/>
  <c r="K73"/>
  <c r="K79" i="43"/>
  <c r="J79"/>
  <c r="J106"/>
  <c r="J153"/>
  <c r="J87"/>
  <c r="J147"/>
  <c r="J61"/>
  <c r="J138"/>
  <c r="K106"/>
  <c r="K130"/>
  <c r="J162"/>
  <c r="J130"/>
  <c r="K147"/>
  <c r="K162"/>
  <c r="K153"/>
  <c r="K107" i="42"/>
  <c r="G108"/>
  <c r="I107"/>
  <c r="F108"/>
  <c r="I172"/>
  <c r="I173" s="1"/>
  <c r="I168"/>
  <c r="I169"/>
  <c r="J169" s="1"/>
  <c r="I167"/>
  <c r="I160"/>
  <c r="I161" s="1"/>
  <c r="I155"/>
  <c r="I156"/>
  <c r="I154"/>
  <c r="I150"/>
  <c r="I146"/>
  <c r="I147"/>
  <c r="J147" s="1"/>
  <c r="I148"/>
  <c r="J148" s="1"/>
  <c r="I149"/>
  <c r="I145"/>
  <c r="I136"/>
  <c r="I137"/>
  <c r="I138"/>
  <c r="I139"/>
  <c r="I140"/>
  <c r="I141"/>
  <c r="I135"/>
  <c r="I131"/>
  <c r="J131" s="1"/>
  <c r="I118"/>
  <c r="I119"/>
  <c r="I120"/>
  <c r="I121"/>
  <c r="I122"/>
  <c r="J122" s="1"/>
  <c r="I123"/>
  <c r="I124"/>
  <c r="J124" s="1"/>
  <c r="I125"/>
  <c r="I126"/>
  <c r="I127"/>
  <c r="I128"/>
  <c r="I129"/>
  <c r="I130"/>
  <c r="I117"/>
  <c r="I112"/>
  <c r="J112" s="1"/>
  <c r="I113"/>
  <c r="I111"/>
  <c r="J111" s="1"/>
  <c r="I92"/>
  <c r="I93"/>
  <c r="J93" s="1"/>
  <c r="I94"/>
  <c r="I95"/>
  <c r="J95" s="1"/>
  <c r="I96"/>
  <c r="I97"/>
  <c r="I98"/>
  <c r="I99"/>
  <c r="I100"/>
  <c r="J100" s="1"/>
  <c r="I101"/>
  <c r="I102"/>
  <c r="I103"/>
  <c r="J103" s="1"/>
  <c r="I104"/>
  <c r="J104" s="1"/>
  <c r="I105"/>
  <c r="J105" s="1"/>
  <c r="I106"/>
  <c r="I91"/>
  <c r="I84"/>
  <c r="I85"/>
  <c r="I86"/>
  <c r="I87"/>
  <c r="I83"/>
  <c r="I66"/>
  <c r="I67"/>
  <c r="I68"/>
  <c r="I69"/>
  <c r="I70"/>
  <c r="J70" s="1"/>
  <c r="I71"/>
  <c r="I72"/>
  <c r="I73"/>
  <c r="J73" s="1"/>
  <c r="I74"/>
  <c r="J74" s="1"/>
  <c r="I75"/>
  <c r="I76"/>
  <c r="I77"/>
  <c r="I78"/>
  <c r="J78" s="1"/>
  <c r="I65"/>
  <c r="I52"/>
  <c r="I53"/>
  <c r="I54"/>
  <c r="I55"/>
  <c r="I56"/>
  <c r="I57"/>
  <c r="I58"/>
  <c r="I59"/>
  <c r="I60"/>
  <c r="I61"/>
  <c r="I51"/>
  <c r="I40"/>
  <c r="I41"/>
  <c r="I42"/>
  <c r="I43"/>
  <c r="I44"/>
  <c r="I45"/>
  <c r="I46"/>
  <c r="J46" s="1"/>
  <c r="I47"/>
  <c r="I39"/>
  <c r="I28"/>
  <c r="J28" s="1"/>
  <c r="I29"/>
  <c r="I30"/>
  <c r="J30" s="1"/>
  <c r="I31"/>
  <c r="I32"/>
  <c r="I33"/>
  <c r="I34"/>
  <c r="I35"/>
  <c r="I27"/>
  <c r="J27" s="1"/>
  <c r="I11"/>
  <c r="J11" s="1"/>
  <c r="I12"/>
  <c r="I13"/>
  <c r="I14"/>
  <c r="I15"/>
  <c r="I16"/>
  <c r="I17"/>
  <c r="I18"/>
  <c r="I19"/>
  <c r="I20"/>
  <c r="I21"/>
  <c r="I22"/>
  <c r="I23"/>
  <c r="I10"/>
  <c r="I6"/>
  <c r="I5"/>
  <c r="I8" s="1"/>
  <c r="H160"/>
  <c r="G173"/>
  <c r="F173"/>
  <c r="H172"/>
  <c r="H173" s="1"/>
  <c r="G170"/>
  <c r="F170"/>
  <c r="K169"/>
  <c r="H168"/>
  <c r="K168" s="1"/>
  <c r="H167"/>
  <c r="K167" s="1"/>
  <c r="G161"/>
  <c r="F161"/>
  <c r="H161"/>
  <c r="G157"/>
  <c r="F157"/>
  <c r="H156"/>
  <c r="K156" s="1"/>
  <c r="H155"/>
  <c r="K155" s="1"/>
  <c r="H154"/>
  <c r="G151"/>
  <c r="F151"/>
  <c r="H150"/>
  <c r="K150" s="1"/>
  <c r="H149"/>
  <c r="K148"/>
  <c r="K147"/>
  <c r="H146"/>
  <c r="H145"/>
  <c r="G142"/>
  <c r="F142"/>
  <c r="H141"/>
  <c r="H140"/>
  <c r="H139"/>
  <c r="K139" s="1"/>
  <c r="K138"/>
  <c r="H137"/>
  <c r="H136"/>
  <c r="K136" s="1"/>
  <c r="H135"/>
  <c r="K135" s="1"/>
  <c r="G132"/>
  <c r="F132"/>
  <c r="K131"/>
  <c r="H130"/>
  <c r="H129"/>
  <c r="K129" s="1"/>
  <c r="H128"/>
  <c r="H127"/>
  <c r="H126"/>
  <c r="K126" s="1"/>
  <c r="H125"/>
  <c r="K125" s="1"/>
  <c r="K124"/>
  <c r="H123"/>
  <c r="K123" s="1"/>
  <c r="K122"/>
  <c r="H121"/>
  <c r="K121" s="1"/>
  <c r="H120"/>
  <c r="K120" s="1"/>
  <c r="K119"/>
  <c r="J119"/>
  <c r="H118"/>
  <c r="K118" s="1"/>
  <c r="H117"/>
  <c r="K117" s="1"/>
  <c r="H114"/>
  <c r="G114"/>
  <c r="F114"/>
  <c r="K113"/>
  <c r="J113"/>
  <c r="K112"/>
  <c r="K111"/>
  <c r="K106"/>
  <c r="J106"/>
  <c r="K105"/>
  <c r="K104"/>
  <c r="K103"/>
  <c r="H102"/>
  <c r="K102" s="1"/>
  <c r="K101"/>
  <c r="J101"/>
  <c r="K100"/>
  <c r="H99"/>
  <c r="H98"/>
  <c r="H97"/>
  <c r="K97" s="1"/>
  <c r="K96"/>
  <c r="J96"/>
  <c r="K95"/>
  <c r="K94"/>
  <c r="J94"/>
  <c r="K93"/>
  <c r="H92"/>
  <c r="H91"/>
  <c r="K91" s="1"/>
  <c r="G88"/>
  <c r="F88"/>
  <c r="K87"/>
  <c r="J87"/>
  <c r="K86"/>
  <c r="H85"/>
  <c r="K85" s="1"/>
  <c r="H84"/>
  <c r="K84" s="1"/>
  <c r="H83"/>
  <c r="G80"/>
  <c r="F80"/>
  <c r="K78"/>
  <c r="K77"/>
  <c r="J77"/>
  <c r="H76"/>
  <c r="K76" s="1"/>
  <c r="H75"/>
  <c r="K75" s="1"/>
  <c r="K74"/>
  <c r="K73"/>
  <c r="H72"/>
  <c r="H71"/>
  <c r="K70"/>
  <c r="H69"/>
  <c r="K69" s="1"/>
  <c r="H68"/>
  <c r="K68" s="1"/>
  <c r="K67"/>
  <c r="J67"/>
  <c r="H66"/>
  <c r="H65"/>
  <c r="G62"/>
  <c r="F62"/>
  <c r="H61"/>
  <c r="H60"/>
  <c r="H59"/>
  <c r="K59" s="1"/>
  <c r="H58"/>
  <c r="K58" s="1"/>
  <c r="H57"/>
  <c r="H56"/>
  <c r="H55"/>
  <c r="H54"/>
  <c r="K54" s="1"/>
  <c r="H53"/>
  <c r="H52"/>
  <c r="H51"/>
  <c r="K51" s="1"/>
  <c r="G48"/>
  <c r="F48"/>
  <c r="K47"/>
  <c r="J47"/>
  <c r="K46"/>
  <c r="K45"/>
  <c r="H44"/>
  <c r="K44" s="1"/>
  <c r="H43"/>
  <c r="K43" s="1"/>
  <c r="H42"/>
  <c r="K42" s="1"/>
  <c r="H41"/>
  <c r="K41" s="1"/>
  <c r="H40"/>
  <c r="K40" s="1"/>
  <c r="H39"/>
  <c r="G36"/>
  <c r="F36"/>
  <c r="K35"/>
  <c r="J35"/>
  <c r="H34"/>
  <c r="H33"/>
  <c r="H32"/>
  <c r="H31"/>
  <c r="K31" s="1"/>
  <c r="K30"/>
  <c r="K29"/>
  <c r="J29"/>
  <c r="K28"/>
  <c r="K27"/>
  <c r="G24"/>
  <c r="F24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H12"/>
  <c r="K12" s="1"/>
  <c r="K11"/>
  <c r="H10"/>
  <c r="H6"/>
  <c r="J6" s="1"/>
  <c r="H5"/>
  <c r="I151" i="41"/>
  <c r="I131"/>
  <c r="J131" s="1"/>
  <c r="G168"/>
  <c r="H168"/>
  <c r="I168"/>
  <c r="J168"/>
  <c r="K168"/>
  <c r="K166"/>
  <c r="K167"/>
  <c r="K165"/>
  <c r="G48"/>
  <c r="H48"/>
  <c r="I48"/>
  <c r="J48"/>
  <c r="K48"/>
  <c r="I170"/>
  <c r="I171" s="1"/>
  <c r="H170"/>
  <c r="I93"/>
  <c r="I94"/>
  <c r="J94" s="1"/>
  <c r="I95"/>
  <c r="J95" s="1"/>
  <c r="I96"/>
  <c r="J96" s="1"/>
  <c r="I97"/>
  <c r="J97" s="1"/>
  <c r="I98"/>
  <c r="I99"/>
  <c r="I100"/>
  <c r="I101"/>
  <c r="J101" s="1"/>
  <c r="I102"/>
  <c r="J102" s="1"/>
  <c r="I103"/>
  <c r="I104"/>
  <c r="J104" s="1"/>
  <c r="I105"/>
  <c r="J105" s="1"/>
  <c r="I106"/>
  <c r="J106" s="1"/>
  <c r="I107"/>
  <c r="I92"/>
  <c r="I83"/>
  <c r="I84"/>
  <c r="I85"/>
  <c r="J85" s="1"/>
  <c r="I86"/>
  <c r="J86" s="1"/>
  <c r="I87"/>
  <c r="J87" s="1"/>
  <c r="I88"/>
  <c r="J88" s="1"/>
  <c r="I82"/>
  <c r="I76"/>
  <c r="I77"/>
  <c r="J77" s="1"/>
  <c r="I78"/>
  <c r="J78" s="1"/>
  <c r="I66"/>
  <c r="I67"/>
  <c r="J67" s="1"/>
  <c r="I68"/>
  <c r="I69"/>
  <c r="I70"/>
  <c r="J70" s="1"/>
  <c r="I71"/>
  <c r="I72"/>
  <c r="I73"/>
  <c r="I74"/>
  <c r="J74" s="1"/>
  <c r="I75"/>
  <c r="I65"/>
  <c r="I52"/>
  <c r="I53"/>
  <c r="I54"/>
  <c r="I55"/>
  <c r="I56"/>
  <c r="I57"/>
  <c r="I58"/>
  <c r="I59"/>
  <c r="I60"/>
  <c r="I61"/>
  <c r="I51"/>
  <c r="I40"/>
  <c r="I41"/>
  <c r="I42"/>
  <c r="I43"/>
  <c r="I44"/>
  <c r="I45"/>
  <c r="J45" s="1"/>
  <c r="I46"/>
  <c r="J46" s="1"/>
  <c r="I47"/>
  <c r="J47" s="1"/>
  <c r="I39"/>
  <c r="I28"/>
  <c r="J28" s="1"/>
  <c r="I29"/>
  <c r="I30"/>
  <c r="J30" s="1"/>
  <c r="I31"/>
  <c r="I32"/>
  <c r="I33"/>
  <c r="I34"/>
  <c r="I35"/>
  <c r="J35" s="1"/>
  <c r="I27"/>
  <c r="J27" s="1"/>
  <c r="I10"/>
  <c r="J10" s="1"/>
  <c r="I11"/>
  <c r="I12"/>
  <c r="I13"/>
  <c r="I14"/>
  <c r="I15"/>
  <c r="I16"/>
  <c r="I17"/>
  <c r="I18"/>
  <c r="I19"/>
  <c r="I20"/>
  <c r="I21"/>
  <c r="I22"/>
  <c r="I23"/>
  <c r="J23" s="1"/>
  <c r="I9"/>
  <c r="I5"/>
  <c r="G7"/>
  <c r="F7"/>
  <c r="H6"/>
  <c r="K6" s="1"/>
  <c r="G171"/>
  <c r="F171"/>
  <c r="F168"/>
  <c r="I167"/>
  <c r="J167" s="1"/>
  <c r="I166"/>
  <c r="H166"/>
  <c r="I165"/>
  <c r="H165"/>
  <c r="G162"/>
  <c r="F162"/>
  <c r="I161"/>
  <c r="I162" s="1"/>
  <c r="H161"/>
  <c r="K161" s="1"/>
  <c r="K162" s="1"/>
  <c r="G158"/>
  <c r="F158"/>
  <c r="I157"/>
  <c r="H157"/>
  <c r="I156"/>
  <c r="H156"/>
  <c r="I155"/>
  <c r="H155"/>
  <c r="G152"/>
  <c r="F152"/>
  <c r="H151"/>
  <c r="K151" s="1"/>
  <c r="I150"/>
  <c r="H150"/>
  <c r="K150" s="1"/>
  <c r="K149"/>
  <c r="I149"/>
  <c r="J149" s="1"/>
  <c r="K148"/>
  <c r="I148"/>
  <c r="J148" s="1"/>
  <c r="I147"/>
  <c r="H147"/>
  <c r="I146"/>
  <c r="H146"/>
  <c r="G143"/>
  <c r="F143"/>
  <c r="I142"/>
  <c r="H142"/>
  <c r="K142" s="1"/>
  <c r="I141"/>
  <c r="H141"/>
  <c r="K141" s="1"/>
  <c r="I140"/>
  <c r="H140"/>
  <c r="K140" s="1"/>
  <c r="I139"/>
  <c r="H139"/>
  <c r="K139" s="1"/>
  <c r="I138"/>
  <c r="H138"/>
  <c r="K138" s="1"/>
  <c r="I137"/>
  <c r="K137"/>
  <c r="I136"/>
  <c r="H136"/>
  <c r="K136" s="1"/>
  <c r="I135"/>
  <c r="H135"/>
  <c r="K135" s="1"/>
  <c r="G132"/>
  <c r="F132"/>
  <c r="K131"/>
  <c r="I130"/>
  <c r="H130"/>
  <c r="K130" s="1"/>
  <c r="I129"/>
  <c r="H129"/>
  <c r="K129" s="1"/>
  <c r="I128"/>
  <c r="H128"/>
  <c r="K128" s="1"/>
  <c r="I127"/>
  <c r="H127"/>
  <c r="I126"/>
  <c r="H126"/>
  <c r="K126" s="1"/>
  <c r="I125"/>
  <c r="H125"/>
  <c r="K125" s="1"/>
  <c r="K124"/>
  <c r="I124"/>
  <c r="J124" s="1"/>
  <c r="I123"/>
  <c r="H123"/>
  <c r="K123" s="1"/>
  <c r="K122"/>
  <c r="I122"/>
  <c r="J122" s="1"/>
  <c r="I121"/>
  <c r="H121"/>
  <c r="K121" s="1"/>
  <c r="I120"/>
  <c r="H120"/>
  <c r="K120" s="1"/>
  <c r="K119"/>
  <c r="I119"/>
  <c r="J119" s="1"/>
  <c r="I118"/>
  <c r="H118"/>
  <c r="K118" s="1"/>
  <c r="I117"/>
  <c r="H117"/>
  <c r="H114"/>
  <c r="G114"/>
  <c r="F114"/>
  <c r="K113"/>
  <c r="I113"/>
  <c r="J113" s="1"/>
  <c r="K112"/>
  <c r="I112"/>
  <c r="J112" s="1"/>
  <c r="K111"/>
  <c r="I111"/>
  <c r="J111" s="1"/>
  <c r="G108"/>
  <c r="F108"/>
  <c r="K107"/>
  <c r="J107"/>
  <c r="K106"/>
  <c r="K105"/>
  <c r="K104"/>
  <c r="H103"/>
  <c r="K103" s="1"/>
  <c r="K102"/>
  <c r="K101"/>
  <c r="H100"/>
  <c r="K100" s="1"/>
  <c r="H99"/>
  <c r="K99" s="1"/>
  <c r="H98"/>
  <c r="K98" s="1"/>
  <c r="K97"/>
  <c r="K96"/>
  <c r="K95"/>
  <c r="K94"/>
  <c r="H93"/>
  <c r="K93" s="1"/>
  <c r="H92"/>
  <c r="K92" s="1"/>
  <c r="G89"/>
  <c r="F89"/>
  <c r="K88"/>
  <c r="K87"/>
  <c r="K86"/>
  <c r="K85"/>
  <c r="H84"/>
  <c r="K84" s="1"/>
  <c r="H83"/>
  <c r="K83" s="1"/>
  <c r="H82"/>
  <c r="K82" s="1"/>
  <c r="G79"/>
  <c r="F79"/>
  <c r="K78"/>
  <c r="K77"/>
  <c r="H76"/>
  <c r="K76" s="1"/>
  <c r="H75"/>
  <c r="K75" s="1"/>
  <c r="K74"/>
  <c r="K73"/>
  <c r="J73"/>
  <c r="H72"/>
  <c r="K72" s="1"/>
  <c r="H71"/>
  <c r="K70"/>
  <c r="H69"/>
  <c r="K69" s="1"/>
  <c r="H68"/>
  <c r="K68" s="1"/>
  <c r="K67"/>
  <c r="H66"/>
  <c r="K66" s="1"/>
  <c r="H65"/>
  <c r="K65" s="1"/>
  <c r="G62"/>
  <c r="F62"/>
  <c r="H61"/>
  <c r="K61" s="1"/>
  <c r="K60"/>
  <c r="H60"/>
  <c r="H59"/>
  <c r="H58"/>
  <c r="K58" s="1"/>
  <c r="H57"/>
  <c r="K57" s="1"/>
  <c r="H56"/>
  <c r="K56" s="1"/>
  <c r="H55"/>
  <c r="H54"/>
  <c r="K54" s="1"/>
  <c r="H53"/>
  <c r="K53" s="1"/>
  <c r="H52"/>
  <c r="K52" s="1"/>
  <c r="H51"/>
  <c r="K51" s="1"/>
  <c r="F48"/>
  <c r="K47"/>
  <c r="K46"/>
  <c r="K45"/>
  <c r="H44"/>
  <c r="K44" s="1"/>
  <c r="H43"/>
  <c r="K43" s="1"/>
  <c r="H42"/>
  <c r="K42" s="1"/>
  <c r="H41"/>
  <c r="K41" s="1"/>
  <c r="H40"/>
  <c r="K40" s="1"/>
  <c r="H39"/>
  <c r="K39" s="1"/>
  <c r="G36"/>
  <c r="F36"/>
  <c r="K35"/>
  <c r="H34"/>
  <c r="K34" s="1"/>
  <c r="H33"/>
  <c r="K33" s="1"/>
  <c r="H32"/>
  <c r="K32" s="1"/>
  <c r="H31"/>
  <c r="K30"/>
  <c r="K29"/>
  <c r="K28"/>
  <c r="K27"/>
  <c r="G24"/>
  <c r="F24"/>
  <c r="K23"/>
  <c r="H22"/>
  <c r="K22" s="1"/>
  <c r="H21"/>
  <c r="H20"/>
  <c r="K20" s="1"/>
  <c r="H19"/>
  <c r="K19" s="1"/>
  <c r="H18"/>
  <c r="K18" s="1"/>
  <c r="H17"/>
  <c r="H16"/>
  <c r="K16" s="1"/>
  <c r="H15"/>
  <c r="K15" s="1"/>
  <c r="H14"/>
  <c r="K14" s="1"/>
  <c r="H13"/>
  <c r="H12"/>
  <c r="K12" s="1"/>
  <c r="H11"/>
  <c r="K11" s="1"/>
  <c r="K10"/>
  <c r="H9"/>
  <c r="K9" s="1"/>
  <c r="H5"/>
  <c r="K5" s="1"/>
  <c r="H178" i="40"/>
  <c r="G176"/>
  <c r="H176"/>
  <c r="I176"/>
  <c r="J176"/>
  <c r="K176"/>
  <c r="F178"/>
  <c r="F176"/>
  <c r="K175"/>
  <c r="H175"/>
  <c r="K41"/>
  <c r="H41"/>
  <c r="J41" s="1"/>
  <c r="K46"/>
  <c r="J46"/>
  <c r="K45"/>
  <c r="J45"/>
  <c r="I97"/>
  <c r="I98"/>
  <c r="I99"/>
  <c r="I100"/>
  <c r="I101"/>
  <c r="I102"/>
  <c r="I103"/>
  <c r="I104"/>
  <c r="I105"/>
  <c r="J105" s="1"/>
  <c r="I106"/>
  <c r="I107"/>
  <c r="I108"/>
  <c r="I109"/>
  <c r="I110"/>
  <c r="I111"/>
  <c r="I96"/>
  <c r="I87"/>
  <c r="I88"/>
  <c r="I89"/>
  <c r="I90"/>
  <c r="I91"/>
  <c r="I92"/>
  <c r="I86"/>
  <c r="I82"/>
  <c r="I83" s="1"/>
  <c r="K76"/>
  <c r="K77"/>
  <c r="K78"/>
  <c r="K74"/>
  <c r="I66"/>
  <c r="I67"/>
  <c r="J67" s="1"/>
  <c r="I68"/>
  <c r="I69"/>
  <c r="I70"/>
  <c r="J70" s="1"/>
  <c r="I71"/>
  <c r="I72"/>
  <c r="I73"/>
  <c r="I74"/>
  <c r="I75"/>
  <c r="I76"/>
  <c r="I77"/>
  <c r="I78"/>
  <c r="J78" s="1"/>
  <c r="I65"/>
  <c r="I52"/>
  <c r="I53"/>
  <c r="I54"/>
  <c r="I55"/>
  <c r="I56"/>
  <c r="I57"/>
  <c r="I58"/>
  <c r="I59"/>
  <c r="I60"/>
  <c r="I61"/>
  <c r="J77"/>
  <c r="I51"/>
  <c r="I39"/>
  <c r="I40"/>
  <c r="I42"/>
  <c r="I43"/>
  <c r="I44"/>
  <c r="J44" s="1"/>
  <c r="I47"/>
  <c r="I38"/>
  <c r="I27"/>
  <c r="I28"/>
  <c r="I29"/>
  <c r="I30"/>
  <c r="I31"/>
  <c r="I32"/>
  <c r="I33"/>
  <c r="I34"/>
  <c r="I26"/>
  <c r="J26" s="1"/>
  <c r="I9"/>
  <c r="J9" s="1"/>
  <c r="I10"/>
  <c r="I11"/>
  <c r="I12"/>
  <c r="I13"/>
  <c r="I14"/>
  <c r="I15"/>
  <c r="I16"/>
  <c r="I17"/>
  <c r="I18"/>
  <c r="I19"/>
  <c r="I20"/>
  <c r="I21"/>
  <c r="I22"/>
  <c r="I8"/>
  <c r="J8" s="1"/>
  <c r="I5"/>
  <c r="I6" s="1"/>
  <c r="G173"/>
  <c r="F173"/>
  <c r="K172"/>
  <c r="I172"/>
  <c r="J172" s="1"/>
  <c r="I171"/>
  <c r="H171"/>
  <c r="K171" s="1"/>
  <c r="I170"/>
  <c r="H170"/>
  <c r="K170" s="1"/>
  <c r="G167"/>
  <c r="F167"/>
  <c r="I166"/>
  <c r="I167" s="1"/>
  <c r="H166"/>
  <c r="H167" s="1"/>
  <c r="G163"/>
  <c r="F163"/>
  <c r="I162"/>
  <c r="H162"/>
  <c r="I161"/>
  <c r="H161"/>
  <c r="I160"/>
  <c r="H160"/>
  <c r="G156"/>
  <c r="F156"/>
  <c r="I155"/>
  <c r="H155"/>
  <c r="I154"/>
  <c r="H154"/>
  <c r="K153"/>
  <c r="I153"/>
  <c r="J153" s="1"/>
  <c r="K152"/>
  <c r="I152"/>
  <c r="J152" s="1"/>
  <c r="I151"/>
  <c r="H151"/>
  <c r="I150"/>
  <c r="H150"/>
  <c r="G147"/>
  <c r="F147"/>
  <c r="I146"/>
  <c r="H146"/>
  <c r="I145"/>
  <c r="H145"/>
  <c r="I144"/>
  <c r="H144"/>
  <c r="I143"/>
  <c r="H143"/>
  <c r="I142"/>
  <c r="H142"/>
  <c r="I141"/>
  <c r="H141"/>
  <c r="I140"/>
  <c r="H140"/>
  <c r="I139"/>
  <c r="H139"/>
  <c r="G136"/>
  <c r="F136"/>
  <c r="K135"/>
  <c r="I135"/>
  <c r="J135" s="1"/>
  <c r="I134"/>
  <c r="H134"/>
  <c r="I133"/>
  <c r="H133"/>
  <c r="I132"/>
  <c r="H132"/>
  <c r="I131"/>
  <c r="H131"/>
  <c r="I130"/>
  <c r="H130"/>
  <c r="I129"/>
  <c r="H129"/>
  <c r="K128"/>
  <c r="I128"/>
  <c r="J128" s="1"/>
  <c r="I127"/>
  <c r="H127"/>
  <c r="K126"/>
  <c r="I126"/>
  <c r="J126" s="1"/>
  <c r="I125"/>
  <c r="H125"/>
  <c r="K125" s="1"/>
  <c r="I124"/>
  <c r="H124"/>
  <c r="K124" s="1"/>
  <c r="K123"/>
  <c r="I123"/>
  <c r="J123" s="1"/>
  <c r="I122"/>
  <c r="H122"/>
  <c r="I121"/>
  <c r="H121"/>
  <c r="H118"/>
  <c r="G118"/>
  <c r="F118"/>
  <c r="K117"/>
  <c r="I117"/>
  <c r="J117" s="1"/>
  <c r="K116"/>
  <c r="I116"/>
  <c r="J116" s="1"/>
  <c r="K115"/>
  <c r="I115"/>
  <c r="G112"/>
  <c r="F112"/>
  <c r="K111"/>
  <c r="J111"/>
  <c r="K110"/>
  <c r="J110"/>
  <c r="K109"/>
  <c r="J109"/>
  <c r="K108"/>
  <c r="J108"/>
  <c r="H107"/>
  <c r="K107" s="1"/>
  <c r="K106"/>
  <c r="J106"/>
  <c r="K105"/>
  <c r="H104"/>
  <c r="H103"/>
  <c r="H102"/>
  <c r="K101"/>
  <c r="J101"/>
  <c r="K100"/>
  <c r="J100"/>
  <c r="K99"/>
  <c r="J99"/>
  <c r="K98"/>
  <c r="J98"/>
  <c r="H97"/>
  <c r="K97" s="1"/>
  <c r="H96"/>
  <c r="G93"/>
  <c r="F93"/>
  <c r="H92"/>
  <c r="K91"/>
  <c r="J91"/>
  <c r="K90"/>
  <c r="J90"/>
  <c r="H89"/>
  <c r="K89" s="1"/>
  <c r="H88"/>
  <c r="H87"/>
  <c r="K87" s="1"/>
  <c r="H86"/>
  <c r="H93" s="1"/>
  <c r="G83"/>
  <c r="F83"/>
  <c r="H82"/>
  <c r="H83" s="1"/>
  <c r="G79"/>
  <c r="F79"/>
  <c r="H76"/>
  <c r="H75"/>
  <c r="J74"/>
  <c r="K73"/>
  <c r="J73"/>
  <c r="H72"/>
  <c r="H71"/>
  <c r="K70"/>
  <c r="H69"/>
  <c r="K69" s="1"/>
  <c r="H68"/>
  <c r="K68" s="1"/>
  <c r="K67"/>
  <c r="H66"/>
  <c r="K65"/>
  <c r="H65"/>
  <c r="G62"/>
  <c r="F62"/>
  <c r="H61"/>
  <c r="H60"/>
  <c r="H59"/>
  <c r="J59" s="1"/>
  <c r="H58"/>
  <c r="H57"/>
  <c r="H56"/>
  <c r="H55"/>
  <c r="J55" s="1"/>
  <c r="H54"/>
  <c r="H53"/>
  <c r="H52"/>
  <c r="H51"/>
  <c r="G48"/>
  <c r="F48"/>
  <c r="H47"/>
  <c r="K44"/>
  <c r="H43"/>
  <c r="H42"/>
  <c r="J42" s="1"/>
  <c r="H40"/>
  <c r="H39"/>
  <c r="H38"/>
  <c r="G35"/>
  <c r="F35"/>
  <c r="K34"/>
  <c r="J34"/>
  <c r="H33"/>
  <c r="H32"/>
  <c r="H31"/>
  <c r="H30"/>
  <c r="K29"/>
  <c r="J29"/>
  <c r="K28"/>
  <c r="J28"/>
  <c r="K27"/>
  <c r="J27"/>
  <c r="K26"/>
  <c r="G23"/>
  <c r="F23"/>
  <c r="K22"/>
  <c r="J22"/>
  <c r="H21"/>
  <c r="H20"/>
  <c r="H19"/>
  <c r="H18"/>
  <c r="H17"/>
  <c r="H16"/>
  <c r="H15"/>
  <c r="H14"/>
  <c r="H13"/>
  <c r="H12"/>
  <c r="H11"/>
  <c r="H10"/>
  <c r="K9"/>
  <c r="H8"/>
  <c r="G6"/>
  <c r="F6"/>
  <c r="H5"/>
  <c r="H6" s="1"/>
  <c r="G24" i="39"/>
  <c r="H24"/>
  <c r="H7"/>
  <c r="G47"/>
  <c r="I47"/>
  <c r="H42"/>
  <c r="K42" s="1"/>
  <c r="H44"/>
  <c r="K44" s="1"/>
  <c r="I97"/>
  <c r="I98"/>
  <c r="J98" s="1"/>
  <c r="J100"/>
  <c r="I101"/>
  <c r="J101" s="1"/>
  <c r="I102"/>
  <c r="I103"/>
  <c r="I104"/>
  <c r="K101"/>
  <c r="K100"/>
  <c r="G79"/>
  <c r="J74"/>
  <c r="K74"/>
  <c r="K73"/>
  <c r="G113"/>
  <c r="F113"/>
  <c r="K99"/>
  <c r="J99"/>
  <c r="F79"/>
  <c r="J78"/>
  <c r="K78"/>
  <c r="K68"/>
  <c r="G174"/>
  <c r="F174"/>
  <c r="K173"/>
  <c r="I173"/>
  <c r="J173" s="1"/>
  <c r="I172"/>
  <c r="H172"/>
  <c r="K172" s="1"/>
  <c r="I171"/>
  <c r="H171"/>
  <c r="K171" s="1"/>
  <c r="G168"/>
  <c r="F168"/>
  <c r="I167"/>
  <c r="I168" s="1"/>
  <c r="H167"/>
  <c r="H168" s="1"/>
  <c r="G164"/>
  <c r="F164"/>
  <c r="I163"/>
  <c r="H163"/>
  <c r="K163" s="1"/>
  <c r="I162"/>
  <c r="H162"/>
  <c r="K162" s="1"/>
  <c r="I161"/>
  <c r="H161"/>
  <c r="K161" s="1"/>
  <c r="G157"/>
  <c r="F157"/>
  <c r="I156"/>
  <c r="H156"/>
  <c r="I155"/>
  <c r="H155"/>
  <c r="K154"/>
  <c r="I154"/>
  <c r="J154" s="1"/>
  <c r="K153"/>
  <c r="I153"/>
  <c r="J153" s="1"/>
  <c r="I152"/>
  <c r="H152"/>
  <c r="I151"/>
  <c r="H151"/>
  <c r="G148"/>
  <c r="F148"/>
  <c r="I147"/>
  <c r="H147"/>
  <c r="K147" s="1"/>
  <c r="I146"/>
  <c r="H146"/>
  <c r="K146" s="1"/>
  <c r="J145"/>
  <c r="I145"/>
  <c r="H145"/>
  <c r="K145" s="1"/>
  <c r="I144"/>
  <c r="H144"/>
  <c r="K144" s="1"/>
  <c r="I143"/>
  <c r="H143"/>
  <c r="K143" s="1"/>
  <c r="I142"/>
  <c r="H142"/>
  <c r="K142" s="1"/>
  <c r="I141"/>
  <c r="J141" s="1"/>
  <c r="H141"/>
  <c r="K141" s="1"/>
  <c r="I140"/>
  <c r="H140"/>
  <c r="K140" s="1"/>
  <c r="G137"/>
  <c r="F137"/>
  <c r="K136"/>
  <c r="I136"/>
  <c r="J136" s="1"/>
  <c r="I135"/>
  <c r="H135"/>
  <c r="I134"/>
  <c r="H134"/>
  <c r="I133"/>
  <c r="H133"/>
  <c r="I132"/>
  <c r="H132"/>
  <c r="I131"/>
  <c r="H131"/>
  <c r="I130"/>
  <c r="H130"/>
  <c r="K129"/>
  <c r="I129"/>
  <c r="J129" s="1"/>
  <c r="I128"/>
  <c r="H128"/>
  <c r="K128" s="1"/>
  <c r="K127"/>
  <c r="I127"/>
  <c r="J127" s="1"/>
  <c r="I126"/>
  <c r="H126"/>
  <c r="K126" s="1"/>
  <c r="J125"/>
  <c r="I125"/>
  <c r="H125"/>
  <c r="K125" s="1"/>
  <c r="K124"/>
  <c r="J124"/>
  <c r="I124"/>
  <c r="I123"/>
  <c r="H123"/>
  <c r="I122"/>
  <c r="H122"/>
  <c r="H137" s="1"/>
  <c r="H119"/>
  <c r="G119"/>
  <c r="F119"/>
  <c r="K118"/>
  <c r="I118"/>
  <c r="J118" s="1"/>
  <c r="K117"/>
  <c r="J117"/>
  <c r="I117"/>
  <c r="K116"/>
  <c r="I116"/>
  <c r="J116" s="1"/>
  <c r="K112"/>
  <c r="I112"/>
  <c r="J112" s="1"/>
  <c r="K111"/>
  <c r="I111"/>
  <c r="J111" s="1"/>
  <c r="K110"/>
  <c r="I110"/>
  <c r="J110" s="1"/>
  <c r="K109"/>
  <c r="I109"/>
  <c r="J109" s="1"/>
  <c r="I108"/>
  <c r="H108"/>
  <c r="K108" s="1"/>
  <c r="I107"/>
  <c r="H107"/>
  <c r="K107" s="1"/>
  <c r="K106"/>
  <c r="I106"/>
  <c r="J106" s="1"/>
  <c r="K105"/>
  <c r="I105"/>
  <c r="J105" s="1"/>
  <c r="H104"/>
  <c r="H103"/>
  <c r="H102"/>
  <c r="K98"/>
  <c r="H97"/>
  <c r="I96"/>
  <c r="H96"/>
  <c r="K96" s="1"/>
  <c r="G93"/>
  <c r="F93"/>
  <c r="I92"/>
  <c r="H92"/>
  <c r="K91"/>
  <c r="I91"/>
  <c r="J91" s="1"/>
  <c r="K90"/>
  <c r="I90"/>
  <c r="J90" s="1"/>
  <c r="K89"/>
  <c r="I89"/>
  <c r="H89"/>
  <c r="I88"/>
  <c r="J88" s="1"/>
  <c r="H88"/>
  <c r="K88" s="1"/>
  <c r="I87"/>
  <c r="H87"/>
  <c r="K87" s="1"/>
  <c r="I86"/>
  <c r="H86"/>
  <c r="G83"/>
  <c r="F83"/>
  <c r="K82"/>
  <c r="K83" s="1"/>
  <c r="I82"/>
  <c r="I83" s="1"/>
  <c r="H82"/>
  <c r="H83" s="1"/>
  <c r="K77"/>
  <c r="I77"/>
  <c r="J77" s="1"/>
  <c r="I76"/>
  <c r="H76"/>
  <c r="K76" s="1"/>
  <c r="I75"/>
  <c r="H75"/>
  <c r="K75" s="1"/>
  <c r="I72"/>
  <c r="J72" s="1"/>
  <c r="H72"/>
  <c r="K72" s="1"/>
  <c r="I71"/>
  <c r="H71"/>
  <c r="K71" s="1"/>
  <c r="K70"/>
  <c r="I70"/>
  <c r="J70" s="1"/>
  <c r="I69"/>
  <c r="H69"/>
  <c r="I68"/>
  <c r="H68"/>
  <c r="K67"/>
  <c r="I67"/>
  <c r="J67" s="1"/>
  <c r="I66"/>
  <c r="H66"/>
  <c r="I65"/>
  <c r="H65"/>
  <c r="H79" s="1"/>
  <c r="G62"/>
  <c r="F62"/>
  <c r="I61"/>
  <c r="H61"/>
  <c r="K61" s="1"/>
  <c r="I60"/>
  <c r="H60"/>
  <c r="K60" s="1"/>
  <c r="I59"/>
  <c r="H59"/>
  <c r="K59" s="1"/>
  <c r="I58"/>
  <c r="H58"/>
  <c r="K58" s="1"/>
  <c r="I57"/>
  <c r="H57"/>
  <c r="K57" s="1"/>
  <c r="I56"/>
  <c r="H56"/>
  <c r="K56" s="1"/>
  <c r="I55"/>
  <c r="H55"/>
  <c r="K55" s="1"/>
  <c r="I54"/>
  <c r="H54"/>
  <c r="K54" s="1"/>
  <c r="I53"/>
  <c r="H53"/>
  <c r="K53" s="1"/>
  <c r="I52"/>
  <c r="H52"/>
  <c r="K52" s="1"/>
  <c r="I51"/>
  <c r="H51"/>
  <c r="K51" s="1"/>
  <c r="I50"/>
  <c r="H50"/>
  <c r="K50" s="1"/>
  <c r="F47"/>
  <c r="I46"/>
  <c r="H46"/>
  <c r="K45"/>
  <c r="J45"/>
  <c r="I45"/>
  <c r="I43"/>
  <c r="H43"/>
  <c r="I41"/>
  <c r="H41"/>
  <c r="I40"/>
  <c r="H40"/>
  <c r="K40" s="1"/>
  <c r="K39"/>
  <c r="I39"/>
  <c r="H39"/>
  <c r="H47" s="1"/>
  <c r="G36"/>
  <c r="F36"/>
  <c r="K35"/>
  <c r="I35"/>
  <c r="J35" s="1"/>
  <c r="I34"/>
  <c r="H34"/>
  <c r="I33"/>
  <c r="H33"/>
  <c r="I32"/>
  <c r="H32"/>
  <c r="I31"/>
  <c r="H31"/>
  <c r="K30"/>
  <c r="I30"/>
  <c r="J30" s="1"/>
  <c r="K29"/>
  <c r="I29"/>
  <c r="J29" s="1"/>
  <c r="K28"/>
  <c r="J28"/>
  <c r="I28"/>
  <c r="K27"/>
  <c r="I27"/>
  <c r="J27" s="1"/>
  <c r="F24"/>
  <c r="K23"/>
  <c r="I23"/>
  <c r="J23" s="1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K10"/>
  <c r="I10"/>
  <c r="J10" s="1"/>
  <c r="I9"/>
  <c r="I24" s="1"/>
  <c r="H9"/>
  <c r="G7"/>
  <c r="F7"/>
  <c r="I6"/>
  <c r="H6"/>
  <c r="I5"/>
  <c r="I7" s="1"/>
  <c r="H5"/>
  <c r="I167" i="38"/>
  <c r="I168"/>
  <c r="J168" s="1"/>
  <c r="I166"/>
  <c r="I162"/>
  <c r="I163" s="1"/>
  <c r="I157"/>
  <c r="I158"/>
  <c r="I156"/>
  <c r="I151"/>
  <c r="I146"/>
  <c r="I147"/>
  <c r="I148"/>
  <c r="J148" s="1"/>
  <c r="I149"/>
  <c r="I150"/>
  <c r="I145"/>
  <c r="I135"/>
  <c r="I136"/>
  <c r="I137"/>
  <c r="I138"/>
  <c r="I139"/>
  <c r="I140"/>
  <c r="I141"/>
  <c r="I134"/>
  <c r="I130"/>
  <c r="J130" s="1"/>
  <c r="I116"/>
  <c r="I117"/>
  <c r="I118"/>
  <c r="J118" s="1"/>
  <c r="I119"/>
  <c r="I120"/>
  <c r="I121"/>
  <c r="J121" s="1"/>
  <c r="I122"/>
  <c r="I123"/>
  <c r="I124"/>
  <c r="I125"/>
  <c r="I126"/>
  <c r="I127"/>
  <c r="I128"/>
  <c r="I129"/>
  <c r="I115"/>
  <c r="I110"/>
  <c r="J110" s="1"/>
  <c r="I111"/>
  <c r="I109"/>
  <c r="I93"/>
  <c r="I94"/>
  <c r="J94" s="1"/>
  <c r="I95"/>
  <c r="I96"/>
  <c r="I97"/>
  <c r="I98"/>
  <c r="J98" s="1"/>
  <c r="I99"/>
  <c r="I100"/>
  <c r="I101"/>
  <c r="I102"/>
  <c r="I103"/>
  <c r="I104"/>
  <c r="J104" s="1"/>
  <c r="I105"/>
  <c r="J105" s="1"/>
  <c r="I92"/>
  <c r="I83"/>
  <c r="I84"/>
  <c r="I85"/>
  <c r="I86"/>
  <c r="I87"/>
  <c r="J87" s="1"/>
  <c r="I88"/>
  <c r="I82"/>
  <c r="I78"/>
  <c r="I79" s="1"/>
  <c r="I65"/>
  <c r="I66"/>
  <c r="J66" s="1"/>
  <c r="I67"/>
  <c r="I68"/>
  <c r="I69"/>
  <c r="J69" s="1"/>
  <c r="I70"/>
  <c r="I71"/>
  <c r="I72"/>
  <c r="I73"/>
  <c r="I74"/>
  <c r="J74" s="1"/>
  <c r="I64"/>
  <c r="I50"/>
  <c r="I51"/>
  <c r="I52"/>
  <c r="I53"/>
  <c r="I54"/>
  <c r="I55"/>
  <c r="I56"/>
  <c r="I57"/>
  <c r="I58"/>
  <c r="I59"/>
  <c r="I60"/>
  <c r="I49"/>
  <c r="I41"/>
  <c r="I42"/>
  <c r="I43"/>
  <c r="I44"/>
  <c r="J44" s="1"/>
  <c r="I45"/>
  <c r="I40"/>
  <c r="I29"/>
  <c r="J29" s="1"/>
  <c r="I30"/>
  <c r="J30" s="1"/>
  <c r="I31"/>
  <c r="I32"/>
  <c r="I33"/>
  <c r="I34"/>
  <c r="I35"/>
  <c r="I36"/>
  <c r="I28"/>
  <c r="J28" s="1"/>
  <c r="I11"/>
  <c r="J11" s="1"/>
  <c r="I12"/>
  <c r="I13"/>
  <c r="I14"/>
  <c r="I15"/>
  <c r="I16"/>
  <c r="I17"/>
  <c r="I18"/>
  <c r="I19"/>
  <c r="I20"/>
  <c r="I21"/>
  <c r="I22"/>
  <c r="I23"/>
  <c r="I24"/>
  <c r="I10"/>
  <c r="I6"/>
  <c r="I7"/>
  <c r="J7" s="1"/>
  <c r="I5"/>
  <c r="K87"/>
  <c r="K147"/>
  <c r="G46"/>
  <c r="H6"/>
  <c r="K6" s="1"/>
  <c r="G37"/>
  <c r="F37"/>
  <c r="G25"/>
  <c r="G169"/>
  <c r="F169"/>
  <c r="K168"/>
  <c r="H167"/>
  <c r="K167" s="1"/>
  <c r="H166"/>
  <c r="K166" s="1"/>
  <c r="G163"/>
  <c r="F163"/>
  <c r="H162"/>
  <c r="H163" s="1"/>
  <c r="G159"/>
  <c r="F159"/>
  <c r="H158"/>
  <c r="H157"/>
  <c r="H156"/>
  <c r="G152"/>
  <c r="F152"/>
  <c r="H151"/>
  <c r="H150"/>
  <c r="K149"/>
  <c r="J149"/>
  <c r="K148"/>
  <c r="H146"/>
  <c r="K146" s="1"/>
  <c r="H145"/>
  <c r="G142"/>
  <c r="F142"/>
  <c r="H141"/>
  <c r="H140"/>
  <c r="H139"/>
  <c r="H138"/>
  <c r="H137"/>
  <c r="H136"/>
  <c r="H135"/>
  <c r="H134"/>
  <c r="G131"/>
  <c r="F131"/>
  <c r="K130"/>
  <c r="H129"/>
  <c r="K129" s="1"/>
  <c r="H128"/>
  <c r="K128" s="1"/>
  <c r="H127"/>
  <c r="K127" s="1"/>
  <c r="H126"/>
  <c r="K126" s="1"/>
  <c r="H125"/>
  <c r="K125" s="1"/>
  <c r="H124"/>
  <c r="K124" s="1"/>
  <c r="K123"/>
  <c r="J123"/>
  <c r="H122"/>
  <c r="K121"/>
  <c r="H120"/>
  <c r="H119"/>
  <c r="K118"/>
  <c r="H117"/>
  <c r="K117" s="1"/>
  <c r="H116"/>
  <c r="K116" s="1"/>
  <c r="H115"/>
  <c r="H112"/>
  <c r="G112"/>
  <c r="F112"/>
  <c r="K111"/>
  <c r="J111"/>
  <c r="K110"/>
  <c r="K109"/>
  <c r="G106"/>
  <c r="F106"/>
  <c r="K105"/>
  <c r="K104"/>
  <c r="K103"/>
  <c r="J103"/>
  <c r="K102"/>
  <c r="J102"/>
  <c r="H101"/>
  <c r="H100"/>
  <c r="K99"/>
  <c r="J99"/>
  <c r="K98"/>
  <c r="H97"/>
  <c r="K97" s="1"/>
  <c r="H96"/>
  <c r="K96" s="1"/>
  <c r="H95"/>
  <c r="K95" s="1"/>
  <c r="K94"/>
  <c r="H93"/>
  <c r="H92"/>
  <c r="G89"/>
  <c r="F89"/>
  <c r="H88"/>
  <c r="K88" s="1"/>
  <c r="K86"/>
  <c r="J86"/>
  <c r="H85"/>
  <c r="H84"/>
  <c r="H83"/>
  <c r="H82"/>
  <c r="G79"/>
  <c r="F79"/>
  <c r="H78"/>
  <c r="K78" s="1"/>
  <c r="K79" s="1"/>
  <c r="G75"/>
  <c r="F75"/>
  <c r="K74"/>
  <c r="H73"/>
  <c r="H72"/>
  <c r="H71"/>
  <c r="H70"/>
  <c r="K69"/>
  <c r="H68"/>
  <c r="K68" s="1"/>
  <c r="H67"/>
  <c r="K67" s="1"/>
  <c r="K66"/>
  <c r="H65"/>
  <c r="K65" s="1"/>
  <c r="H64"/>
  <c r="G61"/>
  <c r="F61"/>
  <c r="H60"/>
  <c r="H59"/>
  <c r="H58"/>
  <c r="H57"/>
  <c r="H56"/>
  <c r="H55"/>
  <c r="H54"/>
  <c r="H53"/>
  <c r="H52"/>
  <c r="H51"/>
  <c r="H50"/>
  <c r="H49"/>
  <c r="F46"/>
  <c r="H45"/>
  <c r="K45" s="1"/>
  <c r="K44"/>
  <c r="H43"/>
  <c r="H42"/>
  <c r="H41"/>
  <c r="H40"/>
  <c r="K36"/>
  <c r="J36"/>
  <c r="H35"/>
  <c r="K35" s="1"/>
  <c r="H34"/>
  <c r="K34" s="1"/>
  <c r="H33"/>
  <c r="K33" s="1"/>
  <c r="H32"/>
  <c r="K32" s="1"/>
  <c r="K31"/>
  <c r="J31"/>
  <c r="K30"/>
  <c r="K29"/>
  <c r="K28"/>
  <c r="F25"/>
  <c r="K24"/>
  <c r="J24"/>
  <c r="H23"/>
  <c r="K23" s="1"/>
  <c r="H22"/>
  <c r="K22" s="1"/>
  <c r="H21"/>
  <c r="H20"/>
  <c r="H19"/>
  <c r="H18"/>
  <c r="H17"/>
  <c r="H16"/>
  <c r="H15"/>
  <c r="H14"/>
  <c r="H13"/>
  <c r="H12"/>
  <c r="K11"/>
  <c r="H10"/>
  <c r="G8"/>
  <c r="F8"/>
  <c r="K7"/>
  <c r="H5"/>
  <c r="I177" i="37"/>
  <c r="I178"/>
  <c r="I176"/>
  <c r="I172"/>
  <c r="I173" s="1"/>
  <c r="I166"/>
  <c r="I167"/>
  <c r="I168"/>
  <c r="I165"/>
  <c r="I160"/>
  <c r="I155"/>
  <c r="I156"/>
  <c r="I157"/>
  <c r="J157" s="1"/>
  <c r="I158"/>
  <c r="I159"/>
  <c r="I154"/>
  <c r="I144"/>
  <c r="I145"/>
  <c r="I146"/>
  <c r="I147"/>
  <c r="I148"/>
  <c r="I149"/>
  <c r="I150"/>
  <c r="I143"/>
  <c r="I139"/>
  <c r="J139" s="1"/>
  <c r="I125"/>
  <c r="I126"/>
  <c r="I127"/>
  <c r="J127" s="1"/>
  <c r="I128"/>
  <c r="I129"/>
  <c r="I130"/>
  <c r="I131"/>
  <c r="I132"/>
  <c r="I133"/>
  <c r="I134"/>
  <c r="I135"/>
  <c r="I136"/>
  <c r="I137"/>
  <c r="I138"/>
  <c r="I124"/>
  <c r="I119"/>
  <c r="J119" s="1"/>
  <c r="I120"/>
  <c r="I118"/>
  <c r="J118" s="1"/>
  <c r="I101"/>
  <c r="I102"/>
  <c r="J102" s="1"/>
  <c r="I103"/>
  <c r="J103" s="1"/>
  <c r="I104"/>
  <c r="I105"/>
  <c r="I106"/>
  <c r="I107"/>
  <c r="I108"/>
  <c r="I109"/>
  <c r="I110"/>
  <c r="I111"/>
  <c r="J111" s="1"/>
  <c r="I112"/>
  <c r="I113"/>
  <c r="J113" s="1"/>
  <c r="I114"/>
  <c r="I100"/>
  <c r="I92"/>
  <c r="I93"/>
  <c r="I94"/>
  <c r="I95"/>
  <c r="I96"/>
  <c r="I91"/>
  <c r="I87"/>
  <c r="I88" s="1"/>
  <c r="I82"/>
  <c r="I83"/>
  <c r="I74"/>
  <c r="I75"/>
  <c r="J75" s="1"/>
  <c r="I76"/>
  <c r="I77"/>
  <c r="I78"/>
  <c r="J78" s="1"/>
  <c r="I79"/>
  <c r="I80"/>
  <c r="I81"/>
  <c r="I73"/>
  <c r="I58"/>
  <c r="I59"/>
  <c r="I60"/>
  <c r="I61"/>
  <c r="I62"/>
  <c r="I63"/>
  <c r="I64"/>
  <c r="I65"/>
  <c r="I66"/>
  <c r="I67"/>
  <c r="I68"/>
  <c r="I69"/>
  <c r="I46"/>
  <c r="I47"/>
  <c r="I48"/>
  <c r="I49"/>
  <c r="I50"/>
  <c r="I51"/>
  <c r="I52"/>
  <c r="I53"/>
  <c r="J53" s="1"/>
  <c r="I54"/>
  <c r="I45"/>
  <c r="I34"/>
  <c r="J34" s="1"/>
  <c r="I35"/>
  <c r="J35" s="1"/>
  <c r="I36"/>
  <c r="J36" s="1"/>
  <c r="I37"/>
  <c r="I38"/>
  <c r="I39"/>
  <c r="I40"/>
  <c r="I41"/>
  <c r="I33"/>
  <c r="J33" s="1"/>
  <c r="I10"/>
  <c r="J10" s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9"/>
  <c r="I6"/>
  <c r="J6" s="1"/>
  <c r="I5"/>
  <c r="G179"/>
  <c r="F179"/>
  <c r="K178"/>
  <c r="J178"/>
  <c r="H177"/>
  <c r="K177" s="1"/>
  <c r="H176"/>
  <c r="K176" s="1"/>
  <c r="G173"/>
  <c r="F173"/>
  <c r="H172"/>
  <c r="H173" s="1"/>
  <c r="G169"/>
  <c r="F169"/>
  <c r="H168"/>
  <c r="K168" s="1"/>
  <c r="H167"/>
  <c r="K167" s="1"/>
  <c r="H166"/>
  <c r="K166" s="1"/>
  <c r="H165"/>
  <c r="K165" s="1"/>
  <c r="G161"/>
  <c r="F161"/>
  <c r="H160"/>
  <c r="K160" s="1"/>
  <c r="H159"/>
  <c r="K158"/>
  <c r="J158"/>
  <c r="K157"/>
  <c r="H156"/>
  <c r="K156" s="1"/>
  <c r="H155"/>
  <c r="K155" s="1"/>
  <c r="H154"/>
  <c r="K154" s="1"/>
  <c r="G151"/>
  <c r="F151"/>
  <c r="H150"/>
  <c r="K150" s="1"/>
  <c r="H149"/>
  <c r="H148"/>
  <c r="K148" s="1"/>
  <c r="H147"/>
  <c r="H146"/>
  <c r="K146" s="1"/>
  <c r="H145"/>
  <c r="H144"/>
  <c r="K144" s="1"/>
  <c r="H143"/>
  <c r="G140"/>
  <c r="F140"/>
  <c r="K139"/>
  <c r="H138"/>
  <c r="H137"/>
  <c r="H136"/>
  <c r="H135"/>
  <c r="H134"/>
  <c r="H133"/>
  <c r="K132"/>
  <c r="J132"/>
  <c r="H131"/>
  <c r="K130"/>
  <c r="J130"/>
  <c r="H129"/>
  <c r="K129" s="1"/>
  <c r="H128"/>
  <c r="K127"/>
  <c r="H126"/>
  <c r="H125"/>
  <c r="H124"/>
  <c r="H121"/>
  <c r="G121"/>
  <c r="F121"/>
  <c r="K120"/>
  <c r="J120"/>
  <c r="K119"/>
  <c r="K118"/>
  <c r="G115"/>
  <c r="F115"/>
  <c r="K114"/>
  <c r="J114"/>
  <c r="K113"/>
  <c r="K112"/>
  <c r="J112"/>
  <c r="K111"/>
  <c r="H110"/>
  <c r="K110" s="1"/>
  <c r="H109"/>
  <c r="K109" s="1"/>
  <c r="K108"/>
  <c r="J108"/>
  <c r="K107"/>
  <c r="J107"/>
  <c r="H106"/>
  <c r="H105"/>
  <c r="H104"/>
  <c r="K103"/>
  <c r="K102"/>
  <c r="H101"/>
  <c r="K101" s="1"/>
  <c r="H100"/>
  <c r="K100" s="1"/>
  <c r="G97"/>
  <c r="F97"/>
  <c r="H96"/>
  <c r="K96" s="1"/>
  <c r="K95"/>
  <c r="J95"/>
  <c r="H94"/>
  <c r="H93"/>
  <c r="H92"/>
  <c r="H91"/>
  <c r="G88"/>
  <c r="F88"/>
  <c r="H87"/>
  <c r="H88" s="1"/>
  <c r="G84"/>
  <c r="F84"/>
  <c r="K83"/>
  <c r="J83"/>
  <c r="H82"/>
  <c r="K82" s="1"/>
  <c r="H81"/>
  <c r="K81" s="1"/>
  <c r="H80"/>
  <c r="K80" s="1"/>
  <c r="H79"/>
  <c r="K79" s="1"/>
  <c r="K78"/>
  <c r="H77"/>
  <c r="H76"/>
  <c r="K75"/>
  <c r="H74"/>
  <c r="H73"/>
  <c r="K73" s="1"/>
  <c r="G70"/>
  <c r="F70"/>
  <c r="H69"/>
  <c r="K69" s="1"/>
  <c r="H68"/>
  <c r="J68" s="1"/>
  <c r="H67"/>
  <c r="K67" s="1"/>
  <c r="H66"/>
  <c r="H65"/>
  <c r="K65" s="1"/>
  <c r="H64"/>
  <c r="H63"/>
  <c r="K63" s="1"/>
  <c r="H62"/>
  <c r="H61"/>
  <c r="K61" s="1"/>
  <c r="H60"/>
  <c r="H59"/>
  <c r="K59" s="1"/>
  <c r="H58"/>
  <c r="G55"/>
  <c r="F55"/>
  <c r="H54"/>
  <c r="K53"/>
  <c r="H52"/>
  <c r="H51"/>
  <c r="H50"/>
  <c r="H49"/>
  <c r="H48"/>
  <c r="H47"/>
  <c r="H46"/>
  <c r="H45"/>
  <c r="G42"/>
  <c r="F42"/>
  <c r="H40"/>
  <c r="H39"/>
  <c r="H38"/>
  <c r="H37"/>
  <c r="K36"/>
  <c r="K35"/>
  <c r="K34"/>
  <c r="K33"/>
  <c r="G30"/>
  <c r="F30"/>
  <c r="K29"/>
  <c r="J29"/>
  <c r="K28"/>
  <c r="J28"/>
  <c r="H27"/>
  <c r="H26"/>
  <c r="H25"/>
  <c r="H23"/>
  <c r="H22"/>
  <c r="H21"/>
  <c r="H20"/>
  <c r="H19"/>
  <c r="H18"/>
  <c r="H17"/>
  <c r="H16"/>
  <c r="K41"/>
  <c r="J41"/>
  <c r="H15"/>
  <c r="H14"/>
  <c r="H13"/>
  <c r="H12"/>
  <c r="H11"/>
  <c r="K10"/>
  <c r="H9"/>
  <c r="G7"/>
  <c r="F7"/>
  <c r="K6"/>
  <c r="H5"/>
  <c r="H7" s="1"/>
  <c r="G187" i="36"/>
  <c r="H187"/>
  <c r="I187"/>
  <c r="J187"/>
  <c r="K187"/>
  <c r="G120"/>
  <c r="H120"/>
  <c r="I120"/>
  <c r="J120"/>
  <c r="K120"/>
  <c r="K118"/>
  <c r="J118"/>
  <c r="K117"/>
  <c r="J117"/>
  <c r="G72"/>
  <c r="H72"/>
  <c r="I72"/>
  <c r="J72"/>
  <c r="K72"/>
  <c r="F72"/>
  <c r="K71"/>
  <c r="J71"/>
  <c r="H71"/>
  <c r="K70"/>
  <c r="H70"/>
  <c r="G31"/>
  <c r="H31"/>
  <c r="I31"/>
  <c r="J31"/>
  <c r="K31"/>
  <c r="G126"/>
  <c r="H126"/>
  <c r="I126"/>
  <c r="J126"/>
  <c r="K126"/>
  <c r="F126"/>
  <c r="J125"/>
  <c r="K125"/>
  <c r="K124"/>
  <c r="J124"/>
  <c r="I166"/>
  <c r="I183"/>
  <c r="I184"/>
  <c r="J184" s="1"/>
  <c r="I182"/>
  <c r="I178"/>
  <c r="I172"/>
  <c r="I173"/>
  <c r="I174"/>
  <c r="I171"/>
  <c r="I161"/>
  <c r="I162"/>
  <c r="I163"/>
  <c r="J163" s="1"/>
  <c r="I164"/>
  <c r="I165"/>
  <c r="I160"/>
  <c r="I150"/>
  <c r="I151"/>
  <c r="J151" s="1"/>
  <c r="I152"/>
  <c r="I153"/>
  <c r="I154"/>
  <c r="I155"/>
  <c r="J155" s="1"/>
  <c r="I156"/>
  <c r="I149"/>
  <c r="J149" s="1"/>
  <c r="I145"/>
  <c r="J145" s="1"/>
  <c r="I130"/>
  <c r="I131"/>
  <c r="I132"/>
  <c r="I133"/>
  <c r="I134"/>
  <c r="I135"/>
  <c r="I136"/>
  <c r="J136" s="1"/>
  <c r="I137"/>
  <c r="I138"/>
  <c r="J138" s="1"/>
  <c r="I139"/>
  <c r="I140"/>
  <c r="I141"/>
  <c r="I142"/>
  <c r="I143"/>
  <c r="I144"/>
  <c r="I129"/>
  <c r="I123"/>
  <c r="J123" s="1"/>
  <c r="I105"/>
  <c r="I106"/>
  <c r="I107"/>
  <c r="I108"/>
  <c r="J108" s="1"/>
  <c r="I109"/>
  <c r="I110"/>
  <c r="I111"/>
  <c r="I112"/>
  <c r="I113"/>
  <c r="J113" s="1"/>
  <c r="I114"/>
  <c r="I115"/>
  <c r="I116"/>
  <c r="J116" s="1"/>
  <c r="I119"/>
  <c r="J119" s="1"/>
  <c r="I104"/>
  <c r="I96"/>
  <c r="I97"/>
  <c r="I98"/>
  <c r="I99"/>
  <c r="J99" s="1"/>
  <c r="I100"/>
  <c r="I95"/>
  <c r="I91"/>
  <c r="I92" s="1"/>
  <c r="I76"/>
  <c r="J76" s="1"/>
  <c r="I77"/>
  <c r="J77" s="1"/>
  <c r="I78"/>
  <c r="I79"/>
  <c r="I80"/>
  <c r="J80" s="1"/>
  <c r="I81"/>
  <c r="I82"/>
  <c r="I83"/>
  <c r="I84"/>
  <c r="I85"/>
  <c r="I86"/>
  <c r="I87"/>
  <c r="I75"/>
  <c r="J75" s="1"/>
  <c r="I60"/>
  <c r="I61"/>
  <c r="I62"/>
  <c r="I63"/>
  <c r="I64"/>
  <c r="I65"/>
  <c r="I66"/>
  <c r="I67"/>
  <c r="I68"/>
  <c r="I69"/>
  <c r="I59"/>
  <c r="I47"/>
  <c r="J47" s="1"/>
  <c r="I48"/>
  <c r="I49"/>
  <c r="I50"/>
  <c r="I51"/>
  <c r="J51" s="1"/>
  <c r="I52"/>
  <c r="I53"/>
  <c r="I54"/>
  <c r="I55"/>
  <c r="J55" s="1"/>
  <c r="I46"/>
  <c r="I35"/>
  <c r="J35" s="1"/>
  <c r="I36"/>
  <c r="I37"/>
  <c r="J37" s="1"/>
  <c r="I38"/>
  <c r="I39"/>
  <c r="I40"/>
  <c r="I41"/>
  <c r="I42"/>
  <c r="I34"/>
  <c r="I10"/>
  <c r="I11"/>
  <c r="I12"/>
  <c r="I13"/>
  <c r="I14"/>
  <c r="I15"/>
  <c r="I17"/>
  <c r="I18"/>
  <c r="I19"/>
  <c r="I20"/>
  <c r="I21"/>
  <c r="I22"/>
  <c r="I23"/>
  <c r="I24"/>
  <c r="I25"/>
  <c r="I26"/>
  <c r="I27"/>
  <c r="I28"/>
  <c r="I29"/>
  <c r="I30"/>
  <c r="J30" s="1"/>
  <c r="I9"/>
  <c r="I6"/>
  <c r="J6" s="1"/>
  <c r="I5"/>
  <c r="G185"/>
  <c r="F185"/>
  <c r="K184"/>
  <c r="H183"/>
  <c r="K183" s="1"/>
  <c r="H182"/>
  <c r="K182" s="1"/>
  <c r="G179"/>
  <c r="F179"/>
  <c r="H178"/>
  <c r="H179" s="1"/>
  <c r="G175"/>
  <c r="F175"/>
  <c r="H174"/>
  <c r="J174" s="1"/>
  <c r="H173"/>
  <c r="K173" s="1"/>
  <c r="H172"/>
  <c r="K172" s="1"/>
  <c r="H171"/>
  <c r="G167"/>
  <c r="F167"/>
  <c r="H166"/>
  <c r="K166" s="1"/>
  <c r="H165"/>
  <c r="K165" s="1"/>
  <c r="K164"/>
  <c r="J164"/>
  <c r="K163"/>
  <c r="K162"/>
  <c r="H162"/>
  <c r="K161"/>
  <c r="H161"/>
  <c r="J161" s="1"/>
  <c r="K160"/>
  <c r="H160"/>
  <c r="G157"/>
  <c r="F157"/>
  <c r="K156"/>
  <c r="J156"/>
  <c r="H156"/>
  <c r="K155"/>
  <c r="H155"/>
  <c r="K154"/>
  <c r="H154"/>
  <c r="K153"/>
  <c r="H153"/>
  <c r="J153" s="1"/>
  <c r="J152"/>
  <c r="H152"/>
  <c r="K152" s="1"/>
  <c r="K151"/>
  <c r="H151"/>
  <c r="K150"/>
  <c r="H150"/>
  <c r="K149"/>
  <c r="H149"/>
  <c r="G146"/>
  <c r="F146"/>
  <c r="K145"/>
  <c r="H144"/>
  <c r="K144" s="1"/>
  <c r="H143"/>
  <c r="K143" s="1"/>
  <c r="H142"/>
  <c r="K142" s="1"/>
  <c r="H141"/>
  <c r="K141" s="1"/>
  <c r="H140"/>
  <c r="K140" s="1"/>
  <c r="H139"/>
  <c r="K139" s="1"/>
  <c r="K138"/>
  <c r="H137"/>
  <c r="J137" s="1"/>
  <c r="K136"/>
  <c r="K135"/>
  <c r="H134"/>
  <c r="K134" s="1"/>
  <c r="H133"/>
  <c r="K133" s="1"/>
  <c r="K132"/>
  <c r="J132"/>
  <c r="H131"/>
  <c r="K131" s="1"/>
  <c r="H130"/>
  <c r="K130" s="1"/>
  <c r="H129"/>
  <c r="K123"/>
  <c r="F120"/>
  <c r="K119"/>
  <c r="K116"/>
  <c r="K115"/>
  <c r="H115"/>
  <c r="K114"/>
  <c r="H114"/>
  <c r="K113"/>
  <c r="K112"/>
  <c r="J112"/>
  <c r="J111"/>
  <c r="H111"/>
  <c r="K111" s="1"/>
  <c r="H110"/>
  <c r="J110" s="1"/>
  <c r="K109"/>
  <c r="J109"/>
  <c r="H109"/>
  <c r="K108"/>
  <c r="K107"/>
  <c r="J107"/>
  <c r="H106"/>
  <c r="J106" s="1"/>
  <c r="H105"/>
  <c r="K105" s="1"/>
  <c r="H104"/>
  <c r="G101"/>
  <c r="F101"/>
  <c r="H100"/>
  <c r="K100" s="1"/>
  <c r="K99"/>
  <c r="H98"/>
  <c r="K98" s="1"/>
  <c r="H97"/>
  <c r="K97" s="1"/>
  <c r="H96"/>
  <c r="K96" s="1"/>
  <c r="H95"/>
  <c r="H101" s="1"/>
  <c r="G92"/>
  <c r="F92"/>
  <c r="H91"/>
  <c r="K91" s="1"/>
  <c r="K92" s="1"/>
  <c r="G88"/>
  <c r="F88"/>
  <c r="K87"/>
  <c r="J87"/>
  <c r="K86"/>
  <c r="H86"/>
  <c r="K85"/>
  <c r="H85"/>
  <c r="J85" s="1"/>
  <c r="K84"/>
  <c r="H84"/>
  <c r="K83"/>
  <c r="H83"/>
  <c r="K82"/>
  <c r="H82"/>
  <c r="K81"/>
  <c r="H81"/>
  <c r="J81" s="1"/>
  <c r="K80"/>
  <c r="H79"/>
  <c r="K79" s="1"/>
  <c r="H78"/>
  <c r="K78" s="1"/>
  <c r="K77"/>
  <c r="K76"/>
  <c r="H76"/>
  <c r="K75"/>
  <c r="H75"/>
  <c r="K69"/>
  <c r="H69"/>
  <c r="K68"/>
  <c r="H68"/>
  <c r="K67"/>
  <c r="H67"/>
  <c r="K66"/>
  <c r="H66"/>
  <c r="K65"/>
  <c r="H65"/>
  <c r="K64"/>
  <c r="H64"/>
  <c r="K63"/>
  <c r="H63"/>
  <c r="K62"/>
  <c r="H62"/>
  <c r="K61"/>
  <c r="H61"/>
  <c r="K60"/>
  <c r="H60"/>
  <c r="K59"/>
  <c r="H59"/>
  <c r="G56"/>
  <c r="F56"/>
  <c r="K55"/>
  <c r="H55"/>
  <c r="K54"/>
  <c r="J54"/>
  <c r="H53"/>
  <c r="K53" s="1"/>
  <c r="H52"/>
  <c r="K52" s="1"/>
  <c r="H51"/>
  <c r="K51" s="1"/>
  <c r="J50"/>
  <c r="H50"/>
  <c r="K50" s="1"/>
  <c r="H49"/>
  <c r="K49" s="1"/>
  <c r="H48"/>
  <c r="K48" s="1"/>
  <c r="H47"/>
  <c r="K47" s="1"/>
  <c r="H46"/>
  <c r="H56" s="1"/>
  <c r="G43"/>
  <c r="F43"/>
  <c r="H42"/>
  <c r="K42" s="1"/>
  <c r="H41"/>
  <c r="K41" s="1"/>
  <c r="H40"/>
  <c r="K40" s="1"/>
  <c r="H39"/>
  <c r="K39" s="1"/>
  <c r="H38"/>
  <c r="K38" s="1"/>
  <c r="K37"/>
  <c r="K36"/>
  <c r="J36"/>
  <c r="K35"/>
  <c r="K34"/>
  <c r="F31"/>
  <c r="K30"/>
  <c r="K29"/>
  <c r="J29"/>
  <c r="H28"/>
  <c r="K28" s="1"/>
  <c r="H27"/>
  <c r="K27" s="1"/>
  <c r="H26"/>
  <c r="K26" s="1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5"/>
  <c r="K15" s="1"/>
  <c r="H14"/>
  <c r="K14" s="1"/>
  <c r="H13"/>
  <c r="K13" s="1"/>
  <c r="H12"/>
  <c r="K12" s="1"/>
  <c r="H11"/>
  <c r="K11" s="1"/>
  <c r="K10"/>
  <c r="J10"/>
  <c r="J9"/>
  <c r="H9"/>
  <c r="K9" s="1"/>
  <c r="G7"/>
  <c r="F7"/>
  <c r="K6"/>
  <c r="H5"/>
  <c r="K5" s="1"/>
  <c r="I177" i="35"/>
  <c r="I178"/>
  <c r="J178" s="1"/>
  <c r="I176"/>
  <c r="I172"/>
  <c r="J172" s="1"/>
  <c r="J173" s="1"/>
  <c r="I166"/>
  <c r="I167"/>
  <c r="I168"/>
  <c r="I165"/>
  <c r="I160"/>
  <c r="J160" s="1"/>
  <c r="I155"/>
  <c r="I156"/>
  <c r="I157"/>
  <c r="I158"/>
  <c r="I159"/>
  <c r="J159" s="1"/>
  <c r="I154"/>
  <c r="I144"/>
  <c r="I145"/>
  <c r="I146"/>
  <c r="I147"/>
  <c r="I148"/>
  <c r="I149"/>
  <c r="J149" s="1"/>
  <c r="I150"/>
  <c r="I143"/>
  <c r="I139"/>
  <c r="I124"/>
  <c r="I125"/>
  <c r="I126"/>
  <c r="J126" s="1"/>
  <c r="I127"/>
  <c r="I128"/>
  <c r="J128" s="1"/>
  <c r="I129"/>
  <c r="I130"/>
  <c r="J130" s="1"/>
  <c r="I131"/>
  <c r="I132"/>
  <c r="J132" s="1"/>
  <c r="I133"/>
  <c r="I134"/>
  <c r="I135"/>
  <c r="I136"/>
  <c r="I137"/>
  <c r="I138"/>
  <c r="I123"/>
  <c r="I102"/>
  <c r="J102" s="1"/>
  <c r="I103"/>
  <c r="J103" s="1"/>
  <c r="I104"/>
  <c r="I105"/>
  <c r="I106"/>
  <c r="J106" s="1"/>
  <c r="I107"/>
  <c r="I108"/>
  <c r="I109"/>
  <c r="I110"/>
  <c r="J110" s="1"/>
  <c r="I111"/>
  <c r="J111" s="1"/>
  <c r="I112"/>
  <c r="I113"/>
  <c r="I114"/>
  <c r="J114" s="1"/>
  <c r="I115"/>
  <c r="I101"/>
  <c r="J101" s="1"/>
  <c r="I93"/>
  <c r="I94"/>
  <c r="I95"/>
  <c r="I96"/>
  <c r="I97"/>
  <c r="I92"/>
  <c r="I88"/>
  <c r="J88" s="1"/>
  <c r="J89" s="1"/>
  <c r="I73"/>
  <c r="I74"/>
  <c r="I75"/>
  <c r="I76"/>
  <c r="I77"/>
  <c r="J77" s="1"/>
  <c r="I78"/>
  <c r="I79"/>
  <c r="I80"/>
  <c r="I81"/>
  <c r="I82"/>
  <c r="I83"/>
  <c r="I84"/>
  <c r="I72"/>
  <c r="I59"/>
  <c r="I60"/>
  <c r="I61"/>
  <c r="I62"/>
  <c r="I63"/>
  <c r="I64"/>
  <c r="I65"/>
  <c r="I66"/>
  <c r="I67"/>
  <c r="I68"/>
  <c r="I58"/>
  <c r="I46"/>
  <c r="I47"/>
  <c r="I48"/>
  <c r="I49"/>
  <c r="I50"/>
  <c r="I51"/>
  <c r="I52"/>
  <c r="I53"/>
  <c r="I54"/>
  <c r="I45"/>
  <c r="I34"/>
  <c r="I35"/>
  <c r="J35" s="1"/>
  <c r="I36"/>
  <c r="I37"/>
  <c r="I38"/>
  <c r="J38" s="1"/>
  <c r="I39"/>
  <c r="J39" s="1"/>
  <c r="I40"/>
  <c r="I41"/>
  <c r="I33"/>
  <c r="J33" s="1"/>
  <c r="I10"/>
  <c r="I11"/>
  <c r="I12"/>
  <c r="I13"/>
  <c r="I14"/>
  <c r="J14" s="1"/>
  <c r="I15"/>
  <c r="I16"/>
  <c r="J16" s="1"/>
  <c r="I17"/>
  <c r="I18"/>
  <c r="J18" s="1"/>
  <c r="I19"/>
  <c r="I20"/>
  <c r="J20" s="1"/>
  <c r="I21"/>
  <c r="I22"/>
  <c r="J22" s="1"/>
  <c r="I23"/>
  <c r="I24"/>
  <c r="J24" s="1"/>
  <c r="I25"/>
  <c r="I26"/>
  <c r="J26" s="1"/>
  <c r="I27"/>
  <c r="I28"/>
  <c r="I29"/>
  <c r="I9"/>
  <c r="I6"/>
  <c r="J6" s="1"/>
  <c r="I5"/>
  <c r="G179"/>
  <c r="F179"/>
  <c r="K178"/>
  <c r="H177"/>
  <c r="K177" s="1"/>
  <c r="H176"/>
  <c r="K176" s="1"/>
  <c r="H173"/>
  <c r="G173"/>
  <c r="F173"/>
  <c r="K172"/>
  <c r="K173" s="1"/>
  <c r="H172"/>
  <c r="G169"/>
  <c r="F169"/>
  <c r="K168"/>
  <c r="H168"/>
  <c r="K167"/>
  <c r="H167"/>
  <c r="K166"/>
  <c r="H166"/>
  <c r="K165"/>
  <c r="H165"/>
  <c r="H169" s="1"/>
  <c r="G161"/>
  <c r="F161"/>
  <c r="K160"/>
  <c r="H160"/>
  <c r="K159"/>
  <c r="H159"/>
  <c r="K158"/>
  <c r="J158"/>
  <c r="K157"/>
  <c r="J157"/>
  <c r="K156"/>
  <c r="H156"/>
  <c r="K155"/>
  <c r="H155"/>
  <c r="K154"/>
  <c r="H154"/>
  <c r="H161" s="1"/>
  <c r="H151"/>
  <c r="G151"/>
  <c r="F151"/>
  <c r="K150"/>
  <c r="J150"/>
  <c r="H150"/>
  <c r="K149"/>
  <c r="H149"/>
  <c r="K148"/>
  <c r="J148"/>
  <c r="H148"/>
  <c r="K147"/>
  <c r="J147"/>
  <c r="H147"/>
  <c r="K146"/>
  <c r="J146"/>
  <c r="H146"/>
  <c r="K145"/>
  <c r="J145"/>
  <c r="H145"/>
  <c r="K144"/>
  <c r="J144"/>
  <c r="H144"/>
  <c r="K143"/>
  <c r="J143"/>
  <c r="H143"/>
  <c r="G140"/>
  <c r="F140"/>
  <c r="K139"/>
  <c r="J139"/>
  <c r="H138"/>
  <c r="K138" s="1"/>
  <c r="H137"/>
  <c r="K137" s="1"/>
  <c r="H136"/>
  <c r="K136" s="1"/>
  <c r="H135"/>
  <c r="K135" s="1"/>
  <c r="H134"/>
  <c r="K134" s="1"/>
  <c r="H133"/>
  <c r="K133" s="1"/>
  <c r="K132"/>
  <c r="K131"/>
  <c r="J131"/>
  <c r="H131"/>
  <c r="K130"/>
  <c r="J129"/>
  <c r="H129"/>
  <c r="K129" s="1"/>
  <c r="H128"/>
  <c r="K128" s="1"/>
  <c r="J127"/>
  <c r="H127"/>
  <c r="K127" s="1"/>
  <c r="K126"/>
  <c r="K125"/>
  <c r="H125"/>
  <c r="J125" s="1"/>
  <c r="K124"/>
  <c r="H124"/>
  <c r="K123"/>
  <c r="H123"/>
  <c r="H140" s="1"/>
  <c r="I120"/>
  <c r="H120"/>
  <c r="G120"/>
  <c r="F120"/>
  <c r="K119"/>
  <c r="K120" s="1"/>
  <c r="J119"/>
  <c r="J120" s="1"/>
  <c r="G116"/>
  <c r="F116"/>
  <c r="K115"/>
  <c r="J115"/>
  <c r="K114"/>
  <c r="H113"/>
  <c r="K113" s="1"/>
  <c r="H112"/>
  <c r="K112" s="1"/>
  <c r="K111"/>
  <c r="K110"/>
  <c r="H109"/>
  <c r="K109" s="1"/>
  <c r="H108"/>
  <c r="K108" s="1"/>
  <c r="H107"/>
  <c r="K107" s="1"/>
  <c r="K106"/>
  <c r="K105"/>
  <c r="J105"/>
  <c r="J104"/>
  <c r="H104"/>
  <c r="K104" s="1"/>
  <c r="H103"/>
  <c r="K103" s="1"/>
  <c r="H102"/>
  <c r="K102" s="1"/>
  <c r="H101"/>
  <c r="H116" s="1"/>
  <c r="G98"/>
  <c r="F98"/>
  <c r="H97"/>
  <c r="K97" s="1"/>
  <c r="K96"/>
  <c r="J96"/>
  <c r="K95"/>
  <c r="H95"/>
  <c r="K94"/>
  <c r="H94"/>
  <c r="K93"/>
  <c r="H93"/>
  <c r="J93" s="1"/>
  <c r="K92"/>
  <c r="H92"/>
  <c r="G89"/>
  <c r="F89"/>
  <c r="K88"/>
  <c r="K89" s="1"/>
  <c r="H88"/>
  <c r="H89" s="1"/>
  <c r="G85"/>
  <c r="F85"/>
  <c r="K84"/>
  <c r="J84"/>
  <c r="H83"/>
  <c r="H82"/>
  <c r="J81"/>
  <c r="H81"/>
  <c r="K81" s="1"/>
  <c r="K80"/>
  <c r="H80"/>
  <c r="K79"/>
  <c r="H79"/>
  <c r="J79" s="1"/>
  <c r="K78"/>
  <c r="H78"/>
  <c r="K77"/>
  <c r="H76"/>
  <c r="K76" s="1"/>
  <c r="H75"/>
  <c r="K75" s="1"/>
  <c r="K74"/>
  <c r="J74"/>
  <c r="K73"/>
  <c r="H73"/>
  <c r="K72"/>
  <c r="H72"/>
  <c r="H85" s="1"/>
  <c r="G69"/>
  <c r="F69"/>
  <c r="K68"/>
  <c r="H68"/>
  <c r="J68" s="1"/>
  <c r="K67"/>
  <c r="H67"/>
  <c r="K66"/>
  <c r="H66"/>
  <c r="K65"/>
  <c r="H65"/>
  <c r="J65" s="1"/>
  <c r="K64"/>
  <c r="H64"/>
  <c r="H63"/>
  <c r="H62"/>
  <c r="K62" s="1"/>
  <c r="H61"/>
  <c r="K61" s="1"/>
  <c r="J60"/>
  <c r="H60"/>
  <c r="K60" s="1"/>
  <c r="K59"/>
  <c r="H59"/>
  <c r="K58"/>
  <c r="H58"/>
  <c r="J58" s="1"/>
  <c r="G55"/>
  <c r="F55"/>
  <c r="K54"/>
  <c r="H54"/>
  <c r="K53"/>
  <c r="J53"/>
  <c r="H52"/>
  <c r="K52" s="1"/>
  <c r="H51"/>
  <c r="K51" s="1"/>
  <c r="H50"/>
  <c r="K50" s="1"/>
  <c r="H49"/>
  <c r="K49" s="1"/>
  <c r="H48"/>
  <c r="K48" s="1"/>
  <c r="H47"/>
  <c r="K47" s="1"/>
  <c r="H46"/>
  <c r="K46" s="1"/>
  <c r="H45"/>
  <c r="K45" s="1"/>
  <c r="H42"/>
  <c r="G42"/>
  <c r="F42"/>
  <c r="J41"/>
  <c r="H41"/>
  <c r="K41" s="1"/>
  <c r="J40"/>
  <c r="H40"/>
  <c r="K40" s="1"/>
  <c r="H39"/>
  <c r="K39" s="1"/>
  <c r="H38"/>
  <c r="K38" s="1"/>
  <c r="J37"/>
  <c r="H37"/>
  <c r="K37" s="1"/>
  <c r="K36"/>
  <c r="J36"/>
  <c r="K35"/>
  <c r="K34"/>
  <c r="J34"/>
  <c r="K33"/>
  <c r="G30"/>
  <c r="F30"/>
  <c r="K29"/>
  <c r="J29"/>
  <c r="K28"/>
  <c r="J28"/>
  <c r="J27"/>
  <c r="H27"/>
  <c r="K27" s="1"/>
  <c r="H26"/>
  <c r="K26" s="1"/>
  <c r="J25"/>
  <c r="H25"/>
  <c r="K25" s="1"/>
  <c r="H24"/>
  <c r="K24" s="1"/>
  <c r="J23"/>
  <c r="H23"/>
  <c r="K23" s="1"/>
  <c r="H22"/>
  <c r="K22" s="1"/>
  <c r="J21"/>
  <c r="H21"/>
  <c r="K21" s="1"/>
  <c r="H20"/>
  <c r="K20" s="1"/>
  <c r="J19"/>
  <c r="H19"/>
  <c r="K19" s="1"/>
  <c r="H18"/>
  <c r="K18" s="1"/>
  <c r="J17"/>
  <c r="H17"/>
  <c r="K17" s="1"/>
  <c r="H16"/>
  <c r="K16" s="1"/>
  <c r="J15"/>
  <c r="H15"/>
  <c r="K15" s="1"/>
  <c r="H14"/>
  <c r="K14" s="1"/>
  <c r="K13"/>
  <c r="H13"/>
  <c r="K12"/>
  <c r="H12"/>
  <c r="K11"/>
  <c r="H11"/>
  <c r="K10"/>
  <c r="J10"/>
  <c r="K9"/>
  <c r="H9"/>
  <c r="G7"/>
  <c r="F7"/>
  <c r="F181" s="1"/>
  <c r="K6"/>
  <c r="H5"/>
  <c r="K5" s="1"/>
  <c r="H63" i="34"/>
  <c r="K63" s="1"/>
  <c r="H60"/>
  <c r="H14"/>
  <c r="H81"/>
  <c r="K81" s="1"/>
  <c r="G116"/>
  <c r="F116"/>
  <c r="K115"/>
  <c r="J115"/>
  <c r="G120"/>
  <c r="F120"/>
  <c r="I6"/>
  <c r="J6" s="1"/>
  <c r="G179"/>
  <c r="F179"/>
  <c r="K178"/>
  <c r="I178"/>
  <c r="J178" s="1"/>
  <c r="I177"/>
  <c r="H177"/>
  <c r="K177" s="1"/>
  <c r="I176"/>
  <c r="H176"/>
  <c r="K176" s="1"/>
  <c r="G173"/>
  <c r="F173"/>
  <c r="I172"/>
  <c r="I173" s="1"/>
  <c r="H172"/>
  <c r="H173" s="1"/>
  <c r="G169"/>
  <c r="F169"/>
  <c r="I168"/>
  <c r="H168"/>
  <c r="K168" s="1"/>
  <c r="I167"/>
  <c r="H167"/>
  <c r="K167" s="1"/>
  <c r="I166"/>
  <c r="H166"/>
  <c r="K166" s="1"/>
  <c r="I165"/>
  <c r="H165"/>
  <c r="G161"/>
  <c r="F161"/>
  <c r="I160"/>
  <c r="H160"/>
  <c r="I159"/>
  <c r="H159"/>
  <c r="K158"/>
  <c r="I158"/>
  <c r="J158" s="1"/>
  <c r="K157"/>
  <c r="I157"/>
  <c r="J157" s="1"/>
  <c r="I156"/>
  <c r="H156"/>
  <c r="K156" s="1"/>
  <c r="I155"/>
  <c r="H155"/>
  <c r="K155" s="1"/>
  <c r="I154"/>
  <c r="H154"/>
  <c r="K154" s="1"/>
  <c r="G151"/>
  <c r="F151"/>
  <c r="I150"/>
  <c r="H150"/>
  <c r="K150" s="1"/>
  <c r="I149"/>
  <c r="H149"/>
  <c r="K149" s="1"/>
  <c r="I148"/>
  <c r="H148"/>
  <c r="I147"/>
  <c r="H147"/>
  <c r="I146"/>
  <c r="H146"/>
  <c r="K146" s="1"/>
  <c r="I145"/>
  <c r="H145"/>
  <c r="K145" s="1"/>
  <c r="I144"/>
  <c r="H144"/>
  <c r="I143"/>
  <c r="H143"/>
  <c r="G140"/>
  <c r="F140"/>
  <c r="K139"/>
  <c r="I139"/>
  <c r="J139" s="1"/>
  <c r="I138"/>
  <c r="H138"/>
  <c r="K138" s="1"/>
  <c r="I137"/>
  <c r="H137"/>
  <c r="K137" s="1"/>
  <c r="I136"/>
  <c r="H136"/>
  <c r="K136" s="1"/>
  <c r="I135"/>
  <c r="H135"/>
  <c r="K135" s="1"/>
  <c r="I134"/>
  <c r="H134"/>
  <c r="K134" s="1"/>
  <c r="I133"/>
  <c r="H133"/>
  <c r="K133" s="1"/>
  <c r="K132"/>
  <c r="I132"/>
  <c r="J132" s="1"/>
  <c r="I131"/>
  <c r="H131"/>
  <c r="K130"/>
  <c r="I130"/>
  <c r="J130" s="1"/>
  <c r="I129"/>
  <c r="H129"/>
  <c r="K129" s="1"/>
  <c r="I128"/>
  <c r="J128" s="1"/>
  <c r="H128"/>
  <c r="K128" s="1"/>
  <c r="I127"/>
  <c r="H127"/>
  <c r="K127" s="1"/>
  <c r="K126"/>
  <c r="I126"/>
  <c r="J126" s="1"/>
  <c r="I125"/>
  <c r="H125"/>
  <c r="K125" s="1"/>
  <c r="I124"/>
  <c r="H124"/>
  <c r="K124" s="1"/>
  <c r="I123"/>
  <c r="H123"/>
  <c r="K123" s="1"/>
  <c r="I120"/>
  <c r="H120"/>
  <c r="K114"/>
  <c r="I114"/>
  <c r="J114" s="1"/>
  <c r="I113"/>
  <c r="H113"/>
  <c r="K113" s="1"/>
  <c r="I112"/>
  <c r="H112"/>
  <c r="K111"/>
  <c r="J111"/>
  <c r="K110"/>
  <c r="J110"/>
  <c r="I109"/>
  <c r="H109"/>
  <c r="K109" s="1"/>
  <c r="I108"/>
  <c r="H108"/>
  <c r="K108" s="1"/>
  <c r="I107"/>
  <c r="H107"/>
  <c r="K107" s="1"/>
  <c r="K106"/>
  <c r="I106"/>
  <c r="J106" s="1"/>
  <c r="K105"/>
  <c r="I105"/>
  <c r="J105" s="1"/>
  <c r="I104"/>
  <c r="J104" s="1"/>
  <c r="H104"/>
  <c r="K104" s="1"/>
  <c r="I103"/>
  <c r="H103"/>
  <c r="K103" s="1"/>
  <c r="I102"/>
  <c r="H102"/>
  <c r="I101"/>
  <c r="H101"/>
  <c r="G98"/>
  <c r="F98"/>
  <c r="I97"/>
  <c r="H97"/>
  <c r="K97" s="1"/>
  <c r="K96"/>
  <c r="I96"/>
  <c r="J96" s="1"/>
  <c r="I95"/>
  <c r="H95"/>
  <c r="I94"/>
  <c r="H94"/>
  <c r="I93"/>
  <c r="H93"/>
  <c r="I92"/>
  <c r="H92"/>
  <c r="G89"/>
  <c r="F89"/>
  <c r="I88"/>
  <c r="I89" s="1"/>
  <c r="H88"/>
  <c r="K88" s="1"/>
  <c r="K89" s="1"/>
  <c r="G85"/>
  <c r="F85"/>
  <c r="K84"/>
  <c r="I84"/>
  <c r="J84" s="1"/>
  <c r="I83"/>
  <c r="H83"/>
  <c r="K83" s="1"/>
  <c r="I82"/>
  <c r="H82"/>
  <c r="K82" s="1"/>
  <c r="I80"/>
  <c r="H80"/>
  <c r="K80" s="1"/>
  <c r="I79"/>
  <c r="H79"/>
  <c r="K79" s="1"/>
  <c r="I78"/>
  <c r="H78"/>
  <c r="K78" s="1"/>
  <c r="K77"/>
  <c r="I77"/>
  <c r="J77" s="1"/>
  <c r="I76"/>
  <c r="H76"/>
  <c r="K76" s="1"/>
  <c r="I75"/>
  <c r="H75"/>
  <c r="K75" s="1"/>
  <c r="K74"/>
  <c r="I74"/>
  <c r="J74" s="1"/>
  <c r="I73"/>
  <c r="H73"/>
  <c r="I72"/>
  <c r="H72"/>
  <c r="G69"/>
  <c r="F69"/>
  <c r="I68"/>
  <c r="H68"/>
  <c r="K68" s="1"/>
  <c r="I67"/>
  <c r="H67"/>
  <c r="K67" s="1"/>
  <c r="I66"/>
  <c r="H66"/>
  <c r="K66" s="1"/>
  <c r="I65"/>
  <c r="H65"/>
  <c r="K65" s="1"/>
  <c r="I64"/>
  <c r="H64"/>
  <c r="K64" s="1"/>
  <c r="I62"/>
  <c r="H62"/>
  <c r="K62" s="1"/>
  <c r="I61"/>
  <c r="H61"/>
  <c r="K61" s="1"/>
  <c r="I59"/>
  <c r="H59"/>
  <c r="K59" s="1"/>
  <c r="I58"/>
  <c r="H58"/>
  <c r="G55"/>
  <c r="F55"/>
  <c r="I54"/>
  <c r="H54"/>
  <c r="K54" s="1"/>
  <c r="K53"/>
  <c r="I53"/>
  <c r="J53" s="1"/>
  <c r="I52"/>
  <c r="H52"/>
  <c r="K52" s="1"/>
  <c r="I51"/>
  <c r="H51"/>
  <c r="K51" s="1"/>
  <c r="I50"/>
  <c r="H50"/>
  <c r="K50" s="1"/>
  <c r="I49"/>
  <c r="H49"/>
  <c r="K49" s="1"/>
  <c r="I48"/>
  <c r="H48"/>
  <c r="I47"/>
  <c r="H47"/>
  <c r="I46"/>
  <c r="H46"/>
  <c r="I45"/>
  <c r="H45"/>
  <c r="G42"/>
  <c r="F42"/>
  <c r="I41"/>
  <c r="H41"/>
  <c r="K41" s="1"/>
  <c r="I40"/>
  <c r="H40"/>
  <c r="K40" s="1"/>
  <c r="I15"/>
  <c r="H15"/>
  <c r="K15" s="1"/>
  <c r="I39"/>
  <c r="H39"/>
  <c r="K39" s="1"/>
  <c r="I38"/>
  <c r="H38"/>
  <c r="K38" s="1"/>
  <c r="I37"/>
  <c r="H37"/>
  <c r="K37" s="1"/>
  <c r="K36"/>
  <c r="I36"/>
  <c r="J36" s="1"/>
  <c r="K35"/>
  <c r="I35"/>
  <c r="J35" s="1"/>
  <c r="K34"/>
  <c r="I34"/>
  <c r="J34" s="1"/>
  <c r="K33"/>
  <c r="I33"/>
  <c r="G30"/>
  <c r="F30"/>
  <c r="K29"/>
  <c r="I29"/>
  <c r="J29" s="1"/>
  <c r="K28"/>
  <c r="I28"/>
  <c r="J28" s="1"/>
  <c r="I27"/>
  <c r="H27"/>
  <c r="K27" s="1"/>
  <c r="I26"/>
  <c r="H26"/>
  <c r="K26" s="1"/>
  <c r="I25"/>
  <c r="H25"/>
  <c r="K25" s="1"/>
  <c r="I24"/>
  <c r="H24"/>
  <c r="K24" s="1"/>
  <c r="I23"/>
  <c r="H23"/>
  <c r="K23" s="1"/>
  <c r="I22"/>
  <c r="H22"/>
  <c r="K22" s="1"/>
  <c r="I21"/>
  <c r="H21"/>
  <c r="K21" s="1"/>
  <c r="I20"/>
  <c r="H20"/>
  <c r="K20" s="1"/>
  <c r="I19"/>
  <c r="H19"/>
  <c r="K19" s="1"/>
  <c r="I18"/>
  <c r="H18"/>
  <c r="K18" s="1"/>
  <c r="I17"/>
  <c r="H17"/>
  <c r="K17" s="1"/>
  <c r="I16"/>
  <c r="H16"/>
  <c r="K16" s="1"/>
  <c r="I13"/>
  <c r="H13"/>
  <c r="K13" s="1"/>
  <c r="I12"/>
  <c r="H12"/>
  <c r="K12" s="1"/>
  <c r="I11"/>
  <c r="H11"/>
  <c r="K11" s="1"/>
  <c r="K10"/>
  <c r="J10"/>
  <c r="I9"/>
  <c r="H9"/>
  <c r="G7"/>
  <c r="F7"/>
  <c r="K6"/>
  <c r="I5"/>
  <c r="H5"/>
  <c r="K5" s="1"/>
  <c r="I175" i="33"/>
  <c r="I176"/>
  <c r="J176" s="1"/>
  <c r="I174"/>
  <c r="I170"/>
  <c r="I171" s="1"/>
  <c r="I164"/>
  <c r="I165"/>
  <c r="I166"/>
  <c r="I163"/>
  <c r="I153"/>
  <c r="I154"/>
  <c r="I155"/>
  <c r="J155" s="1"/>
  <c r="I156"/>
  <c r="J156" s="1"/>
  <c r="I157"/>
  <c r="I152"/>
  <c r="I142"/>
  <c r="I143"/>
  <c r="I144"/>
  <c r="I145"/>
  <c r="I146"/>
  <c r="I147"/>
  <c r="I148"/>
  <c r="I141"/>
  <c r="I158"/>
  <c r="J107"/>
  <c r="J108"/>
  <c r="K108"/>
  <c r="I137"/>
  <c r="J137" s="1"/>
  <c r="I120"/>
  <c r="I121"/>
  <c r="I122"/>
  <c r="J122" s="1"/>
  <c r="I123"/>
  <c r="I124"/>
  <c r="I125"/>
  <c r="I126"/>
  <c r="J126" s="1"/>
  <c r="I127"/>
  <c r="I128"/>
  <c r="J128" s="1"/>
  <c r="I129"/>
  <c r="I130"/>
  <c r="I131"/>
  <c r="I132"/>
  <c r="I133"/>
  <c r="I134"/>
  <c r="I135"/>
  <c r="I119"/>
  <c r="H136"/>
  <c r="K136" s="1"/>
  <c r="H134"/>
  <c r="H135"/>
  <c r="K135" s="1"/>
  <c r="K10"/>
  <c r="J10"/>
  <c r="I115"/>
  <c r="I99"/>
  <c r="I100"/>
  <c r="I101"/>
  <c r="I102"/>
  <c r="J102" s="1"/>
  <c r="I103"/>
  <c r="J103" s="1"/>
  <c r="I104"/>
  <c r="I105"/>
  <c r="I106"/>
  <c r="I109"/>
  <c r="I110"/>
  <c r="I111"/>
  <c r="J111" s="1"/>
  <c r="I98"/>
  <c r="I90"/>
  <c r="I91"/>
  <c r="I92"/>
  <c r="I93"/>
  <c r="J93" s="1"/>
  <c r="I94"/>
  <c r="I89"/>
  <c r="I85"/>
  <c r="I86" s="1"/>
  <c r="I71"/>
  <c r="I72"/>
  <c r="J72" s="1"/>
  <c r="I73"/>
  <c r="I74"/>
  <c r="I75"/>
  <c r="J75" s="1"/>
  <c r="I76"/>
  <c r="I77"/>
  <c r="I78"/>
  <c r="I79"/>
  <c r="I80"/>
  <c r="I81"/>
  <c r="J81" s="1"/>
  <c r="I70"/>
  <c r="I59"/>
  <c r="I60"/>
  <c r="I61"/>
  <c r="I62"/>
  <c r="I63"/>
  <c r="I64"/>
  <c r="I65"/>
  <c r="I66"/>
  <c r="I58"/>
  <c r="I46"/>
  <c r="I47"/>
  <c r="I48"/>
  <c r="I49"/>
  <c r="I50"/>
  <c r="I51"/>
  <c r="I52"/>
  <c r="I53"/>
  <c r="J53" s="1"/>
  <c r="I54"/>
  <c r="I45"/>
  <c r="I32"/>
  <c r="J32" s="1"/>
  <c r="I33"/>
  <c r="J33" s="1"/>
  <c r="I34"/>
  <c r="J34" s="1"/>
  <c r="I35"/>
  <c r="I36"/>
  <c r="I37"/>
  <c r="I38"/>
  <c r="I39"/>
  <c r="I40"/>
  <c r="I41"/>
  <c r="I31"/>
  <c r="I11"/>
  <c r="I12"/>
  <c r="I13"/>
  <c r="I14"/>
  <c r="I15"/>
  <c r="I16"/>
  <c r="I17"/>
  <c r="I18"/>
  <c r="I19"/>
  <c r="I20"/>
  <c r="I21"/>
  <c r="I22"/>
  <c r="I23"/>
  <c r="I24"/>
  <c r="I25"/>
  <c r="I26"/>
  <c r="J26" s="1"/>
  <c r="I27"/>
  <c r="J27" s="1"/>
  <c r="I9"/>
  <c r="K107"/>
  <c r="I5"/>
  <c r="G177"/>
  <c r="F177"/>
  <c r="K176"/>
  <c r="H175"/>
  <c r="H174"/>
  <c r="G171"/>
  <c r="F171"/>
  <c r="H170"/>
  <c r="H171" s="1"/>
  <c r="G167"/>
  <c r="F167"/>
  <c r="H166"/>
  <c r="K166" s="1"/>
  <c r="H165"/>
  <c r="K165" s="1"/>
  <c r="H164"/>
  <c r="K164" s="1"/>
  <c r="H163"/>
  <c r="K163" s="1"/>
  <c r="G159"/>
  <c r="F159"/>
  <c r="H158"/>
  <c r="K158" s="1"/>
  <c r="H157"/>
  <c r="K157" s="1"/>
  <c r="K156"/>
  <c r="K155"/>
  <c r="H154"/>
  <c r="H153"/>
  <c r="H152"/>
  <c r="G149"/>
  <c r="F149"/>
  <c r="H148"/>
  <c r="K148" s="1"/>
  <c r="H147"/>
  <c r="K147" s="1"/>
  <c r="H146"/>
  <c r="K146" s="1"/>
  <c r="H145"/>
  <c r="K145" s="1"/>
  <c r="H144"/>
  <c r="K144" s="1"/>
  <c r="H143"/>
  <c r="K143" s="1"/>
  <c r="H142"/>
  <c r="K142" s="1"/>
  <c r="H141"/>
  <c r="K141" s="1"/>
  <c r="G138"/>
  <c r="F138"/>
  <c r="K137"/>
  <c r="H133"/>
  <c r="H132"/>
  <c r="K132" s="1"/>
  <c r="H131"/>
  <c r="H130"/>
  <c r="K130" s="1"/>
  <c r="H129"/>
  <c r="K128"/>
  <c r="H127"/>
  <c r="K127" s="1"/>
  <c r="K126"/>
  <c r="H125"/>
  <c r="H124"/>
  <c r="H123"/>
  <c r="K122"/>
  <c r="H121"/>
  <c r="K121" s="1"/>
  <c r="H120"/>
  <c r="K120" s="1"/>
  <c r="H119"/>
  <c r="G116"/>
  <c r="F116"/>
  <c r="H115"/>
  <c r="K115" s="1"/>
  <c r="K116" s="1"/>
  <c r="G112"/>
  <c r="F112"/>
  <c r="K111"/>
  <c r="H110"/>
  <c r="K110" s="1"/>
  <c r="H109"/>
  <c r="K109" s="1"/>
  <c r="H106"/>
  <c r="H105"/>
  <c r="K105" s="1"/>
  <c r="H104"/>
  <c r="K103"/>
  <c r="K102"/>
  <c r="H101"/>
  <c r="K101" s="1"/>
  <c r="H100"/>
  <c r="K100" s="1"/>
  <c r="H99"/>
  <c r="K99" s="1"/>
  <c r="H98"/>
  <c r="G95"/>
  <c r="F95"/>
  <c r="H94"/>
  <c r="K93"/>
  <c r="H92"/>
  <c r="H91"/>
  <c r="H90"/>
  <c r="H89"/>
  <c r="K89" s="1"/>
  <c r="G86"/>
  <c r="F86"/>
  <c r="H85"/>
  <c r="H86" s="1"/>
  <c r="G82"/>
  <c r="F82"/>
  <c r="K81"/>
  <c r="H80"/>
  <c r="K80" s="1"/>
  <c r="H79"/>
  <c r="K79" s="1"/>
  <c r="H78"/>
  <c r="K78" s="1"/>
  <c r="H77"/>
  <c r="K77" s="1"/>
  <c r="H76"/>
  <c r="K76" s="1"/>
  <c r="K75"/>
  <c r="H74"/>
  <c r="H73"/>
  <c r="K72"/>
  <c r="H71"/>
  <c r="H70"/>
  <c r="G67"/>
  <c r="F67"/>
  <c r="F179" s="1"/>
  <c r="H66"/>
  <c r="K66" s="1"/>
  <c r="H65"/>
  <c r="K65" s="1"/>
  <c r="H64"/>
  <c r="K64" s="1"/>
  <c r="H63"/>
  <c r="K63" s="1"/>
  <c r="H62"/>
  <c r="K62" s="1"/>
  <c r="H61"/>
  <c r="K61" s="1"/>
  <c r="H60"/>
  <c r="K60" s="1"/>
  <c r="H59"/>
  <c r="K59" s="1"/>
  <c r="H58"/>
  <c r="K58" s="1"/>
  <c r="G55"/>
  <c r="F55"/>
  <c r="H54"/>
  <c r="K53"/>
  <c r="H52"/>
  <c r="K52" s="1"/>
  <c r="H51"/>
  <c r="K51" s="1"/>
  <c r="H50"/>
  <c r="K50" s="1"/>
  <c r="H49"/>
  <c r="K49" s="1"/>
  <c r="H48"/>
  <c r="K48" s="1"/>
  <c r="H47"/>
  <c r="K47" s="1"/>
  <c r="H46"/>
  <c r="K46" s="1"/>
  <c r="H45"/>
  <c r="G42"/>
  <c r="F42"/>
  <c r="H41"/>
  <c r="J41" s="1"/>
  <c r="H40"/>
  <c r="H39"/>
  <c r="H38"/>
  <c r="K38" s="1"/>
  <c r="H37"/>
  <c r="K37" s="1"/>
  <c r="H36"/>
  <c r="H35"/>
  <c r="K35" s="1"/>
  <c r="K34"/>
  <c r="K33"/>
  <c r="K32"/>
  <c r="K31"/>
  <c r="G28"/>
  <c r="F28"/>
  <c r="K27"/>
  <c r="K26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H12"/>
  <c r="K12" s="1"/>
  <c r="H11"/>
  <c r="K11" s="1"/>
  <c r="H9"/>
  <c r="K9" s="1"/>
  <c r="G7"/>
  <c r="F7"/>
  <c r="K6"/>
  <c r="J6"/>
  <c r="H5"/>
  <c r="H7" s="1"/>
  <c r="H42" i="32"/>
  <c r="J42" s="1"/>
  <c r="H41"/>
  <c r="J41" s="1"/>
  <c r="H185"/>
  <c r="J185" s="1"/>
  <c r="J186"/>
  <c r="K186"/>
  <c r="G187"/>
  <c r="I187"/>
  <c r="F187"/>
  <c r="H184"/>
  <c r="K137"/>
  <c r="J137"/>
  <c r="I180"/>
  <c r="I181" s="1"/>
  <c r="I174"/>
  <c r="I175"/>
  <c r="I176"/>
  <c r="I173"/>
  <c r="I169"/>
  <c r="I170" s="1"/>
  <c r="I165"/>
  <c r="I160"/>
  <c r="I161"/>
  <c r="I162"/>
  <c r="J162" s="1"/>
  <c r="I163"/>
  <c r="J163" s="1"/>
  <c r="I164"/>
  <c r="I159"/>
  <c r="I149"/>
  <c r="I150"/>
  <c r="I151"/>
  <c r="I152"/>
  <c r="I153"/>
  <c r="I154"/>
  <c r="I155"/>
  <c r="I148"/>
  <c r="I144"/>
  <c r="J144" s="1"/>
  <c r="I129"/>
  <c r="I130"/>
  <c r="I131"/>
  <c r="J131" s="1"/>
  <c r="I132"/>
  <c r="I133"/>
  <c r="I134"/>
  <c r="I135"/>
  <c r="J135" s="1"/>
  <c r="I136"/>
  <c r="I138"/>
  <c r="I139"/>
  <c r="I140"/>
  <c r="I141"/>
  <c r="I142"/>
  <c r="I143"/>
  <c r="I128"/>
  <c r="I123"/>
  <c r="J123" s="1"/>
  <c r="I122"/>
  <c r="I118"/>
  <c r="I119" s="1"/>
  <c r="I103"/>
  <c r="I104"/>
  <c r="I105"/>
  <c r="I106"/>
  <c r="I107"/>
  <c r="J107" s="1"/>
  <c r="I108"/>
  <c r="J108" s="1"/>
  <c r="I109"/>
  <c r="I110"/>
  <c r="I111"/>
  <c r="I112"/>
  <c r="I113"/>
  <c r="I114"/>
  <c r="J114" s="1"/>
  <c r="I102"/>
  <c r="I94"/>
  <c r="I95"/>
  <c r="I96"/>
  <c r="I97"/>
  <c r="J97" s="1"/>
  <c r="I98"/>
  <c r="I93"/>
  <c r="I89"/>
  <c r="I90" s="1"/>
  <c r="I84"/>
  <c r="I85"/>
  <c r="J85" s="1"/>
  <c r="I75"/>
  <c r="I76"/>
  <c r="J76" s="1"/>
  <c r="I77"/>
  <c r="I78"/>
  <c r="I79"/>
  <c r="J79" s="1"/>
  <c r="I80"/>
  <c r="I81"/>
  <c r="I82"/>
  <c r="I83"/>
  <c r="I74"/>
  <c r="I62"/>
  <c r="I63"/>
  <c r="I64"/>
  <c r="I65"/>
  <c r="I66"/>
  <c r="I67"/>
  <c r="I68"/>
  <c r="I69"/>
  <c r="I70"/>
  <c r="I61"/>
  <c r="I49"/>
  <c r="I50"/>
  <c r="I51"/>
  <c r="I52"/>
  <c r="I53"/>
  <c r="I54"/>
  <c r="I55"/>
  <c r="I56"/>
  <c r="J56" s="1"/>
  <c r="I57"/>
  <c r="I48"/>
  <c r="I33"/>
  <c r="I34"/>
  <c r="J34" s="1"/>
  <c r="I35"/>
  <c r="J35" s="1"/>
  <c r="I36"/>
  <c r="I37"/>
  <c r="I38"/>
  <c r="I39"/>
  <c r="I40"/>
  <c r="I43"/>
  <c r="I44"/>
  <c r="I32"/>
  <c r="J32" s="1"/>
  <c r="I10"/>
  <c r="I11"/>
  <c r="I12"/>
  <c r="I13"/>
  <c r="I14"/>
  <c r="I15"/>
  <c r="I16"/>
  <c r="I17"/>
  <c r="I18"/>
  <c r="I19"/>
  <c r="I20"/>
  <c r="I21"/>
  <c r="I22"/>
  <c r="I23"/>
  <c r="I24"/>
  <c r="I25"/>
  <c r="I26"/>
  <c r="J26" s="1"/>
  <c r="I27"/>
  <c r="J27" s="1"/>
  <c r="I28"/>
  <c r="I9"/>
  <c r="I6"/>
  <c r="I5"/>
  <c r="G181"/>
  <c r="F181"/>
  <c r="H180"/>
  <c r="H181" s="1"/>
  <c r="G177"/>
  <c r="F177"/>
  <c r="H176"/>
  <c r="K176" s="1"/>
  <c r="H175"/>
  <c r="K175" s="1"/>
  <c r="H174"/>
  <c r="K174" s="1"/>
  <c r="H173"/>
  <c r="K173" s="1"/>
  <c r="G170"/>
  <c r="F170"/>
  <c r="H169"/>
  <c r="K169" s="1"/>
  <c r="K170" s="1"/>
  <c r="G166"/>
  <c r="F166"/>
  <c r="H165"/>
  <c r="K165" s="1"/>
  <c r="H164"/>
  <c r="K164" s="1"/>
  <c r="K163"/>
  <c r="K162"/>
  <c r="H161"/>
  <c r="K161" s="1"/>
  <c r="H160"/>
  <c r="K160" s="1"/>
  <c r="H159"/>
  <c r="K159" s="1"/>
  <c r="G156"/>
  <c r="F156"/>
  <c r="H155"/>
  <c r="K155" s="1"/>
  <c r="H154"/>
  <c r="K154" s="1"/>
  <c r="H153"/>
  <c r="K153" s="1"/>
  <c r="H152"/>
  <c r="K152" s="1"/>
  <c r="H151"/>
  <c r="K151" s="1"/>
  <c r="H150"/>
  <c r="K150" s="1"/>
  <c r="H149"/>
  <c r="K149" s="1"/>
  <c r="H148"/>
  <c r="K148" s="1"/>
  <c r="G145"/>
  <c r="F145"/>
  <c r="K144"/>
  <c r="H143"/>
  <c r="K143" s="1"/>
  <c r="H142"/>
  <c r="H141"/>
  <c r="H140"/>
  <c r="H139"/>
  <c r="K139" s="1"/>
  <c r="H138"/>
  <c r="H136"/>
  <c r="K135"/>
  <c r="H134"/>
  <c r="K134" s="1"/>
  <c r="H133"/>
  <c r="K133" s="1"/>
  <c r="H132"/>
  <c r="K132" s="1"/>
  <c r="K131"/>
  <c r="H130"/>
  <c r="K130" s="1"/>
  <c r="H129"/>
  <c r="H128"/>
  <c r="G124"/>
  <c r="F124"/>
  <c r="K123"/>
  <c r="H122"/>
  <c r="K122" s="1"/>
  <c r="G119"/>
  <c r="F119"/>
  <c r="H118"/>
  <c r="K118" s="1"/>
  <c r="K119" s="1"/>
  <c r="G115"/>
  <c r="F115"/>
  <c r="K114"/>
  <c r="H113"/>
  <c r="H112"/>
  <c r="H111"/>
  <c r="K111" s="1"/>
  <c r="H110"/>
  <c r="H109"/>
  <c r="K108"/>
  <c r="K107"/>
  <c r="H106"/>
  <c r="K106" s="1"/>
  <c r="H105"/>
  <c r="K105" s="1"/>
  <c r="H104"/>
  <c r="K104" s="1"/>
  <c r="H103"/>
  <c r="K103" s="1"/>
  <c r="H102"/>
  <c r="G99"/>
  <c r="F99"/>
  <c r="H98"/>
  <c r="K98" s="1"/>
  <c r="K97"/>
  <c r="H96"/>
  <c r="K96" s="1"/>
  <c r="H95"/>
  <c r="K95" s="1"/>
  <c r="H94"/>
  <c r="K94" s="1"/>
  <c r="H93"/>
  <c r="K93" s="1"/>
  <c r="G90"/>
  <c r="F90"/>
  <c r="H89"/>
  <c r="K89" s="1"/>
  <c r="K90" s="1"/>
  <c r="G86"/>
  <c r="F86"/>
  <c r="K85"/>
  <c r="H84"/>
  <c r="H83"/>
  <c r="H82"/>
  <c r="K82" s="1"/>
  <c r="H81"/>
  <c r="K81" s="1"/>
  <c r="H80"/>
  <c r="K80" s="1"/>
  <c r="K79"/>
  <c r="H78"/>
  <c r="H77"/>
  <c r="K76"/>
  <c r="H75"/>
  <c r="K75" s="1"/>
  <c r="H74"/>
  <c r="K74" s="1"/>
  <c r="G71"/>
  <c r="F71"/>
  <c r="H70"/>
  <c r="K70" s="1"/>
  <c r="H69"/>
  <c r="K69" s="1"/>
  <c r="H68"/>
  <c r="K68" s="1"/>
  <c r="H67"/>
  <c r="K67" s="1"/>
  <c r="H66"/>
  <c r="K66" s="1"/>
  <c r="H65"/>
  <c r="K65" s="1"/>
  <c r="H64"/>
  <c r="K64" s="1"/>
  <c r="H63"/>
  <c r="K63" s="1"/>
  <c r="H62"/>
  <c r="K62" s="1"/>
  <c r="H61"/>
  <c r="K61" s="1"/>
  <c r="G58"/>
  <c r="F58"/>
  <c r="H57"/>
  <c r="K57" s="1"/>
  <c r="K56"/>
  <c r="H55"/>
  <c r="K55" s="1"/>
  <c r="H54"/>
  <c r="K54" s="1"/>
  <c r="H53"/>
  <c r="K53" s="1"/>
  <c r="H52"/>
  <c r="K52" s="1"/>
  <c r="H51"/>
  <c r="K51" s="1"/>
  <c r="H50"/>
  <c r="K50" s="1"/>
  <c r="H49"/>
  <c r="H48"/>
  <c r="K48" s="1"/>
  <c r="G45"/>
  <c r="F45"/>
  <c r="H44"/>
  <c r="H43"/>
  <c r="H40"/>
  <c r="K40" s="1"/>
  <c r="H39"/>
  <c r="H38"/>
  <c r="K38" s="1"/>
  <c r="H37"/>
  <c r="K37" s="1"/>
  <c r="H36"/>
  <c r="K36" s="1"/>
  <c r="K35"/>
  <c r="K34"/>
  <c r="K33"/>
  <c r="K32"/>
  <c r="G29"/>
  <c r="F29"/>
  <c r="K28"/>
  <c r="J28"/>
  <c r="K27"/>
  <c r="K26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H12"/>
  <c r="K12" s="1"/>
  <c r="H11"/>
  <c r="K11" s="1"/>
  <c r="H10"/>
  <c r="K10" s="1"/>
  <c r="H9"/>
  <c r="G7"/>
  <c r="F7"/>
  <c r="K6"/>
  <c r="H5"/>
  <c r="K5" s="1"/>
  <c r="G146" i="31"/>
  <c r="H146"/>
  <c r="I146"/>
  <c r="J146"/>
  <c r="J188" s="1"/>
  <c r="K146"/>
  <c r="G181"/>
  <c r="H181"/>
  <c r="I181"/>
  <c r="J181"/>
  <c r="K181"/>
  <c r="G174"/>
  <c r="H174"/>
  <c r="I174"/>
  <c r="J174"/>
  <c r="K174"/>
  <c r="G170"/>
  <c r="H170"/>
  <c r="I170"/>
  <c r="J170"/>
  <c r="K170"/>
  <c r="G160"/>
  <c r="H160"/>
  <c r="I160"/>
  <c r="J160"/>
  <c r="K160"/>
  <c r="I188"/>
  <c r="F188"/>
  <c r="I184"/>
  <c r="I178"/>
  <c r="I179"/>
  <c r="I180"/>
  <c r="I177"/>
  <c r="I173"/>
  <c r="I169"/>
  <c r="I164"/>
  <c r="I165"/>
  <c r="I166"/>
  <c r="J166" s="1"/>
  <c r="I167"/>
  <c r="I168"/>
  <c r="I163"/>
  <c r="I153"/>
  <c r="I154"/>
  <c r="I155"/>
  <c r="I156"/>
  <c r="I157"/>
  <c r="I158"/>
  <c r="I159"/>
  <c r="I152"/>
  <c r="I145"/>
  <c r="I131"/>
  <c r="I132"/>
  <c r="I133"/>
  <c r="J133" s="1"/>
  <c r="I134"/>
  <c r="I135"/>
  <c r="I136"/>
  <c r="I137"/>
  <c r="J137" s="1"/>
  <c r="I138"/>
  <c r="I139"/>
  <c r="I140"/>
  <c r="I141"/>
  <c r="I142"/>
  <c r="I143"/>
  <c r="I144"/>
  <c r="I130"/>
  <c r="I125"/>
  <c r="J125" s="1"/>
  <c r="I124"/>
  <c r="I120"/>
  <c r="I121" s="1"/>
  <c r="I104"/>
  <c r="I105"/>
  <c r="I106"/>
  <c r="I107"/>
  <c r="I108"/>
  <c r="J108" s="1"/>
  <c r="I109"/>
  <c r="I110"/>
  <c r="I111"/>
  <c r="I112"/>
  <c r="I113"/>
  <c r="I114"/>
  <c r="I115"/>
  <c r="I116"/>
  <c r="I103"/>
  <c r="I94"/>
  <c r="I95"/>
  <c r="I96"/>
  <c r="I97"/>
  <c r="I98"/>
  <c r="J98" s="1"/>
  <c r="I99"/>
  <c r="I93"/>
  <c r="I89"/>
  <c r="I90" s="1"/>
  <c r="I73"/>
  <c r="I74"/>
  <c r="J74" s="1"/>
  <c r="I75"/>
  <c r="I76"/>
  <c r="I77"/>
  <c r="J77" s="1"/>
  <c r="I78"/>
  <c r="I79"/>
  <c r="I80"/>
  <c r="I81"/>
  <c r="I82"/>
  <c r="J82" s="1"/>
  <c r="I83"/>
  <c r="I84"/>
  <c r="I85"/>
  <c r="J85" s="1"/>
  <c r="I72"/>
  <c r="I60"/>
  <c r="I61"/>
  <c r="I62"/>
  <c r="I63"/>
  <c r="I64"/>
  <c r="I65"/>
  <c r="I66"/>
  <c r="I67"/>
  <c r="I68"/>
  <c r="I59"/>
  <c r="I47"/>
  <c r="I48"/>
  <c r="I49"/>
  <c r="I50"/>
  <c r="I51"/>
  <c r="I52"/>
  <c r="I53"/>
  <c r="I54"/>
  <c r="I55"/>
  <c r="I46"/>
  <c r="I33"/>
  <c r="J33" s="1"/>
  <c r="I34"/>
  <c r="I35"/>
  <c r="J35" s="1"/>
  <c r="I36"/>
  <c r="I37"/>
  <c r="I38"/>
  <c r="I39"/>
  <c r="I40"/>
  <c r="I41"/>
  <c r="I42"/>
  <c r="I32"/>
  <c r="J32" s="1"/>
  <c r="I10"/>
  <c r="I11"/>
  <c r="I12"/>
  <c r="I13"/>
  <c r="I14"/>
  <c r="I15"/>
  <c r="I16"/>
  <c r="I17"/>
  <c r="I18"/>
  <c r="I19"/>
  <c r="I20"/>
  <c r="I21"/>
  <c r="I22"/>
  <c r="I23"/>
  <c r="I24"/>
  <c r="I25"/>
  <c r="I26"/>
  <c r="J26" s="1"/>
  <c r="I27"/>
  <c r="J27" s="1"/>
  <c r="I28"/>
  <c r="J28" s="1"/>
  <c r="I9"/>
  <c r="I6"/>
  <c r="J6" s="1"/>
  <c r="I5"/>
  <c r="K82"/>
  <c r="F174"/>
  <c r="F181"/>
  <c r="G185"/>
  <c r="F185"/>
  <c r="I185"/>
  <c r="H184"/>
  <c r="H185" s="1"/>
  <c r="H180"/>
  <c r="H179"/>
  <c r="K179" s="1"/>
  <c r="H178"/>
  <c r="K178" s="1"/>
  <c r="H177"/>
  <c r="H173"/>
  <c r="F170"/>
  <c r="H169"/>
  <c r="H168"/>
  <c r="K167"/>
  <c r="J167"/>
  <c r="K166"/>
  <c r="H165"/>
  <c r="K165" s="1"/>
  <c r="H164"/>
  <c r="K164" s="1"/>
  <c r="H163"/>
  <c r="K163" s="1"/>
  <c r="F160"/>
  <c r="H159"/>
  <c r="H158"/>
  <c r="H157"/>
  <c r="H156"/>
  <c r="H155"/>
  <c r="H154"/>
  <c r="H153"/>
  <c r="H152"/>
  <c r="F146"/>
  <c r="K145"/>
  <c r="J145"/>
  <c r="H144"/>
  <c r="K144" s="1"/>
  <c r="H143"/>
  <c r="K143" s="1"/>
  <c r="H142"/>
  <c r="K142" s="1"/>
  <c r="H141"/>
  <c r="K141" s="1"/>
  <c r="H140"/>
  <c r="K140" s="1"/>
  <c r="H139"/>
  <c r="K139" s="1"/>
  <c r="H138"/>
  <c r="K138" s="1"/>
  <c r="K137"/>
  <c r="H136"/>
  <c r="H135"/>
  <c r="H134"/>
  <c r="K133"/>
  <c r="H132"/>
  <c r="K132" s="1"/>
  <c r="H131"/>
  <c r="K131" s="1"/>
  <c r="H130"/>
  <c r="G126"/>
  <c r="F126"/>
  <c r="K125"/>
  <c r="H124"/>
  <c r="K124" s="1"/>
  <c r="G121"/>
  <c r="F121"/>
  <c r="H120"/>
  <c r="H121" s="1"/>
  <c r="G117"/>
  <c r="F117"/>
  <c r="K116"/>
  <c r="J116"/>
  <c r="H115"/>
  <c r="H114"/>
  <c r="H113"/>
  <c r="H112"/>
  <c r="H111"/>
  <c r="H110"/>
  <c r="K109"/>
  <c r="J109"/>
  <c r="K108"/>
  <c r="H107"/>
  <c r="H106"/>
  <c r="H105"/>
  <c r="H104"/>
  <c r="H103"/>
  <c r="G100"/>
  <c r="F100"/>
  <c r="H99"/>
  <c r="K98"/>
  <c r="H97"/>
  <c r="H96"/>
  <c r="K96" s="1"/>
  <c r="H95"/>
  <c r="K95" s="1"/>
  <c r="H94"/>
  <c r="K94" s="1"/>
  <c r="H93"/>
  <c r="K93" s="1"/>
  <c r="G90"/>
  <c r="F90"/>
  <c r="H89"/>
  <c r="H90" s="1"/>
  <c r="G86"/>
  <c r="F86"/>
  <c r="K85"/>
  <c r="H84"/>
  <c r="H83"/>
  <c r="H81"/>
  <c r="K81" s="1"/>
  <c r="H80"/>
  <c r="K80" s="1"/>
  <c r="H79"/>
  <c r="K79" s="1"/>
  <c r="H78"/>
  <c r="K78" s="1"/>
  <c r="K77"/>
  <c r="H76"/>
  <c r="H75"/>
  <c r="K74"/>
  <c r="H73"/>
  <c r="H72"/>
  <c r="K72" s="1"/>
  <c r="G69"/>
  <c r="F69"/>
  <c r="H68"/>
  <c r="K68" s="1"/>
  <c r="H67"/>
  <c r="K67" s="1"/>
  <c r="H66"/>
  <c r="K66" s="1"/>
  <c r="H65"/>
  <c r="K65" s="1"/>
  <c r="H64"/>
  <c r="K64" s="1"/>
  <c r="H63"/>
  <c r="K63" s="1"/>
  <c r="H62"/>
  <c r="K62" s="1"/>
  <c r="H61"/>
  <c r="K61" s="1"/>
  <c r="H60"/>
  <c r="K60" s="1"/>
  <c r="H59"/>
  <c r="K59" s="1"/>
  <c r="G56"/>
  <c r="F56"/>
  <c r="H55"/>
  <c r="K54"/>
  <c r="J54"/>
  <c r="H53"/>
  <c r="H52"/>
  <c r="H51"/>
  <c r="H50"/>
  <c r="H49"/>
  <c r="K49" s="1"/>
  <c r="H48"/>
  <c r="K48" s="1"/>
  <c r="H47"/>
  <c r="K47" s="1"/>
  <c r="H46"/>
  <c r="K46" s="1"/>
  <c r="G43"/>
  <c r="F43"/>
  <c r="H42"/>
  <c r="K42" s="1"/>
  <c r="H41"/>
  <c r="H40"/>
  <c r="K40" s="1"/>
  <c r="H39"/>
  <c r="H38"/>
  <c r="K38" s="1"/>
  <c r="H37"/>
  <c r="H36"/>
  <c r="K36" s="1"/>
  <c r="K35"/>
  <c r="K34"/>
  <c r="J34"/>
  <c r="K33"/>
  <c r="K32"/>
  <c r="G29"/>
  <c r="F29"/>
  <c r="K28"/>
  <c r="K27"/>
  <c r="K26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K12"/>
  <c r="H12"/>
  <c r="H11"/>
  <c r="K11" s="1"/>
  <c r="H10"/>
  <c r="K10" s="1"/>
  <c r="H9"/>
  <c r="K9" s="1"/>
  <c r="G7"/>
  <c r="F7"/>
  <c r="K6"/>
  <c r="H5"/>
  <c r="H7" s="1"/>
  <c r="K126" i="30"/>
  <c r="J126"/>
  <c r="G127"/>
  <c r="H127"/>
  <c r="F127"/>
  <c r="I184"/>
  <c r="I185" s="1"/>
  <c r="I177"/>
  <c r="I178"/>
  <c r="I179"/>
  <c r="I180"/>
  <c r="I176"/>
  <c r="I171"/>
  <c r="I165"/>
  <c r="I166"/>
  <c r="I167"/>
  <c r="J167" s="1"/>
  <c r="I168"/>
  <c r="J168" s="1"/>
  <c r="I169"/>
  <c r="I170"/>
  <c r="I164"/>
  <c r="I154"/>
  <c r="I155"/>
  <c r="I156"/>
  <c r="I157"/>
  <c r="I158"/>
  <c r="I159"/>
  <c r="I160"/>
  <c r="I153"/>
  <c r="I146"/>
  <c r="J146" s="1"/>
  <c r="I132"/>
  <c r="I133"/>
  <c r="I134"/>
  <c r="J134" s="1"/>
  <c r="I135"/>
  <c r="I136"/>
  <c r="I137"/>
  <c r="I138"/>
  <c r="J138" s="1"/>
  <c r="I139"/>
  <c r="I140"/>
  <c r="I141"/>
  <c r="I142"/>
  <c r="I143"/>
  <c r="I144"/>
  <c r="I145"/>
  <c r="I131"/>
  <c r="J131" s="1"/>
  <c r="I125"/>
  <c r="I127" s="1"/>
  <c r="I121"/>
  <c r="I122" s="1"/>
  <c r="I105"/>
  <c r="I106"/>
  <c r="I107"/>
  <c r="I108"/>
  <c r="I109"/>
  <c r="I110"/>
  <c r="J110" s="1"/>
  <c r="I111"/>
  <c r="I112"/>
  <c r="I113"/>
  <c r="I114"/>
  <c r="I115"/>
  <c r="I116"/>
  <c r="I117"/>
  <c r="I104"/>
  <c r="I95"/>
  <c r="I96"/>
  <c r="I97"/>
  <c r="I98"/>
  <c r="I99"/>
  <c r="J99" s="1"/>
  <c r="I100"/>
  <c r="I94"/>
  <c r="I90"/>
  <c r="I91" s="1"/>
  <c r="I74"/>
  <c r="I75"/>
  <c r="J75" s="1"/>
  <c r="I76"/>
  <c r="I77"/>
  <c r="I78"/>
  <c r="J78" s="1"/>
  <c r="I79"/>
  <c r="I80"/>
  <c r="I81"/>
  <c r="I82"/>
  <c r="I84"/>
  <c r="I85"/>
  <c r="I86"/>
  <c r="J86" s="1"/>
  <c r="I73"/>
  <c r="I61"/>
  <c r="I62"/>
  <c r="I63"/>
  <c r="I64"/>
  <c r="I65"/>
  <c r="I66"/>
  <c r="I67"/>
  <c r="I68"/>
  <c r="I69"/>
  <c r="I60"/>
  <c r="I47"/>
  <c r="I48"/>
  <c r="I49"/>
  <c r="I50"/>
  <c r="I51"/>
  <c r="I52"/>
  <c r="I53"/>
  <c r="I54"/>
  <c r="I55"/>
  <c r="J55" s="1"/>
  <c r="I56"/>
  <c r="I46"/>
  <c r="I33"/>
  <c r="I34"/>
  <c r="J34" s="1"/>
  <c r="I35"/>
  <c r="J35" s="1"/>
  <c r="I36"/>
  <c r="I37"/>
  <c r="I38"/>
  <c r="I39"/>
  <c r="I40"/>
  <c r="I41"/>
  <c r="I42"/>
  <c r="I32"/>
  <c r="J32" s="1"/>
  <c r="I10"/>
  <c r="I11"/>
  <c r="I12"/>
  <c r="I13"/>
  <c r="I14"/>
  <c r="I15"/>
  <c r="I16"/>
  <c r="I17"/>
  <c r="I18"/>
  <c r="I19"/>
  <c r="I20"/>
  <c r="I21"/>
  <c r="I22"/>
  <c r="I23"/>
  <c r="I24"/>
  <c r="I25"/>
  <c r="I26"/>
  <c r="J26" s="1"/>
  <c r="I27"/>
  <c r="J27" s="1"/>
  <c r="I28"/>
  <c r="I9"/>
  <c r="I6"/>
  <c r="J6" s="1"/>
  <c r="I5"/>
  <c r="K105"/>
  <c r="G185"/>
  <c r="F185"/>
  <c r="H184"/>
  <c r="H185" s="1"/>
  <c r="G181"/>
  <c r="F181"/>
  <c r="H180"/>
  <c r="K180" s="1"/>
  <c r="H179"/>
  <c r="K179" s="1"/>
  <c r="J178"/>
  <c r="H178"/>
  <c r="K178" s="1"/>
  <c r="H177"/>
  <c r="K177" s="1"/>
  <c r="H176"/>
  <c r="K176" s="1"/>
  <c r="G173"/>
  <c r="F173"/>
  <c r="H171"/>
  <c r="K171" s="1"/>
  <c r="H170"/>
  <c r="K170" s="1"/>
  <c r="H169"/>
  <c r="K169" s="1"/>
  <c r="K168"/>
  <c r="K167"/>
  <c r="H166"/>
  <c r="K166" s="1"/>
  <c r="H165"/>
  <c r="K165" s="1"/>
  <c r="H164"/>
  <c r="K164" s="1"/>
  <c r="G161"/>
  <c r="F161"/>
  <c r="H160"/>
  <c r="K160" s="1"/>
  <c r="H159"/>
  <c r="K159" s="1"/>
  <c r="H158"/>
  <c r="K158" s="1"/>
  <c r="H157"/>
  <c r="K157" s="1"/>
  <c r="H156"/>
  <c r="K156" s="1"/>
  <c r="H155"/>
  <c r="K155" s="1"/>
  <c r="H154"/>
  <c r="K154" s="1"/>
  <c r="H153"/>
  <c r="K153" s="1"/>
  <c r="G147"/>
  <c r="F147"/>
  <c r="K146"/>
  <c r="H145"/>
  <c r="H144"/>
  <c r="H143"/>
  <c r="H142"/>
  <c r="H141"/>
  <c r="H140"/>
  <c r="H139"/>
  <c r="K138"/>
  <c r="H137"/>
  <c r="K137" s="1"/>
  <c r="H136"/>
  <c r="K136" s="1"/>
  <c r="H135"/>
  <c r="K135" s="1"/>
  <c r="K134"/>
  <c r="H133"/>
  <c r="K133" s="1"/>
  <c r="H132"/>
  <c r="K132" s="1"/>
  <c r="H131"/>
  <c r="K131" s="1"/>
  <c r="H125"/>
  <c r="H122"/>
  <c r="G122"/>
  <c r="F122"/>
  <c r="H121"/>
  <c r="K121" s="1"/>
  <c r="K122" s="1"/>
  <c r="G118"/>
  <c r="F118"/>
  <c r="K117"/>
  <c r="J117"/>
  <c r="H116"/>
  <c r="K116" s="1"/>
  <c r="H115"/>
  <c r="K115" s="1"/>
  <c r="H114"/>
  <c r="H113"/>
  <c r="K113" s="1"/>
  <c r="H112"/>
  <c r="H111"/>
  <c r="K111" s="1"/>
  <c r="K110"/>
  <c r="K109"/>
  <c r="J109"/>
  <c r="H108"/>
  <c r="H107"/>
  <c r="H106"/>
  <c r="H105"/>
  <c r="H104"/>
  <c r="G101"/>
  <c r="F101"/>
  <c r="K100"/>
  <c r="H100"/>
  <c r="K99"/>
  <c r="H98"/>
  <c r="K98" s="1"/>
  <c r="H97"/>
  <c r="K97" s="1"/>
  <c r="H96"/>
  <c r="K96" s="1"/>
  <c r="H95"/>
  <c r="K95" s="1"/>
  <c r="H94"/>
  <c r="K94" s="1"/>
  <c r="G91"/>
  <c r="F91"/>
  <c r="H90"/>
  <c r="K90" s="1"/>
  <c r="K91" s="1"/>
  <c r="G87"/>
  <c r="F87"/>
  <c r="K86"/>
  <c r="H85"/>
  <c r="H84"/>
  <c r="H82"/>
  <c r="H81"/>
  <c r="K81" s="1"/>
  <c r="H80"/>
  <c r="H79"/>
  <c r="K79" s="1"/>
  <c r="K78"/>
  <c r="H77"/>
  <c r="K77" s="1"/>
  <c r="H76"/>
  <c r="K76" s="1"/>
  <c r="K75"/>
  <c r="K74"/>
  <c r="H74"/>
  <c r="H73"/>
  <c r="K73" s="1"/>
  <c r="G70"/>
  <c r="F70"/>
  <c r="H69"/>
  <c r="K69" s="1"/>
  <c r="H68"/>
  <c r="K68" s="1"/>
  <c r="H67"/>
  <c r="H66"/>
  <c r="H65"/>
  <c r="K65" s="1"/>
  <c r="H64"/>
  <c r="H63"/>
  <c r="K63" s="1"/>
  <c r="H62"/>
  <c r="H61"/>
  <c r="K61" s="1"/>
  <c r="H60"/>
  <c r="G57"/>
  <c r="F57"/>
  <c r="H56"/>
  <c r="K56" s="1"/>
  <c r="K55"/>
  <c r="H54"/>
  <c r="H53"/>
  <c r="H52"/>
  <c r="H51"/>
  <c r="H49"/>
  <c r="H48"/>
  <c r="H47"/>
  <c r="H46"/>
  <c r="G43"/>
  <c r="F43"/>
  <c r="K42"/>
  <c r="H42"/>
  <c r="J42" s="1"/>
  <c r="K41"/>
  <c r="J41"/>
  <c r="H41"/>
  <c r="J40"/>
  <c r="H40"/>
  <c r="K40" s="1"/>
  <c r="H39"/>
  <c r="J39" s="1"/>
  <c r="K38"/>
  <c r="H38"/>
  <c r="J38" s="1"/>
  <c r="K37"/>
  <c r="J37"/>
  <c r="H37"/>
  <c r="J36"/>
  <c r="H36"/>
  <c r="K36" s="1"/>
  <c r="K35"/>
  <c r="K34"/>
  <c r="K33"/>
  <c r="J33"/>
  <c r="K32"/>
  <c r="G29"/>
  <c r="F29"/>
  <c r="K28"/>
  <c r="J28"/>
  <c r="K27"/>
  <c r="K26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J17"/>
  <c r="H17"/>
  <c r="K17" s="1"/>
  <c r="H16"/>
  <c r="K16" s="1"/>
  <c r="H15"/>
  <c r="K15" s="1"/>
  <c r="H14"/>
  <c r="K14" s="1"/>
  <c r="J13"/>
  <c r="H13"/>
  <c r="K13" s="1"/>
  <c r="H12"/>
  <c r="K12" s="1"/>
  <c r="H11"/>
  <c r="K11" s="1"/>
  <c r="H10"/>
  <c r="K10" s="1"/>
  <c r="H9"/>
  <c r="G7"/>
  <c r="F7"/>
  <c r="K6"/>
  <c r="H5"/>
  <c r="H7" s="1"/>
  <c r="F29" i="29"/>
  <c r="G120"/>
  <c r="H83"/>
  <c r="J83" s="1"/>
  <c r="K112"/>
  <c r="J112"/>
  <c r="I185"/>
  <c r="I186" s="1"/>
  <c r="I178"/>
  <c r="I179"/>
  <c r="I180"/>
  <c r="I181"/>
  <c r="I177"/>
  <c r="I172"/>
  <c r="I166"/>
  <c r="I167"/>
  <c r="I168"/>
  <c r="J168" s="1"/>
  <c r="I169"/>
  <c r="J169" s="1"/>
  <c r="I170"/>
  <c r="I171"/>
  <c r="I165"/>
  <c r="I155"/>
  <c r="I156"/>
  <c r="I157"/>
  <c r="I158"/>
  <c r="I159"/>
  <c r="I160"/>
  <c r="I161"/>
  <c r="I154"/>
  <c r="I147"/>
  <c r="J147" s="1"/>
  <c r="I133"/>
  <c r="I134"/>
  <c r="I135"/>
  <c r="J135" s="1"/>
  <c r="I136"/>
  <c r="I137"/>
  <c r="I138"/>
  <c r="I139"/>
  <c r="J139" s="1"/>
  <c r="I140"/>
  <c r="I141"/>
  <c r="I142"/>
  <c r="I143"/>
  <c r="I144"/>
  <c r="I145"/>
  <c r="I146"/>
  <c r="I132"/>
  <c r="I127"/>
  <c r="I123"/>
  <c r="I124" s="1"/>
  <c r="I107"/>
  <c r="I108"/>
  <c r="I109"/>
  <c r="I110"/>
  <c r="I111"/>
  <c r="I113"/>
  <c r="I114"/>
  <c r="I115"/>
  <c r="I116"/>
  <c r="I117"/>
  <c r="I118"/>
  <c r="I119"/>
  <c r="J119" s="1"/>
  <c r="I106"/>
  <c r="I96"/>
  <c r="I97"/>
  <c r="I98"/>
  <c r="I99"/>
  <c r="I100"/>
  <c r="I101"/>
  <c r="J101" s="1"/>
  <c r="I102"/>
  <c r="I95"/>
  <c r="I91"/>
  <c r="I75"/>
  <c r="I76"/>
  <c r="J76" s="1"/>
  <c r="I77"/>
  <c r="I78"/>
  <c r="I79"/>
  <c r="J79" s="1"/>
  <c r="I80"/>
  <c r="I81"/>
  <c r="I82"/>
  <c r="I84"/>
  <c r="I85"/>
  <c r="I86"/>
  <c r="I87"/>
  <c r="J87" s="1"/>
  <c r="I74"/>
  <c r="I62"/>
  <c r="I63"/>
  <c r="I64"/>
  <c r="I65"/>
  <c r="I66"/>
  <c r="I67"/>
  <c r="I68"/>
  <c r="I69"/>
  <c r="I70"/>
  <c r="I61"/>
  <c r="I48"/>
  <c r="I49"/>
  <c r="I50"/>
  <c r="I51"/>
  <c r="I52"/>
  <c r="I53"/>
  <c r="I54"/>
  <c r="I55"/>
  <c r="I56"/>
  <c r="J56" s="1"/>
  <c r="I57"/>
  <c r="I47"/>
  <c r="I33"/>
  <c r="J33" s="1"/>
  <c r="I34"/>
  <c r="I35"/>
  <c r="J35" s="1"/>
  <c r="I36"/>
  <c r="I37"/>
  <c r="I38"/>
  <c r="I39"/>
  <c r="I40"/>
  <c r="I41"/>
  <c r="I42"/>
  <c r="I43"/>
  <c r="I32"/>
  <c r="J32" s="1"/>
  <c r="I10"/>
  <c r="I11"/>
  <c r="I12"/>
  <c r="I13"/>
  <c r="I14"/>
  <c r="I15"/>
  <c r="I16"/>
  <c r="I17"/>
  <c r="I18"/>
  <c r="I19"/>
  <c r="I20"/>
  <c r="I21"/>
  <c r="I22"/>
  <c r="I23"/>
  <c r="I24"/>
  <c r="I25"/>
  <c r="I26"/>
  <c r="J26" s="1"/>
  <c r="I27"/>
  <c r="J27" s="1"/>
  <c r="I28"/>
  <c r="J28" s="1"/>
  <c r="I9"/>
  <c r="I6"/>
  <c r="J6" s="1"/>
  <c r="I5"/>
  <c r="G186"/>
  <c r="F186"/>
  <c r="H185"/>
  <c r="H186" s="1"/>
  <c r="G182"/>
  <c r="F182"/>
  <c r="H181"/>
  <c r="K181" s="1"/>
  <c r="H180"/>
  <c r="K180" s="1"/>
  <c r="H179"/>
  <c r="K179" s="1"/>
  <c r="H178"/>
  <c r="K178" s="1"/>
  <c r="H177"/>
  <c r="K177" s="1"/>
  <c r="G174"/>
  <c r="F174"/>
  <c r="H172"/>
  <c r="K172" s="1"/>
  <c r="H171"/>
  <c r="K171" s="1"/>
  <c r="H170"/>
  <c r="K170" s="1"/>
  <c r="K169"/>
  <c r="K168"/>
  <c r="H167"/>
  <c r="K167" s="1"/>
  <c r="H166"/>
  <c r="K166" s="1"/>
  <c r="H165"/>
  <c r="K165" s="1"/>
  <c r="G162"/>
  <c r="F162"/>
  <c r="H161"/>
  <c r="K161" s="1"/>
  <c r="H160"/>
  <c r="K160" s="1"/>
  <c r="H159"/>
  <c r="K159" s="1"/>
  <c r="H158"/>
  <c r="K158" s="1"/>
  <c r="H157"/>
  <c r="K157" s="1"/>
  <c r="H156"/>
  <c r="K156" s="1"/>
  <c r="H155"/>
  <c r="K155" s="1"/>
  <c r="H154"/>
  <c r="K154" s="1"/>
  <c r="G148"/>
  <c r="F148"/>
  <c r="K147"/>
  <c r="H146"/>
  <c r="K146" s="1"/>
  <c r="H145"/>
  <c r="K145" s="1"/>
  <c r="H144"/>
  <c r="J144" s="1"/>
  <c r="H143"/>
  <c r="H142"/>
  <c r="K142" s="1"/>
  <c r="H141"/>
  <c r="K141" s="1"/>
  <c r="H140"/>
  <c r="J140" s="1"/>
  <c r="K139"/>
  <c r="H138"/>
  <c r="K138" s="1"/>
  <c r="H137"/>
  <c r="K137" s="1"/>
  <c r="H136"/>
  <c r="K136" s="1"/>
  <c r="K135"/>
  <c r="H134"/>
  <c r="K134" s="1"/>
  <c r="H133"/>
  <c r="K133" s="1"/>
  <c r="H132"/>
  <c r="K132" s="1"/>
  <c r="G128"/>
  <c r="F128"/>
  <c r="H127"/>
  <c r="K127" s="1"/>
  <c r="G124"/>
  <c r="F124"/>
  <c r="H123"/>
  <c r="H124" s="1"/>
  <c r="F120"/>
  <c r="K119"/>
  <c r="H118"/>
  <c r="K118" s="1"/>
  <c r="H117"/>
  <c r="K117" s="1"/>
  <c r="H116"/>
  <c r="K116" s="1"/>
  <c r="H115"/>
  <c r="K115" s="1"/>
  <c r="H114"/>
  <c r="K114" s="1"/>
  <c r="H113"/>
  <c r="K113" s="1"/>
  <c r="K111"/>
  <c r="H110"/>
  <c r="K110" s="1"/>
  <c r="H109"/>
  <c r="K109" s="1"/>
  <c r="H108"/>
  <c r="K108" s="1"/>
  <c r="H107"/>
  <c r="K107" s="1"/>
  <c r="H106"/>
  <c r="G103"/>
  <c r="F103"/>
  <c r="H102"/>
  <c r="K102" s="1"/>
  <c r="K101"/>
  <c r="H100"/>
  <c r="K100" s="1"/>
  <c r="H99"/>
  <c r="K99" s="1"/>
  <c r="H98"/>
  <c r="K98" s="1"/>
  <c r="H97"/>
  <c r="K97" s="1"/>
  <c r="H96"/>
  <c r="K96" s="1"/>
  <c r="H95"/>
  <c r="K95" s="1"/>
  <c r="G92"/>
  <c r="F92"/>
  <c r="H91"/>
  <c r="K91" s="1"/>
  <c r="K92" s="1"/>
  <c r="G88"/>
  <c r="F88"/>
  <c r="K87"/>
  <c r="H86"/>
  <c r="K86" s="1"/>
  <c r="H85"/>
  <c r="K85" s="1"/>
  <c r="H84"/>
  <c r="K84" s="1"/>
  <c r="H82"/>
  <c r="K82" s="1"/>
  <c r="H81"/>
  <c r="K81" s="1"/>
  <c r="H80"/>
  <c r="K80" s="1"/>
  <c r="K79"/>
  <c r="H78"/>
  <c r="K78" s="1"/>
  <c r="H77"/>
  <c r="K77" s="1"/>
  <c r="K76"/>
  <c r="H75"/>
  <c r="K75" s="1"/>
  <c r="H74"/>
  <c r="G71"/>
  <c r="F71"/>
  <c r="H70"/>
  <c r="K70" s="1"/>
  <c r="H69"/>
  <c r="K69" s="1"/>
  <c r="H68"/>
  <c r="K68" s="1"/>
  <c r="H67"/>
  <c r="K67" s="1"/>
  <c r="H66"/>
  <c r="K66" s="1"/>
  <c r="H65"/>
  <c r="K65" s="1"/>
  <c r="H64"/>
  <c r="K64" s="1"/>
  <c r="H63"/>
  <c r="K63" s="1"/>
  <c r="H62"/>
  <c r="K62" s="1"/>
  <c r="H61"/>
  <c r="K61" s="1"/>
  <c r="G58"/>
  <c r="F58"/>
  <c r="H57"/>
  <c r="K57" s="1"/>
  <c r="K56"/>
  <c r="H55"/>
  <c r="K55" s="1"/>
  <c r="H54"/>
  <c r="K54" s="1"/>
  <c r="H53"/>
  <c r="H52"/>
  <c r="J52" s="1"/>
  <c r="H51"/>
  <c r="H50"/>
  <c r="K50" s="1"/>
  <c r="H49"/>
  <c r="K49" s="1"/>
  <c r="H48"/>
  <c r="J48" s="1"/>
  <c r="H47"/>
  <c r="K47" s="1"/>
  <c r="G44"/>
  <c r="F44"/>
  <c r="H43"/>
  <c r="K43" s="1"/>
  <c r="H42"/>
  <c r="K42" s="1"/>
  <c r="H41"/>
  <c r="K41" s="1"/>
  <c r="H40"/>
  <c r="K40" s="1"/>
  <c r="H39"/>
  <c r="K39" s="1"/>
  <c r="H38"/>
  <c r="K38" s="1"/>
  <c r="H37"/>
  <c r="K37" s="1"/>
  <c r="H36"/>
  <c r="K35"/>
  <c r="K34"/>
  <c r="K33"/>
  <c r="K32"/>
  <c r="G29"/>
  <c r="K28"/>
  <c r="K27"/>
  <c r="K26"/>
  <c r="K25"/>
  <c r="H25"/>
  <c r="H24"/>
  <c r="K24" s="1"/>
  <c r="H23"/>
  <c r="K23" s="1"/>
  <c r="H22"/>
  <c r="K22" s="1"/>
  <c r="H21"/>
  <c r="K21" s="1"/>
  <c r="H20"/>
  <c r="H19"/>
  <c r="K19" s="1"/>
  <c r="H18"/>
  <c r="K18" s="1"/>
  <c r="H17"/>
  <c r="K17" s="1"/>
  <c r="H16"/>
  <c r="H15"/>
  <c r="K15" s="1"/>
  <c r="H14"/>
  <c r="K14" s="1"/>
  <c r="H13"/>
  <c r="K13" s="1"/>
  <c r="H12"/>
  <c r="H11"/>
  <c r="K11" s="1"/>
  <c r="H10"/>
  <c r="H9"/>
  <c r="K9" s="1"/>
  <c r="G7"/>
  <c r="G188" s="1"/>
  <c r="F7"/>
  <c r="F188" s="1"/>
  <c r="K6"/>
  <c r="H5"/>
  <c r="K5" s="1"/>
  <c r="H10" i="28"/>
  <c r="K123"/>
  <c r="J123"/>
  <c r="I123"/>
  <c r="H123"/>
  <c r="F123"/>
  <c r="G123"/>
  <c r="K122"/>
  <c r="J122"/>
  <c r="F7"/>
  <c r="G7"/>
  <c r="H7"/>
  <c r="I7"/>
  <c r="J7"/>
  <c r="K7"/>
  <c r="J6"/>
  <c r="K6"/>
  <c r="G127"/>
  <c r="F127"/>
  <c r="I126"/>
  <c r="I127" s="1"/>
  <c r="H126"/>
  <c r="H127" s="1"/>
  <c r="I96"/>
  <c r="G96"/>
  <c r="F96"/>
  <c r="I94"/>
  <c r="H94"/>
  <c r="H96" s="1"/>
  <c r="G189"/>
  <c r="F189"/>
  <c r="I187"/>
  <c r="I189" s="1"/>
  <c r="H187"/>
  <c r="H189" s="1"/>
  <c r="I180"/>
  <c r="I181"/>
  <c r="I182"/>
  <c r="I183"/>
  <c r="I179"/>
  <c r="I168"/>
  <c r="I169"/>
  <c r="I170"/>
  <c r="J170" s="1"/>
  <c r="I171"/>
  <c r="J171" s="1"/>
  <c r="I172"/>
  <c r="I173"/>
  <c r="I167"/>
  <c r="I157"/>
  <c r="I158"/>
  <c r="I159"/>
  <c r="I160"/>
  <c r="I161"/>
  <c r="I162"/>
  <c r="I163"/>
  <c r="I156"/>
  <c r="I137"/>
  <c r="I138"/>
  <c r="I139"/>
  <c r="I140"/>
  <c r="I141"/>
  <c r="I142"/>
  <c r="I143"/>
  <c r="J143" s="1"/>
  <c r="I144"/>
  <c r="I145"/>
  <c r="I146"/>
  <c r="I147"/>
  <c r="I148"/>
  <c r="I149"/>
  <c r="I150"/>
  <c r="I151"/>
  <c r="J151" s="1"/>
  <c r="I136"/>
  <c r="I131"/>
  <c r="I130"/>
  <c r="I111"/>
  <c r="I112"/>
  <c r="I113"/>
  <c r="I114"/>
  <c r="I115"/>
  <c r="J115" s="1"/>
  <c r="I116"/>
  <c r="I117"/>
  <c r="I118"/>
  <c r="I119"/>
  <c r="I120"/>
  <c r="I121"/>
  <c r="I110"/>
  <c r="I100"/>
  <c r="I101"/>
  <c r="I102"/>
  <c r="I103"/>
  <c r="I104"/>
  <c r="I105"/>
  <c r="J105" s="1"/>
  <c r="I106"/>
  <c r="I99"/>
  <c r="I87"/>
  <c r="I88"/>
  <c r="I89"/>
  <c r="I90"/>
  <c r="J90" s="1"/>
  <c r="I78"/>
  <c r="I79"/>
  <c r="J79" s="1"/>
  <c r="I80"/>
  <c r="I81"/>
  <c r="I82"/>
  <c r="J82" s="1"/>
  <c r="I83"/>
  <c r="I84"/>
  <c r="I85"/>
  <c r="I86"/>
  <c r="I77"/>
  <c r="I65"/>
  <c r="I66"/>
  <c r="I67"/>
  <c r="I68"/>
  <c r="I69"/>
  <c r="I70"/>
  <c r="I71"/>
  <c r="I72"/>
  <c r="I73"/>
  <c r="I64"/>
  <c r="I51"/>
  <c r="I52"/>
  <c r="I53"/>
  <c r="I54"/>
  <c r="I55"/>
  <c r="I56"/>
  <c r="I57"/>
  <c r="I58"/>
  <c r="I59"/>
  <c r="J59" s="1"/>
  <c r="I60"/>
  <c r="I50"/>
  <c r="I36"/>
  <c r="J36" s="1"/>
  <c r="I37"/>
  <c r="J37" s="1"/>
  <c r="I38"/>
  <c r="J38" s="1"/>
  <c r="I39"/>
  <c r="I40"/>
  <c r="I41"/>
  <c r="I43"/>
  <c r="I44"/>
  <c r="I45"/>
  <c r="I46"/>
  <c r="I35"/>
  <c r="J35" s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J29" s="1"/>
  <c r="I30"/>
  <c r="J30" s="1"/>
  <c r="I31"/>
  <c r="J31" s="1"/>
  <c r="I9"/>
  <c r="I5"/>
  <c r="I174"/>
  <c r="G184"/>
  <c r="F184"/>
  <c r="H183"/>
  <c r="H182"/>
  <c r="H181"/>
  <c r="H180"/>
  <c r="H179"/>
  <c r="G176"/>
  <c r="F176"/>
  <c r="H174"/>
  <c r="H173"/>
  <c r="H172"/>
  <c r="K171"/>
  <c r="K170"/>
  <c r="H169"/>
  <c r="H168"/>
  <c r="H167"/>
  <c r="G164"/>
  <c r="F164"/>
  <c r="H163"/>
  <c r="H162"/>
  <c r="H161"/>
  <c r="H160"/>
  <c r="H159"/>
  <c r="H158"/>
  <c r="H157"/>
  <c r="H156"/>
  <c r="G152"/>
  <c r="F152"/>
  <c r="K151"/>
  <c r="H150"/>
  <c r="H149"/>
  <c r="H148"/>
  <c r="H147"/>
  <c r="H146"/>
  <c r="H145"/>
  <c r="H144"/>
  <c r="K143"/>
  <c r="H142"/>
  <c r="H141"/>
  <c r="H140"/>
  <c r="K139"/>
  <c r="H138"/>
  <c r="K138" s="1"/>
  <c r="H137"/>
  <c r="K137" s="1"/>
  <c r="H136"/>
  <c r="K136" s="1"/>
  <c r="G132"/>
  <c r="F132"/>
  <c r="H131"/>
  <c r="H130"/>
  <c r="H121"/>
  <c r="K121" s="1"/>
  <c r="H120"/>
  <c r="K120" s="1"/>
  <c r="H119"/>
  <c r="K119" s="1"/>
  <c r="H118"/>
  <c r="K118" s="1"/>
  <c r="H117"/>
  <c r="K117" s="1"/>
  <c r="H116"/>
  <c r="K116" s="1"/>
  <c r="K115"/>
  <c r="H114"/>
  <c r="H113"/>
  <c r="H112"/>
  <c r="H111"/>
  <c r="H110"/>
  <c r="H106"/>
  <c r="K105"/>
  <c r="H104"/>
  <c r="K104" s="1"/>
  <c r="H103"/>
  <c r="K103" s="1"/>
  <c r="H102"/>
  <c r="K102" s="1"/>
  <c r="H101"/>
  <c r="K101" s="1"/>
  <c r="H100"/>
  <c r="K100" s="1"/>
  <c r="H99"/>
  <c r="G91"/>
  <c r="F91"/>
  <c r="K90"/>
  <c r="H89"/>
  <c r="K89" s="1"/>
  <c r="H88"/>
  <c r="K88" s="1"/>
  <c r="H87"/>
  <c r="H86"/>
  <c r="K86" s="1"/>
  <c r="H85"/>
  <c r="H84"/>
  <c r="K84" s="1"/>
  <c r="H83"/>
  <c r="K82"/>
  <c r="H81"/>
  <c r="K81" s="1"/>
  <c r="H80"/>
  <c r="K80" s="1"/>
  <c r="K79"/>
  <c r="H78"/>
  <c r="K78" s="1"/>
  <c r="H77"/>
  <c r="K77" s="1"/>
  <c r="G74"/>
  <c r="F74"/>
  <c r="H73"/>
  <c r="H72"/>
  <c r="K72" s="1"/>
  <c r="H71"/>
  <c r="H70"/>
  <c r="H69"/>
  <c r="H68"/>
  <c r="K68" s="1"/>
  <c r="H67"/>
  <c r="H66"/>
  <c r="K66" s="1"/>
  <c r="H65"/>
  <c r="H64"/>
  <c r="K64" s="1"/>
  <c r="G61"/>
  <c r="F61"/>
  <c r="H60"/>
  <c r="K59"/>
  <c r="H58"/>
  <c r="H57"/>
  <c r="H56"/>
  <c r="H55"/>
  <c r="H54"/>
  <c r="H53"/>
  <c r="H52"/>
  <c r="H51"/>
  <c r="H50"/>
  <c r="G47"/>
  <c r="F47"/>
  <c r="H46"/>
  <c r="K46" s="1"/>
  <c r="H45"/>
  <c r="K45" s="1"/>
  <c r="H44"/>
  <c r="H43"/>
  <c r="K43" s="1"/>
  <c r="H42"/>
  <c r="H41"/>
  <c r="H40"/>
  <c r="K40" s="1"/>
  <c r="H39"/>
  <c r="K39" s="1"/>
  <c r="K38"/>
  <c r="K37"/>
  <c r="K36"/>
  <c r="K35"/>
  <c r="G32"/>
  <c r="F32"/>
  <c r="K31"/>
  <c r="K30"/>
  <c r="K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9"/>
  <c r="H5"/>
  <c r="I167" i="27"/>
  <c r="I168"/>
  <c r="I170"/>
  <c r="J170" s="1"/>
  <c r="I171"/>
  <c r="I172"/>
  <c r="I173"/>
  <c r="I166"/>
  <c r="H173"/>
  <c r="G183"/>
  <c r="F183"/>
  <c r="I182"/>
  <c r="H182"/>
  <c r="I181"/>
  <c r="H181"/>
  <c r="I180"/>
  <c r="H180"/>
  <c r="I179"/>
  <c r="H179"/>
  <c r="I178"/>
  <c r="H178"/>
  <c r="G175"/>
  <c r="F175"/>
  <c r="H172"/>
  <c r="H171"/>
  <c r="K170"/>
  <c r="H168"/>
  <c r="H167"/>
  <c r="H166"/>
  <c r="G163"/>
  <c r="F163"/>
  <c r="I162"/>
  <c r="H162"/>
  <c r="K162" s="1"/>
  <c r="I161"/>
  <c r="J161" s="1"/>
  <c r="H161"/>
  <c r="K161" s="1"/>
  <c r="I160"/>
  <c r="H160"/>
  <c r="K160" s="1"/>
  <c r="I159"/>
  <c r="J159" s="1"/>
  <c r="H159"/>
  <c r="K159" s="1"/>
  <c r="I158"/>
  <c r="H158"/>
  <c r="K158" s="1"/>
  <c r="I157"/>
  <c r="J157" s="1"/>
  <c r="H157"/>
  <c r="K157" s="1"/>
  <c r="I156"/>
  <c r="H156"/>
  <c r="K156" s="1"/>
  <c r="I155"/>
  <c r="H155"/>
  <c r="K155" s="1"/>
  <c r="G151"/>
  <c r="F151"/>
  <c r="K150"/>
  <c r="I150"/>
  <c r="J150" s="1"/>
  <c r="I149"/>
  <c r="H149"/>
  <c r="K149" s="1"/>
  <c r="I148"/>
  <c r="J148" s="1"/>
  <c r="H148"/>
  <c r="K148" s="1"/>
  <c r="I147"/>
  <c r="H147"/>
  <c r="K147" s="1"/>
  <c r="I146"/>
  <c r="H146"/>
  <c r="K146" s="1"/>
  <c r="I145"/>
  <c r="H145"/>
  <c r="K145" s="1"/>
  <c r="I144"/>
  <c r="H144"/>
  <c r="K144" s="1"/>
  <c r="I143"/>
  <c r="H143"/>
  <c r="K143" s="1"/>
  <c r="K142"/>
  <c r="I142"/>
  <c r="J142" s="1"/>
  <c r="I141"/>
  <c r="H141"/>
  <c r="K141" s="1"/>
  <c r="I140"/>
  <c r="H140"/>
  <c r="K140" s="1"/>
  <c r="I139"/>
  <c r="H139"/>
  <c r="K139" s="1"/>
  <c r="K138"/>
  <c r="I138"/>
  <c r="J138" s="1"/>
  <c r="I137"/>
  <c r="H137"/>
  <c r="I136"/>
  <c r="H136"/>
  <c r="I135"/>
  <c r="H135"/>
  <c r="G131"/>
  <c r="F131"/>
  <c r="I130"/>
  <c r="H130"/>
  <c r="I129"/>
  <c r="H129"/>
  <c r="G126"/>
  <c r="F126"/>
  <c r="I125"/>
  <c r="H125"/>
  <c r="I124"/>
  <c r="H124"/>
  <c r="I123"/>
  <c r="H123"/>
  <c r="I122"/>
  <c r="H122"/>
  <c r="I121"/>
  <c r="H121"/>
  <c r="I120"/>
  <c r="H120"/>
  <c r="I119"/>
  <c r="H119"/>
  <c r="K118"/>
  <c r="I118"/>
  <c r="J118" s="1"/>
  <c r="I117"/>
  <c r="H117"/>
  <c r="K117" s="1"/>
  <c r="I116"/>
  <c r="H116"/>
  <c r="I115"/>
  <c r="H115"/>
  <c r="K115" s="1"/>
  <c r="I114"/>
  <c r="H114"/>
  <c r="I113"/>
  <c r="H113"/>
  <c r="G110"/>
  <c r="F110"/>
  <c r="I108"/>
  <c r="H108"/>
  <c r="K108" s="1"/>
  <c r="I107"/>
  <c r="H107"/>
  <c r="K107" s="1"/>
  <c r="K106"/>
  <c r="I106"/>
  <c r="J106" s="1"/>
  <c r="I105"/>
  <c r="H105"/>
  <c r="I104"/>
  <c r="H104"/>
  <c r="I103"/>
  <c r="H103"/>
  <c r="I102"/>
  <c r="H102"/>
  <c r="I101"/>
  <c r="H101"/>
  <c r="I100"/>
  <c r="H100"/>
  <c r="I99"/>
  <c r="H99"/>
  <c r="G95"/>
  <c r="F95"/>
  <c r="K94"/>
  <c r="I94"/>
  <c r="J94" s="1"/>
  <c r="I93"/>
  <c r="J93" s="1"/>
  <c r="H93"/>
  <c r="K93" s="1"/>
  <c r="I92"/>
  <c r="H92"/>
  <c r="K92" s="1"/>
  <c r="I91"/>
  <c r="H91"/>
  <c r="K91" s="1"/>
  <c r="I90"/>
  <c r="H90"/>
  <c r="K90" s="1"/>
  <c r="I89"/>
  <c r="H89"/>
  <c r="K89" s="1"/>
  <c r="I88"/>
  <c r="H88"/>
  <c r="K88" s="1"/>
  <c r="I87"/>
  <c r="H87"/>
  <c r="K87" s="1"/>
  <c r="I86"/>
  <c r="H86"/>
  <c r="K86" s="1"/>
  <c r="I85"/>
  <c r="H85"/>
  <c r="K85" s="1"/>
  <c r="K84"/>
  <c r="I84"/>
  <c r="J84" s="1"/>
  <c r="I83"/>
  <c r="H83"/>
  <c r="I82"/>
  <c r="H82"/>
  <c r="K81"/>
  <c r="I81"/>
  <c r="J81" s="1"/>
  <c r="I80"/>
  <c r="H80"/>
  <c r="I79"/>
  <c r="H79"/>
  <c r="G76"/>
  <c r="F76"/>
  <c r="I75"/>
  <c r="H75"/>
  <c r="K75" s="1"/>
  <c r="I74"/>
  <c r="H74"/>
  <c r="K74" s="1"/>
  <c r="I73"/>
  <c r="J73" s="1"/>
  <c r="H73"/>
  <c r="K73" s="1"/>
  <c r="I72"/>
  <c r="H72"/>
  <c r="K72" s="1"/>
  <c r="I71"/>
  <c r="H71"/>
  <c r="K71" s="1"/>
  <c r="I70"/>
  <c r="H70"/>
  <c r="K70" s="1"/>
  <c r="I69"/>
  <c r="H69"/>
  <c r="K69" s="1"/>
  <c r="I68"/>
  <c r="H68"/>
  <c r="K68" s="1"/>
  <c r="I67"/>
  <c r="H67"/>
  <c r="K67" s="1"/>
  <c r="I66"/>
  <c r="H66"/>
  <c r="K66" s="1"/>
  <c r="I65"/>
  <c r="H65"/>
  <c r="K65" s="1"/>
  <c r="I64"/>
  <c r="H64"/>
  <c r="K64" s="1"/>
  <c r="G61"/>
  <c r="F61"/>
  <c r="I60"/>
  <c r="H60"/>
  <c r="K60" s="1"/>
  <c r="K59"/>
  <c r="I59"/>
  <c r="J59" s="1"/>
  <c r="I58"/>
  <c r="H58"/>
  <c r="I57"/>
  <c r="H57"/>
  <c r="I56"/>
  <c r="H56"/>
  <c r="I55"/>
  <c r="H55"/>
  <c r="I54"/>
  <c r="H54"/>
  <c r="I53"/>
  <c r="H53"/>
  <c r="I52"/>
  <c r="H52"/>
  <c r="I51"/>
  <c r="H51"/>
  <c r="I50"/>
  <c r="H50"/>
  <c r="G47"/>
  <c r="F47"/>
  <c r="I46"/>
  <c r="H46"/>
  <c r="I45"/>
  <c r="H45"/>
  <c r="I44"/>
  <c r="H44"/>
  <c r="I43"/>
  <c r="H43"/>
  <c r="H42"/>
  <c r="I41"/>
  <c r="H41"/>
  <c r="I40"/>
  <c r="H40"/>
  <c r="I39"/>
  <c r="H39"/>
  <c r="K38"/>
  <c r="I38"/>
  <c r="J38" s="1"/>
  <c r="K37"/>
  <c r="I37"/>
  <c r="J37" s="1"/>
  <c r="K36"/>
  <c r="I36"/>
  <c r="J36" s="1"/>
  <c r="K35"/>
  <c r="I35"/>
  <c r="J35" s="1"/>
  <c r="G32"/>
  <c r="F32"/>
  <c r="K31"/>
  <c r="I31"/>
  <c r="J31" s="1"/>
  <c r="K30"/>
  <c r="I30"/>
  <c r="J30" s="1"/>
  <c r="K29"/>
  <c r="I29"/>
  <c r="J29" s="1"/>
  <c r="I28"/>
  <c r="H28"/>
  <c r="K28" s="1"/>
  <c r="I27"/>
  <c r="H27"/>
  <c r="K27" s="1"/>
  <c r="I26"/>
  <c r="H26"/>
  <c r="K26" s="1"/>
  <c r="I25"/>
  <c r="H25"/>
  <c r="I24"/>
  <c r="H24"/>
  <c r="K24" s="1"/>
  <c r="I23"/>
  <c r="H23"/>
  <c r="I22"/>
  <c r="H22"/>
  <c r="K22" s="1"/>
  <c r="I21"/>
  <c r="H21"/>
  <c r="I20"/>
  <c r="H20"/>
  <c r="I19"/>
  <c r="H19"/>
  <c r="K19" s="1"/>
  <c r="I18"/>
  <c r="H18"/>
  <c r="I17"/>
  <c r="H17"/>
  <c r="K17" s="1"/>
  <c r="I16"/>
  <c r="H16"/>
  <c r="I15"/>
  <c r="H15"/>
  <c r="I14"/>
  <c r="H14"/>
  <c r="K14" s="1"/>
  <c r="I13"/>
  <c r="H13"/>
  <c r="I12"/>
  <c r="H12"/>
  <c r="K12" s="1"/>
  <c r="I11"/>
  <c r="H11"/>
  <c r="I10"/>
  <c r="H10"/>
  <c r="K10" s="1"/>
  <c r="I9"/>
  <c r="H9"/>
  <c r="I8"/>
  <c r="H8"/>
  <c r="G6"/>
  <c r="F6"/>
  <c r="I5"/>
  <c r="I6" s="1"/>
  <c r="H5"/>
  <c r="H6" s="1"/>
  <c r="I189" i="26"/>
  <c r="H189"/>
  <c r="G189"/>
  <c r="F189"/>
  <c r="K189"/>
  <c r="J189"/>
  <c r="I52"/>
  <c r="I53"/>
  <c r="I54"/>
  <c r="I55"/>
  <c r="I56"/>
  <c r="I57"/>
  <c r="I58"/>
  <c r="I59"/>
  <c r="I60"/>
  <c r="I61"/>
  <c r="I62"/>
  <c r="J62" s="1"/>
  <c r="I63"/>
  <c r="I51"/>
  <c r="I183"/>
  <c r="I184"/>
  <c r="I185"/>
  <c r="I186"/>
  <c r="I182"/>
  <c r="I171"/>
  <c r="I177"/>
  <c r="I160"/>
  <c r="I161"/>
  <c r="I162"/>
  <c r="I163"/>
  <c r="I164"/>
  <c r="I165"/>
  <c r="I166"/>
  <c r="I167"/>
  <c r="I159"/>
  <c r="I154"/>
  <c r="J154" s="1"/>
  <c r="I140"/>
  <c r="I141"/>
  <c r="I142"/>
  <c r="J142" s="1"/>
  <c r="I143"/>
  <c r="I144"/>
  <c r="I145"/>
  <c r="I146"/>
  <c r="J146" s="1"/>
  <c r="I147"/>
  <c r="I148"/>
  <c r="I149"/>
  <c r="I150"/>
  <c r="I151"/>
  <c r="I152"/>
  <c r="I153"/>
  <c r="I139"/>
  <c r="I134"/>
  <c r="I133"/>
  <c r="G130"/>
  <c r="I118"/>
  <c r="I119"/>
  <c r="I120"/>
  <c r="I121"/>
  <c r="I122"/>
  <c r="J122" s="1"/>
  <c r="I123"/>
  <c r="I124"/>
  <c r="I125"/>
  <c r="I126"/>
  <c r="I127"/>
  <c r="I128"/>
  <c r="I129"/>
  <c r="I117"/>
  <c r="I104"/>
  <c r="I105"/>
  <c r="I106"/>
  <c r="I107"/>
  <c r="I108"/>
  <c r="J108" s="1"/>
  <c r="I109"/>
  <c r="I110"/>
  <c r="I111"/>
  <c r="I112"/>
  <c r="I103"/>
  <c r="I84"/>
  <c r="I85"/>
  <c r="I86"/>
  <c r="I87"/>
  <c r="I88"/>
  <c r="J88" s="1"/>
  <c r="I89"/>
  <c r="I90"/>
  <c r="I91"/>
  <c r="I92"/>
  <c r="I93"/>
  <c r="I94"/>
  <c r="I95"/>
  <c r="I96"/>
  <c r="I97"/>
  <c r="I98"/>
  <c r="J98" s="1"/>
  <c r="I83"/>
  <c r="I68"/>
  <c r="I69"/>
  <c r="I70"/>
  <c r="I71"/>
  <c r="I72"/>
  <c r="I73"/>
  <c r="I74"/>
  <c r="I75"/>
  <c r="I76"/>
  <c r="I77"/>
  <c r="I78"/>
  <c r="I79"/>
  <c r="I67"/>
  <c r="I37"/>
  <c r="I38"/>
  <c r="J38" s="1"/>
  <c r="I39"/>
  <c r="I40"/>
  <c r="I41"/>
  <c r="I42"/>
  <c r="I43"/>
  <c r="I44"/>
  <c r="I45"/>
  <c r="I46"/>
  <c r="I47"/>
  <c r="I36"/>
  <c r="J36" s="1"/>
  <c r="G48"/>
  <c r="I28"/>
  <c r="I29"/>
  <c r="I30"/>
  <c r="J30" s="1"/>
  <c r="I31"/>
  <c r="J31" s="1"/>
  <c r="I32"/>
  <c r="J32" s="1"/>
  <c r="I9"/>
  <c r="I10"/>
  <c r="I11"/>
  <c r="I33" s="1"/>
  <c r="I12"/>
  <c r="I13"/>
  <c r="I14"/>
  <c r="I15"/>
  <c r="I16"/>
  <c r="I17"/>
  <c r="I18"/>
  <c r="I19"/>
  <c r="I20"/>
  <c r="I21"/>
  <c r="I22"/>
  <c r="I23"/>
  <c r="I24"/>
  <c r="I25"/>
  <c r="I26"/>
  <c r="I27"/>
  <c r="I8"/>
  <c r="I5"/>
  <c r="J5" s="1"/>
  <c r="J6" s="1"/>
  <c r="F6"/>
  <c r="G6"/>
  <c r="I6"/>
  <c r="K5"/>
  <c r="K6" s="1"/>
  <c r="H5"/>
  <c r="H6" s="1"/>
  <c r="G187"/>
  <c r="F187"/>
  <c r="H186"/>
  <c r="H185"/>
  <c r="H184"/>
  <c r="H183"/>
  <c r="H182"/>
  <c r="H187" s="1"/>
  <c r="G179"/>
  <c r="F179"/>
  <c r="H177"/>
  <c r="J176"/>
  <c r="I176"/>
  <c r="H176"/>
  <c r="K176" s="1"/>
  <c r="I175"/>
  <c r="J175" s="1"/>
  <c r="H175"/>
  <c r="K175" s="1"/>
  <c r="K174"/>
  <c r="I174"/>
  <c r="J174" s="1"/>
  <c r="I173"/>
  <c r="H173"/>
  <c r="J173" s="1"/>
  <c r="I172"/>
  <c r="H172"/>
  <c r="H171"/>
  <c r="G168"/>
  <c r="F168"/>
  <c r="J167"/>
  <c r="H167"/>
  <c r="K167" s="1"/>
  <c r="K166"/>
  <c r="H166"/>
  <c r="J166" s="1"/>
  <c r="H165"/>
  <c r="K165" s="1"/>
  <c r="H164"/>
  <c r="K164" s="1"/>
  <c r="K163"/>
  <c r="J163"/>
  <c r="H163"/>
  <c r="H162"/>
  <c r="J162" s="1"/>
  <c r="H161"/>
  <c r="K161" s="1"/>
  <c r="H160"/>
  <c r="K160" s="1"/>
  <c r="J159"/>
  <c r="H159"/>
  <c r="K159" s="1"/>
  <c r="G155"/>
  <c r="F155"/>
  <c r="K154"/>
  <c r="H153"/>
  <c r="H152"/>
  <c r="H151"/>
  <c r="H150"/>
  <c r="H149"/>
  <c r="H148"/>
  <c r="H147"/>
  <c r="K146"/>
  <c r="K145"/>
  <c r="H145"/>
  <c r="J145" s="1"/>
  <c r="H144"/>
  <c r="K144" s="1"/>
  <c r="J143"/>
  <c r="H143"/>
  <c r="K143" s="1"/>
  <c r="K142"/>
  <c r="H141"/>
  <c r="K141" s="1"/>
  <c r="H140"/>
  <c r="K140" s="1"/>
  <c r="H139"/>
  <c r="G135"/>
  <c r="F135"/>
  <c r="H134"/>
  <c r="K134" s="1"/>
  <c r="H133"/>
  <c r="K133" s="1"/>
  <c r="F130"/>
  <c r="H129"/>
  <c r="K128"/>
  <c r="H128"/>
  <c r="K127"/>
  <c r="H127"/>
  <c r="J127" s="1"/>
  <c r="H126"/>
  <c r="K126" s="1"/>
  <c r="J125"/>
  <c r="H125"/>
  <c r="K125" s="1"/>
  <c r="K124"/>
  <c r="H124"/>
  <c r="H123"/>
  <c r="J123" s="1"/>
  <c r="K122"/>
  <c r="J121"/>
  <c r="H121"/>
  <c r="K121" s="1"/>
  <c r="J120"/>
  <c r="H120"/>
  <c r="K120" s="1"/>
  <c r="J119"/>
  <c r="H119"/>
  <c r="K119" s="1"/>
  <c r="J118"/>
  <c r="H118"/>
  <c r="K118" s="1"/>
  <c r="H117"/>
  <c r="K117" s="1"/>
  <c r="G114"/>
  <c r="F114"/>
  <c r="H112"/>
  <c r="H111"/>
  <c r="K110"/>
  <c r="J110"/>
  <c r="J109"/>
  <c r="H109"/>
  <c r="K109" s="1"/>
  <c r="K108"/>
  <c r="H108"/>
  <c r="H107"/>
  <c r="J107" s="1"/>
  <c r="J106"/>
  <c r="H106"/>
  <c r="K106" s="1"/>
  <c r="K105"/>
  <c r="H105"/>
  <c r="J105" s="1"/>
  <c r="H104"/>
  <c r="K104" s="1"/>
  <c r="H103"/>
  <c r="K103" s="1"/>
  <c r="G99"/>
  <c r="F99"/>
  <c r="K98"/>
  <c r="H97"/>
  <c r="H96"/>
  <c r="H95"/>
  <c r="H94"/>
  <c r="H93"/>
  <c r="H92"/>
  <c r="H91"/>
  <c r="H90"/>
  <c r="H89"/>
  <c r="K88"/>
  <c r="K87"/>
  <c r="H87"/>
  <c r="J87" s="1"/>
  <c r="K86"/>
  <c r="J86"/>
  <c r="H86"/>
  <c r="K85"/>
  <c r="J85"/>
  <c r="J84"/>
  <c r="H84"/>
  <c r="K84" s="1"/>
  <c r="H83"/>
  <c r="G80"/>
  <c r="F80"/>
  <c r="H79"/>
  <c r="H78"/>
  <c r="H77"/>
  <c r="H76"/>
  <c r="H75"/>
  <c r="H74"/>
  <c r="H73"/>
  <c r="H72"/>
  <c r="H71"/>
  <c r="H70"/>
  <c r="H69"/>
  <c r="H68"/>
  <c r="H67"/>
  <c r="G64"/>
  <c r="F64"/>
  <c r="H63"/>
  <c r="K63" s="1"/>
  <c r="K62"/>
  <c r="H61"/>
  <c r="H60"/>
  <c r="H59"/>
  <c r="H58"/>
  <c r="H57"/>
  <c r="H56"/>
  <c r="H55"/>
  <c r="H54"/>
  <c r="H53"/>
  <c r="H52"/>
  <c r="H51"/>
  <c r="H64" s="1"/>
  <c r="F48"/>
  <c r="K47"/>
  <c r="H47"/>
  <c r="H46"/>
  <c r="J46" s="1"/>
  <c r="J45"/>
  <c r="H45"/>
  <c r="K45" s="1"/>
  <c r="K44"/>
  <c r="H44"/>
  <c r="J44" s="1"/>
  <c r="H43"/>
  <c r="K43" s="1"/>
  <c r="H42"/>
  <c r="K42" s="1"/>
  <c r="H41"/>
  <c r="J41" s="1"/>
  <c r="H40"/>
  <c r="K39"/>
  <c r="K38"/>
  <c r="K37"/>
  <c r="J37"/>
  <c r="K36"/>
  <c r="G33"/>
  <c r="F33"/>
  <c r="K32"/>
  <c r="K31"/>
  <c r="K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J12" s="1"/>
  <c r="H11"/>
  <c r="H10"/>
  <c r="H9"/>
  <c r="H8"/>
  <c r="K130" i="25"/>
  <c r="J130"/>
  <c r="I130"/>
  <c r="H130"/>
  <c r="G130"/>
  <c r="F130"/>
  <c r="I180"/>
  <c r="F6"/>
  <c r="G6"/>
  <c r="H6"/>
  <c r="I6"/>
  <c r="K6"/>
  <c r="J5"/>
  <c r="J6" s="1"/>
  <c r="I155"/>
  <c r="J155" s="1"/>
  <c r="I156"/>
  <c r="H156"/>
  <c r="K156" s="1"/>
  <c r="H155"/>
  <c r="K155" s="1"/>
  <c r="I157"/>
  <c r="J157" s="1"/>
  <c r="I186"/>
  <c r="I187"/>
  <c r="I188"/>
  <c r="I189"/>
  <c r="I185"/>
  <c r="I175"/>
  <c r="I176"/>
  <c r="I177"/>
  <c r="J177" s="1"/>
  <c r="I178"/>
  <c r="I179"/>
  <c r="I174"/>
  <c r="I182" s="1"/>
  <c r="I163"/>
  <c r="I164"/>
  <c r="I165"/>
  <c r="I166"/>
  <c r="I167"/>
  <c r="I168"/>
  <c r="I169"/>
  <c r="I170"/>
  <c r="I162"/>
  <c r="I143"/>
  <c r="I144"/>
  <c r="I145"/>
  <c r="J145" s="1"/>
  <c r="I146"/>
  <c r="I147"/>
  <c r="I148"/>
  <c r="I149"/>
  <c r="J149" s="1"/>
  <c r="I150"/>
  <c r="I151"/>
  <c r="I152"/>
  <c r="I153"/>
  <c r="I154"/>
  <c r="I142"/>
  <c r="I138"/>
  <c r="I139" s="1"/>
  <c r="I134"/>
  <c r="I133"/>
  <c r="I104"/>
  <c r="I105"/>
  <c r="I106"/>
  <c r="I107"/>
  <c r="I108"/>
  <c r="I109"/>
  <c r="I110"/>
  <c r="J110" s="1"/>
  <c r="I111"/>
  <c r="I129"/>
  <c r="I112"/>
  <c r="I103"/>
  <c r="I84"/>
  <c r="I85"/>
  <c r="J85" s="1"/>
  <c r="I86"/>
  <c r="I87"/>
  <c r="I88"/>
  <c r="J88" s="1"/>
  <c r="I89"/>
  <c r="I90"/>
  <c r="I91"/>
  <c r="I92"/>
  <c r="I93"/>
  <c r="I94"/>
  <c r="I95"/>
  <c r="I96"/>
  <c r="I97"/>
  <c r="I98"/>
  <c r="J98" s="1"/>
  <c r="I83"/>
  <c r="I68"/>
  <c r="I69"/>
  <c r="I70"/>
  <c r="I71"/>
  <c r="I72"/>
  <c r="I73"/>
  <c r="I74"/>
  <c r="I75"/>
  <c r="I76"/>
  <c r="I77"/>
  <c r="I78"/>
  <c r="I79"/>
  <c r="I67"/>
  <c r="I52"/>
  <c r="I53"/>
  <c r="I54"/>
  <c r="I55"/>
  <c r="I56"/>
  <c r="I57"/>
  <c r="I58"/>
  <c r="I59"/>
  <c r="I60"/>
  <c r="I61"/>
  <c r="I62"/>
  <c r="J62" s="1"/>
  <c r="I63"/>
  <c r="I51"/>
  <c r="I37"/>
  <c r="J37" s="1"/>
  <c r="I38"/>
  <c r="J38" s="1"/>
  <c r="I39"/>
  <c r="J39" s="1"/>
  <c r="I40"/>
  <c r="I41"/>
  <c r="I44"/>
  <c r="I45"/>
  <c r="I46"/>
  <c r="I47"/>
  <c r="I36"/>
  <c r="I32"/>
  <c r="J32" s="1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J30" s="1"/>
  <c r="I31"/>
  <c r="I8"/>
  <c r="G114"/>
  <c r="F114"/>
  <c r="G190"/>
  <c r="F190"/>
  <c r="H189"/>
  <c r="H188"/>
  <c r="H187"/>
  <c r="K187" s="1"/>
  <c r="H186"/>
  <c r="K186" s="1"/>
  <c r="H185"/>
  <c r="G182"/>
  <c r="F182"/>
  <c r="H180"/>
  <c r="K180" s="1"/>
  <c r="H179"/>
  <c r="H178"/>
  <c r="K177"/>
  <c r="H176"/>
  <c r="K176" s="1"/>
  <c r="H175"/>
  <c r="K175" s="1"/>
  <c r="H174"/>
  <c r="K174" s="1"/>
  <c r="G171"/>
  <c r="F171"/>
  <c r="H170"/>
  <c r="H169"/>
  <c r="K169" s="1"/>
  <c r="H168"/>
  <c r="H167"/>
  <c r="K167" s="1"/>
  <c r="H166"/>
  <c r="H165"/>
  <c r="K165" s="1"/>
  <c r="H164"/>
  <c r="H163"/>
  <c r="H162"/>
  <c r="K162" s="1"/>
  <c r="G158"/>
  <c r="F158"/>
  <c r="K157"/>
  <c r="H154"/>
  <c r="H153"/>
  <c r="H152"/>
  <c r="H151"/>
  <c r="H150"/>
  <c r="K149"/>
  <c r="H148"/>
  <c r="K148" s="1"/>
  <c r="H147"/>
  <c r="H146"/>
  <c r="K146" s="1"/>
  <c r="K145"/>
  <c r="H144"/>
  <c r="K144" s="1"/>
  <c r="H143"/>
  <c r="K143" s="1"/>
  <c r="H142"/>
  <c r="K142" s="1"/>
  <c r="H112"/>
  <c r="H129"/>
  <c r="G139"/>
  <c r="F139"/>
  <c r="H138"/>
  <c r="H139" s="1"/>
  <c r="G135"/>
  <c r="F135"/>
  <c r="H134"/>
  <c r="H133"/>
  <c r="H128"/>
  <c r="J128" s="1"/>
  <c r="I127"/>
  <c r="H127"/>
  <c r="K127" s="1"/>
  <c r="I126"/>
  <c r="H126"/>
  <c r="K126" s="1"/>
  <c r="I125"/>
  <c r="H125"/>
  <c r="K125" s="1"/>
  <c r="I124"/>
  <c r="H124"/>
  <c r="K124" s="1"/>
  <c r="I123"/>
  <c r="H123"/>
  <c r="K123" s="1"/>
  <c r="K122"/>
  <c r="I122"/>
  <c r="J122" s="1"/>
  <c r="I121"/>
  <c r="H121"/>
  <c r="I120"/>
  <c r="H120"/>
  <c r="I119"/>
  <c r="H119"/>
  <c r="I118"/>
  <c r="H118"/>
  <c r="I117"/>
  <c r="H117"/>
  <c r="H111"/>
  <c r="K110"/>
  <c r="H109"/>
  <c r="K109" s="1"/>
  <c r="H108"/>
  <c r="K108" s="1"/>
  <c r="H107"/>
  <c r="K107" s="1"/>
  <c r="H106"/>
  <c r="K106" s="1"/>
  <c r="H105"/>
  <c r="K105" s="1"/>
  <c r="H104"/>
  <c r="K104" s="1"/>
  <c r="H103"/>
  <c r="K103" s="1"/>
  <c r="G99"/>
  <c r="F99"/>
  <c r="K98"/>
  <c r="H97"/>
  <c r="K97" s="1"/>
  <c r="H96"/>
  <c r="K96" s="1"/>
  <c r="H95"/>
  <c r="K95" s="1"/>
  <c r="H94"/>
  <c r="K94" s="1"/>
  <c r="H93"/>
  <c r="K93" s="1"/>
  <c r="H92"/>
  <c r="K92" s="1"/>
  <c r="H91"/>
  <c r="K91" s="1"/>
  <c r="H90"/>
  <c r="K90" s="1"/>
  <c r="H89"/>
  <c r="K89" s="1"/>
  <c r="K88"/>
  <c r="H87"/>
  <c r="K87" s="1"/>
  <c r="H86"/>
  <c r="K86" s="1"/>
  <c r="K85"/>
  <c r="H84"/>
  <c r="K84" s="1"/>
  <c r="H83"/>
  <c r="G80"/>
  <c r="F80"/>
  <c r="H79"/>
  <c r="K79" s="1"/>
  <c r="H78"/>
  <c r="K78" s="1"/>
  <c r="H77"/>
  <c r="K77" s="1"/>
  <c r="H76"/>
  <c r="K76" s="1"/>
  <c r="H75"/>
  <c r="K75" s="1"/>
  <c r="H74"/>
  <c r="K74" s="1"/>
  <c r="H73"/>
  <c r="K73" s="1"/>
  <c r="H72"/>
  <c r="K72" s="1"/>
  <c r="H71"/>
  <c r="K71" s="1"/>
  <c r="H70"/>
  <c r="K70" s="1"/>
  <c r="H69"/>
  <c r="K69" s="1"/>
  <c r="H68"/>
  <c r="K68" s="1"/>
  <c r="H67"/>
  <c r="K67" s="1"/>
  <c r="G64"/>
  <c r="F64"/>
  <c r="H63"/>
  <c r="K63" s="1"/>
  <c r="K62"/>
  <c r="H61"/>
  <c r="K61" s="1"/>
  <c r="H60"/>
  <c r="K60" s="1"/>
  <c r="H59"/>
  <c r="K59" s="1"/>
  <c r="H58"/>
  <c r="K58" s="1"/>
  <c r="H57"/>
  <c r="K57" s="1"/>
  <c r="H56"/>
  <c r="K56" s="1"/>
  <c r="H55"/>
  <c r="K55" s="1"/>
  <c r="H54"/>
  <c r="K54" s="1"/>
  <c r="H53"/>
  <c r="K53" s="1"/>
  <c r="H52"/>
  <c r="K52" s="1"/>
  <c r="H51"/>
  <c r="K51" s="1"/>
  <c r="G48"/>
  <c r="F48"/>
  <c r="H47"/>
  <c r="H46"/>
  <c r="H45"/>
  <c r="H44"/>
  <c r="H43"/>
  <c r="H42"/>
  <c r="H41"/>
  <c r="H40"/>
  <c r="K39"/>
  <c r="K38"/>
  <c r="K37"/>
  <c r="K36"/>
  <c r="G33"/>
  <c r="F33"/>
  <c r="K32"/>
  <c r="K31"/>
  <c r="J31"/>
  <c r="K30"/>
  <c r="H29"/>
  <c r="K29" s="1"/>
  <c r="H28"/>
  <c r="K28" s="1"/>
  <c r="H27"/>
  <c r="K27" s="1"/>
  <c r="H26"/>
  <c r="K26" s="1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H12"/>
  <c r="K12" s="1"/>
  <c r="H11"/>
  <c r="K11" s="1"/>
  <c r="H10"/>
  <c r="K10" s="1"/>
  <c r="H9"/>
  <c r="K9" s="1"/>
  <c r="H8"/>
  <c r="K8" s="1"/>
  <c r="I116" i="23"/>
  <c r="I117"/>
  <c r="I118"/>
  <c r="I119"/>
  <c r="I120"/>
  <c r="I121"/>
  <c r="J121" s="1"/>
  <c r="I122"/>
  <c r="I123"/>
  <c r="I124"/>
  <c r="I125"/>
  <c r="I126"/>
  <c r="G62"/>
  <c r="G198"/>
  <c r="F198"/>
  <c r="G190"/>
  <c r="G187"/>
  <c r="F187"/>
  <c r="G176"/>
  <c r="G163"/>
  <c r="F163"/>
  <c r="G145"/>
  <c r="G139"/>
  <c r="G135"/>
  <c r="G128"/>
  <c r="F128"/>
  <c r="G112"/>
  <c r="F112"/>
  <c r="I83"/>
  <c r="I84"/>
  <c r="I86"/>
  <c r="I87"/>
  <c r="I88"/>
  <c r="I89"/>
  <c r="I90"/>
  <c r="I91"/>
  <c r="I92"/>
  <c r="I93"/>
  <c r="I94"/>
  <c r="I95"/>
  <c r="I96"/>
  <c r="I97"/>
  <c r="I98"/>
  <c r="G99"/>
  <c r="F99"/>
  <c r="F79"/>
  <c r="G79"/>
  <c r="G46"/>
  <c r="F30"/>
  <c r="I108"/>
  <c r="H108"/>
  <c r="G30"/>
  <c r="I7" i="24"/>
  <c r="H7"/>
  <c r="J7" s="1"/>
  <c r="I6"/>
  <c r="H6"/>
  <c r="J6" s="1"/>
  <c r="I5"/>
  <c r="H5"/>
  <c r="J5" s="1"/>
  <c r="H127" i="23"/>
  <c r="K127" s="1"/>
  <c r="I213" i="24"/>
  <c r="I214"/>
  <c r="I215"/>
  <c r="I216"/>
  <c r="I212"/>
  <c r="I205"/>
  <c r="I193"/>
  <c r="I194"/>
  <c r="I195"/>
  <c r="I196"/>
  <c r="I197"/>
  <c r="I198"/>
  <c r="I192"/>
  <c r="I179"/>
  <c r="I180"/>
  <c r="I181"/>
  <c r="I182"/>
  <c r="I183"/>
  <c r="I184"/>
  <c r="I185"/>
  <c r="I186"/>
  <c r="I178"/>
  <c r="I172"/>
  <c r="I160"/>
  <c r="I161"/>
  <c r="I162"/>
  <c r="I163"/>
  <c r="I164"/>
  <c r="I165"/>
  <c r="I166"/>
  <c r="I167"/>
  <c r="I168"/>
  <c r="I169"/>
  <c r="I170"/>
  <c r="I171"/>
  <c r="I159"/>
  <c r="I153"/>
  <c r="I152"/>
  <c r="I147"/>
  <c r="I141"/>
  <c r="I140"/>
  <c r="I122"/>
  <c r="I123"/>
  <c r="I124"/>
  <c r="I125"/>
  <c r="I126"/>
  <c r="I127"/>
  <c r="I128"/>
  <c r="I129"/>
  <c r="I130"/>
  <c r="I131"/>
  <c r="I132"/>
  <c r="I121"/>
  <c r="I103"/>
  <c r="I104"/>
  <c r="I105"/>
  <c r="I93"/>
  <c r="I94"/>
  <c r="I95"/>
  <c r="I96"/>
  <c r="I97"/>
  <c r="I98"/>
  <c r="I99"/>
  <c r="I100"/>
  <c r="I101"/>
  <c r="I102"/>
  <c r="I92"/>
  <c r="I90"/>
  <c r="I89"/>
  <c r="I73"/>
  <c r="I74"/>
  <c r="I75"/>
  <c r="I76"/>
  <c r="I77"/>
  <c r="I78"/>
  <c r="I79"/>
  <c r="I80"/>
  <c r="I81"/>
  <c r="I82"/>
  <c r="I83"/>
  <c r="I84"/>
  <c r="I85"/>
  <c r="I72"/>
  <c r="I56"/>
  <c r="I57"/>
  <c r="I58"/>
  <c r="I59"/>
  <c r="I60"/>
  <c r="I61"/>
  <c r="I62"/>
  <c r="I63"/>
  <c r="I64"/>
  <c r="I65"/>
  <c r="I66"/>
  <c r="I67"/>
  <c r="I68"/>
  <c r="I55"/>
  <c r="I48"/>
  <c r="I49"/>
  <c r="I50"/>
  <c r="I51"/>
  <c r="I41"/>
  <c r="I42"/>
  <c r="I43"/>
  <c r="I44"/>
  <c r="I45"/>
  <c r="I46"/>
  <c r="I47"/>
  <c r="I40"/>
  <c r="I29"/>
  <c r="I30"/>
  <c r="I31"/>
  <c r="I32"/>
  <c r="I33"/>
  <c r="I12"/>
  <c r="I13"/>
  <c r="I14"/>
  <c r="I15"/>
  <c r="I16"/>
  <c r="I17"/>
  <c r="I18"/>
  <c r="I19"/>
  <c r="I20"/>
  <c r="I21"/>
  <c r="I22"/>
  <c r="I23"/>
  <c r="I24"/>
  <c r="I25"/>
  <c r="I26"/>
  <c r="I27"/>
  <c r="I28"/>
  <c r="I11"/>
  <c r="K85" i="23"/>
  <c r="J85"/>
  <c r="K28"/>
  <c r="K29"/>
  <c r="J29"/>
  <c r="J28"/>
  <c r="J156" i="46" l="1"/>
  <c r="K156"/>
  <c r="K154" i="45"/>
  <c r="J154"/>
  <c r="K158" i="44"/>
  <c r="J158"/>
  <c r="I108" i="42"/>
  <c r="H8"/>
  <c r="H108"/>
  <c r="J168"/>
  <c r="J107"/>
  <c r="J160"/>
  <c r="J161" s="1"/>
  <c r="K160"/>
  <c r="K161" s="1"/>
  <c r="J149"/>
  <c r="J76"/>
  <c r="J33"/>
  <c r="J52"/>
  <c r="J71"/>
  <c r="J127"/>
  <c r="J55"/>
  <c r="J57"/>
  <c r="K114"/>
  <c r="J130"/>
  <c r="J137"/>
  <c r="J16"/>
  <c r="J20"/>
  <c r="J32"/>
  <c r="J60"/>
  <c r="J140"/>
  <c r="J146"/>
  <c r="J21"/>
  <c r="K32"/>
  <c r="J53"/>
  <c r="J56"/>
  <c r="J61"/>
  <c r="J65"/>
  <c r="J99"/>
  <c r="J117"/>
  <c r="J128"/>
  <c r="J141"/>
  <c r="J145"/>
  <c r="H157"/>
  <c r="J12"/>
  <c r="J17"/>
  <c r="J34"/>
  <c r="K55"/>
  <c r="J59"/>
  <c r="J66"/>
  <c r="J72"/>
  <c r="J97"/>
  <c r="J126"/>
  <c r="K130"/>
  <c r="J139"/>
  <c r="J155"/>
  <c r="J13"/>
  <c r="H48"/>
  <c r="K65"/>
  <c r="J83"/>
  <c r="J85"/>
  <c r="J156"/>
  <c r="H36"/>
  <c r="J114"/>
  <c r="I24"/>
  <c r="J15"/>
  <c r="J19"/>
  <c r="J23"/>
  <c r="K34"/>
  <c r="H62"/>
  <c r="K53"/>
  <c r="K57"/>
  <c r="K61"/>
  <c r="K72"/>
  <c r="K99"/>
  <c r="J121"/>
  <c r="K128"/>
  <c r="K137"/>
  <c r="K141"/>
  <c r="I151"/>
  <c r="K146"/>
  <c r="K149"/>
  <c r="K154"/>
  <c r="K157" s="1"/>
  <c r="I170"/>
  <c r="H170"/>
  <c r="K6"/>
  <c r="H24"/>
  <c r="I36"/>
  <c r="I48"/>
  <c r="J75"/>
  <c r="H88"/>
  <c r="J84"/>
  <c r="I88"/>
  <c r="J92"/>
  <c r="J98"/>
  <c r="J102"/>
  <c r="J154"/>
  <c r="J5"/>
  <c r="J8" s="1"/>
  <c r="K10"/>
  <c r="K24" s="1"/>
  <c r="J14"/>
  <c r="J18"/>
  <c r="J22"/>
  <c r="J31"/>
  <c r="K33"/>
  <c r="I62"/>
  <c r="K52"/>
  <c r="J54"/>
  <c r="K56"/>
  <c r="J58"/>
  <c r="K60"/>
  <c r="I80"/>
  <c r="K66"/>
  <c r="K71"/>
  <c r="K83"/>
  <c r="K88" s="1"/>
  <c r="K92"/>
  <c r="K98"/>
  <c r="I114"/>
  <c r="I132"/>
  <c r="J118"/>
  <c r="J120"/>
  <c r="J125"/>
  <c r="K127"/>
  <c r="J129"/>
  <c r="J138"/>
  <c r="K140"/>
  <c r="K145"/>
  <c r="J150"/>
  <c r="I157"/>
  <c r="K170"/>
  <c r="J39"/>
  <c r="J40"/>
  <c r="J41"/>
  <c r="J42"/>
  <c r="J43"/>
  <c r="J44"/>
  <c r="J68"/>
  <c r="J69"/>
  <c r="J123"/>
  <c r="J135"/>
  <c r="J136"/>
  <c r="I142"/>
  <c r="K5"/>
  <c r="K8" s="1"/>
  <c r="J10"/>
  <c r="J45"/>
  <c r="J51"/>
  <c r="H80"/>
  <c r="J86"/>
  <c r="J91"/>
  <c r="H142"/>
  <c r="H151"/>
  <c r="K172"/>
  <c r="K173" s="1"/>
  <c r="J172"/>
  <c r="J173" s="1"/>
  <c r="H132"/>
  <c r="K39"/>
  <c r="K48" s="1"/>
  <c r="J167"/>
  <c r="F173" i="41"/>
  <c r="G173"/>
  <c r="J31"/>
  <c r="J55"/>
  <c r="J13"/>
  <c r="J17"/>
  <c r="J21"/>
  <c r="J170"/>
  <c r="J171" s="1"/>
  <c r="J65"/>
  <c r="J103"/>
  <c r="K55"/>
  <c r="J59"/>
  <c r="J127"/>
  <c r="J147"/>
  <c r="J75"/>
  <c r="K59"/>
  <c r="H132"/>
  <c r="H171"/>
  <c r="K170"/>
  <c r="K171" s="1"/>
  <c r="K127"/>
  <c r="K7"/>
  <c r="K13"/>
  <c r="K17"/>
  <c r="K21"/>
  <c r="J9"/>
  <c r="J11"/>
  <c r="J15"/>
  <c r="J19"/>
  <c r="J137"/>
  <c r="J118"/>
  <c r="J120"/>
  <c r="J138"/>
  <c r="J157"/>
  <c r="H7"/>
  <c r="J93"/>
  <c r="I108"/>
  <c r="J71"/>
  <c r="I7"/>
  <c r="J6"/>
  <c r="J34"/>
  <c r="J44"/>
  <c r="H62"/>
  <c r="K71"/>
  <c r="J117"/>
  <c r="J141"/>
  <c r="H158"/>
  <c r="J14"/>
  <c r="J18"/>
  <c r="J22"/>
  <c r="H36"/>
  <c r="J32"/>
  <c r="J42"/>
  <c r="J52"/>
  <c r="J56"/>
  <c r="J60"/>
  <c r="H79"/>
  <c r="J66"/>
  <c r="J99"/>
  <c r="J136"/>
  <c r="J139"/>
  <c r="J142"/>
  <c r="I152"/>
  <c r="J150"/>
  <c r="I36"/>
  <c r="J12"/>
  <c r="J16"/>
  <c r="J20"/>
  <c r="J33"/>
  <c r="J43"/>
  <c r="J76"/>
  <c r="H89"/>
  <c r="H108"/>
  <c r="K114"/>
  <c r="J121"/>
  <c r="J126"/>
  <c r="J130"/>
  <c r="I143"/>
  <c r="J140"/>
  <c r="J151"/>
  <c r="J166"/>
  <c r="J156"/>
  <c r="I158"/>
  <c r="J146"/>
  <c r="I132"/>
  <c r="J125"/>
  <c r="J129"/>
  <c r="J128"/>
  <c r="J114"/>
  <c r="I114"/>
  <c r="K108"/>
  <c r="J100"/>
  <c r="J98"/>
  <c r="I89"/>
  <c r="J83"/>
  <c r="K89"/>
  <c r="J84"/>
  <c r="J72"/>
  <c r="J53"/>
  <c r="J57"/>
  <c r="I62"/>
  <c r="J54"/>
  <c r="J58"/>
  <c r="J61"/>
  <c r="J40"/>
  <c r="J41"/>
  <c r="I24"/>
  <c r="K79"/>
  <c r="K143"/>
  <c r="J5"/>
  <c r="H24"/>
  <c r="J68"/>
  <c r="J69"/>
  <c r="I79"/>
  <c r="J123"/>
  <c r="J135"/>
  <c r="H143"/>
  <c r="H152"/>
  <c r="J161"/>
  <c r="J162" s="1"/>
  <c r="H162"/>
  <c r="J29"/>
  <c r="K31"/>
  <c r="K36" s="1"/>
  <c r="J39"/>
  <c r="J51"/>
  <c r="J82"/>
  <c r="J92"/>
  <c r="K117"/>
  <c r="K132" s="1"/>
  <c r="K146"/>
  <c r="K147"/>
  <c r="K155"/>
  <c r="K156"/>
  <c r="K157"/>
  <c r="J165"/>
  <c r="J155"/>
  <c r="J133" i="40"/>
  <c r="J131"/>
  <c r="J129"/>
  <c r="J127"/>
  <c r="G178"/>
  <c r="J162"/>
  <c r="J151"/>
  <c r="J175"/>
  <c r="J53"/>
  <c r="J57"/>
  <c r="J61"/>
  <c r="J66"/>
  <c r="J65"/>
  <c r="J51"/>
  <c r="I62"/>
  <c r="K66"/>
  <c r="J72"/>
  <c r="J76"/>
  <c r="J88"/>
  <c r="J92"/>
  <c r="J96"/>
  <c r="J102"/>
  <c r="J104"/>
  <c r="I147"/>
  <c r="K5"/>
  <c r="K6" s="1"/>
  <c r="J5"/>
  <c r="J6" s="1"/>
  <c r="J39"/>
  <c r="H163"/>
  <c r="K173"/>
  <c r="I118"/>
  <c r="J122"/>
  <c r="H35"/>
  <c r="J32"/>
  <c r="J38"/>
  <c r="J40"/>
  <c r="I48"/>
  <c r="J47"/>
  <c r="I136"/>
  <c r="J124"/>
  <c r="H156"/>
  <c r="J161"/>
  <c r="J121"/>
  <c r="J125"/>
  <c r="I163"/>
  <c r="J11"/>
  <c r="J17"/>
  <c r="J19"/>
  <c r="K38"/>
  <c r="K39"/>
  <c r="K40"/>
  <c r="K47"/>
  <c r="K86"/>
  <c r="K88"/>
  <c r="K96"/>
  <c r="J140"/>
  <c r="J144"/>
  <c r="K150"/>
  <c r="K151"/>
  <c r="J155"/>
  <c r="I23"/>
  <c r="J31"/>
  <c r="J33"/>
  <c r="J43"/>
  <c r="H62"/>
  <c r="J52"/>
  <c r="J54"/>
  <c r="J56"/>
  <c r="J58"/>
  <c r="J60"/>
  <c r="J68"/>
  <c r="J69"/>
  <c r="J71"/>
  <c r="J75"/>
  <c r="J86"/>
  <c r="J87"/>
  <c r="J89"/>
  <c r="J97"/>
  <c r="J103"/>
  <c r="J107"/>
  <c r="K118"/>
  <c r="K121"/>
  <c r="K122"/>
  <c r="J130"/>
  <c r="J132"/>
  <c r="J134"/>
  <c r="J150"/>
  <c r="K160"/>
  <c r="K161"/>
  <c r="K162"/>
  <c r="J13"/>
  <c r="J15"/>
  <c r="J21"/>
  <c r="J142"/>
  <c r="J146"/>
  <c r="J10"/>
  <c r="J12"/>
  <c r="J14"/>
  <c r="J16"/>
  <c r="J18"/>
  <c r="J20"/>
  <c r="K42"/>
  <c r="I93"/>
  <c r="J115"/>
  <c r="J118" s="1"/>
  <c r="H147"/>
  <c r="J141"/>
  <c r="J143"/>
  <c r="J145"/>
  <c r="I156"/>
  <c r="J154"/>
  <c r="J160"/>
  <c r="I173"/>
  <c r="J170"/>
  <c r="J171"/>
  <c r="H173"/>
  <c r="H23"/>
  <c r="H48"/>
  <c r="I79"/>
  <c r="I112"/>
  <c r="H136"/>
  <c r="K8"/>
  <c r="K30"/>
  <c r="K31"/>
  <c r="K32"/>
  <c r="K33"/>
  <c r="K43"/>
  <c r="K51"/>
  <c r="K52"/>
  <c r="K53"/>
  <c r="K54"/>
  <c r="K55"/>
  <c r="K56"/>
  <c r="K57"/>
  <c r="K58"/>
  <c r="K59"/>
  <c r="K60"/>
  <c r="K61"/>
  <c r="K71"/>
  <c r="K72"/>
  <c r="K75"/>
  <c r="H79"/>
  <c r="H112"/>
  <c r="K127"/>
  <c r="K139"/>
  <c r="K140"/>
  <c r="K141"/>
  <c r="K142"/>
  <c r="K143"/>
  <c r="K144"/>
  <c r="K145"/>
  <c r="K146"/>
  <c r="K154"/>
  <c r="K155"/>
  <c r="K166"/>
  <c r="K167" s="1"/>
  <c r="K10"/>
  <c r="K11"/>
  <c r="K12"/>
  <c r="K13"/>
  <c r="K14"/>
  <c r="K15"/>
  <c r="K16"/>
  <c r="K17"/>
  <c r="K18"/>
  <c r="K19"/>
  <c r="K20"/>
  <c r="K21"/>
  <c r="J30"/>
  <c r="I35"/>
  <c r="K82"/>
  <c r="K83" s="1"/>
  <c r="K92"/>
  <c r="K102"/>
  <c r="K103"/>
  <c r="K104"/>
  <c r="K129"/>
  <c r="K130"/>
  <c r="K131"/>
  <c r="K132"/>
  <c r="K133"/>
  <c r="K134"/>
  <c r="J139"/>
  <c r="J166"/>
  <c r="J167" s="1"/>
  <c r="J82"/>
  <c r="J83" s="1"/>
  <c r="K47" i="39"/>
  <c r="J55"/>
  <c r="J59"/>
  <c r="J107"/>
  <c r="J144"/>
  <c r="J163"/>
  <c r="J142"/>
  <c r="J146"/>
  <c r="H113"/>
  <c r="J50"/>
  <c r="J54"/>
  <c r="J140"/>
  <c r="J143"/>
  <c r="J148" s="1"/>
  <c r="J147"/>
  <c r="J42"/>
  <c r="J44"/>
  <c r="I113"/>
  <c r="I79"/>
  <c r="J73"/>
  <c r="J12"/>
  <c r="J14"/>
  <c r="J16"/>
  <c r="J18"/>
  <c r="J20"/>
  <c r="J22"/>
  <c r="J51"/>
  <c r="J58"/>
  <c r="J71"/>
  <c r="H93"/>
  <c r="J89"/>
  <c r="J108"/>
  <c r="K164"/>
  <c r="J87"/>
  <c r="J128"/>
  <c r="K148"/>
  <c r="J156"/>
  <c r="J97"/>
  <c r="J43"/>
  <c r="J41"/>
  <c r="G176"/>
  <c r="I148"/>
  <c r="F176"/>
  <c r="J32"/>
  <c r="I62"/>
  <c r="J66"/>
  <c r="K97"/>
  <c r="K113" s="1"/>
  <c r="J102"/>
  <c r="J104"/>
  <c r="J130"/>
  <c r="J132"/>
  <c r="J134"/>
  <c r="H148"/>
  <c r="J152"/>
  <c r="H164"/>
  <c r="J9"/>
  <c r="J24" s="1"/>
  <c r="J11"/>
  <c r="J13"/>
  <c r="J15"/>
  <c r="J17"/>
  <c r="J19"/>
  <c r="J21"/>
  <c r="K41"/>
  <c r="K43"/>
  <c r="J52"/>
  <c r="J56"/>
  <c r="J60"/>
  <c r="J75"/>
  <c r="K86"/>
  <c r="K119"/>
  <c r="J123"/>
  <c r="J126"/>
  <c r="I157"/>
  <c r="J155"/>
  <c r="J161"/>
  <c r="I174"/>
  <c r="H62"/>
  <c r="J5"/>
  <c r="J34"/>
  <c r="J68"/>
  <c r="J6"/>
  <c r="H36"/>
  <c r="J33"/>
  <c r="J40"/>
  <c r="J53"/>
  <c r="J57"/>
  <c r="J61"/>
  <c r="J65"/>
  <c r="J69"/>
  <c r="J76"/>
  <c r="I93"/>
  <c r="J92"/>
  <c r="J103"/>
  <c r="J119"/>
  <c r="I137"/>
  <c r="J131"/>
  <c r="J133"/>
  <c r="J135"/>
  <c r="J151"/>
  <c r="I164"/>
  <c r="J162"/>
  <c r="K62"/>
  <c r="K174"/>
  <c r="J171"/>
  <c r="J174" s="1"/>
  <c r="J172"/>
  <c r="K9"/>
  <c r="K31"/>
  <c r="K32"/>
  <c r="K33"/>
  <c r="K34"/>
  <c r="J39"/>
  <c r="K46"/>
  <c r="K65"/>
  <c r="K66"/>
  <c r="J86"/>
  <c r="J96"/>
  <c r="K102"/>
  <c r="K103"/>
  <c r="K104"/>
  <c r="K130"/>
  <c r="K131"/>
  <c r="K132"/>
  <c r="K133"/>
  <c r="K134"/>
  <c r="K135"/>
  <c r="K155"/>
  <c r="K156"/>
  <c r="K167"/>
  <c r="K168" s="1"/>
  <c r="H174"/>
  <c r="K5"/>
  <c r="K6"/>
  <c r="K11"/>
  <c r="K12"/>
  <c r="K13"/>
  <c r="K14"/>
  <c r="K15"/>
  <c r="K16"/>
  <c r="K17"/>
  <c r="K18"/>
  <c r="K19"/>
  <c r="K20"/>
  <c r="K21"/>
  <c r="K22"/>
  <c r="J31"/>
  <c r="I36"/>
  <c r="J46"/>
  <c r="K69"/>
  <c r="K92"/>
  <c r="K122"/>
  <c r="K123"/>
  <c r="K151"/>
  <c r="K152"/>
  <c r="H157"/>
  <c r="J167"/>
  <c r="J168" s="1"/>
  <c r="I119"/>
  <c r="J82"/>
  <c r="J83" s="1"/>
  <c r="J122"/>
  <c r="I46" i="38"/>
  <c r="H46"/>
  <c r="J119"/>
  <c r="J157"/>
  <c r="K37"/>
  <c r="I37"/>
  <c r="J41"/>
  <c r="J43"/>
  <c r="I61"/>
  <c r="H37"/>
  <c r="H8"/>
  <c r="J6"/>
  <c r="H75"/>
  <c r="J95"/>
  <c r="H25"/>
  <c r="I25"/>
  <c r="K157"/>
  <c r="J117"/>
  <c r="J71"/>
  <c r="J73"/>
  <c r="J83"/>
  <c r="J85"/>
  <c r="J116"/>
  <c r="J35"/>
  <c r="J115"/>
  <c r="J136"/>
  <c r="J138"/>
  <c r="J140"/>
  <c r="J129"/>
  <c r="I159"/>
  <c r="J68"/>
  <c r="H152"/>
  <c r="J158"/>
  <c r="I8"/>
  <c r="F171"/>
  <c r="J70"/>
  <c r="J72"/>
  <c r="J82"/>
  <c r="J84"/>
  <c r="K112"/>
  <c r="J135"/>
  <c r="J137"/>
  <c r="J139"/>
  <c r="J141"/>
  <c r="H159"/>
  <c r="J40"/>
  <c r="J42"/>
  <c r="H61"/>
  <c r="J67"/>
  <c r="K115"/>
  <c r="J120"/>
  <c r="J122"/>
  <c r="J125"/>
  <c r="I142"/>
  <c r="K158"/>
  <c r="I169"/>
  <c r="J32"/>
  <c r="K156"/>
  <c r="J23"/>
  <c r="J34"/>
  <c r="J64"/>
  <c r="J78"/>
  <c r="J79" s="1"/>
  <c r="H79"/>
  <c r="J97"/>
  <c r="I112"/>
  <c r="J127"/>
  <c r="H142"/>
  <c r="J145"/>
  <c r="J146"/>
  <c r="J147"/>
  <c r="G171"/>
  <c r="J12"/>
  <c r="J13"/>
  <c r="J15"/>
  <c r="J17"/>
  <c r="J19"/>
  <c r="J21"/>
  <c r="J45"/>
  <c r="J51"/>
  <c r="J53"/>
  <c r="J55"/>
  <c r="J57"/>
  <c r="J59"/>
  <c r="I75"/>
  <c r="J65"/>
  <c r="I89"/>
  <c r="J88"/>
  <c r="H106"/>
  <c r="J100"/>
  <c r="J124"/>
  <c r="J128"/>
  <c r="I152"/>
  <c r="J150"/>
  <c r="J156"/>
  <c r="H89"/>
  <c r="J5"/>
  <c r="J14"/>
  <c r="J16"/>
  <c r="J18"/>
  <c r="J20"/>
  <c r="J22"/>
  <c r="J33"/>
  <c r="J50"/>
  <c r="J52"/>
  <c r="J54"/>
  <c r="J56"/>
  <c r="J58"/>
  <c r="J60"/>
  <c r="J93"/>
  <c r="J96"/>
  <c r="J101"/>
  <c r="J109"/>
  <c r="J112" s="1"/>
  <c r="J126"/>
  <c r="K145"/>
  <c r="J151"/>
  <c r="K169"/>
  <c r="J166"/>
  <c r="J167"/>
  <c r="H169"/>
  <c r="I131"/>
  <c r="K10"/>
  <c r="K49"/>
  <c r="K50"/>
  <c r="K51"/>
  <c r="K52"/>
  <c r="K53"/>
  <c r="K54"/>
  <c r="K55"/>
  <c r="K56"/>
  <c r="K57"/>
  <c r="K58"/>
  <c r="K59"/>
  <c r="K60"/>
  <c r="K70"/>
  <c r="K71"/>
  <c r="K72"/>
  <c r="K73"/>
  <c r="K92"/>
  <c r="K93"/>
  <c r="K100"/>
  <c r="K101"/>
  <c r="I106"/>
  <c r="K119"/>
  <c r="K120"/>
  <c r="H131"/>
  <c r="K5"/>
  <c r="J10"/>
  <c r="K12"/>
  <c r="K13"/>
  <c r="K14"/>
  <c r="K15"/>
  <c r="K16"/>
  <c r="K17"/>
  <c r="K18"/>
  <c r="K19"/>
  <c r="K20"/>
  <c r="K21"/>
  <c r="K40"/>
  <c r="K41"/>
  <c r="K42"/>
  <c r="K43"/>
  <c r="J49"/>
  <c r="K82"/>
  <c r="K83"/>
  <c r="K84"/>
  <c r="K85"/>
  <c r="J92"/>
  <c r="K122"/>
  <c r="K134"/>
  <c r="K135"/>
  <c r="K136"/>
  <c r="K137"/>
  <c r="K138"/>
  <c r="K139"/>
  <c r="K140"/>
  <c r="K141"/>
  <c r="K150"/>
  <c r="K151"/>
  <c r="K162"/>
  <c r="K163" s="1"/>
  <c r="K64"/>
  <c r="J134"/>
  <c r="J162"/>
  <c r="J163" s="1"/>
  <c r="J80" i="37"/>
  <c r="J46"/>
  <c r="J48"/>
  <c r="J50"/>
  <c r="J52"/>
  <c r="J54"/>
  <c r="J92"/>
  <c r="J94"/>
  <c r="K54"/>
  <c r="I151"/>
  <c r="J110"/>
  <c r="I7"/>
  <c r="H42"/>
  <c r="J39"/>
  <c r="I55"/>
  <c r="J69"/>
  <c r="I97"/>
  <c r="J121"/>
  <c r="J154"/>
  <c r="F181"/>
  <c r="J12"/>
  <c r="J17"/>
  <c r="J19"/>
  <c r="J21"/>
  <c r="J23"/>
  <c r="J25"/>
  <c r="J27"/>
  <c r="I30"/>
  <c r="G181"/>
  <c r="J38"/>
  <c r="J40"/>
  <c r="H97"/>
  <c r="J93"/>
  <c r="J100"/>
  <c r="J159"/>
  <c r="J165"/>
  <c r="J176"/>
  <c r="H30"/>
  <c r="J16"/>
  <c r="J18"/>
  <c r="J20"/>
  <c r="J22"/>
  <c r="J24"/>
  <c r="J26"/>
  <c r="J79"/>
  <c r="J101"/>
  <c r="J104"/>
  <c r="J106"/>
  <c r="I140"/>
  <c r="J128"/>
  <c r="J166"/>
  <c r="H169"/>
  <c r="J15"/>
  <c r="J77"/>
  <c r="J124"/>
  <c r="K128"/>
  <c r="J134"/>
  <c r="J138"/>
  <c r="I169"/>
  <c r="K16"/>
  <c r="K17"/>
  <c r="K18"/>
  <c r="K19"/>
  <c r="K20"/>
  <c r="K21"/>
  <c r="K22"/>
  <c r="K23"/>
  <c r="K24"/>
  <c r="K25"/>
  <c r="K26"/>
  <c r="K27"/>
  <c r="K37"/>
  <c r="K38"/>
  <c r="K39"/>
  <c r="K40"/>
  <c r="J45"/>
  <c r="J47"/>
  <c r="J49"/>
  <c r="J51"/>
  <c r="J58"/>
  <c r="J60"/>
  <c r="J62"/>
  <c r="J64"/>
  <c r="J66"/>
  <c r="J81"/>
  <c r="K91"/>
  <c r="K92"/>
  <c r="K93"/>
  <c r="K94"/>
  <c r="J105"/>
  <c r="K121"/>
  <c r="I121"/>
  <c r="J129"/>
  <c r="H151"/>
  <c r="J145"/>
  <c r="J147"/>
  <c r="J149"/>
  <c r="I161"/>
  <c r="J155"/>
  <c r="J167"/>
  <c r="K179"/>
  <c r="I179"/>
  <c r="J5"/>
  <c r="J7" s="1"/>
  <c r="J11"/>
  <c r="J13"/>
  <c r="H55"/>
  <c r="I115"/>
  <c r="J126"/>
  <c r="J136"/>
  <c r="J14"/>
  <c r="J37"/>
  <c r="I70"/>
  <c r="J74"/>
  <c r="J76"/>
  <c r="J82"/>
  <c r="J91"/>
  <c r="J109"/>
  <c r="J125"/>
  <c r="J131"/>
  <c r="J133"/>
  <c r="J135"/>
  <c r="J137"/>
  <c r="J156"/>
  <c r="J168"/>
  <c r="K169"/>
  <c r="H179"/>
  <c r="I42"/>
  <c r="I84"/>
  <c r="H140"/>
  <c r="K9"/>
  <c r="K58"/>
  <c r="K60"/>
  <c r="K62"/>
  <c r="K64"/>
  <c r="K66"/>
  <c r="K74"/>
  <c r="H84"/>
  <c r="K104"/>
  <c r="K105"/>
  <c r="K106"/>
  <c r="K131"/>
  <c r="K143"/>
  <c r="K145"/>
  <c r="K147"/>
  <c r="K149"/>
  <c r="K159"/>
  <c r="K161" s="1"/>
  <c r="K172"/>
  <c r="K173" s="1"/>
  <c r="K5"/>
  <c r="K7" s="1"/>
  <c r="J9"/>
  <c r="K11"/>
  <c r="K12"/>
  <c r="K13"/>
  <c r="K14"/>
  <c r="K15"/>
  <c r="K45"/>
  <c r="K46"/>
  <c r="K47"/>
  <c r="K48"/>
  <c r="K49"/>
  <c r="K50"/>
  <c r="K51"/>
  <c r="K52"/>
  <c r="J59"/>
  <c r="J61"/>
  <c r="J63"/>
  <c r="J65"/>
  <c r="J67"/>
  <c r="K68"/>
  <c r="J73"/>
  <c r="K76"/>
  <c r="K77"/>
  <c r="K87"/>
  <c r="K88" s="1"/>
  <c r="J96"/>
  <c r="H115"/>
  <c r="K124"/>
  <c r="K125"/>
  <c r="K126"/>
  <c r="K133"/>
  <c r="K134"/>
  <c r="K135"/>
  <c r="K136"/>
  <c r="K137"/>
  <c r="K138"/>
  <c r="J143"/>
  <c r="J144"/>
  <c r="J146"/>
  <c r="J148"/>
  <c r="J150"/>
  <c r="J160"/>
  <c r="H161"/>
  <c r="J172"/>
  <c r="J173" s="1"/>
  <c r="H70"/>
  <c r="J177"/>
  <c r="J87"/>
  <c r="J88" s="1"/>
  <c r="J70" i="36"/>
  <c r="J16"/>
  <c r="K16"/>
  <c r="K88"/>
  <c r="K110"/>
  <c r="H146"/>
  <c r="K137"/>
  <c r="H157"/>
  <c r="H175"/>
  <c r="J53"/>
  <c r="J49"/>
  <c r="J134"/>
  <c r="J178"/>
  <c r="J179" s="1"/>
  <c r="J166"/>
  <c r="F187"/>
  <c r="J52"/>
  <c r="J98"/>
  <c r="K104"/>
  <c r="K106"/>
  <c r="K174"/>
  <c r="K178"/>
  <c r="K179" s="1"/>
  <c r="J135"/>
  <c r="J165"/>
  <c r="K167"/>
  <c r="K7"/>
  <c r="J48"/>
  <c r="J82"/>
  <c r="J86"/>
  <c r="J97"/>
  <c r="K129"/>
  <c r="K146" s="1"/>
  <c r="J133"/>
  <c r="H167"/>
  <c r="J162"/>
  <c r="K171"/>
  <c r="K175" s="1"/>
  <c r="J100"/>
  <c r="J96"/>
  <c r="J154"/>
  <c r="J150"/>
  <c r="J157" s="1"/>
  <c r="I185"/>
  <c r="J130"/>
  <c r="J60"/>
  <c r="J64"/>
  <c r="J68"/>
  <c r="I56"/>
  <c r="J46"/>
  <c r="I43"/>
  <c r="J172"/>
  <c r="J173"/>
  <c r="I175"/>
  <c r="I167"/>
  <c r="K157"/>
  <c r="J131"/>
  <c r="I146"/>
  <c r="J105"/>
  <c r="J114"/>
  <c r="J115"/>
  <c r="I101"/>
  <c r="J83"/>
  <c r="J84"/>
  <c r="J61"/>
  <c r="J65"/>
  <c r="J69"/>
  <c r="J62"/>
  <c r="J66"/>
  <c r="J63"/>
  <c r="J67"/>
  <c r="K43"/>
  <c r="K185"/>
  <c r="J5"/>
  <c r="J7" s="1"/>
  <c r="I7"/>
  <c r="J11"/>
  <c r="J12"/>
  <c r="J13"/>
  <c r="J14"/>
  <c r="J15"/>
  <c r="J17"/>
  <c r="J18"/>
  <c r="J19"/>
  <c r="J20"/>
  <c r="J21"/>
  <c r="J22"/>
  <c r="J23"/>
  <c r="J24"/>
  <c r="J25"/>
  <c r="J26"/>
  <c r="J27"/>
  <c r="J28"/>
  <c r="J38"/>
  <c r="J39"/>
  <c r="J40"/>
  <c r="J41"/>
  <c r="J42"/>
  <c r="H43"/>
  <c r="J78"/>
  <c r="J79"/>
  <c r="J91"/>
  <c r="J92" s="1"/>
  <c r="H92"/>
  <c r="J139"/>
  <c r="J140"/>
  <c r="J141"/>
  <c r="J142"/>
  <c r="J143"/>
  <c r="J144"/>
  <c r="H7"/>
  <c r="J34"/>
  <c r="K46"/>
  <c r="K56" s="1"/>
  <c r="J59"/>
  <c r="I88"/>
  <c r="K95"/>
  <c r="K101" s="1"/>
  <c r="J104"/>
  <c r="J129"/>
  <c r="J160"/>
  <c r="J171"/>
  <c r="J182"/>
  <c r="J183"/>
  <c r="H185"/>
  <c r="H88"/>
  <c r="J95"/>
  <c r="J101" s="1"/>
  <c r="I157"/>
  <c r="I179"/>
  <c r="J166" i="35"/>
  <c r="I161"/>
  <c r="J92"/>
  <c r="J73"/>
  <c r="J78"/>
  <c r="J82"/>
  <c r="J64"/>
  <c r="J63"/>
  <c r="I179"/>
  <c r="K169"/>
  <c r="J167"/>
  <c r="I169"/>
  <c r="J168"/>
  <c r="J155"/>
  <c r="K161"/>
  <c r="J156"/>
  <c r="K151"/>
  <c r="I140"/>
  <c r="J124"/>
  <c r="J94"/>
  <c r="I98"/>
  <c r="J95"/>
  <c r="I85"/>
  <c r="J80"/>
  <c r="J83"/>
  <c r="J59"/>
  <c r="J66"/>
  <c r="J67"/>
  <c r="I69"/>
  <c r="J54"/>
  <c r="J42"/>
  <c r="I30"/>
  <c r="J11"/>
  <c r="J12"/>
  <c r="G181"/>
  <c r="J13"/>
  <c r="K7"/>
  <c r="K98"/>
  <c r="K42"/>
  <c r="K30"/>
  <c r="K55"/>
  <c r="K140"/>
  <c r="J151"/>
  <c r="K179"/>
  <c r="J5"/>
  <c r="J7" s="1"/>
  <c r="I7"/>
  <c r="H30"/>
  <c r="J45"/>
  <c r="J46"/>
  <c r="J47"/>
  <c r="J48"/>
  <c r="J49"/>
  <c r="J50"/>
  <c r="J51"/>
  <c r="J52"/>
  <c r="I55"/>
  <c r="J61"/>
  <c r="J69" s="1"/>
  <c r="J62"/>
  <c r="K63"/>
  <c r="K69" s="1"/>
  <c r="J75"/>
  <c r="J76"/>
  <c r="I89"/>
  <c r="J97"/>
  <c r="H98"/>
  <c r="J107"/>
  <c r="J108"/>
  <c r="J109"/>
  <c r="J112"/>
  <c r="J113"/>
  <c r="J133"/>
  <c r="J134"/>
  <c r="J135"/>
  <c r="J136"/>
  <c r="J137"/>
  <c r="J138"/>
  <c r="H7"/>
  <c r="I42"/>
  <c r="H55"/>
  <c r="H69"/>
  <c r="K82"/>
  <c r="K85" s="1"/>
  <c r="K83"/>
  <c r="K101"/>
  <c r="K116" s="1"/>
  <c r="J123"/>
  <c r="J154"/>
  <c r="J165"/>
  <c r="J169" s="1"/>
  <c r="J176"/>
  <c r="J177"/>
  <c r="H179"/>
  <c r="I116"/>
  <c r="I151"/>
  <c r="I173"/>
  <c r="J9"/>
  <c r="J72"/>
  <c r="J66" i="34"/>
  <c r="J83"/>
  <c r="H116"/>
  <c r="I7"/>
  <c r="J41"/>
  <c r="J49"/>
  <c r="J65"/>
  <c r="J73"/>
  <c r="K7"/>
  <c r="J75"/>
  <c r="J82"/>
  <c r="H98"/>
  <c r="K101"/>
  <c r="J127"/>
  <c r="J167"/>
  <c r="J81"/>
  <c r="J112"/>
  <c r="J72"/>
  <c r="J125"/>
  <c r="J144"/>
  <c r="J160"/>
  <c r="I42"/>
  <c r="J52"/>
  <c r="J61"/>
  <c r="J78"/>
  <c r="J155"/>
  <c r="J63"/>
  <c r="J60"/>
  <c r="H69"/>
  <c r="K60"/>
  <c r="J14"/>
  <c r="H30"/>
  <c r="K14"/>
  <c r="I116"/>
  <c r="J119"/>
  <c r="K119"/>
  <c r="K179"/>
  <c r="I161"/>
  <c r="J159"/>
  <c r="J147"/>
  <c r="J148"/>
  <c r="J9"/>
  <c r="J40"/>
  <c r="J51"/>
  <c r="J64"/>
  <c r="J68"/>
  <c r="J80"/>
  <c r="J103"/>
  <c r="J124"/>
  <c r="H151"/>
  <c r="H169"/>
  <c r="J166"/>
  <c r="J5"/>
  <c r="J7" s="1"/>
  <c r="I55"/>
  <c r="K72"/>
  <c r="J76"/>
  <c r="J88"/>
  <c r="J89" s="1"/>
  <c r="K102"/>
  <c r="J137"/>
  <c r="K143"/>
  <c r="J145"/>
  <c r="K147"/>
  <c r="J149"/>
  <c r="H161"/>
  <c r="K159"/>
  <c r="K165"/>
  <c r="K169" s="1"/>
  <c r="J168"/>
  <c r="F181"/>
  <c r="H55"/>
  <c r="J50"/>
  <c r="K58"/>
  <c r="J62"/>
  <c r="J67"/>
  <c r="K73"/>
  <c r="J79"/>
  <c r="H89"/>
  <c r="J102"/>
  <c r="K112"/>
  <c r="J123"/>
  <c r="J129"/>
  <c r="J134"/>
  <c r="J138"/>
  <c r="I151"/>
  <c r="K144"/>
  <c r="J146"/>
  <c r="K148"/>
  <c r="J150"/>
  <c r="J156"/>
  <c r="K160"/>
  <c r="J165"/>
  <c r="K172"/>
  <c r="K173" s="1"/>
  <c r="I179"/>
  <c r="J135"/>
  <c r="J136"/>
  <c r="J131"/>
  <c r="J133"/>
  <c r="J107"/>
  <c r="J113"/>
  <c r="J108"/>
  <c r="J109"/>
  <c r="J94"/>
  <c r="J93"/>
  <c r="J95"/>
  <c r="J97"/>
  <c r="I85"/>
  <c r="G181"/>
  <c r="J59"/>
  <c r="I69"/>
  <c r="J47"/>
  <c r="J46"/>
  <c r="J48"/>
  <c r="J54"/>
  <c r="I30"/>
  <c r="K42"/>
  <c r="H7"/>
  <c r="J11"/>
  <c r="J12"/>
  <c r="J13"/>
  <c r="J16"/>
  <c r="J17"/>
  <c r="J18"/>
  <c r="J19"/>
  <c r="J20"/>
  <c r="J21"/>
  <c r="J22"/>
  <c r="J23"/>
  <c r="J24"/>
  <c r="J25"/>
  <c r="J26"/>
  <c r="J27"/>
  <c r="J37"/>
  <c r="J38"/>
  <c r="J39"/>
  <c r="J15"/>
  <c r="H42"/>
  <c r="I140"/>
  <c r="I169"/>
  <c r="K9"/>
  <c r="J33"/>
  <c r="K45"/>
  <c r="K46"/>
  <c r="K47"/>
  <c r="K48"/>
  <c r="J58"/>
  <c r="K92"/>
  <c r="K93"/>
  <c r="K94"/>
  <c r="K95"/>
  <c r="J101"/>
  <c r="K131"/>
  <c r="K140" s="1"/>
  <c r="H140"/>
  <c r="J154"/>
  <c r="J176"/>
  <c r="J177"/>
  <c r="H179"/>
  <c r="J45"/>
  <c r="H85"/>
  <c r="J92"/>
  <c r="I98"/>
  <c r="J143"/>
  <c r="J172"/>
  <c r="J173" s="1"/>
  <c r="I55" i="33"/>
  <c r="I177"/>
  <c r="G179"/>
  <c r="J58"/>
  <c r="J135"/>
  <c r="J40"/>
  <c r="J174"/>
  <c r="J136"/>
  <c r="J175"/>
  <c r="J45"/>
  <c r="J152"/>
  <c r="J141"/>
  <c r="I149"/>
  <c r="J25"/>
  <c r="J90"/>
  <c r="J36"/>
  <c r="J48"/>
  <c r="J115"/>
  <c r="J116" s="1"/>
  <c r="H116"/>
  <c r="J144"/>
  <c r="J39"/>
  <c r="J91"/>
  <c r="K5"/>
  <c r="K7" s="1"/>
  <c r="I28"/>
  <c r="J13"/>
  <c r="J18"/>
  <c r="J49"/>
  <c r="K90"/>
  <c r="J129"/>
  <c r="J131"/>
  <c r="J133"/>
  <c r="J145"/>
  <c r="I7"/>
  <c r="J14"/>
  <c r="K39"/>
  <c r="J52"/>
  <c r="H112"/>
  <c r="J148"/>
  <c r="J54"/>
  <c r="I95"/>
  <c r="J92"/>
  <c r="J134"/>
  <c r="H149"/>
  <c r="J153"/>
  <c r="J9"/>
  <c r="J21"/>
  <c r="K36"/>
  <c r="J38"/>
  <c r="J46"/>
  <c r="J50"/>
  <c r="H95"/>
  <c r="K91"/>
  <c r="J142"/>
  <c r="J146"/>
  <c r="J157"/>
  <c r="J17"/>
  <c r="J22"/>
  <c r="K40"/>
  <c r="J47"/>
  <c r="J51"/>
  <c r="J60"/>
  <c r="K92"/>
  <c r="I138"/>
  <c r="J143"/>
  <c r="J147"/>
  <c r="J154"/>
  <c r="J158"/>
  <c r="I167"/>
  <c r="J37"/>
  <c r="K167"/>
  <c r="K149"/>
  <c r="J12"/>
  <c r="J16"/>
  <c r="J20"/>
  <c r="J24"/>
  <c r="H55"/>
  <c r="I67"/>
  <c r="J59"/>
  <c r="J62"/>
  <c r="J63"/>
  <c r="J64"/>
  <c r="J65"/>
  <c r="J66"/>
  <c r="H67"/>
  <c r="J76"/>
  <c r="J77"/>
  <c r="J78"/>
  <c r="J79"/>
  <c r="J80"/>
  <c r="J98"/>
  <c r="J99"/>
  <c r="J100"/>
  <c r="J101"/>
  <c r="I116"/>
  <c r="J127"/>
  <c r="J163"/>
  <c r="J164"/>
  <c r="J165"/>
  <c r="J166"/>
  <c r="H167"/>
  <c r="J5"/>
  <c r="J7" s="1"/>
  <c r="H42"/>
  <c r="K45"/>
  <c r="J71"/>
  <c r="J73"/>
  <c r="I112"/>
  <c r="J104"/>
  <c r="J106"/>
  <c r="J124"/>
  <c r="H28"/>
  <c r="J11"/>
  <c r="J15"/>
  <c r="J19"/>
  <c r="J23"/>
  <c r="I42"/>
  <c r="J35"/>
  <c r="J61"/>
  <c r="H82"/>
  <c r="J74"/>
  <c r="J89"/>
  <c r="J94"/>
  <c r="K98"/>
  <c r="H138"/>
  <c r="J123"/>
  <c r="J125"/>
  <c r="I159"/>
  <c r="K67"/>
  <c r="K174"/>
  <c r="H177"/>
  <c r="K54"/>
  <c r="K71"/>
  <c r="K94"/>
  <c r="K104"/>
  <c r="K106"/>
  <c r="K129"/>
  <c r="K131"/>
  <c r="K133"/>
  <c r="K134"/>
  <c r="J31"/>
  <c r="K41"/>
  <c r="J70"/>
  <c r="K73"/>
  <c r="K74"/>
  <c r="K85"/>
  <c r="K86" s="1"/>
  <c r="J105"/>
  <c r="J109"/>
  <c r="J110"/>
  <c r="J119"/>
  <c r="J120"/>
  <c r="J121"/>
  <c r="K123"/>
  <c r="K124"/>
  <c r="K125"/>
  <c r="J130"/>
  <c r="J132"/>
  <c r="K152"/>
  <c r="K153"/>
  <c r="K154"/>
  <c r="K170"/>
  <c r="K171" s="1"/>
  <c r="K175"/>
  <c r="I82"/>
  <c r="K70"/>
  <c r="K119"/>
  <c r="H159"/>
  <c r="K28"/>
  <c r="J85"/>
  <c r="J86" s="1"/>
  <c r="J170"/>
  <c r="J171" s="1"/>
  <c r="J55" i="32"/>
  <c r="H187"/>
  <c r="K7"/>
  <c r="K185"/>
  <c r="K42"/>
  <c r="K184"/>
  <c r="K41"/>
  <c r="J104"/>
  <c r="J11"/>
  <c r="I7"/>
  <c r="J184"/>
  <c r="F189"/>
  <c r="G189"/>
  <c r="J187"/>
  <c r="J50"/>
  <c r="J12"/>
  <c r="J19"/>
  <c r="J136"/>
  <c r="J128"/>
  <c r="J20"/>
  <c r="J95"/>
  <c r="I177"/>
  <c r="I156"/>
  <c r="J77"/>
  <c r="J6"/>
  <c r="J140"/>
  <c r="J112"/>
  <c r="I99"/>
  <c r="J49"/>
  <c r="J37"/>
  <c r="J38"/>
  <c r="K166"/>
  <c r="J43"/>
  <c r="J83"/>
  <c r="J109"/>
  <c r="J141"/>
  <c r="H29"/>
  <c r="J15"/>
  <c r="J23"/>
  <c r="J44"/>
  <c r="J48"/>
  <c r="J51"/>
  <c r="J54"/>
  <c r="J84"/>
  <c r="J96"/>
  <c r="J102"/>
  <c r="K140"/>
  <c r="J161"/>
  <c r="J16"/>
  <c r="J24"/>
  <c r="K43"/>
  <c r="I71"/>
  <c r="K83"/>
  <c r="J103"/>
  <c r="J39"/>
  <c r="J78"/>
  <c r="J9"/>
  <c r="J13"/>
  <c r="J17"/>
  <c r="J21"/>
  <c r="J25"/>
  <c r="H45"/>
  <c r="J40"/>
  <c r="K44"/>
  <c r="I58"/>
  <c r="K49"/>
  <c r="K58" s="1"/>
  <c r="J52"/>
  <c r="J57"/>
  <c r="K71"/>
  <c r="J74"/>
  <c r="K77"/>
  <c r="K84"/>
  <c r="J93"/>
  <c r="J98"/>
  <c r="K102"/>
  <c r="J105"/>
  <c r="K109"/>
  <c r="J111"/>
  <c r="K112"/>
  <c r="J118"/>
  <c r="J119" s="1"/>
  <c r="K124"/>
  <c r="K128"/>
  <c r="J130"/>
  <c r="K136"/>
  <c r="J139"/>
  <c r="K141"/>
  <c r="J143"/>
  <c r="J159"/>
  <c r="J169"/>
  <c r="J170" s="1"/>
  <c r="H7"/>
  <c r="I45"/>
  <c r="J110"/>
  <c r="J113"/>
  <c r="H115"/>
  <c r="J129"/>
  <c r="J138"/>
  <c r="J142"/>
  <c r="J10"/>
  <c r="J14"/>
  <c r="J18"/>
  <c r="J22"/>
  <c r="K39"/>
  <c r="J53"/>
  <c r="H58"/>
  <c r="I86"/>
  <c r="J75"/>
  <c r="K78"/>
  <c r="H99"/>
  <c r="J94"/>
  <c r="I115"/>
  <c r="J106"/>
  <c r="K110"/>
  <c r="K113"/>
  <c r="H119"/>
  <c r="I145"/>
  <c r="K129"/>
  <c r="K138"/>
  <c r="K142"/>
  <c r="I166"/>
  <c r="J160"/>
  <c r="H170"/>
  <c r="K156"/>
  <c r="K177"/>
  <c r="I29"/>
  <c r="J61"/>
  <c r="J62"/>
  <c r="J63"/>
  <c r="J64"/>
  <c r="J65"/>
  <c r="J66"/>
  <c r="J67"/>
  <c r="J68"/>
  <c r="J69"/>
  <c r="J70"/>
  <c r="H71"/>
  <c r="J80"/>
  <c r="J81"/>
  <c r="J82"/>
  <c r="J89"/>
  <c r="J90" s="1"/>
  <c r="H90"/>
  <c r="J122"/>
  <c r="J124" s="1"/>
  <c r="I124"/>
  <c r="J132"/>
  <c r="J133"/>
  <c r="J134"/>
  <c r="J148"/>
  <c r="J149"/>
  <c r="J150"/>
  <c r="J151"/>
  <c r="J152"/>
  <c r="J153"/>
  <c r="J154"/>
  <c r="J155"/>
  <c r="H156"/>
  <c r="J164"/>
  <c r="J165"/>
  <c r="H166"/>
  <c r="J173"/>
  <c r="J174"/>
  <c r="J175"/>
  <c r="J176"/>
  <c r="H177"/>
  <c r="K9"/>
  <c r="K29" s="1"/>
  <c r="J33"/>
  <c r="K99"/>
  <c r="H124"/>
  <c r="K180"/>
  <c r="K181" s="1"/>
  <c r="J180"/>
  <c r="J181" s="1"/>
  <c r="H86"/>
  <c r="H145"/>
  <c r="J5"/>
  <c r="J36"/>
  <c r="H188" i="31"/>
  <c r="K188"/>
  <c r="G188"/>
  <c r="J164"/>
  <c r="I126"/>
  <c r="J64"/>
  <c r="J180"/>
  <c r="J21"/>
  <c r="J25"/>
  <c r="J60"/>
  <c r="J81"/>
  <c r="J144"/>
  <c r="J76"/>
  <c r="J84"/>
  <c r="J13"/>
  <c r="J17"/>
  <c r="J143"/>
  <c r="K173"/>
  <c r="J178"/>
  <c r="K180"/>
  <c r="J177"/>
  <c r="J49"/>
  <c r="J61"/>
  <c r="K177"/>
  <c r="J179"/>
  <c r="J48"/>
  <c r="J96"/>
  <c r="J138"/>
  <c r="J141"/>
  <c r="J11"/>
  <c r="J16"/>
  <c r="J19"/>
  <c r="J24"/>
  <c r="J68"/>
  <c r="J78"/>
  <c r="K126"/>
  <c r="J139"/>
  <c r="J142"/>
  <c r="J165"/>
  <c r="J173"/>
  <c r="H29"/>
  <c r="J12"/>
  <c r="J15"/>
  <c r="J20"/>
  <c r="J23"/>
  <c r="J65"/>
  <c r="J95"/>
  <c r="J111"/>
  <c r="J113"/>
  <c r="J115"/>
  <c r="J140"/>
  <c r="J163"/>
  <c r="J51"/>
  <c r="J53"/>
  <c r="I117"/>
  <c r="J110"/>
  <c r="J112"/>
  <c r="J114"/>
  <c r="I100"/>
  <c r="J97"/>
  <c r="J99"/>
  <c r="I69"/>
  <c r="J50"/>
  <c r="J52"/>
  <c r="K50"/>
  <c r="K51"/>
  <c r="K52"/>
  <c r="K53"/>
  <c r="J55"/>
  <c r="H69"/>
  <c r="J69" s="1"/>
  <c r="K97"/>
  <c r="J103"/>
  <c r="J105"/>
  <c r="J107"/>
  <c r="J135"/>
  <c r="J154"/>
  <c r="J156"/>
  <c r="J158"/>
  <c r="I29"/>
  <c r="J46"/>
  <c r="J62"/>
  <c r="J66"/>
  <c r="J73"/>
  <c r="J75"/>
  <c r="J79"/>
  <c r="J83"/>
  <c r="J93"/>
  <c r="K99"/>
  <c r="K110"/>
  <c r="K111"/>
  <c r="K112"/>
  <c r="K113"/>
  <c r="K114"/>
  <c r="K115"/>
  <c r="K120"/>
  <c r="K121" s="1"/>
  <c r="J10"/>
  <c r="J14"/>
  <c r="J18"/>
  <c r="J22"/>
  <c r="I56"/>
  <c r="J47"/>
  <c r="J59"/>
  <c r="J63"/>
  <c r="J67"/>
  <c r="I86"/>
  <c r="J80"/>
  <c r="J94"/>
  <c r="H100"/>
  <c r="J104"/>
  <c r="J106"/>
  <c r="J120"/>
  <c r="J121" s="1"/>
  <c r="J134"/>
  <c r="J136"/>
  <c r="J153"/>
  <c r="J155"/>
  <c r="J157"/>
  <c r="J159"/>
  <c r="J168"/>
  <c r="J169"/>
  <c r="J37"/>
  <c r="J39"/>
  <c r="J41"/>
  <c r="K29"/>
  <c r="J9"/>
  <c r="I7"/>
  <c r="K69"/>
  <c r="H86"/>
  <c r="H126"/>
  <c r="K37"/>
  <c r="K39"/>
  <c r="K41"/>
  <c r="I43"/>
  <c r="K55"/>
  <c r="K73"/>
  <c r="K89"/>
  <c r="K90" s="1"/>
  <c r="K130"/>
  <c r="J5"/>
  <c r="J7" s="1"/>
  <c r="J36"/>
  <c r="J38"/>
  <c r="J40"/>
  <c r="J42"/>
  <c r="H43"/>
  <c r="H56"/>
  <c r="J72"/>
  <c r="K75"/>
  <c r="K76"/>
  <c r="K83"/>
  <c r="K84"/>
  <c r="J89"/>
  <c r="J90" s="1"/>
  <c r="K103"/>
  <c r="K104"/>
  <c r="K105"/>
  <c r="K106"/>
  <c r="K107"/>
  <c r="H117"/>
  <c r="J124"/>
  <c r="J126" s="1"/>
  <c r="J130"/>
  <c r="J131"/>
  <c r="J132"/>
  <c r="K134"/>
  <c r="K135"/>
  <c r="K136"/>
  <c r="K152"/>
  <c r="K153"/>
  <c r="K154"/>
  <c r="K155"/>
  <c r="K156"/>
  <c r="K157"/>
  <c r="K158"/>
  <c r="K159"/>
  <c r="K168"/>
  <c r="K169"/>
  <c r="K184"/>
  <c r="K185" s="1"/>
  <c r="K5"/>
  <c r="K7" s="1"/>
  <c r="J152"/>
  <c r="J184"/>
  <c r="J185" s="1"/>
  <c r="J164" i="30"/>
  <c r="K127"/>
  <c r="J142"/>
  <c r="J56"/>
  <c r="K39"/>
  <c r="K43" s="1"/>
  <c r="H43"/>
  <c r="J74"/>
  <c r="J180"/>
  <c r="J22"/>
  <c r="J18"/>
  <c r="J14"/>
  <c r="J10"/>
  <c r="J100"/>
  <c r="J132"/>
  <c r="J179"/>
  <c r="K5"/>
  <c r="K7" s="1"/>
  <c r="J21"/>
  <c r="J94"/>
  <c r="J133"/>
  <c r="F187"/>
  <c r="I161"/>
  <c r="J140"/>
  <c r="J144"/>
  <c r="J121"/>
  <c r="J122" s="1"/>
  <c r="I101"/>
  <c r="J82"/>
  <c r="J67"/>
  <c r="I70"/>
  <c r="I29"/>
  <c r="I7"/>
  <c r="J139"/>
  <c r="J141"/>
  <c r="J143"/>
  <c r="J145"/>
  <c r="J112"/>
  <c r="J114"/>
  <c r="J80"/>
  <c r="J73"/>
  <c r="J62"/>
  <c r="J64"/>
  <c r="J66"/>
  <c r="J47"/>
  <c r="J49"/>
  <c r="J51"/>
  <c r="J53"/>
  <c r="J46"/>
  <c r="J48"/>
  <c r="J50"/>
  <c r="J52"/>
  <c r="J54"/>
  <c r="J12"/>
  <c r="J16"/>
  <c r="J20"/>
  <c r="J24"/>
  <c r="J25"/>
  <c r="H70"/>
  <c r="J70" s="1"/>
  <c r="I87"/>
  <c r="J76"/>
  <c r="J77"/>
  <c r="J96"/>
  <c r="J97"/>
  <c r="J98"/>
  <c r="J166"/>
  <c r="I181"/>
  <c r="J177"/>
  <c r="J5"/>
  <c r="J7" s="1"/>
  <c r="J9"/>
  <c r="H57"/>
  <c r="J83"/>
  <c r="J85"/>
  <c r="H101"/>
  <c r="J105"/>
  <c r="J107"/>
  <c r="K181"/>
  <c r="H181"/>
  <c r="G187"/>
  <c r="H29"/>
  <c r="J11"/>
  <c r="J15"/>
  <c r="J19"/>
  <c r="J23"/>
  <c r="I57"/>
  <c r="J84"/>
  <c r="J95"/>
  <c r="H118"/>
  <c r="J106"/>
  <c r="J108"/>
  <c r="I147"/>
  <c r="I173"/>
  <c r="J165"/>
  <c r="J176"/>
  <c r="I118"/>
  <c r="J43"/>
  <c r="K101"/>
  <c r="K161"/>
  <c r="K173"/>
  <c r="K184"/>
  <c r="K185" s="1"/>
  <c r="H87"/>
  <c r="H147"/>
  <c r="K60"/>
  <c r="K62"/>
  <c r="K64"/>
  <c r="K66"/>
  <c r="K67"/>
  <c r="K80"/>
  <c r="K112"/>
  <c r="K114"/>
  <c r="K46"/>
  <c r="K47"/>
  <c r="K48"/>
  <c r="K49"/>
  <c r="K50"/>
  <c r="K51"/>
  <c r="K52"/>
  <c r="K53"/>
  <c r="K54"/>
  <c r="J60"/>
  <c r="J61"/>
  <c r="J63"/>
  <c r="J65"/>
  <c r="J68"/>
  <c r="J69"/>
  <c r="J79"/>
  <c r="J81"/>
  <c r="K82"/>
  <c r="K84"/>
  <c r="K85"/>
  <c r="J90"/>
  <c r="J91" s="1"/>
  <c r="H91"/>
  <c r="K104"/>
  <c r="K106"/>
  <c r="K107"/>
  <c r="K108"/>
  <c r="J111"/>
  <c r="J113"/>
  <c r="J115"/>
  <c r="J116"/>
  <c r="K125"/>
  <c r="J135"/>
  <c r="J136"/>
  <c r="J137"/>
  <c r="K139"/>
  <c r="K140"/>
  <c r="K141"/>
  <c r="K142"/>
  <c r="K143"/>
  <c r="K144"/>
  <c r="K145"/>
  <c r="J153"/>
  <c r="J154"/>
  <c r="J155"/>
  <c r="J156"/>
  <c r="J157"/>
  <c r="J158"/>
  <c r="J159"/>
  <c r="J160"/>
  <c r="H161"/>
  <c r="J169"/>
  <c r="J170"/>
  <c r="J171"/>
  <c r="H173"/>
  <c r="J184"/>
  <c r="J185" s="1"/>
  <c r="I43"/>
  <c r="K9"/>
  <c r="K29" s="1"/>
  <c r="J104"/>
  <c r="J125"/>
  <c r="J127" s="1"/>
  <c r="J36" i="29"/>
  <c r="I120"/>
  <c r="H120"/>
  <c r="K83"/>
  <c r="J53"/>
  <c r="J39"/>
  <c r="K52"/>
  <c r="J12"/>
  <c r="J16"/>
  <c r="J20"/>
  <c r="J25"/>
  <c r="J51"/>
  <c r="J54"/>
  <c r="J142"/>
  <c r="J158"/>
  <c r="J43"/>
  <c r="K51"/>
  <c r="J137"/>
  <c r="K140"/>
  <c r="K148" s="1"/>
  <c r="J172"/>
  <c r="J138"/>
  <c r="J143"/>
  <c r="J55"/>
  <c r="K144"/>
  <c r="J136"/>
  <c r="K128"/>
  <c r="H103"/>
  <c r="J99"/>
  <c r="J146"/>
  <c r="J159"/>
  <c r="J155"/>
  <c r="K12"/>
  <c r="K16"/>
  <c r="K20"/>
  <c r="J102"/>
  <c r="K143"/>
  <c r="K53"/>
  <c r="H58"/>
  <c r="H92"/>
  <c r="H128"/>
  <c r="J161"/>
  <c r="J157"/>
  <c r="J171"/>
  <c r="H44"/>
  <c r="K48"/>
  <c r="K123"/>
  <c r="K124" s="1"/>
  <c r="J160"/>
  <c r="H162"/>
  <c r="J37"/>
  <c r="J154"/>
  <c r="I182"/>
  <c r="J38"/>
  <c r="J91"/>
  <c r="J92" s="1"/>
  <c r="J42"/>
  <c r="J57"/>
  <c r="H88"/>
  <c r="J156"/>
  <c r="K182"/>
  <c r="J74"/>
  <c r="J75"/>
  <c r="J127"/>
  <c r="J128" s="1"/>
  <c r="J145"/>
  <c r="J141"/>
  <c r="J170"/>
  <c r="J133"/>
  <c r="J116"/>
  <c r="J96"/>
  <c r="J100"/>
  <c r="J95"/>
  <c r="I92"/>
  <c r="J47"/>
  <c r="J10"/>
  <c r="I7"/>
  <c r="I174"/>
  <c r="I162"/>
  <c r="J134"/>
  <c r="I148"/>
  <c r="J132"/>
  <c r="I128"/>
  <c r="J113"/>
  <c r="J117"/>
  <c r="J114"/>
  <c r="J118"/>
  <c r="J115"/>
  <c r="K103"/>
  <c r="J97"/>
  <c r="I103"/>
  <c r="J98"/>
  <c r="J77"/>
  <c r="J78"/>
  <c r="I71"/>
  <c r="I58"/>
  <c r="J50"/>
  <c r="J49"/>
  <c r="I44"/>
  <c r="J40"/>
  <c r="J41"/>
  <c r="I29"/>
  <c r="J13"/>
  <c r="J17"/>
  <c r="J14"/>
  <c r="J18"/>
  <c r="J21"/>
  <c r="J23"/>
  <c r="J11"/>
  <c r="J15"/>
  <c r="J19"/>
  <c r="J22"/>
  <c r="J24"/>
  <c r="K7"/>
  <c r="K162"/>
  <c r="K174"/>
  <c r="K71"/>
  <c r="J5"/>
  <c r="J7" s="1"/>
  <c r="J9"/>
  <c r="K10"/>
  <c r="H29"/>
  <c r="J61"/>
  <c r="J62"/>
  <c r="J63"/>
  <c r="J64"/>
  <c r="J65"/>
  <c r="J66"/>
  <c r="J67"/>
  <c r="J68"/>
  <c r="J69"/>
  <c r="J70"/>
  <c r="H71"/>
  <c r="J80"/>
  <c r="J81"/>
  <c r="J82"/>
  <c r="J84"/>
  <c r="J85"/>
  <c r="J86"/>
  <c r="I88"/>
  <c r="J106"/>
  <c r="J107"/>
  <c r="J108"/>
  <c r="J109"/>
  <c r="J110"/>
  <c r="H148"/>
  <c r="J165"/>
  <c r="J166"/>
  <c r="J167"/>
  <c r="J177"/>
  <c r="J178"/>
  <c r="J179"/>
  <c r="J180"/>
  <c r="J181"/>
  <c r="H182"/>
  <c r="J34"/>
  <c r="K36"/>
  <c r="K44" s="1"/>
  <c r="K74"/>
  <c r="J111"/>
  <c r="J123"/>
  <c r="J124" s="1"/>
  <c r="K185"/>
  <c r="K186" s="1"/>
  <c r="J185"/>
  <c r="J186" s="1"/>
  <c r="H7"/>
  <c r="H188" s="1"/>
  <c r="H174"/>
  <c r="K106"/>
  <c r="K120" s="1"/>
  <c r="J10" i="28"/>
  <c r="K10"/>
  <c r="K126"/>
  <c r="K127" s="1"/>
  <c r="J126"/>
  <c r="J127" s="1"/>
  <c r="J160"/>
  <c r="K94"/>
  <c r="K96" s="1"/>
  <c r="J94"/>
  <c r="J96" s="1"/>
  <c r="J114"/>
  <c r="J39"/>
  <c r="J41"/>
  <c r="J103"/>
  <c r="J119"/>
  <c r="J40"/>
  <c r="J100"/>
  <c r="K187"/>
  <c r="J187"/>
  <c r="J17"/>
  <c r="J120"/>
  <c r="J14"/>
  <c r="K41"/>
  <c r="J158"/>
  <c r="J162"/>
  <c r="J99"/>
  <c r="J44"/>
  <c r="H184"/>
  <c r="J168"/>
  <c r="I164"/>
  <c r="J112"/>
  <c r="J60"/>
  <c r="J42"/>
  <c r="J111"/>
  <c r="J113"/>
  <c r="J131"/>
  <c r="J167"/>
  <c r="J169"/>
  <c r="K42"/>
  <c r="J116"/>
  <c r="I132"/>
  <c r="J12"/>
  <c r="J16"/>
  <c r="J24"/>
  <c r="J28"/>
  <c r="H47"/>
  <c r="H61"/>
  <c r="J87"/>
  <c r="H132"/>
  <c r="J138"/>
  <c r="H152"/>
  <c r="H176"/>
  <c r="J22"/>
  <c r="K44"/>
  <c r="K60"/>
  <c r="J73"/>
  <c r="K110"/>
  <c r="K111"/>
  <c r="K112"/>
  <c r="K113"/>
  <c r="K114"/>
  <c r="J157"/>
  <c r="J159"/>
  <c r="J161"/>
  <c r="J163"/>
  <c r="K167"/>
  <c r="K168"/>
  <c r="K169"/>
  <c r="K5"/>
  <c r="J43"/>
  <c r="J45"/>
  <c r="J46"/>
  <c r="I74"/>
  <c r="J77"/>
  <c r="J80"/>
  <c r="J101"/>
  <c r="J104"/>
  <c r="J110"/>
  <c r="J117"/>
  <c r="J121"/>
  <c r="J136"/>
  <c r="J19"/>
  <c r="J26"/>
  <c r="J71"/>
  <c r="H91"/>
  <c r="J78"/>
  <c r="J81"/>
  <c r="K99"/>
  <c r="J102"/>
  <c r="J118"/>
  <c r="J137"/>
  <c r="H164"/>
  <c r="J5"/>
  <c r="J9"/>
  <c r="J174"/>
  <c r="J180"/>
  <c r="I184"/>
  <c r="J182"/>
  <c r="J181"/>
  <c r="J183"/>
  <c r="J173"/>
  <c r="I176"/>
  <c r="J142"/>
  <c r="J144"/>
  <c r="J146"/>
  <c r="J148"/>
  <c r="J150"/>
  <c r="I152"/>
  <c r="J141"/>
  <c r="J145"/>
  <c r="J147"/>
  <c r="J149"/>
  <c r="J106"/>
  <c r="I91"/>
  <c r="J83"/>
  <c r="J85"/>
  <c r="J65"/>
  <c r="J67"/>
  <c r="J69"/>
  <c r="J70"/>
  <c r="J51"/>
  <c r="J53"/>
  <c r="J55"/>
  <c r="J57"/>
  <c r="I61"/>
  <c r="J50"/>
  <c r="J52"/>
  <c r="J54"/>
  <c r="J56"/>
  <c r="J58"/>
  <c r="J11"/>
  <c r="J13"/>
  <c r="J15"/>
  <c r="J18"/>
  <c r="J20"/>
  <c r="J21"/>
  <c r="J23"/>
  <c r="J25"/>
  <c r="J27"/>
  <c r="I32"/>
  <c r="K179"/>
  <c r="K180"/>
  <c r="K181"/>
  <c r="K182"/>
  <c r="K183"/>
  <c r="J179"/>
  <c r="K65"/>
  <c r="K67"/>
  <c r="K69"/>
  <c r="K70"/>
  <c r="K71"/>
  <c r="K73"/>
  <c r="K83"/>
  <c r="K85"/>
  <c r="K87"/>
  <c r="K106"/>
  <c r="K140"/>
  <c r="K141"/>
  <c r="K142"/>
  <c r="K156"/>
  <c r="K157"/>
  <c r="K158"/>
  <c r="K159"/>
  <c r="K160"/>
  <c r="K161"/>
  <c r="K162"/>
  <c r="K163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H32"/>
  <c r="K50"/>
  <c r="K51"/>
  <c r="K52"/>
  <c r="K53"/>
  <c r="K54"/>
  <c r="K55"/>
  <c r="K56"/>
  <c r="K57"/>
  <c r="K58"/>
  <c r="J64"/>
  <c r="J66"/>
  <c r="J68"/>
  <c r="J72"/>
  <c r="H74"/>
  <c r="J84"/>
  <c r="J86"/>
  <c r="J88"/>
  <c r="J89"/>
  <c r="K130"/>
  <c r="K131"/>
  <c r="J139"/>
  <c r="J140"/>
  <c r="K144"/>
  <c r="K145"/>
  <c r="K146"/>
  <c r="K147"/>
  <c r="K148"/>
  <c r="K149"/>
  <c r="K150"/>
  <c r="J156"/>
  <c r="K172"/>
  <c r="K173"/>
  <c r="K174"/>
  <c r="I47"/>
  <c r="J130"/>
  <c r="J172"/>
  <c r="J90" i="27"/>
  <c r="I47"/>
  <c r="H131"/>
  <c r="J147"/>
  <c r="J169"/>
  <c r="K169"/>
  <c r="J72"/>
  <c r="H32"/>
  <c r="J107"/>
  <c r="I131"/>
  <c r="J144"/>
  <c r="J156"/>
  <c r="J160"/>
  <c r="F185"/>
  <c r="J65"/>
  <c r="J67"/>
  <c r="J69"/>
  <c r="J139"/>
  <c r="J141"/>
  <c r="J143"/>
  <c r="J158"/>
  <c r="J162"/>
  <c r="J64"/>
  <c r="J89"/>
  <c r="J92"/>
  <c r="K5"/>
  <c r="K6" s="1"/>
  <c r="J51"/>
  <c r="J53"/>
  <c r="J55"/>
  <c r="J57"/>
  <c r="J100"/>
  <c r="J102"/>
  <c r="J104"/>
  <c r="J114"/>
  <c r="J116"/>
  <c r="J120"/>
  <c r="J122"/>
  <c r="J124"/>
  <c r="J130"/>
  <c r="I61"/>
  <c r="H61"/>
  <c r="J52"/>
  <c r="J54"/>
  <c r="J56"/>
  <c r="J58"/>
  <c r="J70"/>
  <c r="J86"/>
  <c r="H110"/>
  <c r="H126"/>
  <c r="J136"/>
  <c r="K163"/>
  <c r="J168"/>
  <c r="J171"/>
  <c r="J173"/>
  <c r="J180"/>
  <c r="J182"/>
  <c r="H163"/>
  <c r="K50"/>
  <c r="K51"/>
  <c r="K52"/>
  <c r="K53"/>
  <c r="K54"/>
  <c r="K55"/>
  <c r="K56"/>
  <c r="K57"/>
  <c r="K58"/>
  <c r="J68"/>
  <c r="J75"/>
  <c r="J79"/>
  <c r="J83"/>
  <c r="J87"/>
  <c r="J108"/>
  <c r="K129"/>
  <c r="K130"/>
  <c r="J135"/>
  <c r="J137"/>
  <c r="J140"/>
  <c r="J145"/>
  <c r="J149"/>
  <c r="H47"/>
  <c r="J41"/>
  <c r="J43"/>
  <c r="J45"/>
  <c r="J50"/>
  <c r="J66"/>
  <c r="J71"/>
  <c r="J74"/>
  <c r="H76"/>
  <c r="J85"/>
  <c r="J88"/>
  <c r="J91"/>
  <c r="J129"/>
  <c r="J146"/>
  <c r="I163"/>
  <c r="H175"/>
  <c r="H183"/>
  <c r="J179"/>
  <c r="I183"/>
  <c r="J181"/>
  <c r="J167"/>
  <c r="J172"/>
  <c r="I175"/>
  <c r="J155"/>
  <c r="I151"/>
  <c r="I126"/>
  <c r="J119"/>
  <c r="J121"/>
  <c r="J123"/>
  <c r="J125"/>
  <c r="I110"/>
  <c r="J99"/>
  <c r="J101"/>
  <c r="J103"/>
  <c r="J105"/>
  <c r="J80"/>
  <c r="J82"/>
  <c r="I76"/>
  <c r="J40"/>
  <c r="J42"/>
  <c r="J44"/>
  <c r="J46"/>
  <c r="J9"/>
  <c r="J11"/>
  <c r="J13"/>
  <c r="J15"/>
  <c r="J21"/>
  <c r="J23"/>
  <c r="J25"/>
  <c r="G185"/>
  <c r="J8"/>
  <c r="J16"/>
  <c r="J18"/>
  <c r="J20"/>
  <c r="J5"/>
  <c r="J6" s="1"/>
  <c r="K76"/>
  <c r="K178"/>
  <c r="K179"/>
  <c r="K180"/>
  <c r="K181"/>
  <c r="K182"/>
  <c r="J178"/>
  <c r="I32"/>
  <c r="K8"/>
  <c r="K9"/>
  <c r="K11"/>
  <c r="K13"/>
  <c r="K15"/>
  <c r="K16"/>
  <c r="K18"/>
  <c r="K20"/>
  <c r="K21"/>
  <c r="K23"/>
  <c r="K25"/>
  <c r="K79"/>
  <c r="K80"/>
  <c r="H95"/>
  <c r="K114"/>
  <c r="K116"/>
  <c r="K166"/>
  <c r="K167"/>
  <c r="K168"/>
  <c r="J10"/>
  <c r="J12"/>
  <c r="J14"/>
  <c r="J17"/>
  <c r="J19"/>
  <c r="J22"/>
  <c r="J24"/>
  <c r="J26"/>
  <c r="J27"/>
  <c r="J28"/>
  <c r="K39"/>
  <c r="K40"/>
  <c r="K41"/>
  <c r="K42"/>
  <c r="K43"/>
  <c r="K44"/>
  <c r="K45"/>
  <c r="K46"/>
  <c r="J60"/>
  <c r="K82"/>
  <c r="K83"/>
  <c r="K99"/>
  <c r="K100"/>
  <c r="K101"/>
  <c r="K102"/>
  <c r="K103"/>
  <c r="K104"/>
  <c r="K105"/>
  <c r="J113"/>
  <c r="J115"/>
  <c r="J117"/>
  <c r="K119"/>
  <c r="K120"/>
  <c r="K121"/>
  <c r="K122"/>
  <c r="K123"/>
  <c r="K124"/>
  <c r="K125"/>
  <c r="K135"/>
  <c r="K136"/>
  <c r="K137"/>
  <c r="H151"/>
  <c r="J166"/>
  <c r="K171"/>
  <c r="K172"/>
  <c r="K173"/>
  <c r="I95"/>
  <c r="K113"/>
  <c r="J39"/>
  <c r="K168" i="26"/>
  <c r="K46"/>
  <c r="H99"/>
  <c r="K107"/>
  <c r="H114"/>
  <c r="K123"/>
  <c r="H155"/>
  <c r="K162"/>
  <c r="H168"/>
  <c r="H130"/>
  <c r="J164"/>
  <c r="J160"/>
  <c r="J11"/>
  <c r="H135"/>
  <c r="J140"/>
  <c r="H179"/>
  <c r="J126"/>
  <c r="J134"/>
  <c r="J165"/>
  <c r="J161"/>
  <c r="J104"/>
  <c r="J144"/>
  <c r="J9"/>
  <c r="J42"/>
  <c r="J63"/>
  <c r="H80"/>
  <c r="J129"/>
  <c r="J139"/>
  <c r="J141"/>
  <c r="J47"/>
  <c r="J43"/>
  <c r="J83"/>
  <c r="J128"/>
  <c r="J124"/>
  <c r="J52"/>
  <c r="J54"/>
  <c r="J56"/>
  <c r="J58"/>
  <c r="J60"/>
  <c r="J59"/>
  <c r="J61"/>
  <c r="J57"/>
  <c r="I64"/>
  <c r="J55"/>
  <c r="J53"/>
  <c r="J51"/>
  <c r="I187"/>
  <c r="J183"/>
  <c r="J185"/>
  <c r="J184"/>
  <c r="J186"/>
  <c r="J171"/>
  <c r="J172"/>
  <c r="I179"/>
  <c r="J168"/>
  <c r="I168"/>
  <c r="J147"/>
  <c r="J149"/>
  <c r="J151"/>
  <c r="J153"/>
  <c r="I155"/>
  <c r="J148"/>
  <c r="J150"/>
  <c r="J152"/>
  <c r="I135"/>
  <c r="J133"/>
  <c r="J135" s="1"/>
  <c r="I130"/>
  <c r="J117"/>
  <c r="I114"/>
  <c r="J112"/>
  <c r="J103"/>
  <c r="J90"/>
  <c r="J92"/>
  <c r="J94"/>
  <c r="J96"/>
  <c r="I99"/>
  <c r="J89"/>
  <c r="J91"/>
  <c r="J93"/>
  <c r="J95"/>
  <c r="J97"/>
  <c r="I80"/>
  <c r="J80" s="1"/>
  <c r="J68"/>
  <c r="J70"/>
  <c r="J72"/>
  <c r="J74"/>
  <c r="J76"/>
  <c r="J78"/>
  <c r="J69"/>
  <c r="J71"/>
  <c r="J73"/>
  <c r="J75"/>
  <c r="J77"/>
  <c r="J79"/>
  <c r="J40"/>
  <c r="I48"/>
  <c r="J13"/>
  <c r="J10"/>
  <c r="J14"/>
  <c r="J8"/>
  <c r="J15"/>
  <c r="J17"/>
  <c r="J19"/>
  <c r="J21"/>
  <c r="J23"/>
  <c r="J25"/>
  <c r="J27"/>
  <c r="J29"/>
  <c r="J16"/>
  <c r="J18"/>
  <c r="J20"/>
  <c r="J22"/>
  <c r="J24"/>
  <c r="J26"/>
  <c r="J28"/>
  <c r="K135"/>
  <c r="K182"/>
  <c r="K183"/>
  <c r="K184"/>
  <c r="K185"/>
  <c r="K186"/>
  <c r="J182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H33"/>
  <c r="H48"/>
  <c r="K67"/>
  <c r="K68"/>
  <c r="K69"/>
  <c r="K70"/>
  <c r="K71"/>
  <c r="K72"/>
  <c r="K73"/>
  <c r="K74"/>
  <c r="K75"/>
  <c r="K76"/>
  <c r="K77"/>
  <c r="K78"/>
  <c r="K79"/>
  <c r="K89"/>
  <c r="K90"/>
  <c r="K91"/>
  <c r="K92"/>
  <c r="K93"/>
  <c r="K94"/>
  <c r="K95"/>
  <c r="K96"/>
  <c r="K97"/>
  <c r="K111"/>
  <c r="K112"/>
  <c r="K129"/>
  <c r="K147"/>
  <c r="K148"/>
  <c r="K149"/>
  <c r="K150"/>
  <c r="K151"/>
  <c r="K152"/>
  <c r="K153"/>
  <c r="K40"/>
  <c r="K41"/>
  <c r="K51"/>
  <c r="K52"/>
  <c r="K53"/>
  <c r="K54"/>
  <c r="K55"/>
  <c r="K56"/>
  <c r="K57"/>
  <c r="K58"/>
  <c r="K59"/>
  <c r="K60"/>
  <c r="K61"/>
  <c r="J67"/>
  <c r="J111"/>
  <c r="K171"/>
  <c r="K172"/>
  <c r="K173"/>
  <c r="J39"/>
  <c r="K83"/>
  <c r="K139"/>
  <c r="K177"/>
  <c r="J177"/>
  <c r="G192" i="25"/>
  <c r="F192"/>
  <c r="J156"/>
  <c r="J117"/>
  <c r="K33"/>
  <c r="J58"/>
  <c r="J54"/>
  <c r="J63"/>
  <c r="J59"/>
  <c r="J55"/>
  <c r="J51"/>
  <c r="J60"/>
  <c r="J56"/>
  <c r="J52"/>
  <c r="J61"/>
  <c r="J57"/>
  <c r="J53"/>
  <c r="J67"/>
  <c r="J174"/>
  <c r="I114"/>
  <c r="H114"/>
  <c r="J75"/>
  <c r="J91"/>
  <c r="J70"/>
  <c r="H48"/>
  <c r="J94"/>
  <c r="J105"/>
  <c r="K138"/>
  <c r="K139" s="1"/>
  <c r="J143"/>
  <c r="I171"/>
  <c r="J164"/>
  <c r="J186"/>
  <c r="J12"/>
  <c r="J20"/>
  <c r="J26"/>
  <c r="I190"/>
  <c r="J188"/>
  <c r="J25"/>
  <c r="J90"/>
  <c r="J111"/>
  <c r="J178"/>
  <c r="J180"/>
  <c r="J163"/>
  <c r="J9"/>
  <c r="J21"/>
  <c r="J74"/>
  <c r="J95"/>
  <c r="J108"/>
  <c r="J166"/>
  <c r="J168"/>
  <c r="J170"/>
  <c r="J175"/>
  <c r="K64"/>
  <c r="J16"/>
  <c r="I48"/>
  <c r="J79"/>
  <c r="J144"/>
  <c r="J179"/>
  <c r="H190"/>
  <c r="J189"/>
  <c r="J17"/>
  <c r="I64"/>
  <c r="J92"/>
  <c r="J96"/>
  <c r="J104"/>
  <c r="K111"/>
  <c r="K178"/>
  <c r="K188"/>
  <c r="I33"/>
  <c r="I192" s="1"/>
  <c r="J13"/>
  <c r="J29"/>
  <c r="J71"/>
  <c r="J78"/>
  <c r="J89"/>
  <c r="J93"/>
  <c r="J97"/>
  <c r="J109"/>
  <c r="J176"/>
  <c r="K179"/>
  <c r="K185"/>
  <c r="J187"/>
  <c r="K189"/>
  <c r="J11"/>
  <c r="J15"/>
  <c r="J19"/>
  <c r="J23"/>
  <c r="J27"/>
  <c r="H33"/>
  <c r="I80"/>
  <c r="J68"/>
  <c r="J72"/>
  <c r="J76"/>
  <c r="H80"/>
  <c r="J80" s="1"/>
  <c r="I99"/>
  <c r="J87"/>
  <c r="J106"/>
  <c r="J123"/>
  <c r="J124"/>
  <c r="J125"/>
  <c r="J126"/>
  <c r="J127"/>
  <c r="K128"/>
  <c r="I135"/>
  <c r="I158"/>
  <c r="J8"/>
  <c r="J24"/>
  <c r="J28"/>
  <c r="J36"/>
  <c r="J41"/>
  <c r="J43"/>
  <c r="J45"/>
  <c r="J47"/>
  <c r="H64"/>
  <c r="J69"/>
  <c r="J73"/>
  <c r="J77"/>
  <c r="J103"/>
  <c r="J107"/>
  <c r="J118"/>
  <c r="J120"/>
  <c r="H135"/>
  <c r="J138"/>
  <c r="J139" s="1"/>
  <c r="J112"/>
  <c r="J147"/>
  <c r="J151"/>
  <c r="J153"/>
  <c r="H182"/>
  <c r="J185"/>
  <c r="J10"/>
  <c r="J14"/>
  <c r="J18"/>
  <c r="J22"/>
  <c r="J42"/>
  <c r="J44"/>
  <c r="J46"/>
  <c r="H99"/>
  <c r="J86"/>
  <c r="J119"/>
  <c r="J121"/>
  <c r="J134"/>
  <c r="J142"/>
  <c r="J150"/>
  <c r="J152"/>
  <c r="J154"/>
  <c r="K80"/>
  <c r="H158"/>
  <c r="K83"/>
  <c r="K99" s="1"/>
  <c r="K147"/>
  <c r="K163"/>
  <c r="K164"/>
  <c r="K166"/>
  <c r="K168"/>
  <c r="K170"/>
  <c r="K40"/>
  <c r="K41"/>
  <c r="K42"/>
  <c r="K43"/>
  <c r="K44"/>
  <c r="K45"/>
  <c r="K46"/>
  <c r="K47"/>
  <c r="J83"/>
  <c r="J84"/>
  <c r="K117"/>
  <c r="K118"/>
  <c r="K119"/>
  <c r="K120"/>
  <c r="K121"/>
  <c r="K133"/>
  <c r="K134"/>
  <c r="K129"/>
  <c r="K112"/>
  <c r="J146"/>
  <c r="J148"/>
  <c r="K150"/>
  <c r="K151"/>
  <c r="K152"/>
  <c r="K153"/>
  <c r="K154"/>
  <c r="J162"/>
  <c r="J165"/>
  <c r="J167"/>
  <c r="J169"/>
  <c r="H171"/>
  <c r="J40"/>
  <c r="J133"/>
  <c r="J129"/>
  <c r="G200" i="23"/>
  <c r="I99"/>
  <c r="J127"/>
  <c r="I128"/>
  <c r="J108"/>
  <c r="K108"/>
  <c r="K5" i="24"/>
  <c r="K6"/>
  <c r="K7"/>
  <c r="K91"/>
  <c r="J91"/>
  <c r="G134"/>
  <c r="F134"/>
  <c r="H133"/>
  <c r="K133" s="1"/>
  <c r="K35"/>
  <c r="J35"/>
  <c r="G36"/>
  <c r="F36"/>
  <c r="K34"/>
  <c r="J34"/>
  <c r="K108" i="42" l="1"/>
  <c r="J170"/>
  <c r="J108"/>
  <c r="J157"/>
  <c r="J151"/>
  <c r="K142"/>
  <c r="J88"/>
  <c r="J36"/>
  <c r="K36"/>
  <c r="K132"/>
  <c r="K62"/>
  <c r="J62"/>
  <c r="K80"/>
  <c r="J132"/>
  <c r="J24"/>
  <c r="J142"/>
  <c r="K151"/>
  <c r="J80"/>
  <c r="J48"/>
  <c r="I173" i="41"/>
  <c r="H173"/>
  <c r="K62"/>
  <c r="J36"/>
  <c r="K24"/>
  <c r="J79"/>
  <c r="J108"/>
  <c r="J24"/>
  <c r="J7"/>
  <c r="J132"/>
  <c r="J143"/>
  <c r="J89"/>
  <c r="J152"/>
  <c r="J158"/>
  <c r="J62"/>
  <c r="K152"/>
  <c r="K158"/>
  <c r="I178" i="40"/>
  <c r="J163"/>
  <c r="J136"/>
  <c r="K156"/>
  <c r="J156"/>
  <c r="J79"/>
  <c r="J48"/>
  <c r="J23"/>
  <c r="J93"/>
  <c r="K48"/>
  <c r="K93"/>
  <c r="J35"/>
  <c r="J173"/>
  <c r="J112"/>
  <c r="J147"/>
  <c r="K136"/>
  <c r="K112"/>
  <c r="J62"/>
  <c r="K79"/>
  <c r="K35"/>
  <c r="K163"/>
  <c r="K23"/>
  <c r="K147"/>
  <c r="K62"/>
  <c r="K79" i="39"/>
  <c r="K7"/>
  <c r="K24"/>
  <c r="J7"/>
  <c r="J47"/>
  <c r="J113"/>
  <c r="J79"/>
  <c r="J157"/>
  <c r="K157"/>
  <c r="K93"/>
  <c r="J62"/>
  <c r="I176"/>
  <c r="K36"/>
  <c r="J93"/>
  <c r="J164"/>
  <c r="J137"/>
  <c r="J36"/>
  <c r="H176"/>
  <c r="K137"/>
  <c r="J37" i="38"/>
  <c r="K46"/>
  <c r="J46"/>
  <c r="J89"/>
  <c r="K8"/>
  <c r="J8"/>
  <c r="K25"/>
  <c r="J25"/>
  <c r="K159"/>
  <c r="J75"/>
  <c r="J131"/>
  <c r="J159"/>
  <c r="K131"/>
  <c r="J142"/>
  <c r="J106"/>
  <c r="K89"/>
  <c r="K152"/>
  <c r="H171"/>
  <c r="J152"/>
  <c r="J169"/>
  <c r="K106"/>
  <c r="I171"/>
  <c r="J61"/>
  <c r="K61"/>
  <c r="K75"/>
  <c r="K142"/>
  <c r="J179" i="37"/>
  <c r="J97"/>
  <c r="J42"/>
  <c r="J169"/>
  <c r="K84"/>
  <c r="K115"/>
  <c r="I181"/>
  <c r="J55"/>
  <c r="K42"/>
  <c r="J161"/>
  <c r="J115"/>
  <c r="K70"/>
  <c r="K97"/>
  <c r="H181"/>
  <c r="J30"/>
  <c r="J84"/>
  <c r="J140"/>
  <c r="J151"/>
  <c r="K151"/>
  <c r="K30"/>
  <c r="J70"/>
  <c r="K55"/>
  <c r="K140"/>
  <c r="J167" i="36"/>
  <c r="J56"/>
  <c r="J175"/>
  <c r="J88"/>
  <c r="J43"/>
  <c r="J146"/>
  <c r="J185"/>
  <c r="J98" i="35"/>
  <c r="J161"/>
  <c r="J116"/>
  <c r="J30"/>
  <c r="K181"/>
  <c r="H181"/>
  <c r="J55"/>
  <c r="J85"/>
  <c r="J179"/>
  <c r="I181"/>
  <c r="J140"/>
  <c r="J116" i="34"/>
  <c r="K116"/>
  <c r="K85"/>
  <c r="J120"/>
  <c r="J85"/>
  <c r="K120"/>
  <c r="J169"/>
  <c r="K69"/>
  <c r="K30"/>
  <c r="K161"/>
  <c r="J161"/>
  <c r="J151"/>
  <c r="J140"/>
  <c r="K151"/>
  <c r="J179"/>
  <c r="J98"/>
  <c r="J69"/>
  <c r="K55"/>
  <c r="J55"/>
  <c r="I181"/>
  <c r="J30"/>
  <c r="K98"/>
  <c r="H181"/>
  <c r="J42"/>
  <c r="H179" i="33"/>
  <c r="J177"/>
  <c r="J159"/>
  <c r="J67"/>
  <c r="I179"/>
  <c r="K55"/>
  <c r="J95"/>
  <c r="K95"/>
  <c r="J149"/>
  <c r="J55"/>
  <c r="K112"/>
  <c r="J42"/>
  <c r="J28"/>
  <c r="K82"/>
  <c r="J167"/>
  <c r="J112"/>
  <c r="J82"/>
  <c r="K42"/>
  <c r="K177"/>
  <c r="K138"/>
  <c r="K159"/>
  <c r="J138"/>
  <c r="K187" i="32"/>
  <c r="H189"/>
  <c r="I189"/>
  <c r="K145"/>
  <c r="J7"/>
  <c r="J99"/>
  <c r="K86"/>
  <c r="J71"/>
  <c r="J115"/>
  <c r="J166"/>
  <c r="J145"/>
  <c r="J45"/>
  <c r="K45"/>
  <c r="J58"/>
  <c r="J29"/>
  <c r="J177"/>
  <c r="J156"/>
  <c r="J86"/>
  <c r="K115"/>
  <c r="K100" i="31"/>
  <c r="J29"/>
  <c r="K56"/>
  <c r="J56"/>
  <c r="J86"/>
  <c r="J117"/>
  <c r="K43"/>
  <c r="J100"/>
  <c r="K86"/>
  <c r="J43"/>
  <c r="K117"/>
  <c r="J181" i="30"/>
  <c r="J57"/>
  <c r="J147"/>
  <c r="J101"/>
  <c r="J87"/>
  <c r="J29"/>
  <c r="H187"/>
  <c r="J173"/>
  <c r="K147"/>
  <c r="K87"/>
  <c r="I187"/>
  <c r="J118"/>
  <c r="J161"/>
  <c r="K118"/>
  <c r="K57"/>
  <c r="K70"/>
  <c r="I188" i="29"/>
  <c r="J120"/>
  <c r="K88"/>
  <c r="K58"/>
  <c r="J103"/>
  <c r="K29"/>
  <c r="K188" s="1"/>
  <c r="J162"/>
  <c r="J44"/>
  <c r="J188" s="1"/>
  <c r="J148"/>
  <c r="J58"/>
  <c r="J88"/>
  <c r="J71"/>
  <c r="J29"/>
  <c r="J182"/>
  <c r="J174"/>
  <c r="K47" i="28"/>
  <c r="J189"/>
  <c r="K189"/>
  <c r="K132"/>
  <c r="J132"/>
  <c r="J74"/>
  <c r="J61"/>
  <c r="K176"/>
  <c r="J47"/>
  <c r="J164"/>
  <c r="J32"/>
  <c r="J176"/>
  <c r="K184"/>
  <c r="J184"/>
  <c r="J152"/>
  <c r="K152"/>
  <c r="K91"/>
  <c r="J91"/>
  <c r="K74"/>
  <c r="K32"/>
  <c r="K164"/>
  <c r="K61"/>
  <c r="J163" i="27"/>
  <c r="J76"/>
  <c r="J151"/>
  <c r="K131"/>
  <c r="J131"/>
  <c r="J183"/>
  <c r="K61"/>
  <c r="H185"/>
  <c r="K47"/>
  <c r="J110"/>
  <c r="J61"/>
  <c r="J95"/>
  <c r="J175"/>
  <c r="I185"/>
  <c r="J47"/>
  <c r="K32"/>
  <c r="J32"/>
  <c r="K95"/>
  <c r="K126"/>
  <c r="J126"/>
  <c r="K175"/>
  <c r="K110"/>
  <c r="K183"/>
  <c r="K151"/>
  <c r="J114" i="26"/>
  <c r="K130"/>
  <c r="J130"/>
  <c r="J64"/>
  <c r="J187"/>
  <c r="J179"/>
  <c r="K179"/>
  <c r="J155"/>
  <c r="K114"/>
  <c r="J99"/>
  <c r="K99"/>
  <c r="J48"/>
  <c r="K48"/>
  <c r="J33"/>
  <c r="K80"/>
  <c r="K33"/>
  <c r="K187"/>
  <c r="K155"/>
  <c r="K64"/>
  <c r="H192" i="25"/>
  <c r="J64"/>
  <c r="J114"/>
  <c r="K114"/>
  <c r="K192" s="1"/>
  <c r="J135"/>
  <c r="K135"/>
  <c r="J182"/>
  <c r="K190"/>
  <c r="J190"/>
  <c r="K182"/>
  <c r="J48"/>
  <c r="K158"/>
  <c r="J171"/>
  <c r="J33"/>
  <c r="K171"/>
  <c r="J158"/>
  <c r="K48"/>
  <c r="J99"/>
  <c r="H134" i="24"/>
  <c r="J133"/>
  <c r="I194" i="23"/>
  <c r="I195"/>
  <c r="I196"/>
  <c r="I197"/>
  <c r="I193"/>
  <c r="I189"/>
  <c r="I180"/>
  <c r="I181"/>
  <c r="I182"/>
  <c r="J182" s="1"/>
  <c r="I183"/>
  <c r="I184"/>
  <c r="I185"/>
  <c r="I179"/>
  <c r="I168"/>
  <c r="I169"/>
  <c r="I170"/>
  <c r="I171"/>
  <c r="I172"/>
  <c r="I173"/>
  <c r="I174"/>
  <c r="I175"/>
  <c r="I167"/>
  <c r="I162"/>
  <c r="J162" s="1"/>
  <c r="I150"/>
  <c r="I151"/>
  <c r="I152"/>
  <c r="J152" s="1"/>
  <c r="I153"/>
  <c r="I154"/>
  <c r="I155"/>
  <c r="I156"/>
  <c r="J156" s="1"/>
  <c r="I157"/>
  <c r="I158"/>
  <c r="I159"/>
  <c r="I160"/>
  <c r="I161"/>
  <c r="I149"/>
  <c r="I144"/>
  <c r="I143"/>
  <c r="I138"/>
  <c r="I139" s="1"/>
  <c r="I134"/>
  <c r="I19"/>
  <c r="I20"/>
  <c r="I21"/>
  <c r="I22"/>
  <c r="I23"/>
  <c r="I24"/>
  <c r="I25"/>
  <c r="I26"/>
  <c r="I27"/>
  <c r="J27" s="1"/>
  <c r="I12"/>
  <c r="I13"/>
  <c r="I14"/>
  <c r="I15"/>
  <c r="I16"/>
  <c r="I17"/>
  <c r="I18"/>
  <c r="I6"/>
  <c r="I7"/>
  <c r="I8"/>
  <c r="I9"/>
  <c r="I10"/>
  <c r="I11"/>
  <c r="I35"/>
  <c r="J35" s="1"/>
  <c r="I36"/>
  <c r="J36" s="1"/>
  <c r="I37"/>
  <c r="J37" s="1"/>
  <c r="I38"/>
  <c r="I39"/>
  <c r="I40"/>
  <c r="I41"/>
  <c r="I42"/>
  <c r="I43"/>
  <c r="I44"/>
  <c r="I45"/>
  <c r="I50"/>
  <c r="I51"/>
  <c r="I52"/>
  <c r="I53"/>
  <c r="I54"/>
  <c r="I55"/>
  <c r="I56"/>
  <c r="I57"/>
  <c r="I58"/>
  <c r="I59"/>
  <c r="I60"/>
  <c r="J60" s="1"/>
  <c r="I61"/>
  <c r="I67"/>
  <c r="I68"/>
  <c r="I69"/>
  <c r="I70"/>
  <c r="I71"/>
  <c r="I72"/>
  <c r="I73"/>
  <c r="I74"/>
  <c r="I75"/>
  <c r="I76"/>
  <c r="I77"/>
  <c r="I78"/>
  <c r="J88"/>
  <c r="J98"/>
  <c r="I104"/>
  <c r="I105"/>
  <c r="I106"/>
  <c r="I107"/>
  <c r="I109"/>
  <c r="I110"/>
  <c r="J110" s="1"/>
  <c r="I111"/>
  <c r="I133"/>
  <c r="I135" s="1"/>
  <c r="I103"/>
  <c r="I66"/>
  <c r="I49"/>
  <c r="I34"/>
  <c r="I46" s="1"/>
  <c r="I5"/>
  <c r="G217" i="24"/>
  <c r="F217"/>
  <c r="H216"/>
  <c r="J216" s="1"/>
  <c r="H215"/>
  <c r="K215" s="1"/>
  <c r="H214"/>
  <c r="K214" s="1"/>
  <c r="H213"/>
  <c r="K213" s="1"/>
  <c r="H212"/>
  <c r="K212" s="1"/>
  <c r="G206"/>
  <c r="F206"/>
  <c r="I206"/>
  <c r="H205"/>
  <c r="K205" s="1"/>
  <c r="K206" s="1"/>
  <c r="G199"/>
  <c r="F199"/>
  <c r="H198"/>
  <c r="K198" s="1"/>
  <c r="H197"/>
  <c r="K197" s="1"/>
  <c r="H196"/>
  <c r="K196" s="1"/>
  <c r="K195"/>
  <c r="J195"/>
  <c r="H194"/>
  <c r="H193"/>
  <c r="H192"/>
  <c r="G187"/>
  <c r="F187"/>
  <c r="H186"/>
  <c r="H185"/>
  <c r="J185" s="1"/>
  <c r="K184"/>
  <c r="H184"/>
  <c r="K183"/>
  <c r="H183"/>
  <c r="H182"/>
  <c r="H181"/>
  <c r="H180"/>
  <c r="K180" s="1"/>
  <c r="H179"/>
  <c r="K179" s="1"/>
  <c r="H178"/>
  <c r="G174"/>
  <c r="F174"/>
  <c r="K173"/>
  <c r="I173"/>
  <c r="J173" s="1"/>
  <c r="H172"/>
  <c r="K172" s="1"/>
  <c r="H171"/>
  <c r="K171" s="1"/>
  <c r="H170"/>
  <c r="H169"/>
  <c r="K169" s="1"/>
  <c r="H168"/>
  <c r="K167"/>
  <c r="J167"/>
  <c r="H166"/>
  <c r="J166" s="1"/>
  <c r="H165"/>
  <c r="J165" s="1"/>
  <c r="H164"/>
  <c r="K164" s="1"/>
  <c r="H163"/>
  <c r="K163" s="1"/>
  <c r="K162"/>
  <c r="J162"/>
  <c r="H161"/>
  <c r="H160"/>
  <c r="H159"/>
  <c r="G154"/>
  <c r="F154"/>
  <c r="H153"/>
  <c r="H152"/>
  <c r="G148"/>
  <c r="F148"/>
  <c r="I148"/>
  <c r="H147"/>
  <c r="H148" s="1"/>
  <c r="G142"/>
  <c r="F142"/>
  <c r="H141"/>
  <c r="H140"/>
  <c r="H132"/>
  <c r="H131"/>
  <c r="H130"/>
  <c r="H129"/>
  <c r="H128"/>
  <c r="H127"/>
  <c r="K126"/>
  <c r="J126"/>
  <c r="H125"/>
  <c r="H124"/>
  <c r="H123"/>
  <c r="H122"/>
  <c r="H121"/>
  <c r="G117"/>
  <c r="F117"/>
  <c r="I116"/>
  <c r="H116"/>
  <c r="K115"/>
  <c r="I115"/>
  <c r="J115" s="1"/>
  <c r="I114"/>
  <c r="H114"/>
  <c r="I113"/>
  <c r="H113"/>
  <c r="I112"/>
  <c r="H112"/>
  <c r="I111"/>
  <c r="H111"/>
  <c r="K111" s="1"/>
  <c r="I110"/>
  <c r="H110"/>
  <c r="I109"/>
  <c r="H109"/>
  <c r="G105"/>
  <c r="F105"/>
  <c r="K104"/>
  <c r="J104"/>
  <c r="H103"/>
  <c r="H102"/>
  <c r="K102" s="1"/>
  <c r="H101"/>
  <c r="H100"/>
  <c r="K100" s="1"/>
  <c r="H99"/>
  <c r="H98"/>
  <c r="K98" s="1"/>
  <c r="H97"/>
  <c r="H96"/>
  <c r="K96" s="1"/>
  <c r="H95"/>
  <c r="K94"/>
  <c r="J94"/>
  <c r="H93"/>
  <c r="K93" s="1"/>
  <c r="H92"/>
  <c r="K92" s="1"/>
  <c r="H90"/>
  <c r="K90" s="1"/>
  <c r="H89"/>
  <c r="K89" s="1"/>
  <c r="G85"/>
  <c r="F85"/>
  <c r="H84"/>
  <c r="H83"/>
  <c r="H82"/>
  <c r="H81"/>
  <c r="H80"/>
  <c r="H79"/>
  <c r="H78"/>
  <c r="H77"/>
  <c r="H76"/>
  <c r="H75"/>
  <c r="H74"/>
  <c r="H73"/>
  <c r="H72"/>
  <c r="G68"/>
  <c r="F68"/>
  <c r="H67"/>
  <c r="K66"/>
  <c r="J66"/>
  <c r="H65"/>
  <c r="K65" s="1"/>
  <c r="H64"/>
  <c r="K64" s="1"/>
  <c r="H63"/>
  <c r="K63" s="1"/>
  <c r="H62"/>
  <c r="K62" s="1"/>
  <c r="H61"/>
  <c r="K61" s="1"/>
  <c r="H60"/>
  <c r="K60" s="1"/>
  <c r="H59"/>
  <c r="K59" s="1"/>
  <c r="H58"/>
  <c r="K58" s="1"/>
  <c r="H57"/>
  <c r="K57" s="1"/>
  <c r="H56"/>
  <c r="K56" s="1"/>
  <c r="H55"/>
  <c r="K55" s="1"/>
  <c r="G52"/>
  <c r="I52" s="1"/>
  <c r="F52"/>
  <c r="H51"/>
  <c r="J51" s="1"/>
  <c r="H50"/>
  <c r="J50" s="1"/>
  <c r="H49"/>
  <c r="K49" s="1"/>
  <c r="H48"/>
  <c r="K48" s="1"/>
  <c r="H47"/>
  <c r="K47" s="1"/>
  <c r="H46"/>
  <c r="K46" s="1"/>
  <c r="H45"/>
  <c r="K45" s="1"/>
  <c r="H44"/>
  <c r="K44" s="1"/>
  <c r="K43"/>
  <c r="J43"/>
  <c r="K42"/>
  <c r="J42"/>
  <c r="K41"/>
  <c r="J41"/>
  <c r="K40"/>
  <c r="J40"/>
  <c r="K33"/>
  <c r="J33"/>
  <c r="H32"/>
  <c r="K32" s="1"/>
  <c r="H31"/>
  <c r="K31" s="1"/>
  <c r="H30"/>
  <c r="K30" s="1"/>
  <c r="H29"/>
  <c r="K29" s="1"/>
  <c r="H28"/>
  <c r="K28" s="1"/>
  <c r="H27"/>
  <c r="K27" s="1"/>
  <c r="H26"/>
  <c r="K26" s="1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H12"/>
  <c r="K12" s="1"/>
  <c r="H11"/>
  <c r="H38" i="23"/>
  <c r="H39"/>
  <c r="K39" s="1"/>
  <c r="H40"/>
  <c r="H41"/>
  <c r="K41" s="1"/>
  <c r="H42"/>
  <c r="H43"/>
  <c r="K43" s="1"/>
  <c r="H44"/>
  <c r="H45"/>
  <c r="K45" s="1"/>
  <c r="H197"/>
  <c r="K197" s="1"/>
  <c r="K121"/>
  <c r="K98"/>
  <c r="K27"/>
  <c r="H111"/>
  <c r="H196"/>
  <c r="H195"/>
  <c r="H194"/>
  <c r="H193"/>
  <c r="F190"/>
  <c r="H189"/>
  <c r="H190" s="1"/>
  <c r="H185"/>
  <c r="K185" s="1"/>
  <c r="H184"/>
  <c r="K184" s="1"/>
  <c r="H183"/>
  <c r="K183" s="1"/>
  <c r="K182"/>
  <c r="H181"/>
  <c r="K181" s="1"/>
  <c r="H180"/>
  <c r="K180" s="1"/>
  <c r="H179"/>
  <c r="F176"/>
  <c r="H175"/>
  <c r="K175" s="1"/>
  <c r="H174"/>
  <c r="K174" s="1"/>
  <c r="H173"/>
  <c r="K173" s="1"/>
  <c r="H172"/>
  <c r="K172" s="1"/>
  <c r="H171"/>
  <c r="K171" s="1"/>
  <c r="H170"/>
  <c r="K170" s="1"/>
  <c r="H169"/>
  <c r="K169" s="1"/>
  <c r="H168"/>
  <c r="K168" s="1"/>
  <c r="H167"/>
  <c r="K162"/>
  <c r="H161"/>
  <c r="K161" s="1"/>
  <c r="H160"/>
  <c r="K160" s="1"/>
  <c r="H159"/>
  <c r="K159" s="1"/>
  <c r="H158"/>
  <c r="K158" s="1"/>
  <c r="H157"/>
  <c r="K157" s="1"/>
  <c r="K156"/>
  <c r="H155"/>
  <c r="K155" s="1"/>
  <c r="H154"/>
  <c r="K154" s="1"/>
  <c r="H153"/>
  <c r="K153" s="1"/>
  <c r="K152"/>
  <c r="H151"/>
  <c r="K151" s="1"/>
  <c r="H150"/>
  <c r="K150" s="1"/>
  <c r="H149"/>
  <c r="F145"/>
  <c r="H144"/>
  <c r="K144" s="1"/>
  <c r="H143"/>
  <c r="K143" s="1"/>
  <c r="F139"/>
  <c r="H138"/>
  <c r="H139" s="1"/>
  <c r="F135"/>
  <c r="H134"/>
  <c r="H133"/>
  <c r="H126"/>
  <c r="H125"/>
  <c r="H124"/>
  <c r="H123"/>
  <c r="H122"/>
  <c r="H120"/>
  <c r="J120" s="1"/>
  <c r="H119"/>
  <c r="H118"/>
  <c r="H117"/>
  <c r="H116"/>
  <c r="K110"/>
  <c r="H109"/>
  <c r="K109" s="1"/>
  <c r="H107"/>
  <c r="K107" s="1"/>
  <c r="H106"/>
  <c r="K106" s="1"/>
  <c r="H105"/>
  <c r="K105" s="1"/>
  <c r="H104"/>
  <c r="K104" s="1"/>
  <c r="H103"/>
  <c r="H97"/>
  <c r="K97" s="1"/>
  <c r="H96"/>
  <c r="K96" s="1"/>
  <c r="H95"/>
  <c r="K95" s="1"/>
  <c r="H94"/>
  <c r="K94" s="1"/>
  <c r="H93"/>
  <c r="K93" s="1"/>
  <c r="H92"/>
  <c r="K92" s="1"/>
  <c r="H91"/>
  <c r="K91" s="1"/>
  <c r="H90"/>
  <c r="K90" s="1"/>
  <c r="H89"/>
  <c r="K89" s="1"/>
  <c r="K88"/>
  <c r="H87"/>
  <c r="K87" s="1"/>
  <c r="H86"/>
  <c r="H84"/>
  <c r="K84" s="1"/>
  <c r="H83"/>
  <c r="H78"/>
  <c r="K78" s="1"/>
  <c r="H77"/>
  <c r="K77" s="1"/>
  <c r="H76"/>
  <c r="K76" s="1"/>
  <c r="H75"/>
  <c r="K75" s="1"/>
  <c r="H74"/>
  <c r="K74" s="1"/>
  <c r="H73"/>
  <c r="K73" s="1"/>
  <c r="H72"/>
  <c r="K72" s="1"/>
  <c r="H71"/>
  <c r="K71" s="1"/>
  <c r="H70"/>
  <c r="K70" s="1"/>
  <c r="H69"/>
  <c r="K69" s="1"/>
  <c r="H68"/>
  <c r="K68" s="1"/>
  <c r="H67"/>
  <c r="K67" s="1"/>
  <c r="H66"/>
  <c r="F62"/>
  <c r="H61"/>
  <c r="K60"/>
  <c r="H59"/>
  <c r="H58"/>
  <c r="H57"/>
  <c r="H56"/>
  <c r="H55"/>
  <c r="H54"/>
  <c r="H53"/>
  <c r="H52"/>
  <c r="H51"/>
  <c r="H50"/>
  <c r="H49"/>
  <c r="F46"/>
  <c r="K38"/>
  <c r="K37"/>
  <c r="K36"/>
  <c r="K35"/>
  <c r="K34"/>
  <c r="H26"/>
  <c r="K26" s="1"/>
  <c r="H25"/>
  <c r="K25" s="1"/>
  <c r="H24"/>
  <c r="K24" s="1"/>
  <c r="H23"/>
  <c r="K23" s="1"/>
  <c r="H22"/>
  <c r="K22" s="1"/>
  <c r="H21"/>
  <c r="K21" s="1"/>
  <c r="H20"/>
  <c r="K20" s="1"/>
  <c r="H19"/>
  <c r="K19" s="1"/>
  <c r="H18"/>
  <c r="K18" s="1"/>
  <c r="H17"/>
  <c r="K17" s="1"/>
  <c r="H16"/>
  <c r="K16" s="1"/>
  <c r="H15"/>
  <c r="K15" s="1"/>
  <c r="H14"/>
  <c r="K14" s="1"/>
  <c r="H13"/>
  <c r="K13" s="1"/>
  <c r="H12"/>
  <c r="K12" s="1"/>
  <c r="H11"/>
  <c r="K11" s="1"/>
  <c r="H10"/>
  <c r="K10" s="1"/>
  <c r="H9"/>
  <c r="K9" s="1"/>
  <c r="H8"/>
  <c r="K8" s="1"/>
  <c r="H7"/>
  <c r="H6"/>
  <c r="H5"/>
  <c r="K200" i="22"/>
  <c r="K193"/>
  <c r="K181"/>
  <c r="K180"/>
  <c r="K168"/>
  <c r="K148"/>
  <c r="K142"/>
  <c r="K136"/>
  <c r="K128"/>
  <c r="K121"/>
  <c r="K113"/>
  <c r="K101"/>
  <c r="K83"/>
  <c r="K66"/>
  <c r="K7"/>
  <c r="K50"/>
  <c r="K48"/>
  <c r="K49"/>
  <c r="K45"/>
  <c r="K33"/>
  <c r="K24"/>
  <c r="K29"/>
  <c r="K31"/>
  <c r="H186"/>
  <c r="F200"/>
  <c r="G200"/>
  <c r="I10" i="17"/>
  <c r="K211" i="21"/>
  <c r="K210"/>
  <c r="K200"/>
  <c r="K193"/>
  <c r="K181"/>
  <c r="K180"/>
  <c r="K168"/>
  <c r="K148"/>
  <c r="K142"/>
  <c r="K136"/>
  <c r="K128"/>
  <c r="K121"/>
  <c r="K113"/>
  <c r="K101"/>
  <c r="K83"/>
  <c r="K66"/>
  <c r="K50"/>
  <c r="K48"/>
  <c r="K49"/>
  <c r="K45"/>
  <c r="K33"/>
  <c r="K31"/>
  <c r="K29"/>
  <c r="K24"/>
  <c r="K7"/>
  <c r="K6"/>
  <c r="G210" i="22"/>
  <c r="K210" s="1"/>
  <c r="F210"/>
  <c r="I209"/>
  <c r="H209"/>
  <c r="I208"/>
  <c r="H208"/>
  <c r="I207"/>
  <c r="H207"/>
  <c r="I206"/>
  <c r="H206"/>
  <c r="H210" s="1"/>
  <c r="I199"/>
  <c r="I200" s="1"/>
  <c r="H199"/>
  <c r="K199" s="1"/>
  <c r="G193"/>
  <c r="F193"/>
  <c r="I192"/>
  <c r="H192"/>
  <c r="I191"/>
  <c r="H191"/>
  <c r="J191" s="1"/>
  <c r="I190"/>
  <c r="H190"/>
  <c r="K189"/>
  <c r="I189"/>
  <c r="J189" s="1"/>
  <c r="I188"/>
  <c r="H188"/>
  <c r="J188" s="1"/>
  <c r="I187"/>
  <c r="H187"/>
  <c r="J187" s="1"/>
  <c r="I186"/>
  <c r="H193"/>
  <c r="G181"/>
  <c r="F181"/>
  <c r="I180"/>
  <c r="H180"/>
  <c r="J180" s="1"/>
  <c r="I179"/>
  <c r="H179"/>
  <c r="J179" s="1"/>
  <c r="I178"/>
  <c r="H178"/>
  <c r="J178" s="1"/>
  <c r="I177"/>
  <c r="H177"/>
  <c r="J177" s="1"/>
  <c r="I176"/>
  <c r="H176"/>
  <c r="J176" s="1"/>
  <c r="I175"/>
  <c r="H175"/>
  <c r="J175" s="1"/>
  <c r="I174"/>
  <c r="H174"/>
  <c r="J174" s="1"/>
  <c r="I173"/>
  <c r="H173"/>
  <c r="J173" s="1"/>
  <c r="I172"/>
  <c r="I181" s="1"/>
  <c r="H172"/>
  <c r="H181" s="1"/>
  <c r="G168"/>
  <c r="F168"/>
  <c r="K167"/>
  <c r="I167"/>
  <c r="J167" s="1"/>
  <c r="I166"/>
  <c r="H166"/>
  <c r="J166" s="1"/>
  <c r="I165"/>
  <c r="H165"/>
  <c r="J165" s="1"/>
  <c r="I164"/>
  <c r="H164"/>
  <c r="J164" s="1"/>
  <c r="I163"/>
  <c r="H163"/>
  <c r="J163" s="1"/>
  <c r="I162"/>
  <c r="H162"/>
  <c r="J162" s="1"/>
  <c r="K161"/>
  <c r="I161"/>
  <c r="J161" s="1"/>
  <c r="I160"/>
  <c r="H160"/>
  <c r="J160" s="1"/>
  <c r="I159"/>
  <c r="H159"/>
  <c r="J159" s="1"/>
  <c r="I158"/>
  <c r="J158" s="1"/>
  <c r="H158"/>
  <c r="K158" s="1"/>
  <c r="I157"/>
  <c r="H157"/>
  <c r="K157" s="1"/>
  <c r="K156"/>
  <c r="I156"/>
  <c r="J156" s="1"/>
  <c r="I155"/>
  <c r="H155"/>
  <c r="I154"/>
  <c r="H154"/>
  <c r="I153"/>
  <c r="H153"/>
  <c r="G148"/>
  <c r="F148"/>
  <c r="I147"/>
  <c r="H147"/>
  <c r="K147" s="1"/>
  <c r="J146"/>
  <c r="I146"/>
  <c r="I148" s="1"/>
  <c r="H146"/>
  <c r="K146" s="1"/>
  <c r="I142"/>
  <c r="H142"/>
  <c r="G142"/>
  <c r="F142"/>
  <c r="K141"/>
  <c r="J141"/>
  <c r="J142" s="1"/>
  <c r="I141"/>
  <c r="H141"/>
  <c r="G136"/>
  <c r="F136"/>
  <c r="I135"/>
  <c r="H135"/>
  <c r="I134"/>
  <c r="I136" s="1"/>
  <c r="H134"/>
  <c r="H136" s="1"/>
  <c r="G128"/>
  <c r="F128"/>
  <c r="I127"/>
  <c r="H127"/>
  <c r="I126"/>
  <c r="H126"/>
  <c r="I125"/>
  <c r="H125"/>
  <c r="I124"/>
  <c r="H124"/>
  <c r="I123"/>
  <c r="H123"/>
  <c r="I122"/>
  <c r="H122"/>
  <c r="I121"/>
  <c r="H121"/>
  <c r="I120"/>
  <c r="H120"/>
  <c r="I119"/>
  <c r="H119"/>
  <c r="I118"/>
  <c r="H118"/>
  <c r="I117"/>
  <c r="H117"/>
  <c r="H128" s="1"/>
  <c r="G113"/>
  <c r="F113"/>
  <c r="I112"/>
  <c r="H112"/>
  <c r="K111"/>
  <c r="I111"/>
  <c r="J111" s="1"/>
  <c r="I110"/>
  <c r="H110"/>
  <c r="K110" s="1"/>
  <c r="I109"/>
  <c r="H109"/>
  <c r="J109" s="1"/>
  <c r="I108"/>
  <c r="H108"/>
  <c r="K108" s="1"/>
  <c r="I107"/>
  <c r="H107"/>
  <c r="J107" s="1"/>
  <c r="I106"/>
  <c r="H106"/>
  <c r="K106" s="1"/>
  <c r="I105"/>
  <c r="H105"/>
  <c r="G101"/>
  <c r="F101"/>
  <c r="I100"/>
  <c r="H100"/>
  <c r="I99"/>
  <c r="H99"/>
  <c r="I98"/>
  <c r="H98"/>
  <c r="I97"/>
  <c r="H97"/>
  <c r="I96"/>
  <c r="H96"/>
  <c r="I95"/>
  <c r="H95"/>
  <c r="I94"/>
  <c r="H94"/>
  <c r="I93"/>
  <c r="H93"/>
  <c r="I92"/>
  <c r="H92"/>
  <c r="K91"/>
  <c r="I91"/>
  <c r="J91" s="1"/>
  <c r="I90"/>
  <c r="H90"/>
  <c r="I89"/>
  <c r="H89"/>
  <c r="I88"/>
  <c r="H88"/>
  <c r="K88" s="1"/>
  <c r="I87"/>
  <c r="I101" s="1"/>
  <c r="H87"/>
  <c r="H101" s="1"/>
  <c r="G83"/>
  <c r="F83"/>
  <c r="I82"/>
  <c r="H82"/>
  <c r="I81"/>
  <c r="H81"/>
  <c r="I80"/>
  <c r="H80"/>
  <c r="I79"/>
  <c r="H79"/>
  <c r="I78"/>
  <c r="H78"/>
  <c r="I77"/>
  <c r="H77"/>
  <c r="I76"/>
  <c r="H76"/>
  <c r="I75"/>
  <c r="H75"/>
  <c r="I74"/>
  <c r="H74"/>
  <c r="I73"/>
  <c r="H73"/>
  <c r="I72"/>
  <c r="H72"/>
  <c r="I71"/>
  <c r="H71"/>
  <c r="I70"/>
  <c r="I83" s="1"/>
  <c r="H70"/>
  <c r="G66"/>
  <c r="F66"/>
  <c r="I65"/>
  <c r="H65"/>
  <c r="J65" s="1"/>
  <c r="K64"/>
  <c r="I64"/>
  <c r="J64" s="1"/>
  <c r="I63"/>
  <c r="H63"/>
  <c r="I62"/>
  <c r="H62"/>
  <c r="I61"/>
  <c r="H61"/>
  <c r="I60"/>
  <c r="H60"/>
  <c r="I59"/>
  <c r="H59"/>
  <c r="I58"/>
  <c r="H58"/>
  <c r="I57"/>
  <c r="H57"/>
  <c r="I56"/>
  <c r="H56"/>
  <c r="I55"/>
  <c r="H55"/>
  <c r="I54"/>
  <c r="H54"/>
  <c r="I53"/>
  <c r="I66" s="1"/>
  <c r="H53"/>
  <c r="H66" s="1"/>
  <c r="G50"/>
  <c r="F50"/>
  <c r="I49"/>
  <c r="H49"/>
  <c r="I48"/>
  <c r="H48"/>
  <c r="J48" s="1"/>
  <c r="I47"/>
  <c r="H47"/>
  <c r="I46"/>
  <c r="H46"/>
  <c r="J46" s="1"/>
  <c r="I45"/>
  <c r="J45" s="1"/>
  <c r="H45"/>
  <c r="I44"/>
  <c r="H44"/>
  <c r="K44" s="1"/>
  <c r="K43"/>
  <c r="I43"/>
  <c r="H43"/>
  <c r="K42"/>
  <c r="I42"/>
  <c r="J42" s="1"/>
  <c r="H42"/>
  <c r="K41"/>
  <c r="I41"/>
  <c r="J41" s="1"/>
  <c r="K40"/>
  <c r="I40"/>
  <c r="J40" s="1"/>
  <c r="K39"/>
  <c r="I39"/>
  <c r="J39" s="1"/>
  <c r="K38"/>
  <c r="I38"/>
  <c r="J38" s="1"/>
  <c r="K37"/>
  <c r="I37"/>
  <c r="J37" s="1"/>
  <c r="H37"/>
  <c r="G33"/>
  <c r="F33"/>
  <c r="I32"/>
  <c r="H32"/>
  <c r="K32" s="1"/>
  <c r="I31"/>
  <c r="H31"/>
  <c r="J31" s="1"/>
  <c r="I30"/>
  <c r="H30"/>
  <c r="J30" s="1"/>
  <c r="I29"/>
  <c r="H29"/>
  <c r="J29" s="1"/>
  <c r="I28"/>
  <c r="H28"/>
  <c r="J28" s="1"/>
  <c r="I27"/>
  <c r="H27"/>
  <c r="J27" s="1"/>
  <c r="I26"/>
  <c r="H26"/>
  <c r="J26" s="1"/>
  <c r="I25"/>
  <c r="H25"/>
  <c r="K25" s="1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G7"/>
  <c r="F7"/>
  <c r="I6"/>
  <c r="H6"/>
  <c r="I5"/>
  <c r="H5"/>
  <c r="K5" i="21"/>
  <c r="J101"/>
  <c r="J167"/>
  <c r="J161" i="18"/>
  <c r="J166" i="21"/>
  <c r="J165"/>
  <c r="J164"/>
  <c r="J163"/>
  <c r="J162"/>
  <c r="J161"/>
  <c r="J160"/>
  <c r="J159"/>
  <c r="J158"/>
  <c r="J157"/>
  <c r="J156"/>
  <c r="J155"/>
  <c r="J154"/>
  <c r="J153"/>
  <c r="J148"/>
  <c r="J147"/>
  <c r="J146"/>
  <c r="J142"/>
  <c r="J141"/>
  <c r="J136"/>
  <c r="J135"/>
  <c r="J134"/>
  <c r="J113"/>
  <c r="J128"/>
  <c r="J127"/>
  <c r="J126"/>
  <c r="J125"/>
  <c r="J124"/>
  <c r="J123"/>
  <c r="J122"/>
  <c r="J121"/>
  <c r="J120"/>
  <c r="J119"/>
  <c r="J118"/>
  <c r="J117"/>
  <c r="J112"/>
  <c r="J111"/>
  <c r="J110"/>
  <c r="J109"/>
  <c r="J108"/>
  <c r="J107"/>
  <c r="J106"/>
  <c r="J105"/>
  <c r="J66"/>
  <c r="J83"/>
  <c r="J100"/>
  <c r="J99"/>
  <c r="J98"/>
  <c r="J97"/>
  <c r="J96"/>
  <c r="J95"/>
  <c r="J94"/>
  <c r="J93"/>
  <c r="J92"/>
  <c r="J91"/>
  <c r="J90"/>
  <c r="J89"/>
  <c r="J88"/>
  <c r="J87"/>
  <c r="J82"/>
  <c r="J81"/>
  <c r="J80"/>
  <c r="J79"/>
  <c r="J78"/>
  <c r="J77"/>
  <c r="J76"/>
  <c r="J75"/>
  <c r="J74"/>
  <c r="J73"/>
  <c r="J72"/>
  <c r="J71"/>
  <c r="J70"/>
  <c r="J65"/>
  <c r="J64"/>
  <c r="J63"/>
  <c r="J62"/>
  <c r="J61"/>
  <c r="J60"/>
  <c r="J59"/>
  <c r="J58"/>
  <c r="J57"/>
  <c r="J56"/>
  <c r="J55"/>
  <c r="J54"/>
  <c r="J53"/>
  <c r="J50"/>
  <c r="J33"/>
  <c r="J49"/>
  <c r="J48"/>
  <c r="J47"/>
  <c r="J46"/>
  <c r="J45"/>
  <c r="J44"/>
  <c r="J43"/>
  <c r="J42"/>
  <c r="J41"/>
  <c r="J40"/>
  <c r="J39"/>
  <c r="J38"/>
  <c r="J37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6"/>
  <c r="J7" s="1"/>
  <c r="J5"/>
  <c r="I211"/>
  <c r="H211"/>
  <c r="J181"/>
  <c r="I181"/>
  <c r="H181"/>
  <c r="I50"/>
  <c r="H50"/>
  <c r="G50"/>
  <c r="I7"/>
  <c r="H7"/>
  <c r="I121"/>
  <c r="H121"/>
  <c r="I31"/>
  <c r="H31"/>
  <c r="I29"/>
  <c r="H29"/>
  <c r="I24"/>
  <c r="H24"/>
  <c r="I210"/>
  <c r="H210"/>
  <c r="I200"/>
  <c r="H200"/>
  <c r="I193"/>
  <c r="H193"/>
  <c r="I168"/>
  <c r="H168"/>
  <c r="I148"/>
  <c r="H148"/>
  <c r="I142"/>
  <c r="H142"/>
  <c r="I136"/>
  <c r="H136"/>
  <c r="I128"/>
  <c r="H128"/>
  <c r="I113"/>
  <c r="H113"/>
  <c r="I101"/>
  <c r="H101"/>
  <c r="H83"/>
  <c r="I83"/>
  <c r="I66"/>
  <c r="H66"/>
  <c r="I33"/>
  <c r="H33"/>
  <c r="F211"/>
  <c r="G33"/>
  <c r="F33"/>
  <c r="G7"/>
  <c r="F7"/>
  <c r="J210"/>
  <c r="J200"/>
  <c r="J193"/>
  <c r="J192"/>
  <c r="I167"/>
  <c r="F168"/>
  <c r="G128"/>
  <c r="F128"/>
  <c r="F50"/>
  <c r="I49"/>
  <c r="I48"/>
  <c r="H48"/>
  <c r="H49"/>
  <c r="I6"/>
  <c r="H6"/>
  <c r="I45"/>
  <c r="H45"/>
  <c r="I180"/>
  <c r="G181"/>
  <c r="F181"/>
  <c r="H180"/>
  <c r="H173"/>
  <c r="F210"/>
  <c r="F200"/>
  <c r="F193"/>
  <c r="F148"/>
  <c r="F142"/>
  <c r="F136"/>
  <c r="F113"/>
  <c r="F101"/>
  <c r="F83"/>
  <c r="F66"/>
  <c r="G210"/>
  <c r="G200"/>
  <c r="G193"/>
  <c r="G168"/>
  <c r="G148"/>
  <c r="G142"/>
  <c r="G136"/>
  <c r="G113"/>
  <c r="G101"/>
  <c r="G83"/>
  <c r="G66"/>
  <c r="I199"/>
  <c r="I186"/>
  <c r="I172"/>
  <c r="I117"/>
  <c r="I105"/>
  <c r="I70"/>
  <c r="I53"/>
  <c r="I5"/>
  <c r="I207"/>
  <c r="I208"/>
  <c r="I209"/>
  <c r="I206"/>
  <c r="I187"/>
  <c r="I188"/>
  <c r="I189"/>
  <c r="J189" s="1"/>
  <c r="I190"/>
  <c r="I191"/>
  <c r="I192"/>
  <c r="I173"/>
  <c r="J173" s="1"/>
  <c r="I174"/>
  <c r="I175"/>
  <c r="I176"/>
  <c r="I177"/>
  <c r="I178"/>
  <c r="I179"/>
  <c r="I166"/>
  <c r="I165"/>
  <c r="I164"/>
  <c r="I163"/>
  <c r="I162"/>
  <c r="I161"/>
  <c r="I160"/>
  <c r="I159"/>
  <c r="I158"/>
  <c r="I157"/>
  <c r="I156"/>
  <c r="I155"/>
  <c r="I154"/>
  <c r="I153"/>
  <c r="I147"/>
  <c r="I146"/>
  <c r="I141"/>
  <c r="I135"/>
  <c r="I134"/>
  <c r="I127"/>
  <c r="I126"/>
  <c r="I125"/>
  <c r="I124"/>
  <c r="I123"/>
  <c r="I122"/>
  <c r="I120"/>
  <c r="I119"/>
  <c r="I118"/>
  <c r="I112"/>
  <c r="I111"/>
  <c r="I110"/>
  <c r="I109"/>
  <c r="I108"/>
  <c r="I107"/>
  <c r="I106"/>
  <c r="I88"/>
  <c r="I89"/>
  <c r="I90"/>
  <c r="I91"/>
  <c r="I92"/>
  <c r="I93"/>
  <c r="I94"/>
  <c r="I95"/>
  <c r="I96"/>
  <c r="I97"/>
  <c r="I98"/>
  <c r="I99"/>
  <c r="I100"/>
  <c r="I87"/>
  <c r="I71"/>
  <c r="I72"/>
  <c r="I73"/>
  <c r="I74"/>
  <c r="I75"/>
  <c r="I76"/>
  <c r="I77"/>
  <c r="I78"/>
  <c r="I79"/>
  <c r="I80"/>
  <c r="I81"/>
  <c r="I82"/>
  <c r="I54"/>
  <c r="I55"/>
  <c r="I56"/>
  <c r="I57"/>
  <c r="I58"/>
  <c r="I59"/>
  <c r="I60"/>
  <c r="I61"/>
  <c r="I62"/>
  <c r="I63"/>
  <c r="I64"/>
  <c r="I65"/>
  <c r="I38"/>
  <c r="I39"/>
  <c r="I40"/>
  <c r="I41"/>
  <c r="I42"/>
  <c r="I43"/>
  <c r="I44"/>
  <c r="I46"/>
  <c r="I47"/>
  <c r="I37"/>
  <c r="I30"/>
  <c r="I32"/>
  <c r="I12"/>
  <c r="I13"/>
  <c r="I14"/>
  <c r="I15"/>
  <c r="I16"/>
  <c r="I17"/>
  <c r="I18"/>
  <c r="I19"/>
  <c r="I20"/>
  <c r="I21"/>
  <c r="I22"/>
  <c r="I23"/>
  <c r="I25"/>
  <c r="I26"/>
  <c r="I27"/>
  <c r="I28"/>
  <c r="I11"/>
  <c r="H11"/>
  <c r="H209"/>
  <c r="H208"/>
  <c r="H207"/>
  <c r="H206"/>
  <c r="H199"/>
  <c r="K199" s="1"/>
  <c r="H192"/>
  <c r="K192" s="1"/>
  <c r="H191"/>
  <c r="K191" s="1"/>
  <c r="H190"/>
  <c r="K190" s="1"/>
  <c r="K189"/>
  <c r="H188"/>
  <c r="K188" s="1"/>
  <c r="H187"/>
  <c r="K187" s="1"/>
  <c r="H186"/>
  <c r="K186" s="1"/>
  <c r="H179"/>
  <c r="K179" s="1"/>
  <c r="H178"/>
  <c r="K178" s="1"/>
  <c r="H177"/>
  <c r="K177" s="1"/>
  <c r="H176"/>
  <c r="H175"/>
  <c r="K175" s="1"/>
  <c r="H174"/>
  <c r="K174" s="1"/>
  <c r="K173"/>
  <c r="H172"/>
  <c r="K167"/>
  <c r="H166"/>
  <c r="K166" s="1"/>
  <c r="H165"/>
  <c r="K165" s="1"/>
  <c r="H164"/>
  <c r="K164" s="1"/>
  <c r="H163"/>
  <c r="K163" s="1"/>
  <c r="H162"/>
  <c r="K161"/>
  <c r="H160"/>
  <c r="K160" s="1"/>
  <c r="H159"/>
  <c r="H158"/>
  <c r="K158" s="1"/>
  <c r="H157"/>
  <c r="K156"/>
  <c r="H155"/>
  <c r="K155" s="1"/>
  <c r="H154"/>
  <c r="K154" s="1"/>
  <c r="H153"/>
  <c r="K153" s="1"/>
  <c r="H147"/>
  <c r="K147" s="1"/>
  <c r="H146"/>
  <c r="H141"/>
  <c r="K141" s="1"/>
  <c r="H135"/>
  <c r="H134"/>
  <c r="H127"/>
  <c r="K127" s="1"/>
  <c r="H126"/>
  <c r="K126" s="1"/>
  <c r="H125"/>
  <c r="K125" s="1"/>
  <c r="H124"/>
  <c r="K124" s="1"/>
  <c r="H123"/>
  <c r="K123" s="1"/>
  <c r="H122"/>
  <c r="K122" s="1"/>
  <c r="H120"/>
  <c r="K120" s="1"/>
  <c r="H119"/>
  <c r="K119" s="1"/>
  <c r="H118"/>
  <c r="K118" s="1"/>
  <c r="H117"/>
  <c r="K117" s="1"/>
  <c r="H112"/>
  <c r="K111"/>
  <c r="H110"/>
  <c r="K110" s="1"/>
  <c r="H109"/>
  <c r="K109" s="1"/>
  <c r="H108"/>
  <c r="K108" s="1"/>
  <c r="H107"/>
  <c r="K107" s="1"/>
  <c r="H106"/>
  <c r="K106" s="1"/>
  <c r="H105"/>
  <c r="K105" s="1"/>
  <c r="H100"/>
  <c r="K100" s="1"/>
  <c r="H99"/>
  <c r="K99" s="1"/>
  <c r="H98"/>
  <c r="K98" s="1"/>
  <c r="H97"/>
  <c r="H96"/>
  <c r="K96" s="1"/>
  <c r="H95"/>
  <c r="K95" s="1"/>
  <c r="H94"/>
  <c r="K94" s="1"/>
  <c r="H93"/>
  <c r="H92"/>
  <c r="K92" s="1"/>
  <c r="K91"/>
  <c r="H90"/>
  <c r="K90" s="1"/>
  <c r="H89"/>
  <c r="K89" s="1"/>
  <c r="H88"/>
  <c r="K88" s="1"/>
  <c r="H87"/>
  <c r="K87" s="1"/>
  <c r="H82"/>
  <c r="H81"/>
  <c r="H80"/>
  <c r="K80" s="1"/>
  <c r="H79"/>
  <c r="K79" s="1"/>
  <c r="H78"/>
  <c r="H77"/>
  <c r="K77" s="1"/>
  <c r="H76"/>
  <c r="K76" s="1"/>
  <c r="H75"/>
  <c r="K75" s="1"/>
  <c r="H74"/>
  <c r="H73"/>
  <c r="H72"/>
  <c r="K72" s="1"/>
  <c r="H71"/>
  <c r="K71" s="1"/>
  <c r="H70"/>
  <c r="H65"/>
  <c r="K65" s="1"/>
  <c r="K64"/>
  <c r="H63"/>
  <c r="K63" s="1"/>
  <c r="H62"/>
  <c r="K62" s="1"/>
  <c r="H61"/>
  <c r="H60"/>
  <c r="K60" s="1"/>
  <c r="H59"/>
  <c r="K59" s="1"/>
  <c r="K58"/>
  <c r="H58"/>
  <c r="H57"/>
  <c r="K57" s="1"/>
  <c r="H56"/>
  <c r="K56" s="1"/>
  <c r="H55"/>
  <c r="K55" s="1"/>
  <c r="H54"/>
  <c r="K54" s="1"/>
  <c r="H53"/>
  <c r="H47"/>
  <c r="H46"/>
  <c r="K46" s="1"/>
  <c r="H44"/>
  <c r="H43"/>
  <c r="K43" s="1"/>
  <c r="H42"/>
  <c r="K41"/>
  <c r="K40"/>
  <c r="K39"/>
  <c r="K38"/>
  <c r="H37"/>
  <c r="H32"/>
  <c r="H30"/>
  <c r="H28"/>
  <c r="H27"/>
  <c r="H26"/>
  <c r="H25"/>
  <c r="H23"/>
  <c r="H22"/>
  <c r="H21"/>
  <c r="H20"/>
  <c r="H19"/>
  <c r="H18"/>
  <c r="H17"/>
  <c r="H16"/>
  <c r="H15"/>
  <c r="H14"/>
  <c r="H13"/>
  <c r="H12"/>
  <c r="H5"/>
  <c r="H206" i="18"/>
  <c r="I206"/>
  <c r="I188"/>
  <c r="I163"/>
  <c r="G163"/>
  <c r="G206" s="1"/>
  <c r="F163"/>
  <c r="J206"/>
  <c r="I6"/>
  <c r="I205"/>
  <c r="J205"/>
  <c r="H205"/>
  <c r="G205"/>
  <c r="F205"/>
  <c r="H188"/>
  <c r="H176"/>
  <c r="H163"/>
  <c r="H143"/>
  <c r="H137"/>
  <c r="H131"/>
  <c r="H123"/>
  <c r="H109"/>
  <c r="H97"/>
  <c r="H79"/>
  <c r="H62"/>
  <c r="H46"/>
  <c r="H32"/>
  <c r="J195"/>
  <c r="J188"/>
  <c r="J176"/>
  <c r="J143"/>
  <c r="J131"/>
  <c r="J123"/>
  <c r="J109"/>
  <c r="J97"/>
  <c r="J79"/>
  <c r="J62"/>
  <c r="J46"/>
  <c r="J32"/>
  <c r="K204"/>
  <c r="K203"/>
  <c r="K202"/>
  <c r="K201"/>
  <c r="K194"/>
  <c r="K187"/>
  <c r="K186"/>
  <c r="K185"/>
  <c r="K184"/>
  <c r="K183"/>
  <c r="K182"/>
  <c r="K181"/>
  <c r="K175"/>
  <c r="K174"/>
  <c r="K173"/>
  <c r="K172"/>
  <c r="K171"/>
  <c r="K170"/>
  <c r="K169"/>
  <c r="K168"/>
  <c r="K167"/>
  <c r="K162"/>
  <c r="K161"/>
  <c r="K160"/>
  <c r="K159"/>
  <c r="K158"/>
  <c r="K157"/>
  <c r="K156"/>
  <c r="K155"/>
  <c r="K154"/>
  <c r="K153"/>
  <c r="K152"/>
  <c r="K151"/>
  <c r="K150"/>
  <c r="K149"/>
  <c r="K148"/>
  <c r="K142"/>
  <c r="K141"/>
  <c r="K136"/>
  <c r="K130"/>
  <c r="K129"/>
  <c r="K122"/>
  <c r="K121"/>
  <c r="K120"/>
  <c r="K119"/>
  <c r="K118"/>
  <c r="K117"/>
  <c r="K116"/>
  <c r="K115"/>
  <c r="K114"/>
  <c r="K113"/>
  <c r="K108"/>
  <c r="K107"/>
  <c r="K106"/>
  <c r="K105"/>
  <c r="K104"/>
  <c r="K103"/>
  <c r="K102"/>
  <c r="K101"/>
  <c r="K96"/>
  <c r="K95"/>
  <c r="K94"/>
  <c r="K93"/>
  <c r="K92"/>
  <c r="K91"/>
  <c r="K90"/>
  <c r="K89"/>
  <c r="K88"/>
  <c r="K87"/>
  <c r="K86"/>
  <c r="K85"/>
  <c r="K84"/>
  <c r="K83"/>
  <c r="K78"/>
  <c r="K77"/>
  <c r="K76"/>
  <c r="K75"/>
  <c r="K74"/>
  <c r="K73"/>
  <c r="K72"/>
  <c r="K71"/>
  <c r="K70"/>
  <c r="K69"/>
  <c r="K68"/>
  <c r="K67"/>
  <c r="K66"/>
  <c r="K61"/>
  <c r="K60"/>
  <c r="K59"/>
  <c r="K58"/>
  <c r="K57"/>
  <c r="K56"/>
  <c r="K55"/>
  <c r="K54"/>
  <c r="K53"/>
  <c r="K52"/>
  <c r="K51"/>
  <c r="K50"/>
  <c r="K49"/>
  <c r="K45"/>
  <c r="K44"/>
  <c r="K43"/>
  <c r="K42"/>
  <c r="K41"/>
  <c r="K40"/>
  <c r="K39"/>
  <c r="K38"/>
  <c r="K37"/>
  <c r="K36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5"/>
  <c r="I182"/>
  <c r="H182"/>
  <c r="I114"/>
  <c r="H114"/>
  <c r="I86"/>
  <c r="H86"/>
  <c r="I56"/>
  <c r="H56"/>
  <c r="I57"/>
  <c r="H57"/>
  <c r="I203"/>
  <c r="I204"/>
  <c r="H203"/>
  <c r="I187"/>
  <c r="I186"/>
  <c r="I194"/>
  <c r="I201"/>
  <c r="I202"/>
  <c r="I183"/>
  <c r="I184"/>
  <c r="J184" s="1"/>
  <c r="I185"/>
  <c r="I175"/>
  <c r="I168"/>
  <c r="I169"/>
  <c r="I170"/>
  <c r="I171"/>
  <c r="I172"/>
  <c r="I173"/>
  <c r="I174"/>
  <c r="I149"/>
  <c r="I150"/>
  <c r="I151"/>
  <c r="J151" s="1"/>
  <c r="I152"/>
  <c r="I153"/>
  <c r="I154"/>
  <c r="I155"/>
  <c r="I156"/>
  <c r="J156" s="1"/>
  <c r="I157"/>
  <c r="I158"/>
  <c r="I159"/>
  <c r="I160"/>
  <c r="I161"/>
  <c r="I142"/>
  <c r="I115"/>
  <c r="I116"/>
  <c r="I117"/>
  <c r="I118"/>
  <c r="I119"/>
  <c r="I120"/>
  <c r="I121"/>
  <c r="I122"/>
  <c r="I130"/>
  <c r="I102"/>
  <c r="I103"/>
  <c r="I104"/>
  <c r="I105"/>
  <c r="I106"/>
  <c r="I107"/>
  <c r="J107" s="1"/>
  <c r="I108"/>
  <c r="I84"/>
  <c r="I85"/>
  <c r="I87"/>
  <c r="J87" s="1"/>
  <c r="I88"/>
  <c r="I89"/>
  <c r="I90"/>
  <c r="I91"/>
  <c r="I92"/>
  <c r="I93"/>
  <c r="I94"/>
  <c r="I95"/>
  <c r="I96"/>
  <c r="I67"/>
  <c r="I68"/>
  <c r="I69"/>
  <c r="I70"/>
  <c r="I71"/>
  <c r="I72"/>
  <c r="I73"/>
  <c r="I74"/>
  <c r="I75"/>
  <c r="I76"/>
  <c r="I77"/>
  <c r="I78"/>
  <c r="I50"/>
  <c r="I51"/>
  <c r="I52"/>
  <c r="I53"/>
  <c r="I54"/>
  <c r="I55"/>
  <c r="I58"/>
  <c r="I59"/>
  <c r="I60"/>
  <c r="J60" s="1"/>
  <c r="I61"/>
  <c r="I38"/>
  <c r="J38" s="1"/>
  <c r="I39"/>
  <c r="J39" s="1"/>
  <c r="I40"/>
  <c r="J40" s="1"/>
  <c r="I41"/>
  <c r="I42"/>
  <c r="I43"/>
  <c r="I44"/>
  <c r="I45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181"/>
  <c r="I167"/>
  <c r="I148"/>
  <c r="I141"/>
  <c r="I136"/>
  <c r="I137" s="1"/>
  <c r="I113"/>
  <c r="I129"/>
  <c r="I101"/>
  <c r="I83"/>
  <c r="I66"/>
  <c r="I49"/>
  <c r="I37"/>
  <c r="J37" s="1"/>
  <c r="I36"/>
  <c r="I10"/>
  <c r="I5"/>
  <c r="I190" i="19"/>
  <c r="H190" i="17"/>
  <c r="I190"/>
  <c r="H189" i="19"/>
  <c r="H188"/>
  <c r="H187"/>
  <c r="H183"/>
  <c r="H178"/>
  <c r="H177"/>
  <c r="H176"/>
  <c r="H175"/>
  <c r="H174"/>
  <c r="H173"/>
  <c r="H168"/>
  <c r="H167"/>
  <c r="H166"/>
  <c r="H165"/>
  <c r="H164"/>
  <c r="H163"/>
  <c r="H162"/>
  <c r="H161"/>
  <c r="H160"/>
  <c r="H154"/>
  <c r="H153"/>
  <c r="H152"/>
  <c r="H151"/>
  <c r="H150"/>
  <c r="H149"/>
  <c r="H148"/>
  <c r="H147"/>
  <c r="H146"/>
  <c r="H145"/>
  <c r="H144"/>
  <c r="H143"/>
  <c r="H142"/>
  <c r="H141"/>
  <c r="H136"/>
  <c r="H135"/>
  <c r="H130"/>
  <c r="H126"/>
  <c r="H125"/>
  <c r="H124"/>
  <c r="H123"/>
  <c r="H122"/>
  <c r="H121"/>
  <c r="H120"/>
  <c r="H119"/>
  <c r="H118"/>
  <c r="H113"/>
  <c r="H112"/>
  <c r="H107"/>
  <c r="H106"/>
  <c r="H105"/>
  <c r="H104"/>
  <c r="H103"/>
  <c r="H102"/>
  <c r="H101"/>
  <c r="H100"/>
  <c r="H95"/>
  <c r="H94"/>
  <c r="H93"/>
  <c r="H92"/>
  <c r="H91"/>
  <c r="H90"/>
  <c r="H89"/>
  <c r="H88"/>
  <c r="H87"/>
  <c r="H86"/>
  <c r="H85"/>
  <c r="H84"/>
  <c r="H83"/>
  <c r="H78"/>
  <c r="H77"/>
  <c r="H76"/>
  <c r="H75"/>
  <c r="H74"/>
  <c r="H73"/>
  <c r="H72"/>
  <c r="H71"/>
  <c r="H70"/>
  <c r="H69"/>
  <c r="H68"/>
  <c r="H67"/>
  <c r="H66"/>
  <c r="H61"/>
  <c r="H60"/>
  <c r="H59"/>
  <c r="H58"/>
  <c r="H57"/>
  <c r="H56"/>
  <c r="H55"/>
  <c r="H54"/>
  <c r="H53"/>
  <c r="H52"/>
  <c r="H51"/>
  <c r="H46"/>
  <c r="H45"/>
  <c r="H44"/>
  <c r="H43"/>
  <c r="H42"/>
  <c r="H41"/>
  <c r="H40"/>
  <c r="H39"/>
  <c r="H38"/>
  <c r="H37"/>
  <c r="H36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5"/>
  <c r="F191"/>
  <c r="J190"/>
  <c r="G190"/>
  <c r="F190"/>
  <c r="I189"/>
  <c r="K189" s="1"/>
  <c r="K188"/>
  <c r="I188"/>
  <c r="I187"/>
  <c r="K184"/>
  <c r="J184"/>
  <c r="G184"/>
  <c r="F184"/>
  <c r="K183"/>
  <c r="J183"/>
  <c r="I183"/>
  <c r="I184" s="1"/>
  <c r="G179"/>
  <c r="F179"/>
  <c r="K178"/>
  <c r="J178"/>
  <c r="I178"/>
  <c r="K177"/>
  <c r="J177"/>
  <c r="I177"/>
  <c r="J176"/>
  <c r="I176"/>
  <c r="K176" s="1"/>
  <c r="J175"/>
  <c r="K175" s="1"/>
  <c r="K174"/>
  <c r="J174"/>
  <c r="I174"/>
  <c r="J173"/>
  <c r="J179" s="1"/>
  <c r="I173"/>
  <c r="K173" s="1"/>
  <c r="G169"/>
  <c r="F169"/>
  <c r="J168"/>
  <c r="I168"/>
  <c r="K168" s="1"/>
  <c r="J167"/>
  <c r="I167"/>
  <c r="K167" s="1"/>
  <c r="K166"/>
  <c r="J166"/>
  <c r="I166"/>
  <c r="K165"/>
  <c r="J165"/>
  <c r="I165"/>
  <c r="J164"/>
  <c r="I164"/>
  <c r="K164" s="1"/>
  <c r="J163"/>
  <c r="I163"/>
  <c r="I169" s="1"/>
  <c r="K162"/>
  <c r="J162"/>
  <c r="I162"/>
  <c r="K161"/>
  <c r="J161"/>
  <c r="I161"/>
  <c r="J160"/>
  <c r="J169" s="1"/>
  <c r="I160"/>
  <c r="K160" s="1"/>
  <c r="G155"/>
  <c r="F155"/>
  <c r="J154"/>
  <c r="I154"/>
  <c r="K154" s="1"/>
  <c r="J153"/>
  <c r="I153"/>
  <c r="K153" s="1"/>
  <c r="K152"/>
  <c r="J152"/>
  <c r="I152"/>
  <c r="K151"/>
  <c r="J151"/>
  <c r="I151"/>
  <c r="J150"/>
  <c r="I150"/>
  <c r="K150" s="1"/>
  <c r="J149"/>
  <c r="K149" s="1"/>
  <c r="K148"/>
  <c r="J148"/>
  <c r="I148"/>
  <c r="J147"/>
  <c r="I147"/>
  <c r="K147" s="1"/>
  <c r="J146"/>
  <c r="I146"/>
  <c r="K146" s="1"/>
  <c r="K145"/>
  <c r="J145"/>
  <c r="I145"/>
  <c r="K144"/>
  <c r="J144"/>
  <c r="J143"/>
  <c r="I143"/>
  <c r="I155" s="1"/>
  <c r="K142"/>
  <c r="J142"/>
  <c r="I142"/>
  <c r="K141"/>
  <c r="J141"/>
  <c r="J155" s="1"/>
  <c r="I141"/>
  <c r="G137"/>
  <c r="F137"/>
  <c r="K136"/>
  <c r="J136"/>
  <c r="I136"/>
  <c r="J135"/>
  <c r="J137" s="1"/>
  <c r="I135"/>
  <c r="K135" s="1"/>
  <c r="K137" s="1"/>
  <c r="I131"/>
  <c r="G131"/>
  <c r="F131"/>
  <c r="J130"/>
  <c r="J131" s="1"/>
  <c r="I130"/>
  <c r="K130" s="1"/>
  <c r="K131" s="1"/>
  <c r="G127"/>
  <c r="F127"/>
  <c r="J126"/>
  <c r="I126"/>
  <c r="K126" s="1"/>
  <c r="J125"/>
  <c r="I125"/>
  <c r="K125" s="1"/>
  <c r="K124"/>
  <c r="J124"/>
  <c r="I124"/>
  <c r="K123"/>
  <c r="J123"/>
  <c r="I123"/>
  <c r="J122"/>
  <c r="I122"/>
  <c r="K122" s="1"/>
  <c r="J121"/>
  <c r="I121"/>
  <c r="I127" s="1"/>
  <c r="K120"/>
  <c r="J120"/>
  <c r="I120"/>
  <c r="K119"/>
  <c r="J119"/>
  <c r="I119"/>
  <c r="J118"/>
  <c r="J127" s="1"/>
  <c r="I118"/>
  <c r="K118" s="1"/>
  <c r="G114"/>
  <c r="F114"/>
  <c r="J113"/>
  <c r="I113"/>
  <c r="K113" s="1"/>
  <c r="J112"/>
  <c r="J114" s="1"/>
  <c r="I112"/>
  <c r="I114" s="1"/>
  <c r="G108"/>
  <c r="F108"/>
  <c r="J107"/>
  <c r="I107"/>
  <c r="K107" s="1"/>
  <c r="K106"/>
  <c r="J106"/>
  <c r="J105"/>
  <c r="I105"/>
  <c r="K105" s="1"/>
  <c r="J104"/>
  <c r="I104"/>
  <c r="K104" s="1"/>
  <c r="K103"/>
  <c r="J103"/>
  <c r="I103"/>
  <c r="K102"/>
  <c r="J102"/>
  <c r="I102"/>
  <c r="J101"/>
  <c r="I101"/>
  <c r="K101" s="1"/>
  <c r="J100"/>
  <c r="J108" s="1"/>
  <c r="I100"/>
  <c r="I108" s="1"/>
  <c r="G96"/>
  <c r="F96"/>
  <c r="J95"/>
  <c r="I95"/>
  <c r="K95" s="1"/>
  <c r="K94"/>
  <c r="J94"/>
  <c r="I94"/>
  <c r="K93"/>
  <c r="J93"/>
  <c r="I93"/>
  <c r="J92"/>
  <c r="I92"/>
  <c r="K92" s="1"/>
  <c r="J91"/>
  <c r="I91"/>
  <c r="K91" s="1"/>
  <c r="K90"/>
  <c r="J90"/>
  <c r="I90"/>
  <c r="K89"/>
  <c r="J89"/>
  <c r="I89"/>
  <c r="J88"/>
  <c r="I88"/>
  <c r="K88" s="1"/>
  <c r="J87"/>
  <c r="I87"/>
  <c r="K87" s="1"/>
  <c r="K86"/>
  <c r="J86"/>
  <c r="J85"/>
  <c r="I85"/>
  <c r="K85" s="1"/>
  <c r="J84"/>
  <c r="I84"/>
  <c r="K84" s="1"/>
  <c r="K83"/>
  <c r="J83"/>
  <c r="J96" s="1"/>
  <c r="I83"/>
  <c r="I96" s="1"/>
  <c r="G79"/>
  <c r="F79"/>
  <c r="K78"/>
  <c r="J78"/>
  <c r="I78"/>
  <c r="K77"/>
  <c r="J77"/>
  <c r="I77"/>
  <c r="J76"/>
  <c r="I76"/>
  <c r="K76" s="1"/>
  <c r="J75"/>
  <c r="I75"/>
  <c r="K75" s="1"/>
  <c r="K74"/>
  <c r="J74"/>
  <c r="I74"/>
  <c r="K73"/>
  <c r="J73"/>
  <c r="I73"/>
  <c r="J72"/>
  <c r="I72"/>
  <c r="K72" s="1"/>
  <c r="J71"/>
  <c r="I71"/>
  <c r="K71" s="1"/>
  <c r="K70"/>
  <c r="J70"/>
  <c r="I70"/>
  <c r="K69"/>
  <c r="J69"/>
  <c r="I69"/>
  <c r="J68"/>
  <c r="J79" s="1"/>
  <c r="I68"/>
  <c r="K68" s="1"/>
  <c r="J67"/>
  <c r="I67"/>
  <c r="K67" s="1"/>
  <c r="K79" s="1"/>
  <c r="K66"/>
  <c r="J66"/>
  <c r="I66"/>
  <c r="I79" s="1"/>
  <c r="G62"/>
  <c r="F62"/>
  <c r="K61"/>
  <c r="J61"/>
  <c r="I61"/>
  <c r="K60"/>
  <c r="J60"/>
  <c r="J59"/>
  <c r="I59"/>
  <c r="K59" s="1"/>
  <c r="K58"/>
  <c r="J58"/>
  <c r="I58"/>
  <c r="K57"/>
  <c r="J57"/>
  <c r="I57"/>
  <c r="J56"/>
  <c r="I56"/>
  <c r="K56" s="1"/>
  <c r="J55"/>
  <c r="I55"/>
  <c r="K55" s="1"/>
  <c r="K54"/>
  <c r="J54"/>
  <c r="I54"/>
  <c r="K53"/>
  <c r="J53"/>
  <c r="I53"/>
  <c r="J52"/>
  <c r="J62" s="1"/>
  <c r="I52"/>
  <c r="K52" s="1"/>
  <c r="J51"/>
  <c r="I51"/>
  <c r="I62" s="1"/>
  <c r="G47"/>
  <c r="F47"/>
  <c r="J46"/>
  <c r="I46"/>
  <c r="K46" s="1"/>
  <c r="K45"/>
  <c r="J45"/>
  <c r="I45"/>
  <c r="K44"/>
  <c r="J44"/>
  <c r="I44"/>
  <c r="J43"/>
  <c r="I43"/>
  <c r="K43" s="1"/>
  <c r="J42"/>
  <c r="I42"/>
  <c r="K42" s="1"/>
  <c r="K41"/>
  <c r="J41"/>
  <c r="I41"/>
  <c r="I47" s="1"/>
  <c r="K40"/>
  <c r="J40"/>
  <c r="J39"/>
  <c r="K39" s="1"/>
  <c r="K38"/>
  <c r="J38"/>
  <c r="J37"/>
  <c r="K37" s="1"/>
  <c r="K36"/>
  <c r="K47" s="1"/>
  <c r="J36"/>
  <c r="J47" s="1"/>
  <c r="I36"/>
  <c r="G32"/>
  <c r="F32"/>
  <c r="K31"/>
  <c r="J31"/>
  <c r="I31"/>
  <c r="J30"/>
  <c r="I30"/>
  <c r="K30" s="1"/>
  <c r="J29"/>
  <c r="I29"/>
  <c r="K29" s="1"/>
  <c r="K28"/>
  <c r="J28"/>
  <c r="I28"/>
  <c r="K27"/>
  <c r="J27"/>
  <c r="I27"/>
  <c r="J26"/>
  <c r="I26"/>
  <c r="K26" s="1"/>
  <c r="J25"/>
  <c r="I25"/>
  <c r="K25" s="1"/>
  <c r="K24"/>
  <c r="J24"/>
  <c r="I24"/>
  <c r="K23"/>
  <c r="J23"/>
  <c r="I23"/>
  <c r="J22"/>
  <c r="I22"/>
  <c r="K22" s="1"/>
  <c r="J21"/>
  <c r="I21"/>
  <c r="K21" s="1"/>
  <c r="K20"/>
  <c r="J20"/>
  <c r="I20"/>
  <c r="K19"/>
  <c r="J19"/>
  <c r="I19"/>
  <c r="J18"/>
  <c r="I18"/>
  <c r="K18" s="1"/>
  <c r="J17"/>
  <c r="I17"/>
  <c r="K17" s="1"/>
  <c r="K16"/>
  <c r="J16"/>
  <c r="I16"/>
  <c r="K15"/>
  <c r="J15"/>
  <c r="I15"/>
  <c r="J14"/>
  <c r="I14"/>
  <c r="K14" s="1"/>
  <c r="J13"/>
  <c r="I13"/>
  <c r="K13" s="1"/>
  <c r="K12"/>
  <c r="J12"/>
  <c r="I12"/>
  <c r="K11"/>
  <c r="J11"/>
  <c r="I11"/>
  <c r="J10"/>
  <c r="J32" s="1"/>
  <c r="I10"/>
  <c r="K10" s="1"/>
  <c r="G6"/>
  <c r="G191" s="1"/>
  <c r="F6"/>
  <c r="J5"/>
  <c r="J6" s="1"/>
  <c r="I5"/>
  <c r="I6" s="1"/>
  <c r="H204" i="18"/>
  <c r="H202"/>
  <c r="H201"/>
  <c r="G195"/>
  <c r="I195" s="1"/>
  <c r="F195"/>
  <c r="H194"/>
  <c r="H195" s="1"/>
  <c r="G188"/>
  <c r="F188"/>
  <c r="H187"/>
  <c r="H186"/>
  <c r="H185"/>
  <c r="H183"/>
  <c r="H181"/>
  <c r="G176"/>
  <c r="F176"/>
  <c r="H175"/>
  <c r="H174"/>
  <c r="H173"/>
  <c r="H172"/>
  <c r="H171"/>
  <c r="H170"/>
  <c r="H169"/>
  <c r="H168"/>
  <c r="H167"/>
  <c r="H161"/>
  <c r="H160"/>
  <c r="H159"/>
  <c r="H158"/>
  <c r="H157"/>
  <c r="H155"/>
  <c r="H154"/>
  <c r="H153"/>
  <c r="H152"/>
  <c r="H150"/>
  <c r="H149"/>
  <c r="H148"/>
  <c r="G143"/>
  <c r="F143"/>
  <c r="H142"/>
  <c r="H141"/>
  <c r="G137"/>
  <c r="F137"/>
  <c r="H136"/>
  <c r="G123"/>
  <c r="F123"/>
  <c r="H122"/>
  <c r="H121"/>
  <c r="H120"/>
  <c r="H119"/>
  <c r="H118"/>
  <c r="H117"/>
  <c r="H116"/>
  <c r="H115"/>
  <c r="H113"/>
  <c r="G131"/>
  <c r="F131"/>
  <c r="H130"/>
  <c r="H129"/>
  <c r="G109"/>
  <c r="I109" s="1"/>
  <c r="F109"/>
  <c r="H108"/>
  <c r="H106"/>
  <c r="H105"/>
  <c r="H104"/>
  <c r="H103"/>
  <c r="H102"/>
  <c r="H101"/>
  <c r="G97"/>
  <c r="F97"/>
  <c r="H96"/>
  <c r="H95"/>
  <c r="H94"/>
  <c r="H93"/>
  <c r="H92"/>
  <c r="H91"/>
  <c r="H90"/>
  <c r="H89"/>
  <c r="H88"/>
  <c r="H85"/>
  <c r="H84"/>
  <c r="H83"/>
  <c r="G79"/>
  <c r="F79"/>
  <c r="H78"/>
  <c r="H77"/>
  <c r="H76"/>
  <c r="H75"/>
  <c r="H74"/>
  <c r="H73"/>
  <c r="H72"/>
  <c r="H71"/>
  <c r="H70"/>
  <c r="H69"/>
  <c r="H68"/>
  <c r="H67"/>
  <c r="H66"/>
  <c r="G62"/>
  <c r="F62"/>
  <c r="H61"/>
  <c r="H59"/>
  <c r="H58"/>
  <c r="H55"/>
  <c r="H54"/>
  <c r="H53"/>
  <c r="H52"/>
  <c r="H51"/>
  <c r="H50"/>
  <c r="H49"/>
  <c r="G46"/>
  <c r="F46"/>
  <c r="H45"/>
  <c r="H44"/>
  <c r="H43"/>
  <c r="H42"/>
  <c r="H41"/>
  <c r="H36"/>
  <c r="G32"/>
  <c r="F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G6"/>
  <c r="F6"/>
  <c r="H5"/>
  <c r="H6" s="1"/>
  <c r="I11" i="17"/>
  <c r="I5"/>
  <c r="F191"/>
  <c r="I73"/>
  <c r="H73"/>
  <c r="I163"/>
  <c r="H163"/>
  <c r="I177"/>
  <c r="H177"/>
  <c r="H189"/>
  <c r="I44"/>
  <c r="H44"/>
  <c r="I123"/>
  <c r="H123"/>
  <c r="I104"/>
  <c r="H104"/>
  <c r="I149"/>
  <c r="J149" s="1"/>
  <c r="G47"/>
  <c r="G137"/>
  <c r="F137"/>
  <c r="I136"/>
  <c r="H136"/>
  <c r="I42"/>
  <c r="H42"/>
  <c r="I178"/>
  <c r="I36"/>
  <c r="I183"/>
  <c r="I184" s="1"/>
  <c r="I176"/>
  <c r="I175"/>
  <c r="J175" s="1"/>
  <c r="I174"/>
  <c r="I173"/>
  <c r="I168"/>
  <c r="I167"/>
  <c r="I166"/>
  <c r="I165"/>
  <c r="I164"/>
  <c r="I162"/>
  <c r="I161"/>
  <c r="I160"/>
  <c r="I154"/>
  <c r="I153"/>
  <c r="I152"/>
  <c r="I151"/>
  <c r="I150"/>
  <c r="I148"/>
  <c r="I147"/>
  <c r="I146"/>
  <c r="I145"/>
  <c r="I144"/>
  <c r="J144" s="1"/>
  <c r="I143"/>
  <c r="I142"/>
  <c r="I141"/>
  <c r="I135"/>
  <c r="I130"/>
  <c r="I131" s="1"/>
  <c r="I126"/>
  <c r="I125"/>
  <c r="I124"/>
  <c r="I122"/>
  <c r="I121"/>
  <c r="I120"/>
  <c r="I119"/>
  <c r="I118"/>
  <c r="I113"/>
  <c r="I112"/>
  <c r="I107"/>
  <c r="I106"/>
  <c r="J106" s="1"/>
  <c r="I105"/>
  <c r="I103"/>
  <c r="I102"/>
  <c r="I101"/>
  <c r="I100"/>
  <c r="I95"/>
  <c r="I94"/>
  <c r="I93"/>
  <c r="I92"/>
  <c r="I91"/>
  <c r="I90"/>
  <c r="I89"/>
  <c r="I88"/>
  <c r="I87"/>
  <c r="I86"/>
  <c r="J86" s="1"/>
  <c r="I85"/>
  <c r="I84"/>
  <c r="I83"/>
  <c r="I78"/>
  <c r="I77"/>
  <c r="I76"/>
  <c r="I75"/>
  <c r="I74"/>
  <c r="I72"/>
  <c r="I71"/>
  <c r="I70"/>
  <c r="I69"/>
  <c r="I68"/>
  <c r="I67"/>
  <c r="I66"/>
  <c r="I79" s="1"/>
  <c r="I61"/>
  <c r="I60"/>
  <c r="J60" s="1"/>
  <c r="I59"/>
  <c r="I58"/>
  <c r="I57"/>
  <c r="I56"/>
  <c r="I55"/>
  <c r="I54"/>
  <c r="I53"/>
  <c r="I52"/>
  <c r="I51"/>
  <c r="I46"/>
  <c r="I45"/>
  <c r="I43"/>
  <c r="I41"/>
  <c r="I40"/>
  <c r="J40" s="1"/>
  <c r="I39"/>
  <c r="J39" s="1"/>
  <c r="I38"/>
  <c r="J38" s="1"/>
  <c r="I37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G190"/>
  <c r="F190"/>
  <c r="H188"/>
  <c r="H187"/>
  <c r="G184"/>
  <c r="F184"/>
  <c r="H183"/>
  <c r="G179"/>
  <c r="F179"/>
  <c r="H178"/>
  <c r="H176"/>
  <c r="H174"/>
  <c r="H173"/>
  <c r="G169"/>
  <c r="F169"/>
  <c r="H168"/>
  <c r="H167"/>
  <c r="H166"/>
  <c r="H165"/>
  <c r="H164"/>
  <c r="H162"/>
  <c r="H161"/>
  <c r="H160"/>
  <c r="G155"/>
  <c r="F155"/>
  <c r="H154"/>
  <c r="H153"/>
  <c r="H152"/>
  <c r="H151"/>
  <c r="J151" s="1"/>
  <c r="H150"/>
  <c r="H148"/>
  <c r="H147"/>
  <c r="H146"/>
  <c r="H145"/>
  <c r="H143"/>
  <c r="H142"/>
  <c r="H141"/>
  <c r="H135"/>
  <c r="G131"/>
  <c r="F131"/>
  <c r="H130"/>
  <c r="H131" s="1"/>
  <c r="G127"/>
  <c r="F127"/>
  <c r="H126"/>
  <c r="H125"/>
  <c r="H124"/>
  <c r="H122"/>
  <c r="H121"/>
  <c r="H120"/>
  <c r="H119"/>
  <c r="H118"/>
  <c r="G114"/>
  <c r="F114"/>
  <c r="H113"/>
  <c r="H112"/>
  <c r="G108"/>
  <c r="F108"/>
  <c r="H107"/>
  <c r="H105"/>
  <c r="H103"/>
  <c r="H102"/>
  <c r="H101"/>
  <c r="H100"/>
  <c r="G96"/>
  <c r="F96"/>
  <c r="H95"/>
  <c r="H94"/>
  <c r="H93"/>
  <c r="H92"/>
  <c r="H91"/>
  <c r="H90"/>
  <c r="H89"/>
  <c r="H88"/>
  <c r="H87"/>
  <c r="H85"/>
  <c r="H84"/>
  <c r="H83"/>
  <c r="G79"/>
  <c r="F79"/>
  <c r="H78"/>
  <c r="H77"/>
  <c r="H76"/>
  <c r="H75"/>
  <c r="H74"/>
  <c r="H72"/>
  <c r="H71"/>
  <c r="H70"/>
  <c r="H69"/>
  <c r="H68"/>
  <c r="H67"/>
  <c r="H66"/>
  <c r="G62"/>
  <c r="F62"/>
  <c r="H61"/>
  <c r="H59"/>
  <c r="H58"/>
  <c r="H57"/>
  <c r="H56"/>
  <c r="H55"/>
  <c r="H54"/>
  <c r="H53"/>
  <c r="H52"/>
  <c r="H51"/>
  <c r="F47"/>
  <c r="H46"/>
  <c r="H45"/>
  <c r="H43"/>
  <c r="H41"/>
  <c r="H36"/>
  <c r="G32"/>
  <c r="F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G6"/>
  <c r="F6"/>
  <c r="H5"/>
  <c r="H6" s="1"/>
  <c r="I111" i="13"/>
  <c r="G6"/>
  <c r="G184" s="1"/>
  <c r="G183"/>
  <c r="G178"/>
  <c r="G173"/>
  <c r="G164"/>
  <c r="G151"/>
  <c r="G133"/>
  <c r="G128"/>
  <c r="G124"/>
  <c r="G111"/>
  <c r="G105"/>
  <c r="G94"/>
  <c r="G77"/>
  <c r="G60"/>
  <c r="G45"/>
  <c r="G32"/>
  <c r="J170"/>
  <c r="I170"/>
  <c r="I58"/>
  <c r="J58" s="1"/>
  <c r="I145"/>
  <c r="J145" s="1"/>
  <c r="I84"/>
  <c r="J84" s="1"/>
  <c r="I172"/>
  <c r="I36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7"/>
  <c r="J37" s="1"/>
  <c r="I38"/>
  <c r="I39"/>
  <c r="J39" s="1"/>
  <c r="I40"/>
  <c r="J40" s="1"/>
  <c r="I41"/>
  <c r="I42"/>
  <c r="I43"/>
  <c r="I44"/>
  <c r="I49"/>
  <c r="I50"/>
  <c r="I51"/>
  <c r="I52"/>
  <c r="I53"/>
  <c r="I54"/>
  <c r="I55"/>
  <c r="I56"/>
  <c r="I57"/>
  <c r="I59"/>
  <c r="I64"/>
  <c r="I65"/>
  <c r="I66"/>
  <c r="I67"/>
  <c r="I68"/>
  <c r="I69"/>
  <c r="I70"/>
  <c r="I71"/>
  <c r="I72"/>
  <c r="I73"/>
  <c r="I74"/>
  <c r="I75"/>
  <c r="I76"/>
  <c r="I81"/>
  <c r="I82"/>
  <c r="I83"/>
  <c r="I85"/>
  <c r="I86"/>
  <c r="I87"/>
  <c r="I88"/>
  <c r="I89"/>
  <c r="I90"/>
  <c r="I91"/>
  <c r="I92"/>
  <c r="I93"/>
  <c r="I98"/>
  <c r="I99"/>
  <c r="I100"/>
  <c r="I101"/>
  <c r="I102"/>
  <c r="I103"/>
  <c r="J103" s="1"/>
  <c r="I104"/>
  <c r="I109"/>
  <c r="I110"/>
  <c r="I115"/>
  <c r="I116"/>
  <c r="I117"/>
  <c r="I118"/>
  <c r="I119"/>
  <c r="I120"/>
  <c r="I121"/>
  <c r="I122"/>
  <c r="I123"/>
  <c r="I127"/>
  <c r="I128" s="1"/>
  <c r="I132"/>
  <c r="I133" s="1"/>
  <c r="I137"/>
  <c r="I138"/>
  <c r="I139"/>
  <c r="I140"/>
  <c r="J140" s="1"/>
  <c r="I141"/>
  <c r="I142"/>
  <c r="I143"/>
  <c r="I144"/>
  <c r="I146"/>
  <c r="I147"/>
  <c r="I148"/>
  <c r="I149"/>
  <c r="I150"/>
  <c r="I156"/>
  <c r="I157"/>
  <c r="I158"/>
  <c r="I159"/>
  <c r="I160"/>
  <c r="I161"/>
  <c r="I162"/>
  <c r="I163"/>
  <c r="I168"/>
  <c r="I169"/>
  <c r="I171"/>
  <c r="I177"/>
  <c r="I178" s="1"/>
  <c r="I181"/>
  <c r="I182"/>
  <c r="I10"/>
  <c r="I5"/>
  <c r="I6" s="1"/>
  <c r="F179" i="15"/>
  <c r="J178"/>
  <c r="I178"/>
  <c r="H178"/>
  <c r="H179" s="1"/>
  <c r="J177"/>
  <c r="J179" s="1"/>
  <c r="I177"/>
  <c r="I179" s="1"/>
  <c r="H177"/>
  <c r="F174"/>
  <c r="I173"/>
  <c r="I174" s="1"/>
  <c r="H173"/>
  <c r="J173" s="1"/>
  <c r="J174" s="1"/>
  <c r="F169"/>
  <c r="I168"/>
  <c r="H168"/>
  <c r="H169" s="1"/>
  <c r="J167"/>
  <c r="I167"/>
  <c r="H167"/>
  <c r="J166"/>
  <c r="I166"/>
  <c r="H166"/>
  <c r="I165"/>
  <c r="I169" s="1"/>
  <c r="H165"/>
  <c r="J165" s="1"/>
  <c r="F161"/>
  <c r="I160"/>
  <c r="H160"/>
  <c r="J160" s="1"/>
  <c r="J159"/>
  <c r="I159"/>
  <c r="H159"/>
  <c r="J158"/>
  <c r="I158"/>
  <c r="H158"/>
  <c r="I157"/>
  <c r="H157"/>
  <c r="J157" s="1"/>
  <c r="I156"/>
  <c r="H156"/>
  <c r="H161" s="1"/>
  <c r="J155"/>
  <c r="I155"/>
  <c r="H155"/>
  <c r="J154"/>
  <c r="I154"/>
  <c r="H154"/>
  <c r="I153"/>
  <c r="I161" s="1"/>
  <c r="H153"/>
  <c r="J153" s="1"/>
  <c r="F148"/>
  <c r="I147"/>
  <c r="H147"/>
  <c r="J147" s="1"/>
  <c r="J146"/>
  <c r="I146"/>
  <c r="H146"/>
  <c r="J145"/>
  <c r="I145"/>
  <c r="H145"/>
  <c r="I144"/>
  <c r="H144"/>
  <c r="J144" s="1"/>
  <c r="I143"/>
  <c r="H143"/>
  <c r="J143" s="1"/>
  <c r="J142"/>
  <c r="I142"/>
  <c r="H142"/>
  <c r="J141"/>
  <c r="I141"/>
  <c r="H141"/>
  <c r="I140"/>
  <c r="H140"/>
  <c r="J140" s="1"/>
  <c r="I139"/>
  <c r="H139"/>
  <c r="J139" s="1"/>
  <c r="J138"/>
  <c r="I138"/>
  <c r="I137"/>
  <c r="H137"/>
  <c r="J137" s="1"/>
  <c r="I136"/>
  <c r="I148" s="1"/>
  <c r="H136"/>
  <c r="H148" s="1"/>
  <c r="J135"/>
  <c r="I135"/>
  <c r="H135"/>
  <c r="F131"/>
  <c r="J130"/>
  <c r="J131" s="1"/>
  <c r="I130"/>
  <c r="I131" s="1"/>
  <c r="H130"/>
  <c r="H131" s="1"/>
  <c r="F126"/>
  <c r="I125"/>
  <c r="I126" s="1"/>
  <c r="H125"/>
  <c r="J125" s="1"/>
  <c r="J126" s="1"/>
  <c r="F122"/>
  <c r="I121"/>
  <c r="H121"/>
  <c r="J121" s="1"/>
  <c r="J120"/>
  <c r="I120"/>
  <c r="H120"/>
  <c r="J119"/>
  <c r="I119"/>
  <c r="H119"/>
  <c r="I118"/>
  <c r="H118"/>
  <c r="J118" s="1"/>
  <c r="I117"/>
  <c r="H117"/>
  <c r="J117" s="1"/>
  <c r="J116"/>
  <c r="I116"/>
  <c r="H116"/>
  <c r="J115"/>
  <c r="I115"/>
  <c r="H115"/>
  <c r="I114"/>
  <c r="H114"/>
  <c r="J114" s="1"/>
  <c r="I113"/>
  <c r="I122" s="1"/>
  <c r="H113"/>
  <c r="H122" s="1"/>
  <c r="F109"/>
  <c r="F180" s="1"/>
  <c r="J108"/>
  <c r="I108"/>
  <c r="H108"/>
  <c r="H109" s="1"/>
  <c r="J107"/>
  <c r="J109" s="1"/>
  <c r="I107"/>
  <c r="I109" s="1"/>
  <c r="H107"/>
  <c r="F103"/>
  <c r="I102"/>
  <c r="H102"/>
  <c r="J102" s="1"/>
  <c r="I101"/>
  <c r="J101" s="1"/>
  <c r="J100"/>
  <c r="I100"/>
  <c r="H100"/>
  <c r="I99"/>
  <c r="I103" s="1"/>
  <c r="H99"/>
  <c r="J99" s="1"/>
  <c r="I98"/>
  <c r="H98"/>
  <c r="J98" s="1"/>
  <c r="J97"/>
  <c r="I97"/>
  <c r="H97"/>
  <c r="I96"/>
  <c r="H96"/>
  <c r="H103" s="1"/>
  <c r="F92"/>
  <c r="I91"/>
  <c r="H91"/>
  <c r="J91" s="1"/>
  <c r="I90"/>
  <c r="H90"/>
  <c r="J90" s="1"/>
  <c r="J89"/>
  <c r="I89"/>
  <c r="H89"/>
  <c r="J88"/>
  <c r="I88"/>
  <c r="H88"/>
  <c r="I87"/>
  <c r="H87"/>
  <c r="J87" s="1"/>
  <c r="I86"/>
  <c r="H86"/>
  <c r="J86" s="1"/>
  <c r="J85"/>
  <c r="I85"/>
  <c r="H85"/>
  <c r="J84"/>
  <c r="I84"/>
  <c r="H84"/>
  <c r="I83"/>
  <c r="I92" s="1"/>
  <c r="H83"/>
  <c r="J83" s="1"/>
  <c r="I82"/>
  <c r="H82"/>
  <c r="J82" s="1"/>
  <c r="J81"/>
  <c r="I81"/>
  <c r="H81"/>
  <c r="J80"/>
  <c r="I80"/>
  <c r="H80"/>
  <c r="F76"/>
  <c r="I75"/>
  <c r="H75"/>
  <c r="J75" s="1"/>
  <c r="I74"/>
  <c r="H74"/>
  <c r="J74" s="1"/>
  <c r="J73"/>
  <c r="I73"/>
  <c r="H73"/>
  <c r="J72"/>
  <c r="I72"/>
  <c r="H72"/>
  <c r="I71"/>
  <c r="H71"/>
  <c r="J71" s="1"/>
  <c r="I70"/>
  <c r="H70"/>
  <c r="J70" s="1"/>
  <c r="J69"/>
  <c r="I69"/>
  <c r="H69"/>
  <c r="J68"/>
  <c r="I68"/>
  <c r="H68"/>
  <c r="I67"/>
  <c r="H67"/>
  <c r="J67" s="1"/>
  <c r="I66"/>
  <c r="H66"/>
  <c r="J66" s="1"/>
  <c r="J65"/>
  <c r="I65"/>
  <c r="H65"/>
  <c r="J64"/>
  <c r="I64"/>
  <c r="H64"/>
  <c r="I63"/>
  <c r="I76" s="1"/>
  <c r="H63"/>
  <c r="J63" s="1"/>
  <c r="F59"/>
  <c r="I58"/>
  <c r="H58"/>
  <c r="J58" s="1"/>
  <c r="J57"/>
  <c r="I57"/>
  <c r="H57"/>
  <c r="J56"/>
  <c r="I56"/>
  <c r="H56"/>
  <c r="I55"/>
  <c r="H55"/>
  <c r="J55" s="1"/>
  <c r="I54"/>
  <c r="H54"/>
  <c r="J54" s="1"/>
  <c r="J53"/>
  <c r="I53"/>
  <c r="H53"/>
  <c r="J52"/>
  <c r="I52"/>
  <c r="H52"/>
  <c r="I51"/>
  <c r="H51"/>
  <c r="J51" s="1"/>
  <c r="I50"/>
  <c r="H50"/>
  <c r="J50" s="1"/>
  <c r="J49"/>
  <c r="I49"/>
  <c r="I59" s="1"/>
  <c r="H49"/>
  <c r="F45"/>
  <c r="J44"/>
  <c r="H44"/>
  <c r="J43"/>
  <c r="H43"/>
  <c r="J42"/>
  <c r="I42"/>
  <c r="H42"/>
  <c r="I41"/>
  <c r="H41"/>
  <c r="J41" s="1"/>
  <c r="J40"/>
  <c r="I40"/>
  <c r="J39"/>
  <c r="I39"/>
  <c r="I45" s="1"/>
  <c r="J38"/>
  <c r="I38"/>
  <c r="J37"/>
  <c r="J45" s="1"/>
  <c r="J36"/>
  <c r="I36"/>
  <c r="H36"/>
  <c r="I32"/>
  <c r="F32"/>
  <c r="J31"/>
  <c r="H31"/>
  <c r="J30"/>
  <c r="H30"/>
  <c r="J29"/>
  <c r="H29"/>
  <c r="J28"/>
  <c r="H28"/>
  <c r="J27"/>
  <c r="H27"/>
  <c r="J26"/>
  <c r="H26"/>
  <c r="J25"/>
  <c r="H25"/>
  <c r="J24"/>
  <c r="H24"/>
  <c r="J23"/>
  <c r="H23"/>
  <c r="J22"/>
  <c r="H22"/>
  <c r="J21"/>
  <c r="H21"/>
  <c r="J20"/>
  <c r="H20"/>
  <c r="J19"/>
  <c r="H19"/>
  <c r="J18"/>
  <c r="H18"/>
  <c r="J17"/>
  <c r="H17"/>
  <c r="J16"/>
  <c r="H16"/>
  <c r="J15"/>
  <c r="H15"/>
  <c r="J14"/>
  <c r="H14"/>
  <c r="J13"/>
  <c r="H13"/>
  <c r="J12"/>
  <c r="H12"/>
  <c r="J11"/>
  <c r="J32" s="1"/>
  <c r="H11"/>
  <c r="H32" s="1"/>
  <c r="J10"/>
  <c r="H10"/>
  <c r="I6"/>
  <c r="F6"/>
  <c r="J5"/>
  <c r="J6" s="1"/>
  <c r="H5"/>
  <c r="H6" s="1"/>
  <c r="F183" i="13"/>
  <c r="H182"/>
  <c r="H181"/>
  <c r="F178"/>
  <c r="H177"/>
  <c r="H178" s="1"/>
  <c r="F173"/>
  <c r="H172"/>
  <c r="H171"/>
  <c r="H169"/>
  <c r="H168"/>
  <c r="F164"/>
  <c r="H163"/>
  <c r="H162"/>
  <c r="H161"/>
  <c r="H160"/>
  <c r="H159"/>
  <c r="H158"/>
  <c r="H157"/>
  <c r="H156"/>
  <c r="F151"/>
  <c r="H150"/>
  <c r="H149"/>
  <c r="H148"/>
  <c r="H147"/>
  <c r="H146"/>
  <c r="H144"/>
  <c r="H143"/>
  <c r="H142"/>
  <c r="H141"/>
  <c r="H139"/>
  <c r="H138"/>
  <c r="H137"/>
  <c r="F133"/>
  <c r="H132"/>
  <c r="F128"/>
  <c r="H127"/>
  <c r="H128" s="1"/>
  <c r="F124"/>
  <c r="H123"/>
  <c r="H122"/>
  <c r="H121"/>
  <c r="H120"/>
  <c r="H119"/>
  <c r="H118"/>
  <c r="H117"/>
  <c r="H116"/>
  <c r="H115"/>
  <c r="F111"/>
  <c r="H110"/>
  <c r="H109"/>
  <c r="F105"/>
  <c r="H104"/>
  <c r="H102"/>
  <c r="H101"/>
  <c r="H100"/>
  <c r="H99"/>
  <c r="H98"/>
  <c r="F94"/>
  <c r="H93"/>
  <c r="H92"/>
  <c r="H91"/>
  <c r="H90"/>
  <c r="H89"/>
  <c r="H88"/>
  <c r="H87"/>
  <c r="H86"/>
  <c r="H85"/>
  <c r="H83"/>
  <c r="H82"/>
  <c r="H81"/>
  <c r="F77"/>
  <c r="H76"/>
  <c r="H75"/>
  <c r="H74"/>
  <c r="H73"/>
  <c r="H72"/>
  <c r="H71"/>
  <c r="H70"/>
  <c r="H69"/>
  <c r="H68"/>
  <c r="H67"/>
  <c r="H66"/>
  <c r="H65"/>
  <c r="H64"/>
  <c r="F60"/>
  <c r="H59"/>
  <c r="H57"/>
  <c r="H56"/>
  <c r="H55"/>
  <c r="H54"/>
  <c r="H53"/>
  <c r="H52"/>
  <c r="H51"/>
  <c r="H50"/>
  <c r="H49"/>
  <c r="F45"/>
  <c r="H44"/>
  <c r="H43"/>
  <c r="H42"/>
  <c r="H41"/>
  <c r="H36"/>
  <c r="F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F6"/>
  <c r="H5"/>
  <c r="H6" s="1"/>
  <c r="F173" i="11"/>
  <c r="I172"/>
  <c r="H172"/>
  <c r="J172" s="1"/>
  <c r="I171"/>
  <c r="I173" s="1"/>
  <c r="H171"/>
  <c r="J171" s="1"/>
  <c r="F168"/>
  <c r="I167"/>
  <c r="I168" s="1"/>
  <c r="H167"/>
  <c r="J167" s="1"/>
  <c r="J168" s="1"/>
  <c r="F163"/>
  <c r="J162"/>
  <c r="I162"/>
  <c r="H162"/>
  <c r="H163" s="1"/>
  <c r="J161"/>
  <c r="J163" s="1"/>
  <c r="I161"/>
  <c r="I163" s="1"/>
  <c r="H161"/>
  <c r="F157"/>
  <c r="I156"/>
  <c r="H156"/>
  <c r="J156" s="1"/>
  <c r="I155"/>
  <c r="H155"/>
  <c r="J155" s="1"/>
  <c r="J154"/>
  <c r="I154"/>
  <c r="H154"/>
  <c r="J153"/>
  <c r="I153"/>
  <c r="H153"/>
  <c r="I152"/>
  <c r="I157" s="1"/>
  <c r="H152"/>
  <c r="J152" s="1"/>
  <c r="I151"/>
  <c r="H151"/>
  <c r="J151" s="1"/>
  <c r="J150"/>
  <c r="J157" s="1"/>
  <c r="I150"/>
  <c r="H150"/>
  <c r="F145"/>
  <c r="J144"/>
  <c r="I144"/>
  <c r="H144"/>
  <c r="I143"/>
  <c r="H143"/>
  <c r="J143" s="1"/>
  <c r="I142"/>
  <c r="H142"/>
  <c r="J142" s="1"/>
  <c r="J141"/>
  <c r="I141"/>
  <c r="H141"/>
  <c r="J140"/>
  <c r="I140"/>
  <c r="H140"/>
  <c r="I139"/>
  <c r="H139"/>
  <c r="J139" s="1"/>
  <c r="I138"/>
  <c r="H138"/>
  <c r="J138" s="1"/>
  <c r="J137"/>
  <c r="I137"/>
  <c r="I136"/>
  <c r="I145" s="1"/>
  <c r="H136"/>
  <c r="J136" s="1"/>
  <c r="I135"/>
  <c r="H135"/>
  <c r="J135" s="1"/>
  <c r="J134"/>
  <c r="I134"/>
  <c r="H134"/>
  <c r="H145" s="1"/>
  <c r="F130"/>
  <c r="J129"/>
  <c r="J130" s="1"/>
  <c r="I129"/>
  <c r="I130" s="1"/>
  <c r="H129"/>
  <c r="H130" s="1"/>
  <c r="F125"/>
  <c r="I124"/>
  <c r="I125" s="1"/>
  <c r="H124"/>
  <c r="J124" s="1"/>
  <c r="J125" s="1"/>
  <c r="F121"/>
  <c r="I120"/>
  <c r="H120"/>
  <c r="J120" s="1"/>
  <c r="J119"/>
  <c r="I119"/>
  <c r="H119"/>
  <c r="J118"/>
  <c r="I118"/>
  <c r="H118"/>
  <c r="I117"/>
  <c r="H117"/>
  <c r="J117" s="1"/>
  <c r="I116"/>
  <c r="H116"/>
  <c r="J116" s="1"/>
  <c r="J115"/>
  <c r="I115"/>
  <c r="H115"/>
  <c r="J114"/>
  <c r="I114"/>
  <c r="H114"/>
  <c r="I113"/>
  <c r="I121" s="1"/>
  <c r="H113"/>
  <c r="J113" s="1"/>
  <c r="J121" s="1"/>
  <c r="F109"/>
  <c r="I108"/>
  <c r="I109" s="1"/>
  <c r="H108"/>
  <c r="J108" s="1"/>
  <c r="J107"/>
  <c r="I107"/>
  <c r="H107"/>
  <c r="F103"/>
  <c r="J102"/>
  <c r="I102"/>
  <c r="H102"/>
  <c r="I101"/>
  <c r="J101" s="1"/>
  <c r="J100"/>
  <c r="I100"/>
  <c r="H100"/>
  <c r="J99"/>
  <c r="I99"/>
  <c r="H99"/>
  <c r="I98"/>
  <c r="I103" s="1"/>
  <c r="H98"/>
  <c r="J98" s="1"/>
  <c r="I97"/>
  <c r="H97"/>
  <c r="J97" s="1"/>
  <c r="J96"/>
  <c r="I96"/>
  <c r="H96"/>
  <c r="H103" s="1"/>
  <c r="F92"/>
  <c r="J91"/>
  <c r="I91"/>
  <c r="H91"/>
  <c r="I90"/>
  <c r="H90"/>
  <c r="J90" s="1"/>
  <c r="I89"/>
  <c r="H89"/>
  <c r="J89" s="1"/>
  <c r="J88"/>
  <c r="I88"/>
  <c r="H88"/>
  <c r="J87"/>
  <c r="I87"/>
  <c r="H87"/>
  <c r="I86"/>
  <c r="H86"/>
  <c r="J86" s="1"/>
  <c r="I85"/>
  <c r="H85"/>
  <c r="J85" s="1"/>
  <c r="J84"/>
  <c r="I84"/>
  <c r="H84"/>
  <c r="J83"/>
  <c r="I83"/>
  <c r="H83"/>
  <c r="I82"/>
  <c r="I92" s="1"/>
  <c r="H82"/>
  <c r="J82" s="1"/>
  <c r="I81"/>
  <c r="H81"/>
  <c r="H92" s="1"/>
  <c r="F77"/>
  <c r="J76"/>
  <c r="I76"/>
  <c r="H76"/>
  <c r="J75"/>
  <c r="I75"/>
  <c r="H75"/>
  <c r="I74"/>
  <c r="H74"/>
  <c r="J74" s="1"/>
  <c r="I73"/>
  <c r="H73"/>
  <c r="J73" s="1"/>
  <c r="J72"/>
  <c r="I72"/>
  <c r="H72"/>
  <c r="J71"/>
  <c r="I71"/>
  <c r="H71"/>
  <c r="I70"/>
  <c r="H70"/>
  <c r="J70" s="1"/>
  <c r="I69"/>
  <c r="H69"/>
  <c r="J69" s="1"/>
  <c r="J68"/>
  <c r="I68"/>
  <c r="H68"/>
  <c r="J67"/>
  <c r="I67"/>
  <c r="H67"/>
  <c r="I66"/>
  <c r="H66"/>
  <c r="J66" s="1"/>
  <c r="I65"/>
  <c r="H65"/>
  <c r="J65" s="1"/>
  <c r="J64"/>
  <c r="I64"/>
  <c r="I77" s="1"/>
  <c r="H64"/>
  <c r="H77" s="1"/>
  <c r="F60"/>
  <c r="J59"/>
  <c r="I59"/>
  <c r="H59"/>
  <c r="I58"/>
  <c r="H58"/>
  <c r="J58" s="1"/>
  <c r="I57"/>
  <c r="H57"/>
  <c r="J57" s="1"/>
  <c r="J56"/>
  <c r="I56"/>
  <c r="H56"/>
  <c r="J55"/>
  <c r="I55"/>
  <c r="H55"/>
  <c r="I54"/>
  <c r="H54"/>
  <c r="J54" s="1"/>
  <c r="I53"/>
  <c r="H53"/>
  <c r="J53" s="1"/>
  <c r="J52"/>
  <c r="I52"/>
  <c r="H52"/>
  <c r="J51"/>
  <c r="I51"/>
  <c r="H51"/>
  <c r="I50"/>
  <c r="I60" s="1"/>
  <c r="H50"/>
  <c r="J50" s="1"/>
  <c r="J60" s="1"/>
  <c r="F46"/>
  <c r="I45"/>
  <c r="H45"/>
  <c r="J45" s="1"/>
  <c r="J44"/>
  <c r="I44"/>
  <c r="H44"/>
  <c r="J43"/>
  <c r="I43"/>
  <c r="H43"/>
  <c r="I42"/>
  <c r="H42"/>
  <c r="J42" s="1"/>
  <c r="I41"/>
  <c r="H41"/>
  <c r="J41" s="1"/>
  <c r="J40"/>
  <c r="I40"/>
  <c r="H40"/>
  <c r="J39"/>
  <c r="I39"/>
  <c r="H39"/>
  <c r="I38"/>
  <c r="H38"/>
  <c r="J38" s="1"/>
  <c r="I37"/>
  <c r="I46" s="1"/>
  <c r="H37"/>
  <c r="J37" s="1"/>
  <c r="J46" s="1"/>
  <c r="F33"/>
  <c r="J32"/>
  <c r="I32"/>
  <c r="H32"/>
  <c r="J31"/>
  <c r="I31"/>
  <c r="H31"/>
  <c r="I30"/>
  <c r="H30"/>
  <c r="J30" s="1"/>
  <c r="I29"/>
  <c r="H29"/>
  <c r="J29" s="1"/>
  <c r="J28"/>
  <c r="I28"/>
  <c r="H28"/>
  <c r="J27"/>
  <c r="I27"/>
  <c r="H27"/>
  <c r="I26"/>
  <c r="H26"/>
  <c r="J26" s="1"/>
  <c r="I25"/>
  <c r="H25"/>
  <c r="J25" s="1"/>
  <c r="J24"/>
  <c r="I24"/>
  <c r="H24"/>
  <c r="J23"/>
  <c r="I23"/>
  <c r="H23"/>
  <c r="I22"/>
  <c r="H22"/>
  <c r="J22" s="1"/>
  <c r="I21"/>
  <c r="H21"/>
  <c r="J21" s="1"/>
  <c r="J20"/>
  <c r="I20"/>
  <c r="H20"/>
  <c r="J19"/>
  <c r="I19"/>
  <c r="H19"/>
  <c r="I18"/>
  <c r="H18"/>
  <c r="J18" s="1"/>
  <c r="I17"/>
  <c r="H17"/>
  <c r="J17" s="1"/>
  <c r="J16"/>
  <c r="I16"/>
  <c r="H16"/>
  <c r="J15"/>
  <c r="I15"/>
  <c r="H15"/>
  <c r="I14"/>
  <c r="H14"/>
  <c r="J14" s="1"/>
  <c r="I13"/>
  <c r="H13"/>
  <c r="J13" s="1"/>
  <c r="J12"/>
  <c r="I12"/>
  <c r="H12"/>
  <c r="J11"/>
  <c r="I11"/>
  <c r="I33" s="1"/>
  <c r="H11"/>
  <c r="H33" s="1"/>
  <c r="F7"/>
  <c r="F174" s="1"/>
  <c r="I6"/>
  <c r="I7" s="1"/>
  <c r="H6"/>
  <c r="J6" s="1"/>
  <c r="I5"/>
  <c r="H5"/>
  <c r="J5" s="1"/>
  <c r="I141" i="9"/>
  <c r="I142"/>
  <c r="I148" s="1"/>
  <c r="H37"/>
  <c r="H148" s="1"/>
  <c r="F148"/>
  <c r="I24"/>
  <c r="I23"/>
  <c r="I34"/>
  <c r="H141"/>
  <c r="I129"/>
  <c r="I135"/>
  <c r="I100"/>
  <c r="F131"/>
  <c r="F123"/>
  <c r="F37"/>
  <c r="F26"/>
  <c r="H24"/>
  <c r="H23"/>
  <c r="H22"/>
  <c r="H21"/>
  <c r="H34"/>
  <c r="H129"/>
  <c r="F142"/>
  <c r="H127"/>
  <c r="I127"/>
  <c r="I136"/>
  <c r="F136"/>
  <c r="H135"/>
  <c r="H136" s="1"/>
  <c r="I130"/>
  <c r="I128"/>
  <c r="I120"/>
  <c r="I97"/>
  <c r="I98"/>
  <c r="I99"/>
  <c r="I101"/>
  <c r="I102"/>
  <c r="I63"/>
  <c r="I64"/>
  <c r="I65"/>
  <c r="I32"/>
  <c r="I33"/>
  <c r="I35"/>
  <c r="I36"/>
  <c r="I31"/>
  <c r="I21"/>
  <c r="I22"/>
  <c r="I25"/>
  <c r="H100"/>
  <c r="I5"/>
  <c r="I30"/>
  <c r="K173" i="41" l="1"/>
  <c r="J173"/>
  <c r="K178" i="40"/>
  <c r="J178"/>
  <c r="J176" i="39"/>
  <c r="K176"/>
  <c r="K171" i="38"/>
  <c r="J171"/>
  <c r="J181" i="37"/>
  <c r="K181"/>
  <c r="J181" i="35"/>
  <c r="K181" i="34"/>
  <c r="J181"/>
  <c r="K179" i="33"/>
  <c r="J179"/>
  <c r="K189" i="32"/>
  <c r="J189"/>
  <c r="K187" i="30"/>
  <c r="J187"/>
  <c r="K185" i="27"/>
  <c r="J185"/>
  <c r="J192" i="25"/>
  <c r="H79" i="23"/>
  <c r="J6"/>
  <c r="K145"/>
  <c r="I145"/>
  <c r="K55"/>
  <c r="J55"/>
  <c r="K123"/>
  <c r="J123"/>
  <c r="K179"/>
  <c r="K187" s="1"/>
  <c r="H187"/>
  <c r="K52"/>
  <c r="J52"/>
  <c r="K56"/>
  <c r="J56"/>
  <c r="K83"/>
  <c r="H99"/>
  <c r="K119"/>
  <c r="J119"/>
  <c r="K124"/>
  <c r="J124"/>
  <c r="K134"/>
  <c r="J134"/>
  <c r="H198"/>
  <c r="H46"/>
  <c r="I62"/>
  <c r="I176"/>
  <c r="K51"/>
  <c r="J51"/>
  <c r="K59"/>
  <c r="J59"/>
  <c r="K118"/>
  <c r="J118"/>
  <c r="K133"/>
  <c r="K135" s="1"/>
  <c r="J133"/>
  <c r="K149"/>
  <c r="K163" s="1"/>
  <c r="H163"/>
  <c r="K50"/>
  <c r="J50"/>
  <c r="K54"/>
  <c r="J54"/>
  <c r="K58"/>
  <c r="J58"/>
  <c r="K117"/>
  <c r="J117"/>
  <c r="K122"/>
  <c r="J122"/>
  <c r="K126"/>
  <c r="J126"/>
  <c r="H112"/>
  <c r="I112"/>
  <c r="I163"/>
  <c r="H62"/>
  <c r="J49"/>
  <c r="K53"/>
  <c r="J53"/>
  <c r="K57"/>
  <c r="J57"/>
  <c r="K61"/>
  <c r="J61"/>
  <c r="H128"/>
  <c r="J128" s="1"/>
  <c r="J116"/>
  <c r="K125"/>
  <c r="J125"/>
  <c r="K167"/>
  <c r="K176" s="1"/>
  <c r="H176"/>
  <c r="I79"/>
  <c r="I187"/>
  <c r="I198"/>
  <c r="H30"/>
  <c r="J7"/>
  <c r="F200"/>
  <c r="I30"/>
  <c r="J67" i="24"/>
  <c r="J141"/>
  <c r="J160"/>
  <c r="I134"/>
  <c r="I187"/>
  <c r="J181"/>
  <c r="J38" i="23"/>
  <c r="J22"/>
  <c r="J45"/>
  <c r="J14"/>
  <c r="J17"/>
  <c r="J25"/>
  <c r="J21"/>
  <c r="J169"/>
  <c r="J26"/>
  <c r="J9"/>
  <c r="J10"/>
  <c r="J13"/>
  <c r="J18"/>
  <c r="J27" i="24"/>
  <c r="K11"/>
  <c r="K36" s="1"/>
  <c r="H36"/>
  <c r="J123"/>
  <c r="J125"/>
  <c r="J129"/>
  <c r="H187"/>
  <c r="J182"/>
  <c r="J186"/>
  <c r="J24"/>
  <c r="K166"/>
  <c r="J179"/>
  <c r="K181"/>
  <c r="J183"/>
  <c r="K185"/>
  <c r="I36"/>
  <c r="J127"/>
  <c r="J131"/>
  <c r="K178"/>
  <c r="J180"/>
  <c r="K182"/>
  <c r="J184"/>
  <c r="K186"/>
  <c r="J49"/>
  <c r="J92"/>
  <c r="J93"/>
  <c r="H154"/>
  <c r="K165"/>
  <c r="J197"/>
  <c r="J11"/>
  <c r="J55"/>
  <c r="I142"/>
  <c r="J178"/>
  <c r="J187" s="1"/>
  <c r="J198"/>
  <c r="H105"/>
  <c r="J16"/>
  <c r="J32"/>
  <c r="J58"/>
  <c r="J89"/>
  <c r="J19"/>
  <c r="J63"/>
  <c r="J90"/>
  <c r="K67"/>
  <c r="K68" s="1"/>
  <c r="I174"/>
  <c r="J168"/>
  <c r="J170"/>
  <c r="J12"/>
  <c r="J20"/>
  <c r="J28"/>
  <c r="J45"/>
  <c r="K50"/>
  <c r="J59"/>
  <c r="J74"/>
  <c r="J76"/>
  <c r="J78"/>
  <c r="J80"/>
  <c r="J82"/>
  <c r="J84"/>
  <c r="J113"/>
  <c r="J122"/>
  <c r="J124"/>
  <c r="H142"/>
  <c r="J153"/>
  <c r="J193"/>
  <c r="J15"/>
  <c r="J23"/>
  <c r="J31"/>
  <c r="J46"/>
  <c r="J62"/>
  <c r="I154"/>
  <c r="G219"/>
  <c r="H68"/>
  <c r="J73"/>
  <c r="J75"/>
  <c r="J77"/>
  <c r="J79"/>
  <c r="J81"/>
  <c r="J83"/>
  <c r="J97"/>
  <c r="J99"/>
  <c r="J101"/>
  <c r="J103"/>
  <c r="J110"/>
  <c r="J112"/>
  <c r="J114"/>
  <c r="J116"/>
  <c r="J128"/>
  <c r="J130"/>
  <c r="J132"/>
  <c r="H174"/>
  <c r="J161"/>
  <c r="I199"/>
  <c r="F219"/>
  <c r="J13"/>
  <c r="J17"/>
  <c r="J21"/>
  <c r="J25"/>
  <c r="J29"/>
  <c r="J47"/>
  <c r="K51"/>
  <c r="J56"/>
  <c r="J60"/>
  <c r="J64"/>
  <c r="K121"/>
  <c r="K122"/>
  <c r="K123"/>
  <c r="K124"/>
  <c r="K125"/>
  <c r="K140"/>
  <c r="K141"/>
  <c r="K152"/>
  <c r="K153"/>
  <c r="J163"/>
  <c r="J192"/>
  <c r="J194"/>
  <c r="H199"/>
  <c r="J14"/>
  <c r="J18"/>
  <c r="J22"/>
  <c r="J26"/>
  <c r="J30"/>
  <c r="J44"/>
  <c r="J48"/>
  <c r="J57"/>
  <c r="J61"/>
  <c r="J65"/>
  <c r="H85"/>
  <c r="H117"/>
  <c r="J121"/>
  <c r="J140"/>
  <c r="J142" s="1"/>
  <c r="J152"/>
  <c r="J154" s="1"/>
  <c r="J164"/>
  <c r="J196"/>
  <c r="I217"/>
  <c r="J195" i="23"/>
  <c r="J44"/>
  <c r="J39"/>
  <c r="J86"/>
  <c r="J111"/>
  <c r="J42"/>
  <c r="J40"/>
  <c r="J5"/>
  <c r="K42"/>
  <c r="J23"/>
  <c r="J19"/>
  <c r="J15"/>
  <c r="J11"/>
  <c r="K40"/>
  <c r="K44"/>
  <c r="J43"/>
  <c r="J41"/>
  <c r="J24"/>
  <c r="J20"/>
  <c r="J16"/>
  <c r="J12"/>
  <c r="J8"/>
  <c r="J212" i="24"/>
  <c r="J213"/>
  <c r="J214"/>
  <c r="J215"/>
  <c r="K216"/>
  <c r="H217"/>
  <c r="K217" s="1"/>
  <c r="K95"/>
  <c r="K97"/>
  <c r="K99"/>
  <c r="K101"/>
  <c r="K103"/>
  <c r="K110"/>
  <c r="K112"/>
  <c r="K113"/>
  <c r="K114"/>
  <c r="K168"/>
  <c r="K170"/>
  <c r="H52"/>
  <c r="K72"/>
  <c r="K73"/>
  <c r="K74"/>
  <c r="K75"/>
  <c r="K76"/>
  <c r="K77"/>
  <c r="K78"/>
  <c r="K79"/>
  <c r="K80"/>
  <c r="K81"/>
  <c r="K82"/>
  <c r="K83"/>
  <c r="K84"/>
  <c r="J95"/>
  <c r="J96"/>
  <c r="J98"/>
  <c r="J100"/>
  <c r="J102"/>
  <c r="J109"/>
  <c r="J111"/>
  <c r="K116"/>
  <c r="I117"/>
  <c r="K127"/>
  <c r="K128"/>
  <c r="K129"/>
  <c r="K130"/>
  <c r="K131"/>
  <c r="K132"/>
  <c r="K147"/>
  <c r="K148" s="1"/>
  <c r="K159"/>
  <c r="K160"/>
  <c r="K161"/>
  <c r="J169"/>
  <c r="J171"/>
  <c r="J172"/>
  <c r="K192"/>
  <c r="K193"/>
  <c r="K194"/>
  <c r="J205"/>
  <c r="J206" s="1"/>
  <c r="H206"/>
  <c r="K109"/>
  <c r="J72"/>
  <c r="J147"/>
  <c r="J148" s="1"/>
  <c r="J159"/>
  <c r="K111" i="23"/>
  <c r="K138"/>
  <c r="K139" s="1"/>
  <c r="J175"/>
  <c r="J197"/>
  <c r="J106"/>
  <c r="H145"/>
  <c r="K189"/>
  <c r="K190" s="1"/>
  <c r="J107"/>
  <c r="J103"/>
  <c r="J105"/>
  <c r="J84"/>
  <c r="J109"/>
  <c r="J144"/>
  <c r="J153"/>
  <c r="J158"/>
  <c r="J159"/>
  <c r="J172"/>
  <c r="J149"/>
  <c r="J104"/>
  <c r="J167"/>
  <c r="J189"/>
  <c r="J190" s="1"/>
  <c r="K86"/>
  <c r="H135"/>
  <c r="J155"/>
  <c r="J160"/>
  <c r="J173"/>
  <c r="K66"/>
  <c r="K79" s="1"/>
  <c r="K116"/>
  <c r="K120"/>
  <c r="J154"/>
  <c r="J171"/>
  <c r="J87"/>
  <c r="J161"/>
  <c r="J157"/>
  <c r="J174"/>
  <c r="J170"/>
  <c r="J194"/>
  <c r="J196"/>
  <c r="J183"/>
  <c r="J185"/>
  <c r="J184"/>
  <c r="J168"/>
  <c r="J151"/>
  <c r="J150"/>
  <c r="J143"/>
  <c r="J145" s="1"/>
  <c r="J68"/>
  <c r="J72"/>
  <c r="J76"/>
  <c r="J69"/>
  <c r="J73"/>
  <c r="J77"/>
  <c r="J70"/>
  <c r="J74"/>
  <c r="J78"/>
  <c r="J67"/>
  <c r="J71"/>
  <c r="J75"/>
  <c r="K193"/>
  <c r="K194"/>
  <c r="K195"/>
  <c r="K196"/>
  <c r="J89"/>
  <c r="J90"/>
  <c r="J91"/>
  <c r="J92"/>
  <c r="J93"/>
  <c r="J94"/>
  <c r="J95"/>
  <c r="J96"/>
  <c r="J97"/>
  <c r="J179"/>
  <c r="J180"/>
  <c r="J181"/>
  <c r="K5"/>
  <c r="K6"/>
  <c r="K7"/>
  <c r="J34"/>
  <c r="K49"/>
  <c r="J66"/>
  <c r="K103"/>
  <c r="J138"/>
  <c r="J139" s="1"/>
  <c r="J193"/>
  <c r="I190"/>
  <c r="J83"/>
  <c r="K211" i="22"/>
  <c r="J6"/>
  <c r="K26"/>
  <c r="K27"/>
  <c r="K28"/>
  <c r="J47"/>
  <c r="K65"/>
  <c r="H83"/>
  <c r="I168"/>
  <c r="K159"/>
  <c r="K160"/>
  <c r="K186"/>
  <c r="K187"/>
  <c r="K188"/>
  <c r="K6"/>
  <c r="I7"/>
  <c r="J12"/>
  <c r="J14"/>
  <c r="J16"/>
  <c r="J18"/>
  <c r="J20"/>
  <c r="J22"/>
  <c r="J24"/>
  <c r="J25"/>
  <c r="K30"/>
  <c r="J43"/>
  <c r="J147"/>
  <c r="J148" s="1"/>
  <c r="K162"/>
  <c r="K163"/>
  <c r="K164"/>
  <c r="K165"/>
  <c r="K166"/>
  <c r="K172"/>
  <c r="K173"/>
  <c r="K174"/>
  <c r="K175"/>
  <c r="K176"/>
  <c r="K177"/>
  <c r="K178"/>
  <c r="K179"/>
  <c r="J186"/>
  <c r="H200"/>
  <c r="H7"/>
  <c r="J49"/>
  <c r="I33"/>
  <c r="J44"/>
  <c r="H113"/>
  <c r="H148"/>
  <c r="J157"/>
  <c r="J172"/>
  <c r="J181" s="1"/>
  <c r="F211"/>
  <c r="J207"/>
  <c r="J209"/>
  <c r="I210"/>
  <c r="J208"/>
  <c r="J199"/>
  <c r="J200" s="1"/>
  <c r="J190"/>
  <c r="J193" s="1"/>
  <c r="J192"/>
  <c r="I193"/>
  <c r="J153"/>
  <c r="J155"/>
  <c r="J154"/>
  <c r="J135"/>
  <c r="I128"/>
  <c r="J119"/>
  <c r="J121"/>
  <c r="J123"/>
  <c r="J125"/>
  <c r="J127"/>
  <c r="J118"/>
  <c r="J120"/>
  <c r="J122"/>
  <c r="J124"/>
  <c r="J126"/>
  <c r="I113"/>
  <c r="J112"/>
  <c r="J89"/>
  <c r="J93"/>
  <c r="J95"/>
  <c r="J97"/>
  <c r="J99"/>
  <c r="G211"/>
  <c r="J90"/>
  <c r="J92"/>
  <c r="J94"/>
  <c r="J96"/>
  <c r="J98"/>
  <c r="J100"/>
  <c r="J72"/>
  <c r="J74"/>
  <c r="J76"/>
  <c r="J78"/>
  <c r="J80"/>
  <c r="J82"/>
  <c r="J71"/>
  <c r="J73"/>
  <c r="J75"/>
  <c r="J77"/>
  <c r="J79"/>
  <c r="J81"/>
  <c r="J53"/>
  <c r="J55"/>
  <c r="J57"/>
  <c r="J59"/>
  <c r="J61"/>
  <c r="J63"/>
  <c r="J54"/>
  <c r="J56"/>
  <c r="J58"/>
  <c r="J60"/>
  <c r="J62"/>
  <c r="I50"/>
  <c r="J11"/>
  <c r="J13"/>
  <c r="J15"/>
  <c r="J17"/>
  <c r="J19"/>
  <c r="J21"/>
  <c r="J23"/>
  <c r="J5"/>
  <c r="J50"/>
  <c r="H211"/>
  <c r="H50"/>
  <c r="K46"/>
  <c r="K47"/>
  <c r="K87"/>
  <c r="K89"/>
  <c r="K90"/>
  <c r="K105"/>
  <c r="K107"/>
  <c r="K109"/>
  <c r="K118"/>
  <c r="K119"/>
  <c r="K120"/>
  <c r="K134"/>
  <c r="K135"/>
  <c r="K190"/>
  <c r="K191"/>
  <c r="K192"/>
  <c r="K5"/>
  <c r="K11"/>
  <c r="K12"/>
  <c r="K13"/>
  <c r="K14"/>
  <c r="K15"/>
  <c r="K16"/>
  <c r="K17"/>
  <c r="K18"/>
  <c r="K19"/>
  <c r="K20"/>
  <c r="K21"/>
  <c r="K22"/>
  <c r="K23"/>
  <c r="J32"/>
  <c r="H33"/>
  <c r="K53"/>
  <c r="K54"/>
  <c r="K55"/>
  <c r="K56"/>
  <c r="K57"/>
  <c r="K58"/>
  <c r="K59"/>
  <c r="K60"/>
  <c r="K61"/>
  <c r="K62"/>
  <c r="K63"/>
  <c r="K70"/>
  <c r="K71"/>
  <c r="K72"/>
  <c r="K73"/>
  <c r="K74"/>
  <c r="K75"/>
  <c r="K76"/>
  <c r="K77"/>
  <c r="K78"/>
  <c r="K79"/>
  <c r="K80"/>
  <c r="K81"/>
  <c r="K82"/>
  <c r="J87"/>
  <c r="J88"/>
  <c r="K92"/>
  <c r="K93"/>
  <c r="K94"/>
  <c r="K95"/>
  <c r="K96"/>
  <c r="K97"/>
  <c r="K98"/>
  <c r="K99"/>
  <c r="K100"/>
  <c r="J105"/>
  <c r="J106"/>
  <c r="J108"/>
  <c r="J110"/>
  <c r="K112"/>
  <c r="J117"/>
  <c r="K122"/>
  <c r="K123"/>
  <c r="K124"/>
  <c r="K125"/>
  <c r="K126"/>
  <c r="K127"/>
  <c r="J134"/>
  <c r="K153"/>
  <c r="K154"/>
  <c r="K155"/>
  <c r="H168"/>
  <c r="K117"/>
  <c r="J70"/>
  <c r="J83" s="1"/>
  <c r="K206"/>
  <c r="K207"/>
  <c r="K208"/>
  <c r="K209"/>
  <c r="J206"/>
  <c r="J168" i="21"/>
  <c r="J211" s="1"/>
  <c r="K53"/>
  <c r="J176"/>
  <c r="K73"/>
  <c r="K81"/>
  <c r="K159"/>
  <c r="J175"/>
  <c r="J190"/>
  <c r="J177"/>
  <c r="K70"/>
  <c r="K78"/>
  <c r="K97"/>
  <c r="K146"/>
  <c r="K176"/>
  <c r="J179"/>
  <c r="J186"/>
  <c r="K61"/>
  <c r="K74"/>
  <c r="K82"/>
  <c r="K93"/>
  <c r="K112"/>
  <c r="K157"/>
  <c r="J188"/>
  <c r="K172"/>
  <c r="J187"/>
  <c r="J199"/>
  <c r="J178"/>
  <c r="J174"/>
  <c r="J191"/>
  <c r="G211"/>
  <c r="J180"/>
  <c r="J172"/>
  <c r="J207"/>
  <c r="J209"/>
  <c r="J208"/>
  <c r="K37"/>
  <c r="K42"/>
  <c r="K44"/>
  <c r="K47"/>
  <c r="K11"/>
  <c r="K12"/>
  <c r="K13"/>
  <c r="K14"/>
  <c r="K15"/>
  <c r="K16"/>
  <c r="K17"/>
  <c r="K18"/>
  <c r="K19"/>
  <c r="K20"/>
  <c r="K21"/>
  <c r="K22"/>
  <c r="K23"/>
  <c r="K25"/>
  <c r="K26"/>
  <c r="K27"/>
  <c r="K28"/>
  <c r="K30"/>
  <c r="K32"/>
  <c r="K134"/>
  <c r="K135"/>
  <c r="K206"/>
  <c r="K207"/>
  <c r="K208"/>
  <c r="K209"/>
  <c r="K162"/>
  <c r="J206"/>
  <c r="J102" i="18"/>
  <c r="J14"/>
  <c r="J26"/>
  <c r="J69"/>
  <c r="J73"/>
  <c r="J115"/>
  <c r="J157"/>
  <c r="J56"/>
  <c r="J169"/>
  <c r="J173"/>
  <c r="J43"/>
  <c r="J122"/>
  <c r="J155"/>
  <c r="J171"/>
  <c r="J12"/>
  <c r="J105"/>
  <c r="J59"/>
  <c r="J93"/>
  <c r="J108"/>
  <c r="J130"/>
  <c r="J142"/>
  <c r="J94"/>
  <c r="J85"/>
  <c r="J185"/>
  <c r="J113"/>
  <c r="I143"/>
  <c r="J182"/>
  <c r="J114"/>
  <c r="J86"/>
  <c r="J57"/>
  <c r="J30"/>
  <c r="J90"/>
  <c r="J106"/>
  <c r="J148"/>
  <c r="J152"/>
  <c r="J201"/>
  <c r="J118"/>
  <c r="J158"/>
  <c r="J172"/>
  <c r="J18"/>
  <c r="J45"/>
  <c r="J61"/>
  <c r="J203"/>
  <c r="J41"/>
  <c r="J202"/>
  <c r="J28"/>
  <c r="J74"/>
  <c r="J10"/>
  <c r="J167"/>
  <c r="J89"/>
  <c r="J103"/>
  <c r="J52"/>
  <c r="J16"/>
  <c r="J20"/>
  <c r="J24"/>
  <c r="J77"/>
  <c r="J22"/>
  <c r="J55"/>
  <c r="J51"/>
  <c r="J72"/>
  <c r="J68"/>
  <c r="J84"/>
  <c r="J204"/>
  <c r="J31"/>
  <c r="J27"/>
  <c r="J23"/>
  <c r="J19"/>
  <c r="J15"/>
  <c r="J11"/>
  <c r="J119"/>
  <c r="J186"/>
  <c r="J54"/>
  <c r="J50"/>
  <c r="J175"/>
  <c r="J76"/>
  <c r="J154"/>
  <c r="J168"/>
  <c r="J183"/>
  <c r="J181"/>
  <c r="J170"/>
  <c r="J174"/>
  <c r="J150"/>
  <c r="J149"/>
  <c r="J153"/>
  <c r="J71"/>
  <c r="J17"/>
  <c r="J25"/>
  <c r="J13"/>
  <c r="J21"/>
  <c r="J29"/>
  <c r="J129"/>
  <c r="J83"/>
  <c r="I46"/>
  <c r="J5"/>
  <c r="K127" i="19"/>
  <c r="J191"/>
  <c r="K96"/>
  <c r="K179"/>
  <c r="K32"/>
  <c r="K155"/>
  <c r="I32"/>
  <c r="I191" s="1"/>
  <c r="K5"/>
  <c r="K51"/>
  <c r="K62" s="1"/>
  <c r="K100"/>
  <c r="K108" s="1"/>
  <c r="K112"/>
  <c r="K114" s="1"/>
  <c r="K121"/>
  <c r="K143"/>
  <c r="K163"/>
  <c r="K169" s="1"/>
  <c r="I179"/>
  <c r="K187"/>
  <c r="K190" s="1"/>
  <c r="I137"/>
  <c r="I47" i="17"/>
  <c r="J74"/>
  <c r="I32"/>
  <c r="J75"/>
  <c r="J187" i="18"/>
  <c r="I176"/>
  <c r="J160"/>
  <c r="J159"/>
  <c r="J141"/>
  <c r="J136"/>
  <c r="J137" s="1"/>
  <c r="I123"/>
  <c r="J117"/>
  <c r="J120"/>
  <c r="J116"/>
  <c r="J121"/>
  <c r="I131"/>
  <c r="J101"/>
  <c r="J104"/>
  <c r="I97"/>
  <c r="J88"/>
  <c r="J91"/>
  <c r="J96"/>
  <c r="J92"/>
  <c r="J95"/>
  <c r="I79"/>
  <c r="J67"/>
  <c r="J70"/>
  <c r="J75"/>
  <c r="J78"/>
  <c r="J53"/>
  <c r="J58"/>
  <c r="I62"/>
  <c r="J42"/>
  <c r="J44"/>
  <c r="J36"/>
  <c r="I32"/>
  <c r="J66"/>
  <c r="J194"/>
  <c r="J49"/>
  <c r="J189" i="17"/>
  <c r="J73"/>
  <c r="J163"/>
  <c r="J177"/>
  <c r="J93"/>
  <c r="J26"/>
  <c r="J44"/>
  <c r="J15"/>
  <c r="J30"/>
  <c r="J53"/>
  <c r="J102"/>
  <c r="J167"/>
  <c r="J103"/>
  <c r="J10"/>
  <c r="J14"/>
  <c r="J18"/>
  <c r="J22"/>
  <c r="H137"/>
  <c r="J42"/>
  <c r="J166"/>
  <c r="J16"/>
  <c r="J68"/>
  <c r="J143"/>
  <c r="J160"/>
  <c r="J165"/>
  <c r="J183"/>
  <c r="J184" s="1"/>
  <c r="J150"/>
  <c r="J154"/>
  <c r="J176"/>
  <c r="J71"/>
  <c r="J122"/>
  <c r="J147"/>
  <c r="J152"/>
  <c r="J123"/>
  <c r="J67"/>
  <c r="J120"/>
  <c r="I137"/>
  <c r="J119"/>
  <c r="J124"/>
  <c r="J24"/>
  <c r="J31"/>
  <c r="H47"/>
  <c r="J54"/>
  <c r="J58"/>
  <c r="J90"/>
  <c r="J94"/>
  <c r="H184"/>
  <c r="J104"/>
  <c r="J84"/>
  <c r="J56"/>
  <c r="J59"/>
  <c r="J91"/>
  <c r="J105"/>
  <c r="H114"/>
  <c r="J168"/>
  <c r="J88"/>
  <c r="H179"/>
  <c r="I114"/>
  <c r="H62"/>
  <c r="J55"/>
  <c r="J148"/>
  <c r="J77"/>
  <c r="J89"/>
  <c r="I127"/>
  <c r="J146"/>
  <c r="J136"/>
  <c r="J45"/>
  <c r="J57"/>
  <c r="J61"/>
  <c r="J69"/>
  <c r="J72"/>
  <c r="J164"/>
  <c r="H108"/>
  <c r="H155"/>
  <c r="J5"/>
  <c r="J13"/>
  <c r="J17"/>
  <c r="J21"/>
  <c r="J25"/>
  <c r="J29"/>
  <c r="J43"/>
  <c r="J125"/>
  <c r="J153"/>
  <c r="H127"/>
  <c r="H169"/>
  <c r="J174"/>
  <c r="H32"/>
  <c r="H79"/>
  <c r="H96"/>
  <c r="J173"/>
  <c r="J179" s="1"/>
  <c r="J70"/>
  <c r="J78"/>
  <c r="J107"/>
  <c r="J37"/>
  <c r="I179"/>
  <c r="J41"/>
  <c r="I169"/>
  <c r="J142"/>
  <c r="I155"/>
  <c r="J121"/>
  <c r="I108"/>
  <c r="J92"/>
  <c r="I96"/>
  <c r="J85"/>
  <c r="J76"/>
  <c r="I62"/>
  <c r="G191"/>
  <c r="J12"/>
  <c r="J20"/>
  <c r="J28"/>
  <c r="J188"/>
  <c r="J178"/>
  <c r="J162"/>
  <c r="J145"/>
  <c r="J126"/>
  <c r="J113"/>
  <c r="J112"/>
  <c r="J114" s="1"/>
  <c r="J101"/>
  <c r="J83"/>
  <c r="J87"/>
  <c r="J95"/>
  <c r="J66"/>
  <c r="J52"/>
  <c r="J46"/>
  <c r="J23"/>
  <c r="J11"/>
  <c r="J19"/>
  <c r="J27"/>
  <c r="I6"/>
  <c r="J187"/>
  <c r="J36"/>
  <c r="J51"/>
  <c r="J100"/>
  <c r="J118"/>
  <c r="J130"/>
  <c r="J131" s="1"/>
  <c r="J135"/>
  <c r="J141"/>
  <c r="J161"/>
  <c r="H32" i="13"/>
  <c r="J71"/>
  <c r="J67"/>
  <c r="J54"/>
  <c r="J43"/>
  <c r="J99"/>
  <c r="J82"/>
  <c r="J24"/>
  <c r="J20"/>
  <c r="J16"/>
  <c r="J12"/>
  <c r="J22"/>
  <c r="J25"/>
  <c r="J29"/>
  <c r="J120"/>
  <c r="J157"/>
  <c r="J74"/>
  <c r="J70"/>
  <c r="H124"/>
  <c r="J100"/>
  <c r="J21"/>
  <c r="J13"/>
  <c r="H45"/>
  <c r="H60"/>
  <c r="J75"/>
  <c r="J150"/>
  <c r="J146"/>
  <c r="J141"/>
  <c r="J137"/>
  <c r="J122"/>
  <c r="J118"/>
  <c r="J110"/>
  <c r="J66"/>
  <c r="J123"/>
  <c r="J50"/>
  <c r="J143"/>
  <c r="J17"/>
  <c r="J83"/>
  <c r="J92"/>
  <c r="I173"/>
  <c r="J53"/>
  <c r="J163"/>
  <c r="I105"/>
  <c r="I32"/>
  <c r="J138"/>
  <c r="J119"/>
  <c r="J91"/>
  <c r="J87"/>
  <c r="J57"/>
  <c r="J49"/>
  <c r="J28"/>
  <c r="H77"/>
  <c r="H173"/>
  <c r="J88"/>
  <c r="J59"/>
  <c r="J172"/>
  <c r="J159"/>
  <c r="F184"/>
  <c r="H151"/>
  <c r="H105"/>
  <c r="H164"/>
  <c r="J160"/>
  <c r="J171"/>
  <c r="J162"/>
  <c r="J158"/>
  <c r="J149"/>
  <c r="J144"/>
  <c r="I94"/>
  <c r="J44"/>
  <c r="I124"/>
  <c r="J98"/>
  <c r="I164"/>
  <c r="I77"/>
  <c r="I60"/>
  <c r="J72"/>
  <c r="J132"/>
  <c r="J133" s="1"/>
  <c r="J30"/>
  <c r="I151"/>
  <c r="J14"/>
  <c r="J69"/>
  <c r="I45"/>
  <c r="J36"/>
  <c r="J117"/>
  <c r="J147"/>
  <c r="J5"/>
  <c r="J6" s="1"/>
  <c r="J59" i="15"/>
  <c r="J76"/>
  <c r="I180"/>
  <c r="J92"/>
  <c r="J148"/>
  <c r="J113"/>
  <c r="J122" s="1"/>
  <c r="J136"/>
  <c r="J156"/>
  <c r="J161" s="1"/>
  <c r="J168"/>
  <c r="J169" s="1"/>
  <c r="H59"/>
  <c r="J96"/>
  <c r="J103" s="1"/>
  <c r="H76"/>
  <c r="H92"/>
  <c r="H126"/>
  <c r="H174"/>
  <c r="H45"/>
  <c r="H180" s="1"/>
  <c r="J182" i="13"/>
  <c r="I183"/>
  <c r="J19"/>
  <c r="J27"/>
  <c r="J11"/>
  <c r="J18"/>
  <c r="J26"/>
  <c r="J15"/>
  <c r="J23"/>
  <c r="J31"/>
  <c r="J181"/>
  <c r="J169"/>
  <c r="J161"/>
  <c r="J139"/>
  <c r="J142"/>
  <c r="J148"/>
  <c r="J116"/>
  <c r="J121"/>
  <c r="J115"/>
  <c r="J109"/>
  <c r="J102"/>
  <c r="J104"/>
  <c r="J86"/>
  <c r="J89"/>
  <c r="J81"/>
  <c r="J85"/>
  <c r="J90"/>
  <c r="J93"/>
  <c r="J65"/>
  <c r="J68"/>
  <c r="J73"/>
  <c r="J76"/>
  <c r="J51"/>
  <c r="J56"/>
  <c r="J52"/>
  <c r="J55"/>
  <c r="J41"/>
  <c r="J38"/>
  <c r="J42"/>
  <c r="H94"/>
  <c r="H133"/>
  <c r="J10"/>
  <c r="J64"/>
  <c r="J101"/>
  <c r="H111"/>
  <c r="J127"/>
  <c r="J128" s="1"/>
  <c r="J156"/>
  <c r="J168"/>
  <c r="J177"/>
  <c r="J178" s="1"/>
  <c r="H183"/>
  <c r="J7" i="11"/>
  <c r="J103"/>
  <c r="J145"/>
  <c r="J173"/>
  <c r="I174"/>
  <c r="J33"/>
  <c r="J77"/>
  <c r="J109"/>
  <c r="H46"/>
  <c r="H109"/>
  <c r="H121"/>
  <c r="H168"/>
  <c r="H7"/>
  <c r="H174" s="1"/>
  <c r="H125"/>
  <c r="H157"/>
  <c r="H60"/>
  <c r="J81"/>
  <c r="J92" s="1"/>
  <c r="H173"/>
  <c r="I37" i="9"/>
  <c r="I131"/>
  <c r="J23"/>
  <c r="J24"/>
  <c r="J34"/>
  <c r="J129"/>
  <c r="J127"/>
  <c r="J141"/>
  <c r="J142" s="1"/>
  <c r="J148" s="1"/>
  <c r="J135"/>
  <c r="J136" s="1"/>
  <c r="H142"/>
  <c r="J100"/>
  <c r="H130"/>
  <c r="J130" s="1"/>
  <c r="H128"/>
  <c r="J128" s="1"/>
  <c r="I122"/>
  <c r="H122"/>
  <c r="I121"/>
  <c r="H121"/>
  <c r="J120"/>
  <c r="I119"/>
  <c r="H119"/>
  <c r="I118"/>
  <c r="H118"/>
  <c r="I117"/>
  <c r="H117"/>
  <c r="F113"/>
  <c r="I112"/>
  <c r="I113" s="1"/>
  <c r="H112"/>
  <c r="F108"/>
  <c r="I107"/>
  <c r="I108" s="1"/>
  <c r="H107"/>
  <c r="F103"/>
  <c r="H102"/>
  <c r="J102" s="1"/>
  <c r="H101"/>
  <c r="J101" s="1"/>
  <c r="H99"/>
  <c r="J99" s="1"/>
  <c r="H98"/>
  <c r="H97"/>
  <c r="J97" s="1"/>
  <c r="I96"/>
  <c r="H96"/>
  <c r="I95"/>
  <c r="H95"/>
  <c r="F91"/>
  <c r="I90"/>
  <c r="H90"/>
  <c r="I89"/>
  <c r="H89"/>
  <c r="F85"/>
  <c r="I84"/>
  <c r="H84"/>
  <c r="I83"/>
  <c r="H83"/>
  <c r="I82"/>
  <c r="H82"/>
  <c r="F78"/>
  <c r="I77"/>
  <c r="H77"/>
  <c r="I76"/>
  <c r="H76"/>
  <c r="I75"/>
  <c r="H75"/>
  <c r="I74"/>
  <c r="H74"/>
  <c r="I73"/>
  <c r="H73"/>
  <c r="I72"/>
  <c r="H72"/>
  <c r="I71"/>
  <c r="H71"/>
  <c r="I70"/>
  <c r="H70"/>
  <c r="F66"/>
  <c r="H65"/>
  <c r="J65" s="1"/>
  <c r="H64"/>
  <c r="J64" s="1"/>
  <c r="H63"/>
  <c r="I62"/>
  <c r="H62"/>
  <c r="I61"/>
  <c r="H61"/>
  <c r="I60"/>
  <c r="H60"/>
  <c r="I59"/>
  <c r="H59"/>
  <c r="I58"/>
  <c r="H58"/>
  <c r="I57"/>
  <c r="H57"/>
  <c r="I56"/>
  <c r="H56"/>
  <c r="I55"/>
  <c r="H55"/>
  <c r="F51"/>
  <c r="I50"/>
  <c r="H50"/>
  <c r="I49"/>
  <c r="H49"/>
  <c r="I48"/>
  <c r="H48"/>
  <c r="I47"/>
  <c r="H47"/>
  <c r="I46"/>
  <c r="H46"/>
  <c r="I45"/>
  <c r="H45"/>
  <c r="I44"/>
  <c r="H44"/>
  <c r="I43"/>
  <c r="H43"/>
  <c r="I42"/>
  <c r="H42"/>
  <c r="I41"/>
  <c r="H41"/>
  <c r="H36"/>
  <c r="J36" s="1"/>
  <c r="H35"/>
  <c r="H33"/>
  <c r="J33" s="1"/>
  <c r="H32"/>
  <c r="J32" s="1"/>
  <c r="H31"/>
  <c r="J31" s="1"/>
  <c r="H30"/>
  <c r="H25"/>
  <c r="J22"/>
  <c r="J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F7"/>
  <c r="I6"/>
  <c r="H6"/>
  <c r="H5"/>
  <c r="F126" i="8"/>
  <c r="J125"/>
  <c r="I125"/>
  <c r="H125"/>
  <c r="I124"/>
  <c r="I126" s="1"/>
  <c r="H124"/>
  <c r="J124" s="1"/>
  <c r="I123"/>
  <c r="H123"/>
  <c r="H126" s="1"/>
  <c r="F119"/>
  <c r="J118"/>
  <c r="I118"/>
  <c r="H118"/>
  <c r="J117"/>
  <c r="I117"/>
  <c r="H117"/>
  <c r="I116"/>
  <c r="J116" s="1"/>
  <c r="J115"/>
  <c r="I115"/>
  <c r="H115"/>
  <c r="J114"/>
  <c r="I114"/>
  <c r="H114"/>
  <c r="I113"/>
  <c r="I119" s="1"/>
  <c r="H113"/>
  <c r="H119" s="1"/>
  <c r="F109"/>
  <c r="I108"/>
  <c r="I109" s="1"/>
  <c r="H108"/>
  <c r="H109" s="1"/>
  <c r="F104"/>
  <c r="J103"/>
  <c r="J104" s="1"/>
  <c r="I103"/>
  <c r="I104" s="1"/>
  <c r="H103"/>
  <c r="H104" s="1"/>
  <c r="F99"/>
  <c r="J98"/>
  <c r="I98"/>
  <c r="H98"/>
  <c r="I97"/>
  <c r="H97"/>
  <c r="J97" s="1"/>
  <c r="I96"/>
  <c r="H96"/>
  <c r="J96" s="1"/>
  <c r="J95"/>
  <c r="I95"/>
  <c r="H95"/>
  <c r="J94"/>
  <c r="I94"/>
  <c r="H94"/>
  <c r="I93"/>
  <c r="I99" s="1"/>
  <c r="H93"/>
  <c r="J93" s="1"/>
  <c r="I92"/>
  <c r="H92"/>
  <c r="H99" s="1"/>
  <c r="F88"/>
  <c r="J87"/>
  <c r="I87"/>
  <c r="H87"/>
  <c r="J86"/>
  <c r="J88" s="1"/>
  <c r="I86"/>
  <c r="I88" s="1"/>
  <c r="H86"/>
  <c r="H88" s="1"/>
  <c r="F82"/>
  <c r="I81"/>
  <c r="I82" s="1"/>
  <c r="H81"/>
  <c r="J81" s="1"/>
  <c r="I80"/>
  <c r="H80"/>
  <c r="H82" s="1"/>
  <c r="J79"/>
  <c r="I79"/>
  <c r="H79"/>
  <c r="F75"/>
  <c r="J74"/>
  <c r="I74"/>
  <c r="H74"/>
  <c r="I73"/>
  <c r="H73"/>
  <c r="J73" s="1"/>
  <c r="I72"/>
  <c r="H72"/>
  <c r="J72" s="1"/>
  <c r="J71"/>
  <c r="I71"/>
  <c r="H71"/>
  <c r="J70"/>
  <c r="I70"/>
  <c r="H70"/>
  <c r="I69"/>
  <c r="I75" s="1"/>
  <c r="H69"/>
  <c r="J69" s="1"/>
  <c r="I68"/>
  <c r="H68"/>
  <c r="J68" s="1"/>
  <c r="J75" s="1"/>
  <c r="J67"/>
  <c r="I67"/>
  <c r="H67"/>
  <c r="H75" s="1"/>
  <c r="F63"/>
  <c r="J62"/>
  <c r="I62"/>
  <c r="H62"/>
  <c r="I61"/>
  <c r="H61"/>
  <c r="J61" s="1"/>
  <c r="I60"/>
  <c r="H60"/>
  <c r="J60" s="1"/>
  <c r="J59"/>
  <c r="I59"/>
  <c r="H59"/>
  <c r="J58"/>
  <c r="I58"/>
  <c r="H58"/>
  <c r="I57"/>
  <c r="H57"/>
  <c r="J57" s="1"/>
  <c r="I56"/>
  <c r="H56"/>
  <c r="J56" s="1"/>
  <c r="J55"/>
  <c r="I55"/>
  <c r="H55"/>
  <c r="J54"/>
  <c r="I54"/>
  <c r="H54"/>
  <c r="I53"/>
  <c r="I63" s="1"/>
  <c r="H53"/>
  <c r="J53" s="1"/>
  <c r="I52"/>
  <c r="H52"/>
  <c r="H63" s="1"/>
  <c r="F48"/>
  <c r="J47"/>
  <c r="I47"/>
  <c r="H47"/>
  <c r="J46"/>
  <c r="I46"/>
  <c r="H46"/>
  <c r="I45"/>
  <c r="H45"/>
  <c r="J45" s="1"/>
  <c r="I44"/>
  <c r="H44"/>
  <c r="J44" s="1"/>
  <c r="J43"/>
  <c r="I43"/>
  <c r="H43"/>
  <c r="J42"/>
  <c r="I42"/>
  <c r="H42"/>
  <c r="I41"/>
  <c r="H41"/>
  <c r="J41" s="1"/>
  <c r="I40"/>
  <c r="H40"/>
  <c r="J40" s="1"/>
  <c r="J39"/>
  <c r="I39"/>
  <c r="H39"/>
  <c r="J38"/>
  <c r="J48" s="1"/>
  <c r="I38"/>
  <c r="I48" s="1"/>
  <c r="H38"/>
  <c r="H48" s="1"/>
  <c r="F34"/>
  <c r="I33"/>
  <c r="H33"/>
  <c r="J33" s="1"/>
  <c r="I32"/>
  <c r="H32"/>
  <c r="J32" s="1"/>
  <c r="J31"/>
  <c r="I31"/>
  <c r="H31"/>
  <c r="J30"/>
  <c r="I30"/>
  <c r="H30"/>
  <c r="I29"/>
  <c r="I34" s="1"/>
  <c r="H29"/>
  <c r="J29" s="1"/>
  <c r="I28"/>
  <c r="H28"/>
  <c r="H34" s="1"/>
  <c r="F24"/>
  <c r="J23"/>
  <c r="I23"/>
  <c r="H23"/>
  <c r="J22"/>
  <c r="I22"/>
  <c r="H22"/>
  <c r="I21"/>
  <c r="H21"/>
  <c r="J21" s="1"/>
  <c r="I20"/>
  <c r="H20"/>
  <c r="J20" s="1"/>
  <c r="J19"/>
  <c r="I19"/>
  <c r="H19"/>
  <c r="J18"/>
  <c r="I18"/>
  <c r="H18"/>
  <c r="I17"/>
  <c r="H17"/>
  <c r="J17" s="1"/>
  <c r="I16"/>
  <c r="H16"/>
  <c r="J16" s="1"/>
  <c r="J15"/>
  <c r="I15"/>
  <c r="H15"/>
  <c r="J14"/>
  <c r="I14"/>
  <c r="H14"/>
  <c r="I13"/>
  <c r="H13"/>
  <c r="J13" s="1"/>
  <c r="I12"/>
  <c r="H12"/>
  <c r="J12" s="1"/>
  <c r="J11"/>
  <c r="I11"/>
  <c r="I24" s="1"/>
  <c r="H11"/>
  <c r="H24" s="1"/>
  <c r="F7"/>
  <c r="F130" s="1"/>
  <c r="J6"/>
  <c r="I6"/>
  <c r="H6"/>
  <c r="I5"/>
  <c r="I7" s="1"/>
  <c r="H5"/>
  <c r="J5" s="1"/>
  <c r="J7" s="1"/>
  <c r="F126" i="7"/>
  <c r="I125"/>
  <c r="H125"/>
  <c r="J125" s="1"/>
  <c r="I124"/>
  <c r="H124"/>
  <c r="J124" s="1"/>
  <c r="I123"/>
  <c r="I126" s="1"/>
  <c r="H123"/>
  <c r="H126" s="1"/>
  <c r="F119"/>
  <c r="I118"/>
  <c r="H118"/>
  <c r="J118" s="1"/>
  <c r="J117"/>
  <c r="I117"/>
  <c r="H117"/>
  <c r="J116"/>
  <c r="I116"/>
  <c r="I115"/>
  <c r="H115"/>
  <c r="H119" s="1"/>
  <c r="J114"/>
  <c r="I114"/>
  <c r="H114"/>
  <c r="J113"/>
  <c r="I113"/>
  <c r="I119" s="1"/>
  <c r="H113"/>
  <c r="F109"/>
  <c r="I108"/>
  <c r="I109" s="1"/>
  <c r="H108"/>
  <c r="J108" s="1"/>
  <c r="J109" s="1"/>
  <c r="F104"/>
  <c r="I103"/>
  <c r="I104" s="1"/>
  <c r="H103"/>
  <c r="H104" s="1"/>
  <c r="F99"/>
  <c r="J98"/>
  <c r="I98"/>
  <c r="H98"/>
  <c r="J97"/>
  <c r="I97"/>
  <c r="H97"/>
  <c r="I96"/>
  <c r="H96"/>
  <c r="J96" s="1"/>
  <c r="I95"/>
  <c r="H95"/>
  <c r="J95" s="1"/>
  <c r="J94"/>
  <c r="I94"/>
  <c r="H94"/>
  <c r="J93"/>
  <c r="I93"/>
  <c r="H93"/>
  <c r="I92"/>
  <c r="I99" s="1"/>
  <c r="H92"/>
  <c r="H99" s="1"/>
  <c r="F88"/>
  <c r="I87"/>
  <c r="H87"/>
  <c r="H88" s="1"/>
  <c r="J86"/>
  <c r="I86"/>
  <c r="I88" s="1"/>
  <c r="H86"/>
  <c r="F82"/>
  <c r="J81"/>
  <c r="I81"/>
  <c r="H81"/>
  <c r="I80"/>
  <c r="I82" s="1"/>
  <c r="H80"/>
  <c r="J80" s="1"/>
  <c r="I79"/>
  <c r="H79"/>
  <c r="H82" s="1"/>
  <c r="F75"/>
  <c r="J74"/>
  <c r="I74"/>
  <c r="H74"/>
  <c r="J73"/>
  <c r="I73"/>
  <c r="H73"/>
  <c r="I72"/>
  <c r="H72"/>
  <c r="J72" s="1"/>
  <c r="I71"/>
  <c r="H71"/>
  <c r="J71" s="1"/>
  <c r="J70"/>
  <c r="I70"/>
  <c r="H70"/>
  <c r="J69"/>
  <c r="I69"/>
  <c r="H69"/>
  <c r="I68"/>
  <c r="I75" s="1"/>
  <c r="H68"/>
  <c r="J68" s="1"/>
  <c r="I67"/>
  <c r="H67"/>
  <c r="H75" s="1"/>
  <c r="F63"/>
  <c r="J62"/>
  <c r="I62"/>
  <c r="H62"/>
  <c r="J61"/>
  <c r="I61"/>
  <c r="H61"/>
  <c r="I60"/>
  <c r="H60"/>
  <c r="J60" s="1"/>
  <c r="I59"/>
  <c r="H59"/>
  <c r="J59" s="1"/>
  <c r="J58"/>
  <c r="I58"/>
  <c r="H58"/>
  <c r="J57"/>
  <c r="I57"/>
  <c r="H57"/>
  <c r="I56"/>
  <c r="H56"/>
  <c r="J56" s="1"/>
  <c r="I55"/>
  <c r="H55"/>
  <c r="J55" s="1"/>
  <c r="J54"/>
  <c r="I54"/>
  <c r="H54"/>
  <c r="J53"/>
  <c r="I53"/>
  <c r="H53"/>
  <c r="I52"/>
  <c r="I63" s="1"/>
  <c r="H52"/>
  <c r="H63" s="1"/>
  <c r="F48"/>
  <c r="I47"/>
  <c r="H47"/>
  <c r="J47" s="1"/>
  <c r="J46"/>
  <c r="I46"/>
  <c r="H46"/>
  <c r="J45"/>
  <c r="I45"/>
  <c r="H45"/>
  <c r="I44"/>
  <c r="H44"/>
  <c r="J44" s="1"/>
  <c r="I43"/>
  <c r="H43"/>
  <c r="J43" s="1"/>
  <c r="J42"/>
  <c r="I42"/>
  <c r="H42"/>
  <c r="J41"/>
  <c r="I41"/>
  <c r="H41"/>
  <c r="I40"/>
  <c r="H40"/>
  <c r="J40" s="1"/>
  <c r="I39"/>
  <c r="H39"/>
  <c r="J39" s="1"/>
  <c r="J38"/>
  <c r="I38"/>
  <c r="I48" s="1"/>
  <c r="H38"/>
  <c r="F34"/>
  <c r="J33"/>
  <c r="I33"/>
  <c r="H33"/>
  <c r="I32"/>
  <c r="H32"/>
  <c r="J32" s="1"/>
  <c r="I31"/>
  <c r="H31"/>
  <c r="J31" s="1"/>
  <c r="J30"/>
  <c r="I30"/>
  <c r="H30"/>
  <c r="J29"/>
  <c r="I29"/>
  <c r="H29"/>
  <c r="I28"/>
  <c r="I34" s="1"/>
  <c r="H28"/>
  <c r="J28" s="1"/>
  <c r="F24"/>
  <c r="I23"/>
  <c r="H23"/>
  <c r="J23" s="1"/>
  <c r="J22"/>
  <c r="I22"/>
  <c r="H22"/>
  <c r="J21"/>
  <c r="I21"/>
  <c r="H21"/>
  <c r="I20"/>
  <c r="H20"/>
  <c r="J20" s="1"/>
  <c r="I19"/>
  <c r="H19"/>
  <c r="J19" s="1"/>
  <c r="J18"/>
  <c r="I18"/>
  <c r="H18"/>
  <c r="J17"/>
  <c r="I17"/>
  <c r="H17"/>
  <c r="I16"/>
  <c r="H16"/>
  <c r="J16" s="1"/>
  <c r="I15"/>
  <c r="H15"/>
  <c r="J15" s="1"/>
  <c r="J14"/>
  <c r="I14"/>
  <c r="H14"/>
  <c r="J13"/>
  <c r="I13"/>
  <c r="H13"/>
  <c r="I12"/>
  <c r="H12"/>
  <c r="J12" s="1"/>
  <c r="I11"/>
  <c r="I24" s="1"/>
  <c r="H11"/>
  <c r="J11" s="1"/>
  <c r="J24" s="1"/>
  <c r="F7"/>
  <c r="F130" s="1"/>
  <c r="J6"/>
  <c r="I6"/>
  <c r="H6"/>
  <c r="J5"/>
  <c r="J7" s="1"/>
  <c r="I5"/>
  <c r="I7" s="1"/>
  <c r="H5"/>
  <c r="H7" s="1"/>
  <c r="I126" i="6"/>
  <c r="I124"/>
  <c r="I123"/>
  <c r="I116"/>
  <c r="I108"/>
  <c r="I103"/>
  <c r="I99"/>
  <c r="I98"/>
  <c r="I97"/>
  <c r="I94"/>
  <c r="I63"/>
  <c r="I61"/>
  <c r="I60"/>
  <c r="I33"/>
  <c r="I32"/>
  <c r="I30"/>
  <c r="I31"/>
  <c r="I29"/>
  <c r="I24"/>
  <c r="I23"/>
  <c r="I6"/>
  <c r="I81"/>
  <c r="H5"/>
  <c r="I5"/>
  <c r="I96"/>
  <c r="I95"/>
  <c r="F130"/>
  <c r="H24"/>
  <c r="F24"/>
  <c r="I22"/>
  <c r="I21"/>
  <c r="H22"/>
  <c r="H21"/>
  <c r="J21" s="1"/>
  <c r="F126"/>
  <c r="F119"/>
  <c r="F109"/>
  <c r="F104"/>
  <c r="H99"/>
  <c r="F99"/>
  <c r="F88"/>
  <c r="F82"/>
  <c r="F75"/>
  <c r="F63"/>
  <c r="F48"/>
  <c r="F34"/>
  <c r="F7"/>
  <c r="H29"/>
  <c r="H98"/>
  <c r="H124"/>
  <c r="J79" i="23" l="1"/>
  <c r="K46"/>
  <c r="K112"/>
  <c r="J198"/>
  <c r="J187"/>
  <c r="I200"/>
  <c r="K62"/>
  <c r="K198"/>
  <c r="J163"/>
  <c r="J99"/>
  <c r="K128"/>
  <c r="J176"/>
  <c r="H200"/>
  <c r="J62"/>
  <c r="J135"/>
  <c r="K99"/>
  <c r="J46"/>
  <c r="J112"/>
  <c r="K30"/>
  <c r="J30"/>
  <c r="K134" i="24"/>
  <c r="J36"/>
  <c r="K187"/>
  <c r="J134"/>
  <c r="K52"/>
  <c r="J85"/>
  <c r="J68"/>
  <c r="K142"/>
  <c r="J52"/>
  <c r="J105"/>
  <c r="I219"/>
  <c r="J199"/>
  <c r="J174"/>
  <c r="K199"/>
  <c r="H219"/>
  <c r="K105"/>
  <c r="K154"/>
  <c r="K117"/>
  <c r="K85"/>
  <c r="J217"/>
  <c r="K174"/>
  <c r="J117"/>
  <c r="I211" i="22"/>
  <c r="J7"/>
  <c r="J168"/>
  <c r="J210"/>
  <c r="J136"/>
  <c r="J128"/>
  <c r="J101"/>
  <c r="J66"/>
  <c r="J33"/>
  <c r="J113"/>
  <c r="K191" i="19"/>
  <c r="J127" i="17"/>
  <c r="J47"/>
  <c r="J96"/>
  <c r="J169"/>
  <c r="J137"/>
  <c r="J62"/>
  <c r="I191"/>
  <c r="J155"/>
  <c r="J108"/>
  <c r="J79"/>
  <c r="J190"/>
  <c r="H191"/>
  <c r="J32"/>
  <c r="J111" i="13"/>
  <c r="J151"/>
  <c r="J173"/>
  <c r="J105"/>
  <c r="H184"/>
  <c r="J60"/>
  <c r="J94"/>
  <c r="I184"/>
  <c r="J32"/>
  <c r="J45"/>
  <c r="J124"/>
  <c r="J164"/>
  <c r="J77"/>
  <c r="J180" i="15"/>
  <c r="J183" i="13"/>
  <c r="J174" i="11"/>
  <c r="I26" i="9"/>
  <c r="H131"/>
  <c r="H26"/>
  <c r="H123"/>
  <c r="J118"/>
  <c r="J30"/>
  <c r="I123"/>
  <c r="J72"/>
  <c r="J17"/>
  <c r="J41"/>
  <c r="J47"/>
  <c r="J49"/>
  <c r="J77"/>
  <c r="J96"/>
  <c r="J84"/>
  <c r="I103"/>
  <c r="J44"/>
  <c r="J131"/>
  <c r="J6"/>
  <c r="J14"/>
  <c r="J18"/>
  <c r="J117"/>
  <c r="J90"/>
  <c r="H7"/>
  <c r="J48"/>
  <c r="H66"/>
  <c r="I91"/>
  <c r="J107"/>
  <c r="J108" s="1"/>
  <c r="J50"/>
  <c r="J76"/>
  <c r="J121"/>
  <c r="J56"/>
  <c r="J60"/>
  <c r="J73"/>
  <c r="J112"/>
  <c r="J113" s="1"/>
  <c r="J42"/>
  <c r="H103"/>
  <c r="J13"/>
  <c r="J45"/>
  <c r="H78"/>
  <c r="H85"/>
  <c r="J5"/>
  <c r="J57"/>
  <c r="J61"/>
  <c r="I85"/>
  <c r="J119"/>
  <c r="J122"/>
  <c r="J98"/>
  <c r="J89"/>
  <c r="J83"/>
  <c r="J75"/>
  <c r="I78"/>
  <c r="J71"/>
  <c r="J74"/>
  <c r="I66"/>
  <c r="J58"/>
  <c r="J63"/>
  <c r="J59"/>
  <c r="J62"/>
  <c r="I51"/>
  <c r="J43"/>
  <c r="J46"/>
  <c r="J35"/>
  <c r="J12"/>
  <c r="J15"/>
  <c r="J20"/>
  <c r="J25"/>
  <c r="J11"/>
  <c r="J16"/>
  <c r="J19"/>
  <c r="I7"/>
  <c r="H51"/>
  <c r="H91"/>
  <c r="H108"/>
  <c r="H113"/>
  <c r="J70"/>
  <c r="J82"/>
  <c r="J55"/>
  <c r="J95"/>
  <c r="I130" i="8"/>
  <c r="J82"/>
  <c r="J24"/>
  <c r="J130" s="1"/>
  <c r="H7"/>
  <c r="H130" s="1"/>
  <c r="J28"/>
  <c r="J34" s="1"/>
  <c r="J52"/>
  <c r="J63" s="1"/>
  <c r="J80"/>
  <c r="J92"/>
  <c r="J99" s="1"/>
  <c r="J108"/>
  <c r="J109" s="1"/>
  <c r="J123"/>
  <c r="J126" s="1"/>
  <c r="J113"/>
  <c r="J119" s="1"/>
  <c r="J48" i="7"/>
  <c r="I130"/>
  <c r="J34"/>
  <c r="J88"/>
  <c r="H24"/>
  <c r="H48"/>
  <c r="H130" s="1"/>
  <c r="H34"/>
  <c r="J67"/>
  <c r="J75" s="1"/>
  <c r="J79"/>
  <c r="J82" s="1"/>
  <c r="J87"/>
  <c r="J103"/>
  <c r="J104" s="1"/>
  <c r="J115"/>
  <c r="J119" s="1"/>
  <c r="H109"/>
  <c r="J52"/>
  <c r="J63" s="1"/>
  <c r="J92"/>
  <c r="J99" s="1"/>
  <c r="J123"/>
  <c r="J126" s="1"/>
  <c r="J22" i="6"/>
  <c r="J29"/>
  <c r="J98"/>
  <c r="J124"/>
  <c r="I62"/>
  <c r="H32"/>
  <c r="I125"/>
  <c r="I118"/>
  <c r="I117"/>
  <c r="I115"/>
  <c r="I114"/>
  <c r="I113"/>
  <c r="I109"/>
  <c r="I104"/>
  <c r="I93"/>
  <c r="I92"/>
  <c r="I87"/>
  <c r="I86"/>
  <c r="I80"/>
  <c r="I79"/>
  <c r="I68"/>
  <c r="I69"/>
  <c r="I70"/>
  <c r="I71"/>
  <c r="I72"/>
  <c r="I73"/>
  <c r="I74"/>
  <c r="I67"/>
  <c r="I53"/>
  <c r="I54"/>
  <c r="I55"/>
  <c r="I56"/>
  <c r="I57"/>
  <c r="I58"/>
  <c r="I59"/>
  <c r="I52"/>
  <c r="I39"/>
  <c r="I40"/>
  <c r="I41"/>
  <c r="I42"/>
  <c r="I43"/>
  <c r="I44"/>
  <c r="I45"/>
  <c r="I46"/>
  <c r="I47"/>
  <c r="I38"/>
  <c r="I28"/>
  <c r="I12"/>
  <c r="I13"/>
  <c r="I14"/>
  <c r="I15"/>
  <c r="I16"/>
  <c r="I17"/>
  <c r="I18"/>
  <c r="I19"/>
  <c r="I20"/>
  <c r="I11"/>
  <c r="H97"/>
  <c r="J97" s="1"/>
  <c r="H62"/>
  <c r="H23"/>
  <c r="H123"/>
  <c r="H126" s="1"/>
  <c r="H94"/>
  <c r="H33"/>
  <c r="H61"/>
  <c r="H60"/>
  <c r="J60" s="1"/>
  <c r="H118"/>
  <c r="H117"/>
  <c r="H115"/>
  <c r="H114"/>
  <c r="H113"/>
  <c r="H108"/>
  <c r="H109" s="1"/>
  <c r="H103"/>
  <c r="H96"/>
  <c r="H95"/>
  <c r="H125"/>
  <c r="H93"/>
  <c r="H92"/>
  <c r="H87"/>
  <c r="H88" s="1"/>
  <c r="H86"/>
  <c r="H81"/>
  <c r="H80"/>
  <c r="H79"/>
  <c r="H74"/>
  <c r="H73"/>
  <c r="J73" s="1"/>
  <c r="H72"/>
  <c r="H71"/>
  <c r="H70"/>
  <c r="H69"/>
  <c r="H68"/>
  <c r="J68" s="1"/>
  <c r="H67"/>
  <c r="H59"/>
  <c r="H58"/>
  <c r="J58" s="1"/>
  <c r="H57"/>
  <c r="J57" s="1"/>
  <c r="H56"/>
  <c r="H55"/>
  <c r="H54"/>
  <c r="J54" s="1"/>
  <c r="H53"/>
  <c r="J53" s="1"/>
  <c r="H52"/>
  <c r="H47"/>
  <c r="H46"/>
  <c r="H45"/>
  <c r="H44"/>
  <c r="H43"/>
  <c r="H42"/>
  <c r="H41"/>
  <c r="H40"/>
  <c r="H39"/>
  <c r="H38"/>
  <c r="H31"/>
  <c r="H30"/>
  <c r="H28"/>
  <c r="H20"/>
  <c r="H19"/>
  <c r="H18"/>
  <c r="H17"/>
  <c r="H16"/>
  <c r="H15"/>
  <c r="H14"/>
  <c r="H13"/>
  <c r="H12"/>
  <c r="H11"/>
  <c r="H6"/>
  <c r="F113" i="5"/>
  <c r="F108"/>
  <c r="F98"/>
  <c r="F93"/>
  <c r="F88"/>
  <c r="F79"/>
  <c r="F73"/>
  <c r="F66"/>
  <c r="F54"/>
  <c r="F42"/>
  <c r="F28"/>
  <c r="F21"/>
  <c r="F7"/>
  <c r="J71"/>
  <c r="J73"/>
  <c r="I73"/>
  <c r="J88"/>
  <c r="I88"/>
  <c r="H88"/>
  <c r="H85"/>
  <c r="J85" s="1"/>
  <c r="I108"/>
  <c r="H107"/>
  <c r="J107" s="1"/>
  <c r="H106"/>
  <c r="J106" s="1"/>
  <c r="H105"/>
  <c r="J105" s="1"/>
  <c r="H104"/>
  <c r="J104" s="1"/>
  <c r="H103"/>
  <c r="J103" s="1"/>
  <c r="H102"/>
  <c r="H97"/>
  <c r="H98" s="1"/>
  <c r="H92"/>
  <c r="H93" s="1"/>
  <c r="H86"/>
  <c r="J86" s="1"/>
  <c r="H87"/>
  <c r="J87" s="1"/>
  <c r="H84"/>
  <c r="J84" s="1"/>
  <c r="H78"/>
  <c r="J78" s="1"/>
  <c r="H65"/>
  <c r="J65" s="1"/>
  <c r="H52"/>
  <c r="H53"/>
  <c r="J45" i="1"/>
  <c r="I45"/>
  <c r="H45"/>
  <c r="J35"/>
  <c r="I35"/>
  <c r="H35"/>
  <c r="J18"/>
  <c r="I18"/>
  <c r="H18"/>
  <c r="H41" i="5"/>
  <c r="J41" s="1"/>
  <c r="H27"/>
  <c r="J27" s="1"/>
  <c r="H26"/>
  <c r="J26" s="1"/>
  <c r="H25"/>
  <c r="H15"/>
  <c r="J15" s="1"/>
  <c r="H6"/>
  <c r="J6" s="1"/>
  <c r="I25"/>
  <c r="J25" s="1"/>
  <c r="H32"/>
  <c r="H33"/>
  <c r="H34"/>
  <c r="H35"/>
  <c r="H36"/>
  <c r="H37"/>
  <c r="H39"/>
  <c r="H38"/>
  <c r="H40"/>
  <c r="H63"/>
  <c r="H71"/>
  <c r="H83"/>
  <c r="H92" i="3"/>
  <c r="H77" i="5"/>
  <c r="H79" s="1"/>
  <c r="H72"/>
  <c r="H64"/>
  <c r="H62"/>
  <c r="H61"/>
  <c r="H60"/>
  <c r="H59"/>
  <c r="H58"/>
  <c r="H20"/>
  <c r="H12"/>
  <c r="H11"/>
  <c r="H5"/>
  <c r="I97"/>
  <c r="I92"/>
  <c r="I93" s="1"/>
  <c r="I83"/>
  <c r="I77"/>
  <c r="I79" s="1"/>
  <c r="I71"/>
  <c r="I70"/>
  <c r="I64"/>
  <c r="I63"/>
  <c r="I62"/>
  <c r="I61"/>
  <c r="I60"/>
  <c r="I59"/>
  <c r="I58"/>
  <c r="I51"/>
  <c r="I50"/>
  <c r="I49"/>
  <c r="I48"/>
  <c r="I46"/>
  <c r="I40"/>
  <c r="I38"/>
  <c r="I39"/>
  <c r="I37"/>
  <c r="I36"/>
  <c r="I35"/>
  <c r="I34"/>
  <c r="I33"/>
  <c r="I32"/>
  <c r="J32" s="1"/>
  <c r="I20"/>
  <c r="I19"/>
  <c r="I18"/>
  <c r="I17"/>
  <c r="I16"/>
  <c r="I14"/>
  <c r="I13"/>
  <c r="I12"/>
  <c r="I11"/>
  <c r="I5"/>
  <c r="I7" s="1"/>
  <c r="I9" i="1"/>
  <c r="H70" i="5"/>
  <c r="H51"/>
  <c r="H50"/>
  <c r="H49"/>
  <c r="H48"/>
  <c r="H47"/>
  <c r="H46"/>
  <c r="H19"/>
  <c r="H18"/>
  <c r="H17"/>
  <c r="H16"/>
  <c r="H14"/>
  <c r="H13"/>
  <c r="I63" i="1"/>
  <c r="H63"/>
  <c r="I92" i="3"/>
  <c r="J92"/>
  <c r="H87"/>
  <c r="I87"/>
  <c r="H82"/>
  <c r="I82"/>
  <c r="J82"/>
  <c r="H78"/>
  <c r="I78"/>
  <c r="J78"/>
  <c r="J86"/>
  <c r="J87" s="1"/>
  <c r="J81"/>
  <c r="J77"/>
  <c r="H73"/>
  <c r="I73"/>
  <c r="J72"/>
  <c r="J73" s="1"/>
  <c r="I58"/>
  <c r="H58"/>
  <c r="J57"/>
  <c r="J56"/>
  <c r="J55"/>
  <c r="J54"/>
  <c r="J53"/>
  <c r="J52"/>
  <c r="J51"/>
  <c r="I5" i="1"/>
  <c r="H5"/>
  <c r="H35" i="3"/>
  <c r="J35" s="1"/>
  <c r="I44"/>
  <c r="I43"/>
  <c r="H43"/>
  <c r="H65"/>
  <c r="J65" s="1"/>
  <c r="H46"/>
  <c r="J46" s="1"/>
  <c r="H45"/>
  <c r="J45" s="1"/>
  <c r="H44"/>
  <c r="H42"/>
  <c r="J42" s="1"/>
  <c r="H41"/>
  <c r="H34"/>
  <c r="J34" s="1"/>
  <c r="H33"/>
  <c r="J33" s="1"/>
  <c r="H32"/>
  <c r="H31"/>
  <c r="J31" s="1"/>
  <c r="H30"/>
  <c r="J30" s="1"/>
  <c r="H29"/>
  <c r="J29" s="1"/>
  <c r="H28"/>
  <c r="J28" s="1"/>
  <c r="I24"/>
  <c r="H23"/>
  <c r="H24" s="1"/>
  <c r="H18"/>
  <c r="H17"/>
  <c r="J17" s="1"/>
  <c r="H16"/>
  <c r="J16" s="1"/>
  <c r="H15"/>
  <c r="J15" s="1"/>
  <c r="H14"/>
  <c r="J14" s="1"/>
  <c r="H13"/>
  <c r="H12"/>
  <c r="J12" s="1"/>
  <c r="J11"/>
  <c r="H10"/>
  <c r="I6"/>
  <c r="H5"/>
  <c r="H6" s="1"/>
  <c r="I22" i="1"/>
  <c r="J22" s="1"/>
  <c r="I42"/>
  <c r="I43"/>
  <c r="I44"/>
  <c r="I41"/>
  <c r="H42"/>
  <c r="H43"/>
  <c r="H58"/>
  <c r="H57"/>
  <c r="H41"/>
  <c r="H31"/>
  <c r="H22"/>
  <c r="H17"/>
  <c r="J17" s="1"/>
  <c r="H12"/>
  <c r="J12" s="1"/>
  <c r="J5"/>
  <c r="I58"/>
  <c r="J58" s="1"/>
  <c r="I57"/>
  <c r="I49"/>
  <c r="I50" s="1"/>
  <c r="H49"/>
  <c r="J49" s="1"/>
  <c r="H44"/>
  <c r="I40"/>
  <c r="H40"/>
  <c r="I39"/>
  <c r="J39" s="1"/>
  <c r="H39"/>
  <c r="I34"/>
  <c r="H34"/>
  <c r="I33"/>
  <c r="H33"/>
  <c r="J33" s="1"/>
  <c r="I32"/>
  <c r="H32"/>
  <c r="I31"/>
  <c r="J31" s="1"/>
  <c r="I30"/>
  <c r="H30"/>
  <c r="I29"/>
  <c r="H29"/>
  <c r="J29" s="1"/>
  <c r="I28"/>
  <c r="H28"/>
  <c r="I27"/>
  <c r="J27" s="1"/>
  <c r="H27"/>
  <c r="I17"/>
  <c r="I16"/>
  <c r="H16"/>
  <c r="I15"/>
  <c r="J15" s="1"/>
  <c r="H15"/>
  <c r="I14"/>
  <c r="H14"/>
  <c r="J14" s="1"/>
  <c r="I13"/>
  <c r="H13"/>
  <c r="J13" s="1"/>
  <c r="I12"/>
  <c r="I11"/>
  <c r="J11" s="1"/>
  <c r="H11"/>
  <c r="I10"/>
  <c r="H10"/>
  <c r="J10"/>
  <c r="H9"/>
  <c r="H6"/>
  <c r="J9"/>
  <c r="J57"/>
  <c r="J44"/>
  <c r="J40"/>
  <c r="J34"/>
  <c r="J32"/>
  <c r="J30"/>
  <c r="J28"/>
  <c r="J16"/>
  <c r="I6"/>
  <c r="H23"/>
  <c r="J200" i="23" l="1"/>
  <c r="K200"/>
  <c r="K219" i="24"/>
  <c r="J219"/>
  <c r="J211" i="22"/>
  <c r="J191" i="17"/>
  <c r="J184" i="13"/>
  <c r="J37" i="9"/>
  <c r="J7"/>
  <c r="J123"/>
  <c r="J103"/>
  <c r="J51"/>
  <c r="J91"/>
  <c r="J85"/>
  <c r="J26"/>
  <c r="J78"/>
  <c r="J66"/>
  <c r="J130" i="7"/>
  <c r="J31" i="6"/>
  <c r="H63"/>
  <c r="H75"/>
  <c r="H82"/>
  <c r="I75"/>
  <c r="H34"/>
  <c r="J70"/>
  <c r="J74"/>
  <c r="J19"/>
  <c r="I34"/>
  <c r="I88"/>
  <c r="I119"/>
  <c r="J94"/>
  <c r="H119"/>
  <c r="H130" s="1"/>
  <c r="H48"/>
  <c r="J42"/>
  <c r="I48"/>
  <c r="I82"/>
  <c r="J87"/>
  <c r="J62"/>
  <c r="J123"/>
  <c r="H7"/>
  <c r="J13"/>
  <c r="J116"/>
  <c r="J61"/>
  <c r="J23"/>
  <c r="J33"/>
  <c r="J81"/>
  <c r="J115"/>
  <c r="J15"/>
  <c r="I7"/>
  <c r="J59"/>
  <c r="J56"/>
  <c r="J71"/>
  <c r="J32"/>
  <c r="J125"/>
  <c r="J114"/>
  <c r="J118"/>
  <c r="J117"/>
  <c r="J103"/>
  <c r="J104" s="1"/>
  <c r="J96"/>
  <c r="J95"/>
  <c r="J93"/>
  <c r="J92"/>
  <c r="J79"/>
  <c r="J67"/>
  <c r="J40"/>
  <c r="J44"/>
  <c r="J39"/>
  <c r="J43"/>
  <c r="J47"/>
  <c r="J30"/>
  <c r="J6"/>
  <c r="J5"/>
  <c r="J16"/>
  <c r="J12"/>
  <c r="J45"/>
  <c r="J41"/>
  <c r="J55"/>
  <c r="J80"/>
  <c r="J17"/>
  <c r="J28"/>
  <c r="J69"/>
  <c r="J72"/>
  <c r="J14"/>
  <c r="J46"/>
  <c r="J20"/>
  <c r="J18"/>
  <c r="J11"/>
  <c r="J24" s="1"/>
  <c r="J38"/>
  <c r="J108"/>
  <c r="J109" s="1"/>
  <c r="J113"/>
  <c r="H104"/>
  <c r="J52"/>
  <c r="J86"/>
  <c r="J88" s="1"/>
  <c r="I66" i="5"/>
  <c r="H108"/>
  <c r="J37"/>
  <c r="J83"/>
  <c r="J34"/>
  <c r="H73"/>
  <c r="J60"/>
  <c r="J5"/>
  <c r="H66"/>
  <c r="J62"/>
  <c r="J39"/>
  <c r="J11"/>
  <c r="J102"/>
  <c r="J108" s="1"/>
  <c r="J72"/>
  <c r="J70"/>
  <c r="J7"/>
  <c r="H54"/>
  <c r="I21"/>
  <c r="J63"/>
  <c r="J61"/>
  <c r="J28"/>
  <c r="H21"/>
  <c r="H28"/>
  <c r="H7"/>
  <c r="I28"/>
  <c r="H42"/>
  <c r="I54"/>
  <c r="I42"/>
  <c r="J52"/>
  <c r="J53"/>
  <c r="J17"/>
  <c r="J14"/>
  <c r="J50"/>
  <c r="J38"/>
  <c r="J48"/>
  <c r="J46"/>
  <c r="J49"/>
  <c r="J19"/>
  <c r="J51"/>
  <c r="J64"/>
  <c r="J33"/>
  <c r="J18"/>
  <c r="J36"/>
  <c r="J59"/>
  <c r="J12"/>
  <c r="J97"/>
  <c r="J98" s="1"/>
  <c r="J77"/>
  <c r="J79" s="1"/>
  <c r="J40"/>
  <c r="I98"/>
  <c r="J92"/>
  <c r="J93" s="1"/>
  <c r="J35"/>
  <c r="J58"/>
  <c r="J47"/>
  <c r="J13"/>
  <c r="J20"/>
  <c r="J16"/>
  <c r="J58" i="3"/>
  <c r="J24"/>
  <c r="H47"/>
  <c r="J41"/>
  <c r="H68"/>
  <c r="J5"/>
  <c r="J6" s="1"/>
  <c r="J23"/>
  <c r="J44"/>
  <c r="I68"/>
  <c r="I47"/>
  <c r="J18"/>
  <c r="J36"/>
  <c r="J13"/>
  <c r="I19"/>
  <c r="J32"/>
  <c r="I37"/>
  <c r="J10"/>
  <c r="H37"/>
  <c r="H19"/>
  <c r="J43"/>
  <c r="J42" i="1"/>
  <c r="J41"/>
  <c r="I23"/>
  <c r="J23" s="1"/>
  <c r="J43"/>
  <c r="H50"/>
  <c r="J6"/>
  <c r="J50"/>
  <c r="H59"/>
  <c r="I59"/>
  <c r="I130" i="6" l="1"/>
  <c r="J34"/>
  <c r="J99"/>
  <c r="J126"/>
  <c r="J119"/>
  <c r="J82"/>
  <c r="J63"/>
  <c r="J48"/>
  <c r="J75"/>
  <c r="J7"/>
  <c r="I113" i="5"/>
  <c r="H113"/>
  <c r="J66"/>
  <c r="J42"/>
  <c r="J21"/>
  <c r="J54"/>
  <c r="J68" i="3"/>
  <c r="J19"/>
  <c r="J47"/>
  <c r="J37"/>
  <c r="J59" i="1"/>
  <c r="J130" i="6" l="1"/>
  <c r="J113" i="5"/>
  <c r="J63" i="1"/>
  <c r="H107" i="28"/>
  <c r="H191" s="1"/>
  <c r="J191"/>
  <c r="J107"/>
  <c r="I107"/>
  <c r="I191" s="1"/>
  <c r="G107"/>
  <c r="G191" s="1"/>
  <c r="F107"/>
  <c r="F191" s="1"/>
  <c r="K107"/>
  <c r="K191" s="1"/>
  <c r="F143" i="58"/>
  <c r="I143"/>
  <c r="K143"/>
  <c r="J143"/>
  <c r="H143"/>
  <c r="G143"/>
  <c r="F141" i="59"/>
  <c r="G141"/>
</calcChain>
</file>

<file path=xl/sharedStrings.xml><?xml version="1.0" encoding="utf-8"?>
<sst xmlns="http://schemas.openxmlformats.org/spreadsheetml/2006/main" count="31492" uniqueCount="617">
  <si>
    <t>SLNO</t>
  </si>
  <si>
    <t>PCARDBANK</t>
  </si>
  <si>
    <t>BANGALORE URBAN</t>
  </si>
  <si>
    <t>BANGALORE NORTH</t>
  </si>
  <si>
    <t>TOTAL</t>
  </si>
  <si>
    <t>KOLAR</t>
  </si>
  <si>
    <t>BAGEPALLI</t>
  </si>
  <si>
    <t>BANGARPET</t>
  </si>
  <si>
    <t>SIDDLAGATTA</t>
  </si>
  <si>
    <t>SRINIVASAPURA</t>
  </si>
  <si>
    <t>TUMKUR</t>
  </si>
  <si>
    <t>MYSORE</t>
  </si>
  <si>
    <t>HUNSUR</t>
  </si>
  <si>
    <t>PIRIYAPATNA</t>
  </si>
  <si>
    <t>MANDYA</t>
  </si>
  <si>
    <t>NAGAMANGALA</t>
  </si>
  <si>
    <t>HASSAN</t>
  </si>
  <si>
    <t>ALUR</t>
  </si>
  <si>
    <t>RAICHUR</t>
  </si>
  <si>
    <t>DEVADURGA</t>
  </si>
  <si>
    <t>GRAND TOTAL</t>
  </si>
  <si>
    <t>Name of the loanee</t>
  </si>
  <si>
    <t>A/c No</t>
  </si>
  <si>
    <t>Type of Loan</t>
  </si>
  <si>
    <t>Amt Sanctioned</t>
  </si>
  <si>
    <t>Loan O/S</t>
  </si>
  <si>
    <t>Prin Amt</t>
  </si>
  <si>
    <t>Int Amt</t>
  </si>
  <si>
    <t>K.Shivaprasad</t>
  </si>
  <si>
    <t>H.Ramanjanappa</t>
  </si>
  <si>
    <t>R.Vardaraju</t>
  </si>
  <si>
    <t>N.Thimaiah</t>
  </si>
  <si>
    <t>Narasima Reddy</t>
  </si>
  <si>
    <t>Karimullasahab</t>
  </si>
  <si>
    <t>M.H.Srinivas</t>
  </si>
  <si>
    <t>G.Purushotam</t>
  </si>
  <si>
    <t>C.Munivenkatappa</t>
  </si>
  <si>
    <t>Ajjegowda</t>
  </si>
  <si>
    <t>Salary</t>
  </si>
  <si>
    <t>Vehicle</t>
  </si>
  <si>
    <t>S.N.Srinivas</t>
  </si>
  <si>
    <t>Bettaswamy</t>
  </si>
  <si>
    <t>V.Narayan</t>
  </si>
  <si>
    <t>Y.S.Srilatha</t>
  </si>
  <si>
    <t>C.K.Venkatappa</t>
  </si>
  <si>
    <t>M.Ramesh</t>
  </si>
  <si>
    <t>K.P.Kedaganaswamy</t>
  </si>
  <si>
    <t>N.S.Mithun</t>
  </si>
  <si>
    <t>Basavaraju</t>
  </si>
  <si>
    <t>D.B.Parashiva</t>
  </si>
  <si>
    <t>Suresh</t>
  </si>
  <si>
    <t>H.S.Pallavi</t>
  </si>
  <si>
    <t>Seetharam</t>
  </si>
  <si>
    <t>N.Kumar</t>
  </si>
  <si>
    <t>Jabarul Hassan</t>
  </si>
  <si>
    <t>.</t>
  </si>
  <si>
    <t>Karnataka state cooperative agriculutre and rural development Bank Ltd.,, Bangalore</t>
  </si>
  <si>
    <t>Total</t>
  </si>
  <si>
    <t>V.M.ChandrashekarReddy</t>
  </si>
  <si>
    <t>Sarojamma</t>
  </si>
  <si>
    <t>Basavantharayappa</t>
  </si>
  <si>
    <t>Krishna Bovi</t>
  </si>
  <si>
    <t>SAKALESHPURA</t>
  </si>
  <si>
    <t>H S Manjula</t>
  </si>
  <si>
    <t>C H Hanumantharaya</t>
  </si>
  <si>
    <t>N Devaraju</t>
  </si>
  <si>
    <t>ARASIKERE</t>
  </si>
  <si>
    <t>Venkataramu</t>
  </si>
  <si>
    <t>Vasanthamma</t>
  </si>
  <si>
    <t>N. Kumar</t>
  </si>
  <si>
    <t>3</t>
  </si>
  <si>
    <t>MANVI</t>
  </si>
  <si>
    <t>K Manohara</t>
  </si>
  <si>
    <t>K R NAGARA</t>
  </si>
  <si>
    <t>K M Gayatri</t>
  </si>
  <si>
    <t>CHICKMAGALUR</t>
  </si>
  <si>
    <t>KADUR</t>
  </si>
  <si>
    <t>H M Ananthe gowda</t>
  </si>
  <si>
    <t>salary</t>
  </si>
  <si>
    <t>GULBURGA</t>
  </si>
  <si>
    <t>Rachappa H Chada</t>
  </si>
  <si>
    <t>SHIMOGA</t>
  </si>
  <si>
    <t>H S Srinivasa Murthy</t>
  </si>
  <si>
    <t>KOPPALA</t>
  </si>
  <si>
    <t>YELBURGA</t>
  </si>
  <si>
    <t>M M Kothwal</t>
  </si>
  <si>
    <t>Karnataka State Cooperative Agriculutre&amp; Rural Development Bank Ltd.,, Bangalore</t>
  </si>
  <si>
    <t>Monthly Loan Deduction Statement for the month of November-2011</t>
  </si>
  <si>
    <t>BANGALORE SOUTH</t>
  </si>
  <si>
    <t>Narayanswamy</t>
  </si>
  <si>
    <t>K.N.Satish</t>
  </si>
  <si>
    <t>PAVAGADA</t>
  </si>
  <si>
    <t>R.Palanayak</t>
  </si>
  <si>
    <t>G.Ramadevi</t>
  </si>
  <si>
    <t>210</t>
  </si>
  <si>
    <t>222</t>
  </si>
  <si>
    <t>Shankar</t>
  </si>
  <si>
    <t>PANDAVAPURA</t>
  </si>
  <si>
    <t>S.H.Sudha</t>
  </si>
  <si>
    <t>SreeRamu</t>
  </si>
  <si>
    <t>HOLENARSIPURA</t>
  </si>
  <si>
    <t>Syed Gouse</t>
  </si>
  <si>
    <t>K.B.Nagesh</t>
  </si>
  <si>
    <t>SEDAM</t>
  </si>
  <si>
    <t>Ranveer Singh Takur</t>
  </si>
  <si>
    <t>Ramesh Patil</t>
  </si>
  <si>
    <t>CHITAPUR</t>
  </si>
  <si>
    <t>Mahadevamma</t>
  </si>
  <si>
    <t>Sangappa R Bimali</t>
  </si>
  <si>
    <t>CHITRADURGA</t>
  </si>
  <si>
    <t>HIRIYUR</t>
  </si>
  <si>
    <t>H.S.Nalinakshi</t>
  </si>
  <si>
    <t>K.Savithramma</t>
  </si>
  <si>
    <t>K.V.Shivanandappa</t>
  </si>
  <si>
    <t>Syed Valli</t>
  </si>
  <si>
    <t>Puttarangappa</t>
  </si>
  <si>
    <t>Syed Sadiqulla</t>
  </si>
  <si>
    <t>SRIRANGAPATNA</t>
  </si>
  <si>
    <t>M.N.Nagaraj</t>
  </si>
  <si>
    <t>M.Monohar</t>
  </si>
  <si>
    <t>MADUGIRI</t>
  </si>
  <si>
    <t>A.Sreeramappa</t>
  </si>
  <si>
    <t>G.L.Padmavathamma</t>
  </si>
  <si>
    <t>245</t>
  </si>
  <si>
    <t>Prabavathi</t>
  </si>
  <si>
    <t>BIDAR</t>
  </si>
  <si>
    <t>BASAVAKALYANA</t>
  </si>
  <si>
    <t>Anveer .R .Jaishettty</t>
  </si>
  <si>
    <t>MULBAGAL</t>
  </si>
  <si>
    <t>T.M.Bharathi</t>
  </si>
  <si>
    <t>K.R.PETE</t>
  </si>
  <si>
    <t>Mubeen Taj</t>
  </si>
  <si>
    <t>JEWARGI</t>
  </si>
  <si>
    <t>Kalyan Rao Kulkarni</t>
  </si>
  <si>
    <t>HUMNABAD</t>
  </si>
  <si>
    <t>Sanganna R Bimali</t>
  </si>
  <si>
    <t>244</t>
  </si>
  <si>
    <t>AURAD</t>
  </si>
  <si>
    <t>Suryakanth</t>
  </si>
  <si>
    <t xml:space="preserve">Jayashree A NaiKodi </t>
  </si>
  <si>
    <t>C.N.Naganna</t>
  </si>
  <si>
    <t>256</t>
  </si>
  <si>
    <t>Abdul Jabbar</t>
  </si>
  <si>
    <t>V.Somashekar</t>
  </si>
  <si>
    <t>Monthly Loan Deduction Statement for the month of December-2011</t>
  </si>
  <si>
    <t>Monthly Loan Deduction Statement for the month of January-2012</t>
  </si>
  <si>
    <t>AFZALPUR</t>
  </si>
  <si>
    <t>Subash M Patil</t>
  </si>
  <si>
    <t>DAVANGERE</t>
  </si>
  <si>
    <t>HARIHARA</t>
  </si>
  <si>
    <t>N.Basavarajappa</t>
  </si>
  <si>
    <t>BHALKI</t>
  </si>
  <si>
    <t>Dullappa H Patil</t>
  </si>
  <si>
    <t>BAGALKOTE</t>
  </si>
  <si>
    <t>BADAMI</t>
  </si>
  <si>
    <t>Shashikala J Anjutagi</t>
  </si>
  <si>
    <t>GUBBI</t>
  </si>
  <si>
    <t>N Srikanth</t>
  </si>
  <si>
    <t>274</t>
  </si>
  <si>
    <t>A T Manjunath</t>
  </si>
  <si>
    <t>K N Shobha Rani</t>
  </si>
  <si>
    <t>Monthly Loan Deduction Statement for the month of February-2012</t>
  </si>
  <si>
    <t>BELLARY</t>
  </si>
  <si>
    <t>HOSPET</t>
  </si>
  <si>
    <t>Sulochana Bajanthri</t>
  </si>
  <si>
    <t>K.L Indramma</t>
  </si>
  <si>
    <t>K V Usha</t>
  </si>
  <si>
    <t>T Nanjundappa</t>
  </si>
  <si>
    <t>K Bychappa</t>
  </si>
  <si>
    <t>HOLALKERE</t>
  </si>
  <si>
    <t>R Manjappa</t>
  </si>
  <si>
    <t>V Shankarappa</t>
  </si>
  <si>
    <t>Ramdas</t>
  </si>
  <si>
    <t>K H Narayana</t>
  </si>
  <si>
    <t>K Shivalinge gowda</t>
  </si>
  <si>
    <t>N S Nagaveni</t>
  </si>
  <si>
    <t>Siddaramaiah Swamy</t>
  </si>
  <si>
    <t>Mahesh</t>
  </si>
  <si>
    <t xml:space="preserve">Kamalakar </t>
  </si>
  <si>
    <t>MALUR</t>
  </si>
  <si>
    <t>Venkatramanappa</t>
  </si>
  <si>
    <t>R Sreenath</t>
  </si>
  <si>
    <t>TURVEKERE</t>
  </si>
  <si>
    <t>176</t>
  </si>
  <si>
    <t>N Dadapeer</t>
  </si>
  <si>
    <t>Muniyappa K N</t>
  </si>
  <si>
    <t>C K Seethamma</t>
  </si>
  <si>
    <t>CHANNARAYAPATNA</t>
  </si>
  <si>
    <t>B Kumar</t>
  </si>
  <si>
    <t>Venugopal</t>
  </si>
  <si>
    <t>GUDIBANDE</t>
  </si>
  <si>
    <t>K C Ramachandrappa</t>
  </si>
  <si>
    <t>M P Thirumala Rao</t>
  </si>
  <si>
    <t>N Mahantesh</t>
  </si>
  <si>
    <t>Santosh Kantli</t>
  </si>
  <si>
    <t>317</t>
  </si>
  <si>
    <t>Mohamed Kaleel</t>
  </si>
  <si>
    <t>K Pandu</t>
  </si>
  <si>
    <t>Ajje Gowda _Vehicle Loan</t>
  </si>
  <si>
    <t>D Rudrappa -Vehicle Loan</t>
  </si>
  <si>
    <t>M Vijay Kumar</t>
  </si>
  <si>
    <t>Monthly Loan Deduction Statement for the month of March-2012</t>
  </si>
  <si>
    <t>K R Vijay</t>
  </si>
  <si>
    <t>321</t>
  </si>
  <si>
    <t xml:space="preserve"> </t>
  </si>
  <si>
    <t>G Gurubasappa</t>
  </si>
  <si>
    <t>Mary K Jhon</t>
  </si>
  <si>
    <t>Rita</t>
  </si>
  <si>
    <t>A C Lokeshwarappa</t>
  </si>
  <si>
    <t>H A Raviprasad</t>
  </si>
  <si>
    <t>H Siddaiah</t>
  </si>
  <si>
    <t>CHINCHOLI</t>
  </si>
  <si>
    <t>A T Vasanthkumar</t>
  </si>
  <si>
    <t>H Channaveerappa</t>
  </si>
  <si>
    <t>B Shivanna</t>
  </si>
  <si>
    <t>JAGALUR</t>
  </si>
  <si>
    <t>S T Anandappa</t>
  </si>
  <si>
    <t>Monthly Loan Deduction Statement for the month of April-2012</t>
  </si>
  <si>
    <t>Monthly Loan Deduction Statement for the month of May-2012</t>
  </si>
  <si>
    <t>345</t>
  </si>
  <si>
    <t>P K Dummal</t>
  </si>
  <si>
    <t>J B Shivakumar</t>
  </si>
  <si>
    <t>SINDHANUR</t>
  </si>
  <si>
    <t>G Sharanappa</t>
  </si>
  <si>
    <t>ALLAND</t>
  </si>
  <si>
    <t>Nagappa S Yelde</t>
  </si>
  <si>
    <t>T N Byata Rangaiah</t>
  </si>
  <si>
    <t>KOTTUR</t>
  </si>
  <si>
    <t>Vinay Kumar</t>
  </si>
  <si>
    <t>Karabasappa Bhajantri</t>
  </si>
  <si>
    <t>Shafi M Beig</t>
  </si>
  <si>
    <t>D Lakshme Gowda</t>
  </si>
  <si>
    <t>Monthly Loan Deduction Statement for the month of June-2012</t>
  </si>
  <si>
    <t>CHALLAKERE</t>
  </si>
  <si>
    <t>B S Anil Sajjan</t>
  </si>
  <si>
    <t>MD. Haneef</t>
  </si>
  <si>
    <t>GUNDLUPET</t>
  </si>
  <si>
    <t>M Ananda</t>
  </si>
  <si>
    <t>D Raju</t>
  </si>
  <si>
    <t>J S Jayaram</t>
  </si>
  <si>
    <t>Nagayya R S Math</t>
  </si>
  <si>
    <t>R H Raju</t>
  </si>
  <si>
    <t>Balance o/s</t>
  </si>
  <si>
    <t>352</t>
  </si>
  <si>
    <t>Monthly Loan Deduction Statement for the month of July -2012</t>
  </si>
  <si>
    <t>Lalsha</t>
  </si>
  <si>
    <t>365</t>
  </si>
  <si>
    <t>S .Sukanya</t>
  </si>
  <si>
    <t>C.N.HALLI</t>
  </si>
  <si>
    <t xml:space="preserve">G S Lalithamma </t>
  </si>
  <si>
    <t>370</t>
  </si>
  <si>
    <t xml:space="preserve">C M Nagrathnamma </t>
  </si>
  <si>
    <t>371</t>
  </si>
  <si>
    <t>Monthly Loan Deduction Statement for the month of August -2012</t>
  </si>
  <si>
    <t>Monthly Loan Deduction Statement for the month of September -2012</t>
  </si>
  <si>
    <t>K.P.Shashidar</t>
  </si>
  <si>
    <t>A.A.Manjunath</t>
  </si>
  <si>
    <t>Basavaraj S. Ravore</t>
  </si>
  <si>
    <t>H.Basavaraj</t>
  </si>
  <si>
    <t>CHIKBALLAPURA</t>
  </si>
  <si>
    <t>O.N.Nirmala</t>
  </si>
  <si>
    <t>MH.Manjunatha</t>
  </si>
  <si>
    <t>CHITRTAPURA</t>
  </si>
  <si>
    <t>Rajashekar hariba</t>
  </si>
  <si>
    <t>Kariyamma</t>
  </si>
  <si>
    <t>Monthly Loan Deduction Statement for the month of OCTOBER -2012</t>
  </si>
  <si>
    <t>CHITTAPURA</t>
  </si>
  <si>
    <t>Bangalore</t>
  </si>
  <si>
    <t>KORATAGERE</t>
  </si>
  <si>
    <t>Monthly Loan Deduction Statement for the month of NOVEMBER -2012</t>
  </si>
  <si>
    <t>BANGALORE</t>
  </si>
  <si>
    <t xml:space="preserve">D Rudrappa -VL </t>
  </si>
  <si>
    <t>B S Anil Sajjan-VL</t>
  </si>
  <si>
    <t>HOSADURGA</t>
  </si>
  <si>
    <t>D.Shivalingamma</t>
  </si>
  <si>
    <t>Hanumanthappa</t>
  </si>
  <si>
    <t>BN. Prakash</t>
  </si>
  <si>
    <t>Monthly Loan Deduction Statement for the month of DECEMBER -2012</t>
  </si>
  <si>
    <t>Monthly Loan Deduction Statement for the month of Jan -2013</t>
  </si>
  <si>
    <t>HN.Mallinath</t>
  </si>
  <si>
    <t>Monthly Loan Deduction Statement for the month of Feb -2013</t>
  </si>
  <si>
    <t>MANGALORE</t>
  </si>
  <si>
    <t>KOPPAL</t>
  </si>
  <si>
    <t>PK.Dummal</t>
  </si>
  <si>
    <t>DHARWAD</t>
  </si>
  <si>
    <t>RONA</t>
  </si>
  <si>
    <t>MM.Kothwal</t>
  </si>
  <si>
    <t>Narayanaswamy</t>
  </si>
  <si>
    <t>SB.Biradar</t>
  </si>
  <si>
    <t>Monthly Loan Deduction Statement for the month of March -2013</t>
  </si>
  <si>
    <t>Shivarudrappa sollapur</t>
  </si>
  <si>
    <t>CH.Hanumantharaya</t>
  </si>
  <si>
    <t>Monthly Loan Deduction Statement for the month of April -2013</t>
  </si>
  <si>
    <t>NR PURA</t>
  </si>
  <si>
    <t>M.Gurumurthy</t>
  </si>
  <si>
    <t>BILAGI</t>
  </si>
  <si>
    <t xml:space="preserve">BAGALKOTE </t>
  </si>
  <si>
    <t>Monthly Loan Deduction Statement for the month of May -2013</t>
  </si>
  <si>
    <t>Monthly Loan Deduction Statement for the month of JUNE -2013</t>
  </si>
  <si>
    <t>CS Vishwanath</t>
  </si>
  <si>
    <t>BELGAM</t>
  </si>
  <si>
    <t>Belgavi</t>
  </si>
  <si>
    <t>Vishwanath Gowda</t>
  </si>
  <si>
    <t>Shivanand Hiremath D</t>
  </si>
  <si>
    <t>Sudhit t kulakarni</t>
  </si>
  <si>
    <t>MV Pushpavathi</t>
  </si>
  <si>
    <t>16</t>
  </si>
  <si>
    <t>K Kallegwda</t>
  </si>
  <si>
    <t>18</t>
  </si>
  <si>
    <t>Narayan Sherkhan</t>
  </si>
  <si>
    <t>R.Varadaraju</t>
  </si>
  <si>
    <t>P.Prabhudev</t>
  </si>
  <si>
    <t>G.Hanumantha Naik</t>
  </si>
  <si>
    <t>Shiva kumar</t>
  </si>
  <si>
    <t>Monthly Loan Deduction Statement for the month of Aug -2013</t>
  </si>
  <si>
    <t>Lingabasappa P Hakari</t>
  </si>
  <si>
    <t>KP Shashidhar</t>
  </si>
  <si>
    <t>MALAVALLI</t>
  </si>
  <si>
    <t>MB Rajesh</t>
  </si>
  <si>
    <t>HN Pallavi</t>
  </si>
  <si>
    <t>Monthly Loan Deduction Statement for the month of Sept--2013</t>
  </si>
  <si>
    <t xml:space="preserve">              </t>
  </si>
  <si>
    <t>Monthly Loan Deduction Statement for the month of Oct--2013</t>
  </si>
  <si>
    <t>MM Kotawal</t>
  </si>
  <si>
    <t>GL Upanala</t>
  </si>
  <si>
    <t>GL Padmavathamma</t>
  </si>
  <si>
    <t>46</t>
  </si>
  <si>
    <t>MADDUR</t>
  </si>
  <si>
    <t>K Shivakumar</t>
  </si>
  <si>
    <t>H Ravishankar</t>
  </si>
  <si>
    <t>Govinda Rathod</t>
  </si>
  <si>
    <t>SangaReddy</t>
  </si>
  <si>
    <t>Monthly Loan Deduction Statement for the month of Nov -2013</t>
  </si>
  <si>
    <t>Monthly Loan Deduction Statement for the month of Dec -2013</t>
  </si>
  <si>
    <t>HOSKOTE</t>
  </si>
  <si>
    <t xml:space="preserve">   </t>
  </si>
  <si>
    <t>ARAKALAGUDU</t>
  </si>
  <si>
    <t>Nanjundappa</t>
  </si>
  <si>
    <t>Ranaveer singh Takor</t>
  </si>
  <si>
    <t>Krishna bovi</t>
  </si>
  <si>
    <t>HS Manjula</t>
  </si>
  <si>
    <t>Prabhavathi panagargi</t>
  </si>
  <si>
    <t>Basavaraj Ravoore</t>
  </si>
  <si>
    <t>EH Venkatesh</t>
  </si>
  <si>
    <t>YS Srilatha</t>
  </si>
  <si>
    <t>Monthly Loan Deduction Statement for the month of January-2014</t>
  </si>
  <si>
    <t>Monthly Loan Deduction Statement for the month of February-2014</t>
  </si>
  <si>
    <t>RM Gayathramma</t>
  </si>
  <si>
    <t>SN Srinivasan</t>
  </si>
  <si>
    <t>V Narayana</t>
  </si>
  <si>
    <t>Bheemanakone</t>
  </si>
  <si>
    <t>Bharathkumar</t>
  </si>
  <si>
    <t>SHIMOGGA</t>
  </si>
  <si>
    <t>KANAKAPURA</t>
  </si>
  <si>
    <t>HA. Somashekar</t>
  </si>
  <si>
    <t>Monthly Loan Deduction Statement for the month ofMarch-2014</t>
  </si>
  <si>
    <t>Monthly Loan Deduction Statement for the month of April-2014</t>
  </si>
  <si>
    <t>SHIDLAGATTA</t>
  </si>
  <si>
    <t>Jayashree Naikodo</t>
  </si>
  <si>
    <t>Yelburga</t>
  </si>
  <si>
    <t>PK Dummal</t>
  </si>
  <si>
    <t>Monthly Loan Deduction Statement for the month of May-2014</t>
  </si>
  <si>
    <t>V Lakshman</t>
  </si>
  <si>
    <t>CHICKBALLAPUR</t>
  </si>
  <si>
    <t>MH Manjunath</t>
  </si>
  <si>
    <t>Monthly Loan Deduction Statement for the month of June-2014</t>
  </si>
  <si>
    <t>Monthly Loan Deduction Statement for the month of July-2014</t>
  </si>
  <si>
    <t>Venkataramanappal</t>
  </si>
  <si>
    <t>GOWRIBIDNOUR</t>
  </si>
  <si>
    <t>KT Bajantri</t>
  </si>
  <si>
    <t>A.T Manjunath</t>
  </si>
  <si>
    <t>R. Varadaraju</t>
  </si>
  <si>
    <t>GR. Venugopal</t>
  </si>
  <si>
    <t>K .V Usha</t>
  </si>
  <si>
    <t>MH. Manjunath</t>
  </si>
  <si>
    <t>K. Shivaprasad</t>
  </si>
  <si>
    <t>KN. ShobhaRani</t>
  </si>
  <si>
    <t>Monthly Loan Deduction Statement for the month of August-2014</t>
  </si>
  <si>
    <t>N.Mahantesh</t>
  </si>
  <si>
    <t>K.Manohara</t>
  </si>
  <si>
    <t>Naveen Kumar</t>
  </si>
  <si>
    <t>LINGASAGUR</t>
  </si>
  <si>
    <t>M Veeresh</t>
  </si>
  <si>
    <t>Chandru</t>
  </si>
  <si>
    <t>DB Parashiva</t>
  </si>
  <si>
    <t>Seetharamu</t>
  </si>
  <si>
    <t>MULABAGILU</t>
  </si>
  <si>
    <t>TM Bharathi</t>
  </si>
  <si>
    <t>Muniyappa</t>
  </si>
  <si>
    <t>JS Jayaramu</t>
  </si>
  <si>
    <t>HS.Pallavi</t>
  </si>
  <si>
    <t>Raju  R.H</t>
  </si>
  <si>
    <t>Sangameshwara swami</t>
  </si>
  <si>
    <t>MP.ThirumalaRao</t>
  </si>
  <si>
    <t>B.Kumar</t>
  </si>
  <si>
    <t>Monthly Loan Deduction Statement for the month of September-2014</t>
  </si>
  <si>
    <t>Monthly Loan Deduction Statement for the month of October-2014</t>
  </si>
  <si>
    <t>S Parameshwarappa</t>
  </si>
  <si>
    <t>SINDHANOUR</t>
  </si>
  <si>
    <t>Suryakantha K swami</t>
  </si>
  <si>
    <t>Somappa</t>
  </si>
  <si>
    <t>Monthly Loan Deduction Statement for the month of November-2014</t>
  </si>
  <si>
    <t>NS Nagaveni</t>
  </si>
  <si>
    <t>MD Haneef</t>
  </si>
  <si>
    <t>HAVERI</t>
  </si>
  <si>
    <t>SlNO</t>
  </si>
  <si>
    <t>BELGAVI</t>
  </si>
  <si>
    <t>BHEEMANAKONE</t>
  </si>
  <si>
    <t>HIREKERUR</t>
  </si>
  <si>
    <t>J.B. Shivakumar</t>
  </si>
  <si>
    <t>G.L. Padmavathamma</t>
  </si>
  <si>
    <t>M.V. Pushpavathi</t>
  </si>
  <si>
    <t>V. Narayana</t>
  </si>
  <si>
    <t>YS. Srilatha</t>
  </si>
  <si>
    <t>RM. Gayathramma</t>
  </si>
  <si>
    <t>SN. Srinivasan</t>
  </si>
  <si>
    <t>Venkataramanappa</t>
  </si>
  <si>
    <t>K.Kallegowda</t>
  </si>
  <si>
    <t>M.Manohar</t>
  </si>
  <si>
    <t>Suryakantha K. Swami</t>
  </si>
  <si>
    <t>Karibasappa I Bajantri</t>
  </si>
  <si>
    <t>Monthly Loan Deduction Statement for the month of December-2014</t>
  </si>
  <si>
    <t>GADAG</t>
  </si>
  <si>
    <t>Prabhavathi pangargi</t>
  </si>
  <si>
    <t>Vasanth Kumar</t>
  </si>
  <si>
    <t>T Sudha</t>
  </si>
  <si>
    <t>Parvathamma</t>
  </si>
  <si>
    <t>GLPadmavathamma</t>
  </si>
  <si>
    <t>Monthly Loan Deduction Statement for the month of January-2015</t>
  </si>
  <si>
    <t>SRINIVASPURA</t>
  </si>
  <si>
    <t>KN Satish</t>
  </si>
  <si>
    <t>Jayalingaiah S</t>
  </si>
  <si>
    <t>G Ramadevi</t>
  </si>
  <si>
    <t>160</t>
  </si>
  <si>
    <t>M Vijaykumar</t>
  </si>
  <si>
    <t>Monthly Loan Deduction Statement for the month of February-2015</t>
  </si>
  <si>
    <t>NV Huchegowda</t>
  </si>
  <si>
    <t>SURAPURA</t>
  </si>
  <si>
    <t>Rajashekar H Dayagoda</t>
  </si>
  <si>
    <t>Monthly Loan Deduction Statement for the month of March-2015</t>
  </si>
  <si>
    <t>Monthly Loan Deduction Statement for the month of April-2015</t>
  </si>
  <si>
    <t>D Lakshmegowda</t>
  </si>
  <si>
    <t>Mohammed Mudseer</t>
  </si>
  <si>
    <t>Krishnabovi</t>
  </si>
  <si>
    <t>Sudhit T kulakarni</t>
  </si>
  <si>
    <t>Monthly Loan Deduction Statement for the month of May-2015</t>
  </si>
  <si>
    <t>Slno</t>
  </si>
  <si>
    <t>Chandrashekardandeen</t>
  </si>
  <si>
    <t>YenkaReddy</t>
  </si>
  <si>
    <t>Monthly Loan Deduction Statement for the month of June-2015</t>
  </si>
  <si>
    <t>Monthly Loan Deduction Statement for the month of July-2015</t>
  </si>
  <si>
    <t>AT vasanthakumar</t>
  </si>
  <si>
    <t>N Kumar</t>
  </si>
  <si>
    <t>Mallikarjuna BM</t>
  </si>
  <si>
    <t>Monthly Loan Deduction Statement for the month of Aug-2015</t>
  </si>
  <si>
    <t>Manjunathachari</t>
  </si>
  <si>
    <t>BELGAUM</t>
  </si>
  <si>
    <t>SD Hiremath</t>
  </si>
  <si>
    <t>Monthly Loan Deduction Statement for the month of Sept-2015</t>
  </si>
  <si>
    <t>Monthly Loan Deduction Statement for the month of Oct-2015</t>
  </si>
  <si>
    <t>Veerendra Kumar</t>
  </si>
  <si>
    <t>Monthly Loan Deduction Statement for the month of Nov-2015</t>
  </si>
  <si>
    <t>`</t>
  </si>
  <si>
    <t>Monthly Loan Deduction Statement for the month of Dec-2015</t>
  </si>
  <si>
    <t>KR. PET</t>
  </si>
  <si>
    <t>Ranaveer Singh Thakur</t>
  </si>
  <si>
    <t>GANGAVATHI</t>
  </si>
  <si>
    <t>Venkatappa Naik</t>
  </si>
  <si>
    <t>KrishnaBovi</t>
  </si>
  <si>
    <t>M. Veeresh</t>
  </si>
  <si>
    <t>G. Sharanappa</t>
  </si>
  <si>
    <t>N.Devaraju</t>
  </si>
  <si>
    <t>AT. Vasanthakumar</t>
  </si>
  <si>
    <t>HS. Manjula</t>
  </si>
  <si>
    <t>T. Sudha</t>
  </si>
  <si>
    <t>V. Shankarappa</t>
  </si>
  <si>
    <t>NS. Nagaveni</t>
  </si>
  <si>
    <t>G. Gurubasappa</t>
  </si>
  <si>
    <t>S. Parameshwarappa</t>
  </si>
  <si>
    <t>M. Vijaykumar</t>
  </si>
  <si>
    <t>MM. Kotawal</t>
  </si>
  <si>
    <t>SD. Hiremath</t>
  </si>
  <si>
    <t>K. Shivakumar</t>
  </si>
  <si>
    <t>H. Ravishankar</t>
  </si>
  <si>
    <t>D. Lakshmegowda</t>
  </si>
  <si>
    <t>DB. Parashiva</t>
  </si>
  <si>
    <t>JS. Jayaramu</t>
  </si>
  <si>
    <t>YS.Srilatha</t>
  </si>
  <si>
    <t>KN.Satish</t>
  </si>
  <si>
    <t>TM. Bharathi</t>
  </si>
  <si>
    <t>V. Lakshman</t>
  </si>
  <si>
    <t>Jayalingaiah.S</t>
  </si>
  <si>
    <t>Monthly Loan Deduction Statement for the month of Jan-2016</t>
  </si>
  <si>
    <t>SHAHAPURA</t>
  </si>
  <si>
    <t>Arunkumar</t>
  </si>
  <si>
    <t>D Shivalingamma</t>
  </si>
  <si>
    <t>Santosh H Palada</t>
  </si>
  <si>
    <t>KUSTAGI</t>
  </si>
  <si>
    <t>SyedGouseMulla</t>
  </si>
  <si>
    <t>Chandrappa P Lamani</t>
  </si>
  <si>
    <t>Monthly Loan Deduction Statement for the month of Feb-2016</t>
  </si>
  <si>
    <t>SanjayKumar</t>
  </si>
  <si>
    <t>Hanumanthappa kulageri</t>
  </si>
  <si>
    <t xml:space="preserve">  </t>
  </si>
  <si>
    <t>Monthly Loan Deduction Statement for the month of Mar-2016</t>
  </si>
  <si>
    <t>Bidar</t>
  </si>
  <si>
    <t>R Nataraj</t>
  </si>
  <si>
    <t>BS Anil Sajjan</t>
  </si>
  <si>
    <t>TN Bhushan</t>
  </si>
  <si>
    <t>HARAPANAHALLI</t>
  </si>
  <si>
    <t>S Smitha Patil</t>
  </si>
  <si>
    <t>Yallappa Madar</t>
  </si>
  <si>
    <t>Monthly Loan Deduction Statement for the month of April-2016</t>
  </si>
  <si>
    <t>P Prabhudev</t>
  </si>
  <si>
    <t>Savithramma</t>
  </si>
  <si>
    <t>Shiva Kumar</t>
  </si>
  <si>
    <t>JEEVARGI</t>
  </si>
  <si>
    <t>Monthly Loan Deduction Statement for the month of May 2016</t>
  </si>
  <si>
    <t>M. Ananda</t>
  </si>
  <si>
    <t>D. Raju</t>
  </si>
  <si>
    <t>K. Ravishankar</t>
  </si>
  <si>
    <r>
      <t xml:space="preserve">Monthly Loan Deduction Statement for the month of </t>
    </r>
    <r>
      <rPr>
        <b/>
        <u/>
        <sz val="12"/>
        <color theme="1"/>
        <rFont val="Book Antiqua"/>
        <family val="1"/>
      </rPr>
      <t>June 2016</t>
    </r>
  </si>
  <si>
    <t>KUNIGAL</t>
  </si>
  <si>
    <r>
      <t xml:space="preserve">Monthly Loan Deduction Statement for the month of </t>
    </r>
    <r>
      <rPr>
        <b/>
        <u/>
        <sz val="14"/>
        <color theme="1"/>
        <rFont val="Book Antiqua"/>
        <family val="1"/>
      </rPr>
      <t>July 2016</t>
    </r>
  </si>
  <si>
    <r>
      <t xml:space="preserve">Monthly Loan Deduction Statement for the month of </t>
    </r>
    <r>
      <rPr>
        <b/>
        <u/>
        <sz val="14"/>
        <color theme="1"/>
        <rFont val="Book Antiqua"/>
        <family val="1"/>
      </rPr>
      <t>August 2016</t>
    </r>
  </si>
  <si>
    <r>
      <t xml:space="preserve">Monthly Loan Deduction Statement for the month of </t>
    </r>
    <r>
      <rPr>
        <b/>
        <u/>
        <sz val="14"/>
        <color theme="1"/>
        <rFont val="Book Antiqua"/>
        <family val="1"/>
      </rPr>
      <t>September 2016</t>
    </r>
  </si>
  <si>
    <t>Geethadevi K.</t>
  </si>
  <si>
    <t>ANEKAL</t>
  </si>
  <si>
    <t>cr</t>
  </si>
  <si>
    <t>Dr</t>
  </si>
  <si>
    <r>
      <t xml:space="preserve">Monthly Loan Deduction Statement for the month of </t>
    </r>
    <r>
      <rPr>
        <b/>
        <u/>
        <sz val="16"/>
        <color theme="1"/>
        <rFont val="Book Antiqua"/>
        <family val="1"/>
      </rPr>
      <t>October 2016</t>
    </r>
  </si>
  <si>
    <t>V. Vijayalakshmi</t>
  </si>
  <si>
    <t>S.T. Ananadappa</t>
  </si>
  <si>
    <t>J.S. Jayaram</t>
  </si>
  <si>
    <t>CHIKKABALLAPURA</t>
  </si>
  <si>
    <t>M.H. Manjunath</t>
  </si>
  <si>
    <t>Raju</t>
  </si>
  <si>
    <t>CHITTHAPURA</t>
  </si>
  <si>
    <t>Basavaraj S. Revoore</t>
  </si>
  <si>
    <t>80/2</t>
  </si>
  <si>
    <t>Nagara</t>
  </si>
  <si>
    <t>K.R.NAGARA</t>
  </si>
  <si>
    <t>R.M.Gayathramma</t>
  </si>
  <si>
    <r>
      <t>Monthly Loan Deduction Statement for the month of November</t>
    </r>
    <r>
      <rPr>
        <b/>
        <u/>
        <sz val="20"/>
        <color theme="1"/>
        <rFont val="Book Antiqua"/>
        <family val="1"/>
      </rPr>
      <t xml:space="preserve"> 2016</t>
    </r>
  </si>
  <si>
    <t>S. Sukanya</t>
  </si>
  <si>
    <t>T.N. Bhushan</t>
  </si>
  <si>
    <t>N. Mahantesh</t>
  </si>
  <si>
    <t>C.H. Hanumantharaya</t>
  </si>
  <si>
    <t>Paramananda S.Hanashetty</t>
  </si>
  <si>
    <r>
      <t xml:space="preserve">Monthly Loan Deduction Statement for the month of January </t>
    </r>
    <r>
      <rPr>
        <b/>
        <u/>
        <sz val="18"/>
        <color theme="1"/>
        <rFont val="Book Antiqua"/>
        <family val="1"/>
      </rPr>
      <t xml:space="preserve"> 2017</t>
    </r>
  </si>
  <si>
    <r>
      <t xml:space="preserve">Monthly Loan Deduction Statement for the month of February </t>
    </r>
    <r>
      <rPr>
        <b/>
        <u/>
        <sz val="18"/>
        <color theme="1"/>
        <rFont val="Book Antiqua"/>
        <family val="1"/>
      </rPr>
      <t xml:space="preserve"> 2017</t>
    </r>
  </si>
  <si>
    <t>C. Venkateshappa</t>
  </si>
  <si>
    <t>H.A. Somashekara</t>
  </si>
  <si>
    <t>N. Devaraju</t>
  </si>
  <si>
    <t>K. Manohara</t>
  </si>
  <si>
    <r>
      <t xml:space="preserve">Monthly Loan Deduction Statement for the month o March </t>
    </r>
    <r>
      <rPr>
        <b/>
        <u/>
        <sz val="18"/>
        <color theme="1"/>
        <rFont val="Book Antiqua"/>
        <family val="1"/>
      </rPr>
      <t xml:space="preserve"> 2017</t>
    </r>
  </si>
  <si>
    <t>Hanumanthappa Kulageri</t>
  </si>
  <si>
    <t xml:space="preserve">H.D. Kote </t>
  </si>
  <si>
    <t xml:space="preserve">V. Narayan </t>
  </si>
  <si>
    <t>P. Hanumakka</t>
  </si>
  <si>
    <t>P. Shivamurthy</t>
  </si>
  <si>
    <t>110/2</t>
  </si>
  <si>
    <t>D. Syed Buden</t>
  </si>
  <si>
    <t xml:space="preserve">         Karnataka State Cooperative Agriculutre&amp; Rural Development Bank Ltd.,, Bangalore</t>
  </si>
  <si>
    <r>
      <t xml:space="preserve">Monthly Loan Deduction Statement for the month of April </t>
    </r>
    <r>
      <rPr>
        <b/>
        <u/>
        <sz val="18"/>
        <color theme="1"/>
        <rFont val="Book Antiqua"/>
        <family val="1"/>
      </rPr>
      <t xml:space="preserve"> 2017</t>
    </r>
  </si>
  <si>
    <r>
      <t xml:space="preserve">Monthly Loan Deduction Statement for the month of May </t>
    </r>
    <r>
      <rPr>
        <b/>
        <u/>
        <sz val="18"/>
        <color theme="1"/>
        <rFont val="Book Antiqua"/>
        <family val="1"/>
      </rPr>
      <t xml:space="preserve"> 2017</t>
    </r>
  </si>
  <si>
    <t>HOLENARASIPURA</t>
  </si>
  <si>
    <t>Sayed Gouse</t>
  </si>
  <si>
    <r>
      <t>Monthly Loan Deduction Statement for the month of June</t>
    </r>
    <r>
      <rPr>
        <b/>
        <u/>
        <sz val="18"/>
        <color theme="1"/>
        <rFont val="Book Antiqua"/>
        <family val="1"/>
      </rPr>
      <t xml:space="preserve"> 2017</t>
    </r>
  </si>
  <si>
    <t>Bhalki</t>
  </si>
  <si>
    <t>Ramayya swamy</t>
  </si>
  <si>
    <t>126/2</t>
  </si>
  <si>
    <t>Sanga Reddy</t>
  </si>
  <si>
    <t>128/2</t>
  </si>
  <si>
    <t>D.N. Devaraj</t>
  </si>
  <si>
    <t>Arasikere</t>
  </si>
  <si>
    <t>S.Dakshina Murthy</t>
  </si>
  <si>
    <t>134/2</t>
  </si>
  <si>
    <t>G.S.Lalithamma</t>
  </si>
  <si>
    <t>Channabasamma</t>
  </si>
  <si>
    <t>138/2</t>
  </si>
  <si>
    <t>J.B.Shivakumar</t>
  </si>
  <si>
    <t>14</t>
  </si>
  <si>
    <t>Turuvekere</t>
  </si>
  <si>
    <t>Koppala</t>
  </si>
  <si>
    <r>
      <t>Monthly Loan Deduction Statement for the month of July</t>
    </r>
    <r>
      <rPr>
        <b/>
        <u/>
        <sz val="18"/>
        <color theme="1"/>
        <rFont val="Book Antiqua"/>
        <family val="1"/>
      </rPr>
      <t xml:space="preserve"> 2017</t>
    </r>
  </si>
  <si>
    <r>
      <t>Monthly Loan Deduction Statement for the month of August</t>
    </r>
    <r>
      <rPr>
        <b/>
        <u/>
        <sz val="18"/>
        <color theme="1"/>
        <rFont val="Book Antiqua"/>
        <family val="1"/>
      </rPr>
      <t xml:space="preserve"> 2017</t>
    </r>
  </si>
  <si>
    <r>
      <t>Monthly Loan Deduction Statement for the month of September</t>
    </r>
    <r>
      <rPr>
        <b/>
        <u/>
        <sz val="18"/>
        <color theme="1"/>
        <rFont val="Book Antiqua"/>
        <family val="1"/>
      </rPr>
      <t xml:space="preserve"> 2017</t>
    </r>
  </si>
  <si>
    <t>164/2</t>
  </si>
  <si>
    <t>140/2</t>
  </si>
  <si>
    <r>
      <t xml:space="preserve">Monthly Loan Deduction Statement for the month of October </t>
    </r>
    <r>
      <rPr>
        <b/>
        <u/>
        <sz val="18"/>
        <color theme="1"/>
        <rFont val="Book Antiqua"/>
        <family val="1"/>
      </rPr>
      <t>2017</t>
    </r>
  </si>
  <si>
    <t>M.Anand</t>
  </si>
  <si>
    <t>C.R. Venkatesh</t>
  </si>
  <si>
    <t>HOSAKOTE</t>
  </si>
  <si>
    <t>GULBARGA</t>
  </si>
  <si>
    <t>Mohamed Riyaz</t>
  </si>
  <si>
    <t>150/2</t>
  </si>
  <si>
    <t>M.M. Kotwal</t>
  </si>
  <si>
    <t>152/2</t>
  </si>
  <si>
    <t>V.M. Yashodha</t>
  </si>
  <si>
    <t>K.N. Shobha Rani</t>
  </si>
  <si>
    <t>Ranveer singh Thakur</t>
  </si>
  <si>
    <t>158/2</t>
  </si>
  <si>
    <t>Ramadevi.G.</t>
  </si>
  <si>
    <t>160/2</t>
  </si>
  <si>
    <t>Mahesh Gobre</t>
  </si>
  <si>
    <t>162/2</t>
  </si>
  <si>
    <t>Sridevi S.Havaldar</t>
  </si>
  <si>
    <t>166/2</t>
  </si>
  <si>
    <t>Sayed Mohammed Hussain</t>
  </si>
  <si>
    <t>S.Nethravathi</t>
  </si>
  <si>
    <t>172/2</t>
  </si>
  <si>
    <t>CHANNAPATNA</t>
  </si>
  <si>
    <t>S. Jayalingaiah</t>
  </si>
  <si>
    <t>148/2</t>
  </si>
  <si>
    <t>SlNo</t>
  </si>
  <si>
    <r>
      <t xml:space="preserve">Monthly Loan Deduction Statement for the month of November </t>
    </r>
    <r>
      <rPr>
        <b/>
        <u/>
        <sz val="22"/>
        <rFont val="Book Antiqua"/>
        <family val="1"/>
      </rPr>
      <t>2017</t>
    </r>
  </si>
</sst>
</file>

<file path=xl/styles.xml><?xml version="1.0" encoding="utf-8"?>
<styleSheet xmlns="http://schemas.openxmlformats.org/spreadsheetml/2006/main">
  <numFmts count="3">
    <numFmt numFmtId="164" formatCode="00.00"/>
    <numFmt numFmtId="165" formatCode="00"/>
    <numFmt numFmtId="166" formatCode="0.0"/>
  </numFmts>
  <fonts count="9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Book Antiqua"/>
      <family val="1"/>
    </font>
    <font>
      <b/>
      <sz val="12"/>
      <color theme="1"/>
      <name val="Book Antiqua"/>
      <family val="1"/>
    </font>
    <font>
      <b/>
      <i/>
      <sz val="12"/>
      <color theme="1"/>
      <name val="Book Antiqua"/>
      <family val="1"/>
    </font>
    <font>
      <sz val="12"/>
      <name val="Book Antiqua"/>
      <family val="1"/>
    </font>
    <font>
      <b/>
      <sz val="12"/>
      <name val="Book Antiqua"/>
      <family val="1"/>
    </font>
    <font>
      <b/>
      <i/>
      <sz val="12"/>
      <name val="Book Antiqua"/>
      <family val="1"/>
    </font>
    <font>
      <sz val="11"/>
      <color theme="1"/>
      <name val="Book Antiqua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b/>
      <sz val="8"/>
      <color theme="1"/>
      <name val="Book Antiqua"/>
      <family val="1"/>
    </font>
    <font>
      <b/>
      <sz val="11"/>
      <color theme="1"/>
      <name val="Book Antiqua"/>
      <family val="1"/>
    </font>
    <font>
      <sz val="9"/>
      <color theme="1"/>
      <name val="Book Antiqua"/>
      <family val="1"/>
    </font>
    <font>
      <b/>
      <sz val="9"/>
      <color theme="1"/>
      <name val="Book Antiqua"/>
      <family val="1"/>
    </font>
    <font>
      <sz val="10"/>
      <color theme="1"/>
      <name val="Calibri"/>
      <family val="2"/>
      <scheme val="minor"/>
    </font>
    <font>
      <b/>
      <sz val="10"/>
      <name val="Book Antiqua"/>
      <family val="1"/>
    </font>
    <font>
      <b/>
      <sz val="11"/>
      <name val="Book Antiqua"/>
      <family val="1"/>
    </font>
    <font>
      <b/>
      <sz val="10"/>
      <color theme="1"/>
      <name val="Calibri"/>
      <family val="2"/>
      <scheme val="minor"/>
    </font>
    <font>
      <b/>
      <sz val="10"/>
      <color rgb="FFFF0000"/>
      <name val="Book Antiqua"/>
      <family val="1"/>
    </font>
    <font>
      <sz val="12"/>
      <color rgb="FFFF0000"/>
      <name val="Book Antiqua"/>
      <family val="1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Book Antiqua"/>
      <family val="1"/>
    </font>
    <font>
      <b/>
      <i/>
      <sz val="11"/>
      <name val="Book Antiqua"/>
      <family val="1"/>
    </font>
    <font>
      <sz val="11"/>
      <color rgb="FFFF0000"/>
      <name val="Calibri"/>
      <family val="2"/>
      <scheme val="minor"/>
    </font>
    <font>
      <b/>
      <u/>
      <sz val="12"/>
      <color theme="1"/>
      <name val="Book Antiqua"/>
      <family val="1"/>
    </font>
    <font>
      <sz val="10"/>
      <color rgb="FFFF0000"/>
      <name val="Book Antiqua"/>
      <family val="1"/>
    </font>
    <font>
      <b/>
      <sz val="12"/>
      <color rgb="FFFF0000"/>
      <name val="Book Antiqua"/>
      <family val="1"/>
    </font>
    <font>
      <b/>
      <sz val="14"/>
      <color theme="1"/>
      <name val="Book Antiqua"/>
      <family val="1"/>
    </font>
    <font>
      <sz val="14"/>
      <color theme="1"/>
      <name val="Book Antiqua"/>
      <family val="1"/>
    </font>
    <font>
      <b/>
      <u/>
      <sz val="14"/>
      <color theme="1"/>
      <name val="Book Antiqua"/>
      <family val="1"/>
    </font>
    <font>
      <sz val="14"/>
      <color theme="1"/>
      <name val="Calibri"/>
      <family val="2"/>
      <scheme val="minor"/>
    </font>
    <font>
      <b/>
      <sz val="14"/>
      <name val="Book Antiqua"/>
      <family val="1"/>
    </font>
    <font>
      <sz val="14"/>
      <color rgb="FFFF0000"/>
      <name val="Book Antiqua"/>
      <family val="1"/>
    </font>
    <font>
      <b/>
      <i/>
      <sz val="14"/>
      <color theme="1"/>
      <name val="Calibri"/>
      <family val="2"/>
      <scheme val="minor"/>
    </font>
    <font>
      <b/>
      <i/>
      <sz val="14"/>
      <color theme="1"/>
      <name val="Book Antiqua"/>
      <family val="1"/>
    </font>
    <font>
      <sz val="12"/>
      <color theme="1"/>
      <name val="Calibri"/>
      <family val="2"/>
      <scheme val="minor"/>
    </font>
    <font>
      <sz val="16"/>
      <color theme="1"/>
      <name val="Book Antiqua"/>
      <family val="1"/>
    </font>
    <font>
      <sz val="16"/>
      <name val="Book Antiqua"/>
      <family val="1"/>
    </font>
    <font>
      <sz val="16"/>
      <color theme="1"/>
      <name val="Calibri"/>
      <family val="2"/>
      <scheme val="minor"/>
    </font>
    <font>
      <b/>
      <sz val="16"/>
      <color theme="1"/>
      <name val="Book Antiqua"/>
      <family val="1"/>
    </font>
    <font>
      <b/>
      <sz val="16"/>
      <name val="Book Antiqua"/>
      <family val="1"/>
    </font>
    <font>
      <b/>
      <sz val="16"/>
      <color theme="1"/>
      <name val="Calibri"/>
      <family val="2"/>
      <scheme val="minor"/>
    </font>
    <font>
      <b/>
      <sz val="16"/>
      <color rgb="FFFF0000"/>
      <name val="Book Antiqua"/>
      <family val="1"/>
    </font>
    <font>
      <sz val="16"/>
      <color rgb="FFFF0000"/>
      <name val="Book Antiqua"/>
      <family val="1"/>
    </font>
    <font>
      <sz val="16"/>
      <color rgb="FFFF0000"/>
      <name val="Calibri"/>
      <family val="2"/>
      <scheme val="minor"/>
    </font>
    <font>
      <b/>
      <i/>
      <sz val="16"/>
      <color theme="1"/>
      <name val="Book Antiqua"/>
      <family val="1"/>
    </font>
    <font>
      <b/>
      <i/>
      <sz val="16"/>
      <name val="Book Antiqua"/>
      <family val="1"/>
    </font>
    <font>
      <b/>
      <u/>
      <sz val="16"/>
      <color theme="1"/>
      <name val="Book Antiqua"/>
      <family val="1"/>
    </font>
    <font>
      <b/>
      <i/>
      <sz val="16"/>
      <color theme="1"/>
      <name val="Calibri"/>
      <family val="2"/>
      <scheme val="minor"/>
    </font>
    <font>
      <b/>
      <i/>
      <sz val="20"/>
      <name val="Book Antiqua"/>
      <family val="1"/>
    </font>
    <font>
      <b/>
      <sz val="18"/>
      <color theme="1"/>
      <name val="Book Antiqua"/>
      <family val="1"/>
    </font>
    <font>
      <sz val="18"/>
      <color theme="1"/>
      <name val="Book Antiqua"/>
      <family val="1"/>
    </font>
    <font>
      <b/>
      <u/>
      <sz val="18"/>
      <color theme="1"/>
      <name val="Book Antiqua"/>
      <family val="1"/>
    </font>
    <font>
      <sz val="18"/>
      <color theme="1"/>
      <name val="Calibri"/>
      <family val="2"/>
      <scheme val="minor"/>
    </font>
    <font>
      <b/>
      <sz val="18"/>
      <name val="Book Antiqua"/>
      <family val="1"/>
    </font>
    <font>
      <sz val="20"/>
      <color theme="1"/>
      <name val="Book Antiqua"/>
      <family val="1"/>
    </font>
    <font>
      <sz val="20"/>
      <name val="Book Antiqua"/>
      <family val="1"/>
    </font>
    <font>
      <sz val="20"/>
      <color theme="1"/>
      <name val="Calibri"/>
      <family val="2"/>
      <scheme val="minor"/>
    </font>
    <font>
      <b/>
      <sz val="20"/>
      <color theme="1"/>
      <name val="Book Antiqua"/>
      <family val="1"/>
    </font>
    <font>
      <b/>
      <sz val="20"/>
      <name val="Book Antiqua"/>
      <family val="1"/>
    </font>
    <font>
      <sz val="20"/>
      <color rgb="FFFF0000"/>
      <name val="Book Antiqua"/>
      <family val="1"/>
    </font>
    <font>
      <b/>
      <sz val="20"/>
      <color rgb="FFFF0000"/>
      <name val="Book Antiqua"/>
      <family val="1"/>
    </font>
    <font>
      <sz val="20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Book Antiqua"/>
      <family val="1"/>
    </font>
    <font>
      <b/>
      <sz val="18"/>
      <color theme="1"/>
      <name val="Calibri"/>
      <family val="2"/>
      <scheme val="minor"/>
    </font>
    <font>
      <b/>
      <sz val="18"/>
      <color rgb="FFFF0000"/>
      <name val="Book Antiqua"/>
      <family val="1"/>
    </font>
    <font>
      <b/>
      <sz val="18"/>
      <color rgb="FFFF0000"/>
      <name val="Calibri"/>
      <family val="2"/>
      <scheme val="minor"/>
    </font>
    <font>
      <b/>
      <i/>
      <sz val="18"/>
      <color theme="1"/>
      <name val="Book Antiqua"/>
      <family val="1"/>
    </font>
    <font>
      <b/>
      <i/>
      <sz val="18"/>
      <name val="Book Antiqua"/>
      <family val="1"/>
    </font>
    <font>
      <b/>
      <u/>
      <sz val="20"/>
      <color theme="1"/>
      <name val="Book Antiqua"/>
      <family val="1"/>
    </font>
    <font>
      <b/>
      <i/>
      <sz val="20"/>
      <color theme="1"/>
      <name val="Calibri"/>
      <family val="2"/>
      <scheme val="minor"/>
    </font>
    <font>
      <b/>
      <i/>
      <sz val="18"/>
      <color rgb="FF0070C0"/>
      <name val="Book Antiqua"/>
      <family val="1"/>
    </font>
    <font>
      <sz val="11"/>
      <color rgb="FFC0000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Book Antiqua"/>
      <family val="1"/>
    </font>
    <font>
      <sz val="18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rgb="FFFF0000"/>
      <name val="Book Antiqua"/>
      <family val="1"/>
    </font>
    <font>
      <b/>
      <sz val="20"/>
      <name val="Calibri"/>
      <family val="2"/>
      <scheme val="minor"/>
    </font>
    <font>
      <b/>
      <sz val="22"/>
      <name val="Book Antiqua"/>
      <family val="1"/>
    </font>
    <font>
      <sz val="22"/>
      <name val="Book Antiqua"/>
      <family val="1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i/>
      <sz val="22"/>
      <name val="Book Antiqua"/>
      <family val="1"/>
    </font>
    <font>
      <b/>
      <u/>
      <sz val="22"/>
      <name val="Book Antiqua"/>
      <family val="1"/>
    </font>
    <font>
      <sz val="2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14">
    <xf numFmtId="0" fontId="0" fillId="0" borderId="0" xfId="0"/>
    <xf numFmtId="2" fontId="0" fillId="0" borderId="0" xfId="0" applyNumberFormat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/>
    <xf numFmtId="2" fontId="2" fillId="0" borderId="0" xfId="0" applyNumberFormat="1" applyFont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 vertical="center"/>
    </xf>
    <xf numFmtId="0" fontId="3" fillId="0" borderId="0" xfId="0" applyFont="1"/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/>
    <xf numFmtId="1" fontId="3" fillId="0" borderId="1" xfId="0" applyNumberFormat="1" applyFont="1" applyBorder="1"/>
    <xf numFmtId="165" fontId="3" fillId="0" borderId="1" xfId="0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/>
    <xf numFmtId="164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/>
    <xf numFmtId="165" fontId="3" fillId="0" borderId="1" xfId="0" applyNumberFormat="1" applyFont="1" applyBorder="1" applyAlignment="1"/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49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/>
    <xf numFmtId="2" fontId="4" fillId="0" borderId="0" xfId="0" applyNumberFormat="1" applyFont="1" applyBorder="1"/>
    <xf numFmtId="164" fontId="4" fillId="0" borderId="0" xfId="0" applyNumberFormat="1" applyFont="1" applyBorder="1" applyAlignment="1">
      <alignment horizontal="right"/>
    </xf>
    <xf numFmtId="1" fontId="4" fillId="0" borderId="0" xfId="0" applyNumberFormat="1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164" fontId="4" fillId="0" borderId="0" xfId="0" applyNumberFormat="1" applyFont="1" applyBorder="1" applyAlignment="1">
      <alignment horizontal="center"/>
    </xf>
    <xf numFmtId="165" fontId="4" fillId="0" borderId="0" xfId="0" applyNumberFormat="1" applyFont="1" applyBorder="1" applyAlignment="1"/>
    <xf numFmtId="0" fontId="3" fillId="0" borderId="0" xfId="0" applyFont="1" applyBorder="1" applyAlignment="1">
      <alignment horizontal="center"/>
    </xf>
    <xf numFmtId="0" fontId="4" fillId="0" borderId="2" xfId="0" applyFont="1" applyBorder="1"/>
    <xf numFmtId="2" fontId="4" fillId="0" borderId="3" xfId="0" applyNumberFormat="1" applyFont="1" applyBorder="1"/>
    <xf numFmtId="164" fontId="4" fillId="0" borderId="3" xfId="0" applyNumberFormat="1" applyFont="1" applyBorder="1" applyAlignment="1">
      <alignment horizontal="center"/>
    </xf>
    <xf numFmtId="165" fontId="4" fillId="0" borderId="3" xfId="0" applyNumberFormat="1" applyFont="1" applyBorder="1" applyAlignment="1"/>
    <xf numFmtId="1" fontId="4" fillId="0" borderId="3" xfId="0" applyNumberFormat="1" applyFont="1" applyBorder="1"/>
    <xf numFmtId="1" fontId="4" fillId="0" borderId="4" xfId="0" applyNumberFormat="1" applyFont="1" applyBorder="1"/>
    <xf numFmtId="0" fontId="4" fillId="0" borderId="0" xfId="0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wrapText="1"/>
    </xf>
    <xf numFmtId="0" fontId="4" fillId="0" borderId="1" xfId="0" applyNumberFormat="1" applyFont="1" applyBorder="1"/>
    <xf numFmtId="0" fontId="4" fillId="0" borderId="1" xfId="0" applyNumberFormat="1" applyFont="1" applyBorder="1" applyAlignment="1">
      <alignment horizontal="right"/>
    </xf>
    <xf numFmtId="0" fontId="4" fillId="0" borderId="0" xfId="0" applyNumberFormat="1" applyFont="1" applyBorder="1"/>
    <xf numFmtId="0" fontId="4" fillId="0" borderId="0" xfId="0" applyNumberFormat="1" applyFont="1" applyBorder="1" applyAlignment="1">
      <alignment horizontal="right"/>
    </xf>
    <xf numFmtId="1" fontId="4" fillId="0" borderId="6" xfId="0" applyNumberFormat="1" applyFont="1" applyBorder="1"/>
    <xf numFmtId="0" fontId="4" fillId="0" borderId="6" xfId="0" applyFont="1" applyBorder="1"/>
    <xf numFmtId="0" fontId="3" fillId="0" borderId="1" xfId="0" applyNumberFormat="1" applyFont="1" applyBorder="1"/>
    <xf numFmtId="0" fontId="3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0" fontId="0" fillId="0" borderId="1" xfId="0" applyBorder="1"/>
    <xf numFmtId="0" fontId="4" fillId="0" borderId="7" xfId="0" applyFont="1" applyBorder="1"/>
    <xf numFmtId="0" fontId="5" fillId="0" borderId="1" xfId="0" applyFont="1" applyBorder="1"/>
    <xf numFmtId="2" fontId="5" fillId="0" borderId="1" xfId="0" applyNumberFormat="1" applyFont="1" applyBorder="1"/>
    <xf numFmtId="49" fontId="5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/>
    <xf numFmtId="1" fontId="5" fillId="0" borderId="1" xfId="0" applyNumberFormat="1" applyFont="1" applyBorder="1" applyAlignment="1">
      <alignment horizontal="right"/>
    </xf>
    <xf numFmtId="1" fontId="5" fillId="0" borderId="1" xfId="0" applyNumberFormat="1" applyFont="1" applyBorder="1"/>
    <xf numFmtId="0" fontId="5" fillId="0" borderId="1" xfId="0" applyNumberFormat="1" applyFont="1" applyBorder="1"/>
    <xf numFmtId="0" fontId="5" fillId="0" borderId="1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0" fontId="3" fillId="0" borderId="7" xfId="0" applyFont="1" applyBorder="1"/>
    <xf numFmtId="0" fontId="3" fillId="0" borderId="1" xfId="0" applyFont="1" applyBorder="1" applyAlignment="1">
      <alignment horizontal="right" vertical="center"/>
    </xf>
    <xf numFmtId="1" fontId="6" fillId="0" borderId="1" xfId="0" applyNumberFormat="1" applyFont="1" applyBorder="1"/>
    <xf numFmtId="165" fontId="6" fillId="0" borderId="1" xfId="0" applyNumberFormat="1" applyFont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1" fontId="7" fillId="0" borderId="1" xfId="0" applyNumberFormat="1" applyFont="1" applyBorder="1"/>
    <xf numFmtId="164" fontId="7" fillId="0" borderId="0" xfId="0" applyNumberFormat="1" applyFont="1" applyBorder="1" applyAlignment="1">
      <alignment horizontal="right"/>
    </xf>
    <xf numFmtId="1" fontId="7" fillId="0" borderId="0" xfId="0" applyNumberFormat="1" applyFont="1" applyBorder="1"/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165" fontId="6" fillId="0" borderId="1" xfId="0" applyNumberFormat="1" applyFont="1" applyBorder="1" applyAlignment="1"/>
    <xf numFmtId="164" fontId="7" fillId="0" borderId="0" xfId="0" applyNumberFormat="1" applyFont="1" applyBorder="1" applyAlignment="1">
      <alignment horizontal="center"/>
    </xf>
    <xf numFmtId="165" fontId="7" fillId="0" borderId="0" xfId="0" applyNumberFormat="1" applyFont="1" applyBorder="1" applyAlignment="1"/>
    <xf numFmtId="1" fontId="6" fillId="0" borderId="0" xfId="0" applyNumberFormat="1" applyFont="1" applyBorder="1"/>
    <xf numFmtId="165" fontId="8" fillId="0" borderId="1" xfId="0" applyNumberFormat="1" applyFont="1" applyBorder="1" applyAlignment="1">
      <alignment horizontal="right"/>
    </xf>
    <xf numFmtId="165" fontId="8" fillId="0" borderId="1" xfId="0" applyNumberFormat="1" applyFont="1" applyBorder="1" applyAlignment="1"/>
    <xf numFmtId="1" fontId="8" fillId="0" borderId="1" xfId="0" applyNumberFormat="1" applyFont="1" applyBorder="1" applyAlignment="1">
      <alignment horizontal="right"/>
    </xf>
    <xf numFmtId="1" fontId="8" fillId="0" borderId="1" xfId="0" applyNumberFormat="1" applyFont="1" applyBorder="1"/>
    <xf numFmtId="0" fontId="6" fillId="0" borderId="1" xfId="0" applyNumberFormat="1" applyFont="1" applyBorder="1" applyAlignment="1">
      <alignment horizontal="right"/>
    </xf>
    <xf numFmtId="0" fontId="7" fillId="0" borderId="0" xfId="0" applyNumberFormat="1" applyFont="1" applyBorder="1" applyAlignment="1">
      <alignment horizontal="right"/>
    </xf>
    <xf numFmtId="1" fontId="7" fillId="0" borderId="8" xfId="0" applyNumberFormat="1" applyFont="1" applyBorder="1"/>
    <xf numFmtId="1" fontId="7" fillId="0" borderId="1" xfId="0" applyNumberFormat="1" applyFont="1" applyBorder="1" applyAlignment="1">
      <alignment horizontal="right"/>
    </xf>
    <xf numFmtId="0" fontId="8" fillId="0" borderId="1" xfId="0" applyNumberFormat="1" applyFont="1" applyBorder="1" applyAlignment="1">
      <alignment horizontal="right"/>
    </xf>
    <xf numFmtId="1" fontId="6" fillId="0" borderId="7" xfId="0" applyNumberFormat="1" applyFont="1" applyBorder="1"/>
    <xf numFmtId="165" fontId="7" fillId="0" borderId="0" xfId="0" applyNumberFormat="1" applyFont="1" applyBorder="1" applyAlignment="1">
      <alignment horizontal="right"/>
    </xf>
    <xf numFmtId="1" fontId="7" fillId="0" borderId="6" xfId="0" applyNumberFormat="1" applyFont="1" applyBorder="1"/>
    <xf numFmtId="1" fontId="7" fillId="0" borderId="10" xfId="0" applyNumberFormat="1" applyFont="1" applyBorder="1"/>
    <xf numFmtId="1" fontId="6" fillId="0" borderId="9" xfId="0" applyNumberFormat="1" applyFont="1" applyBorder="1"/>
    <xf numFmtId="1" fontId="0" fillId="0" borderId="0" xfId="0" applyNumberFormat="1"/>
    <xf numFmtId="1" fontId="6" fillId="0" borderId="0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0" fontId="4" fillId="0" borderId="11" xfId="0" applyFont="1" applyFill="1" applyBorder="1" applyAlignment="1">
      <alignment horizontal="center" vertical="center" wrapText="1"/>
    </xf>
    <xf numFmtId="1" fontId="6" fillId="0" borderId="11" xfId="0" applyNumberFormat="1" applyFont="1" applyBorder="1"/>
    <xf numFmtId="1" fontId="7" fillId="0" borderId="11" xfId="0" applyNumberFormat="1" applyFont="1" applyBorder="1"/>
    <xf numFmtId="1" fontId="8" fillId="0" borderId="11" xfId="0" applyNumberFormat="1" applyFont="1" applyBorder="1"/>
    <xf numFmtId="1" fontId="6" fillId="0" borderId="11" xfId="0" applyNumberFormat="1" applyFont="1" applyBorder="1" applyAlignment="1">
      <alignment horizontal="right"/>
    </xf>
    <xf numFmtId="1" fontId="7" fillId="0" borderId="11" xfId="0" applyNumberFormat="1" applyFont="1" applyBorder="1" applyAlignment="1">
      <alignment horizontal="right"/>
    </xf>
    <xf numFmtId="1" fontId="6" fillId="0" borderId="12" xfId="0" applyNumberFormat="1" applyFont="1" applyBorder="1"/>
    <xf numFmtId="1" fontId="7" fillId="0" borderId="13" xfId="0" applyNumberFormat="1" applyFont="1" applyBorder="1"/>
    <xf numFmtId="165" fontId="0" fillId="0" borderId="1" xfId="0" applyNumberFormat="1" applyBorder="1"/>
    <xf numFmtId="1" fontId="0" fillId="0" borderId="1" xfId="0" applyNumberFormat="1" applyBorder="1"/>
    <xf numFmtId="165" fontId="0" fillId="0" borderId="11" xfId="0" applyNumberFormat="1" applyBorder="1"/>
    <xf numFmtId="165" fontId="0" fillId="0" borderId="0" xfId="0" applyNumberFormat="1" applyBorder="1"/>
    <xf numFmtId="1" fontId="7" fillId="0" borderId="14" xfId="0" applyNumberFormat="1" applyFont="1" applyBorder="1"/>
    <xf numFmtId="2" fontId="3" fillId="0" borderId="0" xfId="0" applyNumberFormat="1" applyFont="1" applyBorder="1"/>
    <xf numFmtId="1" fontId="3" fillId="0" borderId="0" xfId="0" applyNumberFormat="1" applyFont="1" applyBorder="1"/>
    <xf numFmtId="165" fontId="6" fillId="0" borderId="0" xfId="0" applyNumberFormat="1" applyFont="1" applyBorder="1" applyAlignment="1">
      <alignment horizontal="right"/>
    </xf>
    <xf numFmtId="165" fontId="6" fillId="0" borderId="0" xfId="0" applyNumberFormat="1" applyFont="1" applyBorder="1" applyAlignment="1"/>
    <xf numFmtId="0" fontId="3" fillId="0" borderId="15" xfId="0" applyFont="1" applyFill="1" applyBorder="1"/>
    <xf numFmtId="2" fontId="9" fillId="0" borderId="1" xfId="0" applyNumberFormat="1" applyFont="1" applyBorder="1"/>
    <xf numFmtId="2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10" fillId="0" borderId="1" xfId="0" applyFont="1" applyBorder="1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horizontal="right" vertical="center" wrapText="1"/>
    </xf>
    <xf numFmtId="0" fontId="3" fillId="0" borderId="1" xfId="0" applyFont="1" applyFill="1" applyBorder="1" applyAlignment="1">
      <alignment horizontal="right" vertical="center" wrapText="1"/>
    </xf>
    <xf numFmtId="1" fontId="4" fillId="0" borderId="1" xfId="0" applyNumberFormat="1" applyFont="1" applyBorder="1" applyAlignment="1">
      <alignment horizontal="right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/>
    </xf>
    <xf numFmtId="165" fontId="1" fillId="0" borderId="1" xfId="0" applyNumberFormat="1" applyFont="1" applyBorder="1"/>
    <xf numFmtId="165" fontId="0" fillId="0" borderId="7" xfId="0" applyNumberFormat="1" applyBorder="1"/>
    <xf numFmtId="165" fontId="1" fillId="0" borderId="7" xfId="0" applyNumberFormat="1" applyFont="1" applyBorder="1"/>
    <xf numFmtId="1" fontId="4" fillId="0" borderId="1" xfId="0" applyNumberFormat="1" applyFont="1" applyFill="1" applyBorder="1" applyAlignment="1">
      <alignment horizontal="right" vertical="center" wrapText="1"/>
    </xf>
    <xf numFmtId="165" fontId="0" fillId="0" borderId="1" xfId="0" applyNumberFormat="1" applyBorder="1" applyAlignment="1">
      <alignment horizontal="right"/>
    </xf>
    <xf numFmtId="165" fontId="4" fillId="0" borderId="1" xfId="0" applyNumberFormat="1" applyFont="1" applyFill="1" applyBorder="1" applyAlignment="1">
      <alignment horizontal="right" vertical="center" wrapText="1"/>
    </xf>
    <xf numFmtId="0" fontId="7" fillId="0" borderId="12" xfId="0" applyNumberFormat="1" applyFont="1" applyBorder="1" applyAlignment="1">
      <alignment horizontal="right"/>
    </xf>
    <xf numFmtId="0" fontId="3" fillId="0" borderId="8" xfId="0" applyFont="1" applyBorder="1"/>
    <xf numFmtId="0" fontId="3" fillId="0" borderId="16" xfId="0" applyFont="1" applyBorder="1"/>
    <xf numFmtId="2" fontId="3" fillId="0" borderId="8" xfId="0" applyNumberFormat="1" applyFont="1" applyBorder="1"/>
    <xf numFmtId="1" fontId="4" fillId="0" borderId="8" xfId="0" applyNumberFormat="1" applyFont="1" applyBorder="1"/>
    <xf numFmtId="0" fontId="7" fillId="0" borderId="8" xfId="0" applyNumberFormat="1" applyFont="1" applyBorder="1" applyAlignment="1">
      <alignment horizontal="right"/>
    </xf>
    <xf numFmtId="0" fontId="3" fillId="0" borderId="9" xfId="0" applyFont="1" applyBorder="1"/>
    <xf numFmtId="2" fontId="3" fillId="0" borderId="9" xfId="0" applyNumberFormat="1" applyFont="1" applyBorder="1"/>
    <xf numFmtId="1" fontId="4" fillId="0" borderId="9" xfId="0" applyNumberFormat="1" applyFont="1" applyBorder="1"/>
    <xf numFmtId="0" fontId="6" fillId="0" borderId="9" xfId="0" applyNumberFormat="1" applyFont="1" applyBorder="1" applyAlignment="1">
      <alignment horizontal="right"/>
    </xf>
    <xf numFmtId="165" fontId="6" fillId="0" borderId="9" xfId="0" applyNumberFormat="1" applyFont="1" applyBorder="1" applyAlignment="1"/>
    <xf numFmtId="1" fontId="6" fillId="0" borderId="9" xfId="0" applyNumberFormat="1" applyFont="1" applyBorder="1" applyAlignment="1">
      <alignment horizontal="right"/>
    </xf>
    <xf numFmtId="1" fontId="6" fillId="0" borderId="5" xfId="0" applyNumberFormat="1" applyFont="1" applyBorder="1"/>
    <xf numFmtId="165" fontId="0" fillId="0" borderId="9" xfId="0" applyNumberFormat="1" applyBorder="1"/>
    <xf numFmtId="0" fontId="3" fillId="0" borderId="11" xfId="0" applyFont="1" applyBorder="1"/>
    <xf numFmtId="0" fontId="3" fillId="0" borderId="12" xfId="0" applyFont="1" applyBorder="1"/>
    <xf numFmtId="2" fontId="3" fillId="0" borderId="12" xfId="0" applyNumberFormat="1" applyFont="1" applyBorder="1"/>
    <xf numFmtId="1" fontId="4" fillId="0" borderId="12" xfId="0" applyNumberFormat="1" applyFont="1" applyBorder="1"/>
    <xf numFmtId="0" fontId="7" fillId="0" borderId="7" xfId="0" applyNumberFormat="1" applyFont="1" applyBorder="1" applyAlignment="1">
      <alignment horizontal="right"/>
    </xf>
    <xf numFmtId="0" fontId="9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" fontId="4" fillId="0" borderId="0" xfId="0" applyNumberFormat="1" applyFont="1" applyBorder="1" applyAlignment="1">
      <alignment horizontal="right" vertical="center" wrapText="1"/>
    </xf>
    <xf numFmtId="1" fontId="4" fillId="0" borderId="9" xfId="0" applyNumberFormat="1" applyFont="1" applyBorder="1" applyAlignment="1">
      <alignment horizontal="right" vertical="center" wrapText="1"/>
    </xf>
    <xf numFmtId="165" fontId="7" fillId="0" borderId="1" xfId="0" applyNumberFormat="1" applyFont="1" applyBorder="1" applyAlignment="1"/>
    <xf numFmtId="1" fontId="1" fillId="0" borderId="1" xfId="0" applyNumberFormat="1" applyFont="1" applyBorder="1"/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0" fillId="0" borderId="12" xfId="0" applyBorder="1"/>
    <xf numFmtId="165" fontId="1" fillId="0" borderId="17" xfId="0" applyNumberFormat="1" applyFont="1" applyBorder="1"/>
    <xf numFmtId="0" fontId="7" fillId="0" borderId="1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6" fontId="3" fillId="0" borderId="1" xfId="0" applyNumberFormat="1" applyFont="1" applyBorder="1"/>
    <xf numFmtId="1" fontId="4" fillId="0" borderId="15" xfId="0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6" fillId="0" borderId="1" xfId="0" applyFont="1" applyBorder="1"/>
    <xf numFmtId="164" fontId="7" fillId="0" borderId="1" xfId="0" applyNumberFormat="1" applyFont="1" applyBorder="1" applyAlignment="1">
      <alignment horizontal="center"/>
    </xf>
    <xf numFmtId="0" fontId="0" fillId="0" borderId="8" xfId="0" applyBorder="1"/>
    <xf numFmtId="0" fontId="4" fillId="0" borderId="8" xfId="0" applyFont="1" applyBorder="1"/>
    <xf numFmtId="2" fontId="4" fillId="0" borderId="8" xfId="0" applyNumberFormat="1" applyFont="1" applyBorder="1"/>
    <xf numFmtId="164" fontId="7" fillId="0" borderId="8" xfId="0" applyNumberFormat="1" applyFont="1" applyBorder="1" applyAlignment="1">
      <alignment horizontal="center"/>
    </xf>
    <xf numFmtId="165" fontId="7" fillId="0" borderId="8" xfId="0" applyNumberFormat="1" applyFont="1" applyBorder="1" applyAlignment="1"/>
    <xf numFmtId="1" fontId="6" fillId="0" borderId="8" xfId="0" applyNumberFormat="1" applyFont="1" applyBorder="1"/>
    <xf numFmtId="0" fontId="14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2" fontId="14" fillId="0" borderId="1" xfId="0" applyNumberFormat="1" applyFont="1" applyBorder="1"/>
    <xf numFmtId="0" fontId="10" fillId="0" borderId="1" xfId="0" applyFont="1" applyBorder="1" applyAlignment="1">
      <alignment horizontal="left" vertical="center" wrapText="1"/>
    </xf>
    <xf numFmtId="2" fontId="10" fillId="0" borderId="1" xfId="0" applyNumberFormat="1" applyFont="1" applyBorder="1"/>
    <xf numFmtId="0" fontId="11" fillId="0" borderId="0" xfId="0" applyFont="1" applyBorder="1" applyAlignment="1">
      <alignment horizontal="center" vertical="center" wrapText="1"/>
    </xf>
    <xf numFmtId="2" fontId="11" fillId="0" borderId="0" xfId="0" applyNumberFormat="1" applyFont="1" applyBorder="1"/>
    <xf numFmtId="0" fontId="16" fillId="0" borderId="0" xfId="0" applyFont="1"/>
    <xf numFmtId="2" fontId="11" fillId="0" borderId="1" xfId="0" applyNumberFormat="1" applyFont="1" applyBorder="1"/>
    <xf numFmtId="1" fontId="11" fillId="0" borderId="1" xfId="0" applyNumberFormat="1" applyFont="1" applyBorder="1"/>
    <xf numFmtId="1" fontId="11" fillId="0" borderId="0" xfId="0" applyNumberFormat="1" applyFont="1" applyBorder="1"/>
    <xf numFmtId="1" fontId="11" fillId="0" borderId="9" xfId="0" applyNumberFormat="1" applyFont="1" applyBorder="1"/>
    <xf numFmtId="1" fontId="17" fillId="0" borderId="1" xfId="0" applyNumberFormat="1" applyFont="1" applyBorder="1"/>
    <xf numFmtId="1" fontId="18" fillId="0" borderId="1" xfId="0" applyNumberFormat="1" applyFont="1" applyBorder="1"/>
    <xf numFmtId="1" fontId="13" fillId="0" borderId="1" xfId="0" applyNumberFormat="1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65" fontId="18" fillId="0" borderId="9" xfId="0" applyNumberFormat="1" applyFont="1" applyBorder="1" applyAlignment="1">
      <alignment horizontal="right"/>
    </xf>
    <xf numFmtId="1" fontId="10" fillId="0" borderId="1" xfId="0" applyNumberFormat="1" applyFont="1" applyBorder="1"/>
    <xf numFmtId="0" fontId="19" fillId="0" borderId="0" xfId="0" applyFont="1" applyBorder="1"/>
    <xf numFmtId="0" fontId="11" fillId="0" borderId="1" xfId="0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2" fontId="13" fillId="0" borderId="1" xfId="0" applyNumberFormat="1" applyFont="1" applyBorder="1"/>
    <xf numFmtId="0" fontId="16" fillId="0" borderId="1" xfId="0" applyFont="1" applyBorder="1"/>
    <xf numFmtId="0" fontId="9" fillId="0" borderId="1" xfId="0" applyFont="1" applyBorder="1" applyAlignment="1">
      <alignment horizontal="left"/>
    </xf>
    <xf numFmtId="0" fontId="16" fillId="0" borderId="0" xfId="0" applyFont="1" applyBorder="1"/>
    <xf numFmtId="2" fontId="19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4" fillId="0" borderId="1" xfId="0" applyFont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1" fontId="21" fillId="0" borderId="1" xfId="0" applyNumberFormat="1" applyFont="1" applyBorder="1"/>
    <xf numFmtId="0" fontId="17" fillId="0" borderId="1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8" xfId="0" applyFont="1" applyBorder="1"/>
    <xf numFmtId="0" fontId="13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13" fillId="0" borderId="8" xfId="0" applyFont="1" applyBorder="1"/>
    <xf numFmtId="0" fontId="13" fillId="0" borderId="0" xfId="0" applyFont="1" applyBorder="1"/>
    <xf numFmtId="2" fontId="9" fillId="0" borderId="0" xfId="0" applyNumberFormat="1" applyFont="1" applyBorder="1"/>
    <xf numFmtId="2" fontId="10" fillId="0" borderId="0" xfId="0" applyNumberFormat="1" applyFont="1" applyBorder="1"/>
    <xf numFmtId="0" fontId="3" fillId="0" borderId="18" xfId="0" applyFont="1" applyBorder="1" applyAlignment="1">
      <alignment horizontal="center" vertical="center"/>
    </xf>
    <xf numFmtId="0" fontId="13" fillId="0" borderId="18" xfId="0" applyFont="1" applyBorder="1"/>
    <xf numFmtId="2" fontId="9" fillId="0" borderId="18" xfId="0" applyNumberFormat="1" applyFont="1" applyBorder="1"/>
    <xf numFmtId="1" fontId="3" fillId="0" borderId="18" xfId="0" applyNumberFormat="1" applyFont="1" applyBorder="1"/>
    <xf numFmtId="2" fontId="10" fillId="0" borderId="18" xfId="0" applyNumberFormat="1" applyFont="1" applyBorder="1"/>
    <xf numFmtId="165" fontId="7" fillId="0" borderId="18" xfId="0" applyNumberFormat="1" applyFont="1" applyBorder="1" applyAlignment="1">
      <alignment horizontal="right"/>
    </xf>
    <xf numFmtId="2" fontId="11" fillId="0" borderId="8" xfId="0" applyNumberFormat="1" applyFont="1" applyBorder="1"/>
    <xf numFmtId="2" fontId="4" fillId="0" borderId="18" xfId="0" applyNumberFormat="1" applyFont="1" applyBorder="1"/>
    <xf numFmtId="2" fontId="11" fillId="0" borderId="18" xfId="0" applyNumberFormat="1" applyFont="1" applyBorder="1"/>
    <xf numFmtId="1" fontId="7" fillId="0" borderId="18" xfId="0" applyNumberFormat="1" applyFont="1" applyBorder="1"/>
    <xf numFmtId="165" fontId="0" fillId="0" borderId="18" xfId="0" applyNumberFormat="1" applyBorder="1"/>
    <xf numFmtId="0" fontId="11" fillId="0" borderId="0" xfId="0" applyFont="1" applyBorder="1"/>
    <xf numFmtId="1" fontId="7" fillId="0" borderId="0" xfId="0" applyNumberFormat="1" applyFont="1" applyBorder="1" applyAlignment="1">
      <alignment horizontal="right"/>
    </xf>
    <xf numFmtId="0" fontId="3" fillId="0" borderId="0" xfId="0" applyNumberFormat="1" applyFont="1" applyBorder="1"/>
    <xf numFmtId="165" fontId="1" fillId="0" borderId="0" xfId="0" applyNumberFormat="1" applyFont="1" applyBorder="1"/>
    <xf numFmtId="0" fontId="22" fillId="0" borderId="19" xfId="0" applyFont="1" applyBorder="1"/>
    <xf numFmtId="0" fontId="23" fillId="0" borderId="20" xfId="0" applyFont="1" applyBorder="1"/>
    <xf numFmtId="2" fontId="5" fillId="0" borderId="20" xfId="0" applyNumberFormat="1" applyFont="1" applyBorder="1"/>
    <xf numFmtId="1" fontId="24" fillId="0" borderId="20" xfId="0" applyNumberFormat="1" applyFont="1" applyBorder="1"/>
    <xf numFmtId="1" fontId="8" fillId="0" borderId="20" xfId="0" applyNumberFormat="1" applyFont="1" applyBorder="1"/>
    <xf numFmtId="1" fontId="8" fillId="0" borderId="21" xfId="0" applyNumberFormat="1" applyFont="1" applyBorder="1"/>
    <xf numFmtId="0" fontId="21" fillId="0" borderId="1" xfId="0" applyFont="1" applyBorder="1" applyAlignment="1">
      <alignment horizontal="center" vertical="center"/>
    </xf>
    <xf numFmtId="165" fontId="21" fillId="0" borderId="1" xfId="0" applyNumberFormat="1" applyFont="1" applyBorder="1" applyAlignment="1"/>
    <xf numFmtId="165" fontId="25" fillId="0" borderId="1" xfId="0" applyNumberFormat="1" applyFont="1" applyBorder="1"/>
    <xf numFmtId="0" fontId="27" fillId="0" borderId="1" xfId="0" applyFont="1" applyBorder="1"/>
    <xf numFmtId="2" fontId="21" fillId="0" borderId="1" xfId="0" applyNumberFormat="1" applyFont="1" applyBorder="1"/>
    <xf numFmtId="1" fontId="28" fillId="0" borderId="1" xfId="0" applyNumberFormat="1" applyFont="1" applyBorder="1"/>
    <xf numFmtId="1" fontId="20" fillId="0" borderId="1" xfId="0" applyNumberFormat="1" applyFont="1" applyBorder="1"/>
    <xf numFmtId="0" fontId="21" fillId="0" borderId="1" xfId="0" applyNumberFormat="1" applyFont="1" applyBorder="1" applyAlignment="1">
      <alignment horizontal="right"/>
    </xf>
    <xf numFmtId="0" fontId="9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right"/>
    </xf>
    <xf numFmtId="2" fontId="10" fillId="0" borderId="8" xfId="0" applyNumberFormat="1" applyFont="1" applyBorder="1"/>
    <xf numFmtId="165" fontId="6" fillId="0" borderId="8" xfId="0" applyNumberFormat="1" applyFont="1" applyBorder="1" applyAlignment="1">
      <alignment horizontal="right"/>
    </xf>
    <xf numFmtId="165" fontId="6" fillId="0" borderId="8" xfId="0" applyNumberFormat="1" applyFont="1" applyBorder="1" applyAlignment="1"/>
    <xf numFmtId="1" fontId="6" fillId="0" borderId="8" xfId="0" applyNumberFormat="1" applyFont="1" applyBorder="1" applyAlignment="1">
      <alignment horizontal="right"/>
    </xf>
    <xf numFmtId="165" fontId="0" fillId="0" borderId="8" xfId="0" applyNumberFormat="1" applyBorder="1"/>
    <xf numFmtId="0" fontId="1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 wrapText="1"/>
    </xf>
    <xf numFmtId="0" fontId="11" fillId="0" borderId="1" xfId="0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0" fontId="32" fillId="0" borderId="0" xfId="0" applyFont="1"/>
    <xf numFmtId="0" fontId="29" fillId="0" borderId="1" xfId="0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Border="1"/>
    <xf numFmtId="0" fontId="30" fillId="0" borderId="1" xfId="0" applyFont="1" applyBorder="1" applyAlignment="1">
      <alignment horizontal="left" vertical="center" wrapText="1"/>
    </xf>
    <xf numFmtId="2" fontId="30" fillId="0" borderId="1" xfId="0" applyNumberFormat="1" applyFont="1" applyBorder="1"/>
    <xf numFmtId="0" fontId="29" fillId="0" borderId="1" xfId="0" applyFont="1" applyBorder="1" applyAlignment="1">
      <alignment horizontal="left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2" fontId="29" fillId="0" borderId="1" xfId="0" applyNumberFormat="1" applyFont="1" applyBorder="1"/>
    <xf numFmtId="0" fontId="32" fillId="0" borderId="1" xfId="0" applyFont="1" applyBorder="1"/>
    <xf numFmtId="0" fontId="30" fillId="0" borderId="18" xfId="0" applyFont="1" applyBorder="1" applyAlignment="1">
      <alignment horizontal="center" vertical="center"/>
    </xf>
    <xf numFmtId="2" fontId="30" fillId="0" borderId="18" xfId="0" applyNumberFormat="1" applyFont="1" applyBorder="1"/>
    <xf numFmtId="0" fontId="30" fillId="0" borderId="0" xfId="0" applyFont="1" applyBorder="1" applyAlignment="1">
      <alignment horizontal="center" vertical="center"/>
    </xf>
    <xf numFmtId="2" fontId="30" fillId="0" borderId="0" xfId="0" applyNumberFormat="1" applyFont="1" applyBorder="1"/>
    <xf numFmtId="0" fontId="32" fillId="0" borderId="0" xfId="0" applyFont="1" applyBorder="1"/>
    <xf numFmtId="0" fontId="34" fillId="0" borderId="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2" fontId="30" fillId="0" borderId="8" xfId="0" applyNumberFormat="1" applyFont="1" applyBorder="1"/>
    <xf numFmtId="2" fontId="29" fillId="0" borderId="18" xfId="0" applyNumberFormat="1" applyFont="1" applyBorder="1"/>
    <xf numFmtId="2" fontId="29" fillId="0" borderId="0" xfId="0" applyNumberFormat="1" applyFont="1" applyBorder="1"/>
    <xf numFmtId="0" fontId="30" fillId="0" borderId="0" xfId="0" applyFont="1" applyBorder="1"/>
    <xf numFmtId="0" fontId="30" fillId="0" borderId="1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2" fontId="34" fillId="0" borderId="1" xfId="0" applyNumberFormat="1" applyFont="1" applyBorder="1"/>
    <xf numFmtId="0" fontId="35" fillId="0" borderId="19" xfId="0" applyFont="1" applyBorder="1"/>
    <xf numFmtId="2" fontId="36" fillId="0" borderId="20" xfId="0" applyNumberFormat="1" applyFont="1" applyBorder="1"/>
    <xf numFmtId="0" fontId="3" fillId="0" borderId="8" xfId="0" applyFont="1" applyBorder="1" applyAlignment="1">
      <alignment horizontal="left"/>
    </xf>
    <xf numFmtId="0" fontId="37" fillId="0" borderId="0" xfId="0" applyFont="1"/>
    <xf numFmtId="0" fontId="21" fillId="0" borderId="1" xfId="0" applyFont="1" applyBorder="1"/>
    <xf numFmtId="0" fontId="5" fillId="0" borderId="20" xfId="0" applyFont="1" applyBorder="1"/>
    <xf numFmtId="0" fontId="38" fillId="0" borderId="1" xfId="0" applyFont="1" applyBorder="1" applyAlignment="1">
      <alignment horizontal="right" vertical="center" wrapText="1"/>
    </xf>
    <xf numFmtId="0" fontId="38" fillId="0" borderId="1" xfId="0" applyFont="1" applyBorder="1" applyAlignment="1">
      <alignment horizontal="left" vertical="center" wrapText="1"/>
    </xf>
    <xf numFmtId="165" fontId="39" fillId="0" borderId="1" xfId="0" applyNumberFormat="1" applyFont="1" applyBorder="1" applyAlignment="1">
      <alignment horizontal="right"/>
    </xf>
    <xf numFmtId="165" fontId="39" fillId="0" borderId="1" xfId="0" applyNumberFormat="1" applyFont="1" applyBorder="1" applyAlignment="1"/>
    <xf numFmtId="1" fontId="39" fillId="0" borderId="1" xfId="0" applyNumberFormat="1" applyFont="1" applyBorder="1" applyAlignment="1">
      <alignment horizontal="right"/>
    </xf>
    <xf numFmtId="1" fontId="39" fillId="0" borderId="1" xfId="0" applyNumberFormat="1" applyFont="1" applyBorder="1"/>
    <xf numFmtId="165" fontId="40" fillId="0" borderId="1" xfId="0" applyNumberFormat="1" applyFont="1" applyBorder="1" applyAlignment="1">
      <alignment horizontal="right"/>
    </xf>
    <xf numFmtId="1" fontId="38" fillId="0" borderId="1" xfId="0" applyNumberFormat="1" applyFont="1" applyBorder="1"/>
    <xf numFmtId="2" fontId="38" fillId="0" borderId="1" xfId="0" applyNumberFormat="1" applyFont="1" applyBorder="1"/>
    <xf numFmtId="0" fontId="41" fillId="0" borderId="1" xfId="0" applyFont="1" applyBorder="1" applyAlignment="1">
      <alignment horizontal="right" vertical="center" wrapText="1"/>
    </xf>
    <xf numFmtId="0" fontId="41" fillId="0" borderId="1" xfId="0" applyFont="1" applyBorder="1" applyAlignment="1">
      <alignment horizontal="left" vertical="center" wrapText="1"/>
    </xf>
    <xf numFmtId="165" fontId="42" fillId="0" borderId="1" xfId="0" applyNumberFormat="1" applyFont="1" applyBorder="1" applyAlignment="1">
      <alignment horizontal="right"/>
    </xf>
    <xf numFmtId="165" fontId="42" fillId="0" borderId="1" xfId="0" applyNumberFormat="1" applyFont="1" applyBorder="1" applyAlignment="1"/>
    <xf numFmtId="1" fontId="42" fillId="0" borderId="1" xfId="0" applyNumberFormat="1" applyFont="1" applyBorder="1" applyAlignment="1">
      <alignment horizontal="right"/>
    </xf>
    <xf numFmtId="165" fontId="43" fillId="0" borderId="1" xfId="0" applyNumberFormat="1" applyFont="1" applyBorder="1" applyAlignment="1">
      <alignment horizontal="right"/>
    </xf>
    <xf numFmtId="0" fontId="41" fillId="0" borderId="18" xfId="0" applyFont="1" applyBorder="1" applyAlignment="1">
      <alignment horizontal="center" vertical="center" wrapText="1"/>
    </xf>
    <xf numFmtId="1" fontId="41" fillId="0" borderId="18" xfId="0" applyNumberFormat="1" applyFont="1" applyBorder="1" applyAlignment="1">
      <alignment horizontal="right" vertical="center" wrapText="1"/>
    </xf>
    <xf numFmtId="0" fontId="41" fillId="0" borderId="0" xfId="0" applyFont="1" applyBorder="1" applyAlignment="1">
      <alignment horizontal="center" vertical="center" wrapText="1"/>
    </xf>
    <xf numFmtId="1" fontId="41" fillId="0" borderId="0" xfId="0" applyNumberFormat="1" applyFont="1" applyBorder="1" applyAlignment="1">
      <alignment horizontal="right" vertical="center" wrapText="1"/>
    </xf>
    <xf numFmtId="0" fontId="41" fillId="0" borderId="1" xfId="0" applyFont="1" applyBorder="1" applyAlignment="1">
      <alignment horizontal="center" vertical="center" wrapText="1"/>
    </xf>
    <xf numFmtId="2" fontId="41" fillId="0" borderId="1" xfId="0" applyNumberFormat="1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2" fontId="41" fillId="0" borderId="1" xfId="0" applyNumberFormat="1" applyFont="1" applyBorder="1"/>
    <xf numFmtId="164" fontId="42" fillId="0" borderId="1" xfId="0" applyNumberFormat="1" applyFont="1" applyBorder="1" applyAlignment="1">
      <alignment horizontal="right"/>
    </xf>
    <xf numFmtId="0" fontId="39" fillId="0" borderId="1" xfId="0" applyFont="1" applyBorder="1" applyAlignment="1">
      <alignment horizontal="right"/>
    </xf>
    <xf numFmtId="0" fontId="39" fillId="0" borderId="1" xfId="0" applyFont="1" applyBorder="1"/>
    <xf numFmtId="0" fontId="40" fillId="0" borderId="1" xfId="0" applyFont="1" applyBorder="1"/>
    <xf numFmtId="165" fontId="40" fillId="0" borderId="1" xfId="0" applyNumberFormat="1" applyFont="1" applyBorder="1"/>
    <xf numFmtId="1" fontId="38" fillId="0" borderId="18" xfId="0" applyNumberFormat="1" applyFont="1" applyBorder="1"/>
    <xf numFmtId="2" fontId="38" fillId="0" borderId="18" xfId="0" applyNumberFormat="1" applyFont="1" applyBorder="1"/>
    <xf numFmtId="165" fontId="42" fillId="0" borderId="18" xfId="0" applyNumberFormat="1" applyFont="1" applyBorder="1" applyAlignment="1">
      <alignment horizontal="right"/>
    </xf>
    <xf numFmtId="1" fontId="38" fillId="0" borderId="0" xfId="0" applyNumberFormat="1" applyFont="1" applyBorder="1"/>
    <xf numFmtId="2" fontId="38" fillId="0" borderId="0" xfId="0" applyNumberFormat="1" applyFont="1" applyBorder="1"/>
    <xf numFmtId="165" fontId="42" fillId="0" borderId="0" xfId="0" applyNumberFormat="1" applyFont="1" applyBorder="1" applyAlignment="1">
      <alignment horizontal="right"/>
    </xf>
    <xf numFmtId="0" fontId="40" fillId="0" borderId="0" xfId="0" applyFont="1" applyBorder="1"/>
    <xf numFmtId="164" fontId="42" fillId="0" borderId="1" xfId="0" applyNumberFormat="1" applyFont="1" applyBorder="1" applyAlignment="1">
      <alignment horizontal="center"/>
    </xf>
    <xf numFmtId="49" fontId="38" fillId="0" borderId="1" xfId="0" applyNumberFormat="1" applyFont="1" applyBorder="1" applyAlignment="1">
      <alignment horizontal="right"/>
    </xf>
    <xf numFmtId="49" fontId="38" fillId="0" borderId="8" xfId="0" applyNumberFormat="1" applyFont="1" applyBorder="1" applyAlignment="1">
      <alignment horizontal="right"/>
    </xf>
    <xf numFmtId="2" fontId="38" fillId="0" borderId="8" xfId="0" applyNumberFormat="1" applyFont="1" applyBorder="1"/>
    <xf numFmtId="165" fontId="39" fillId="0" borderId="8" xfId="0" applyNumberFormat="1" applyFont="1" applyBorder="1" applyAlignment="1">
      <alignment horizontal="right"/>
    </xf>
    <xf numFmtId="165" fontId="39" fillId="0" borderId="8" xfId="0" applyNumberFormat="1" applyFont="1" applyBorder="1" applyAlignment="1"/>
    <xf numFmtId="1" fontId="39" fillId="0" borderId="8" xfId="0" applyNumberFormat="1" applyFont="1" applyBorder="1" applyAlignment="1">
      <alignment horizontal="right"/>
    </xf>
    <xf numFmtId="1" fontId="39" fillId="0" borderId="8" xfId="0" applyNumberFormat="1" applyFont="1" applyBorder="1"/>
    <xf numFmtId="165" fontId="40" fillId="0" borderId="8" xfId="0" applyNumberFormat="1" applyFont="1" applyBorder="1"/>
    <xf numFmtId="2" fontId="41" fillId="0" borderId="18" xfId="0" applyNumberFormat="1" applyFont="1" applyBorder="1"/>
    <xf numFmtId="1" fontId="42" fillId="0" borderId="18" xfId="0" applyNumberFormat="1" applyFont="1" applyBorder="1"/>
    <xf numFmtId="165" fontId="40" fillId="0" borderId="18" xfId="0" applyNumberFormat="1" applyFont="1" applyBorder="1"/>
    <xf numFmtId="2" fontId="41" fillId="0" borderId="0" xfId="0" applyNumberFormat="1" applyFont="1" applyBorder="1"/>
    <xf numFmtId="1" fontId="42" fillId="0" borderId="0" xfId="0" applyNumberFormat="1" applyFont="1" applyBorder="1"/>
    <xf numFmtId="1" fontId="38" fillId="0" borderId="1" xfId="0" applyNumberFormat="1" applyFont="1" applyBorder="1" applyAlignment="1">
      <alignment horizontal="right"/>
    </xf>
    <xf numFmtId="1" fontId="42" fillId="0" borderId="1" xfId="0" applyNumberFormat="1" applyFont="1" applyBorder="1"/>
    <xf numFmtId="0" fontId="40" fillId="0" borderId="0" xfId="0" applyFont="1"/>
    <xf numFmtId="166" fontId="38" fillId="0" borderId="1" xfId="0" applyNumberFormat="1" applyFont="1" applyBorder="1"/>
    <xf numFmtId="0" fontId="39" fillId="0" borderId="1" xfId="0" applyNumberFormat="1" applyFont="1" applyBorder="1" applyAlignment="1">
      <alignment horizontal="right"/>
    </xf>
    <xf numFmtId="0" fontId="41" fillId="0" borderId="1" xfId="0" applyNumberFormat="1" applyFont="1" applyBorder="1"/>
    <xf numFmtId="0" fontId="42" fillId="0" borderId="1" xfId="0" applyNumberFormat="1" applyFont="1" applyBorder="1" applyAlignment="1">
      <alignment horizontal="right"/>
    </xf>
    <xf numFmtId="0" fontId="38" fillId="0" borderId="1" xfId="0" applyNumberFormat="1" applyFont="1" applyBorder="1"/>
    <xf numFmtId="0" fontId="41" fillId="0" borderId="0" xfId="0" applyNumberFormat="1" applyFont="1" applyBorder="1"/>
    <xf numFmtId="0" fontId="42" fillId="0" borderId="0" xfId="0" applyNumberFormat="1" applyFont="1" applyBorder="1" applyAlignment="1">
      <alignment horizontal="right"/>
    </xf>
    <xf numFmtId="1" fontId="42" fillId="0" borderId="0" xfId="0" applyNumberFormat="1" applyFont="1" applyBorder="1" applyAlignment="1">
      <alignment horizontal="right"/>
    </xf>
    <xf numFmtId="1" fontId="41" fillId="0" borderId="1" xfId="0" applyNumberFormat="1" applyFont="1" applyBorder="1"/>
    <xf numFmtId="0" fontId="38" fillId="0" borderId="0" xfId="0" applyNumberFormat="1" applyFont="1" applyBorder="1"/>
    <xf numFmtId="1" fontId="41" fillId="0" borderId="0" xfId="0" applyNumberFormat="1" applyFont="1" applyBorder="1"/>
    <xf numFmtId="1" fontId="44" fillId="0" borderId="1" xfId="0" applyNumberFormat="1" applyFont="1" applyBorder="1"/>
    <xf numFmtId="0" fontId="45" fillId="0" borderId="1" xfId="0" applyNumberFormat="1" applyFont="1" applyBorder="1" applyAlignment="1">
      <alignment horizontal="right"/>
    </xf>
    <xf numFmtId="165" fontId="45" fillId="0" borderId="1" xfId="0" applyNumberFormat="1" applyFont="1" applyBorder="1" applyAlignment="1"/>
    <xf numFmtId="1" fontId="45" fillId="0" borderId="1" xfId="0" applyNumberFormat="1" applyFont="1" applyBorder="1"/>
    <xf numFmtId="165" fontId="46" fillId="0" borderId="1" xfId="0" applyNumberFormat="1" applyFont="1" applyBorder="1"/>
    <xf numFmtId="165" fontId="43" fillId="0" borderId="0" xfId="0" applyNumberFormat="1" applyFont="1" applyBorder="1"/>
    <xf numFmtId="2" fontId="47" fillId="0" borderId="20" xfId="0" applyNumberFormat="1" applyFont="1" applyBorder="1"/>
    <xf numFmtId="1" fontId="48" fillId="0" borderId="20" xfId="0" applyNumberFormat="1" applyFont="1" applyBorder="1"/>
    <xf numFmtId="1" fontId="48" fillId="0" borderId="21" xfId="0" applyNumberFormat="1" applyFont="1" applyBorder="1"/>
    <xf numFmtId="0" fontId="30" fillId="0" borderId="1" xfId="0" applyFont="1" applyBorder="1" applyAlignment="1">
      <alignment horizontal="center" wrapText="1"/>
    </xf>
    <xf numFmtId="0" fontId="38" fillId="0" borderId="1" xfId="0" applyFont="1" applyBorder="1" applyAlignment="1">
      <alignment horizontal="center" wrapText="1"/>
    </xf>
    <xf numFmtId="165" fontId="39" fillId="0" borderId="1" xfId="0" applyNumberFormat="1" applyFont="1" applyBorder="1" applyAlignment="1">
      <alignment horizontal="center"/>
    </xf>
    <xf numFmtId="1" fontId="39" fillId="0" borderId="1" xfId="0" applyNumberFormat="1" applyFont="1" applyBorder="1" applyAlignment="1">
      <alignment horizontal="center"/>
    </xf>
    <xf numFmtId="165" fontId="40" fillId="0" borderId="1" xfId="0" applyNumberFormat="1" applyFont="1" applyBorder="1" applyAlignment="1">
      <alignment horizontal="center"/>
    </xf>
    <xf numFmtId="0" fontId="3" fillId="0" borderId="1" xfId="0" applyFont="1" applyBorder="1" applyAlignment="1"/>
    <xf numFmtId="0" fontId="30" fillId="0" borderId="1" xfId="0" applyFont="1" applyBorder="1" applyAlignment="1">
      <alignment horizontal="left" wrapText="1"/>
    </xf>
    <xf numFmtId="0" fontId="38" fillId="0" borderId="1" xfId="0" applyFont="1" applyBorder="1" applyAlignment="1">
      <alignment horizontal="right" wrapText="1"/>
    </xf>
    <xf numFmtId="0" fontId="38" fillId="0" borderId="1" xfId="0" applyFont="1" applyBorder="1" applyAlignment="1">
      <alignment horizontal="left" wrapText="1"/>
    </xf>
    <xf numFmtId="0" fontId="29" fillId="0" borderId="1" xfId="0" applyFont="1" applyBorder="1" applyAlignment="1">
      <alignment horizontal="left" wrapText="1"/>
    </xf>
    <xf numFmtId="0" fontId="41" fillId="0" borderId="1" xfId="0" applyFont="1" applyBorder="1" applyAlignment="1">
      <alignment horizontal="right" wrapText="1"/>
    </xf>
    <xf numFmtId="0" fontId="41" fillId="0" borderId="1" xfId="0" applyFont="1" applyBorder="1" applyAlignment="1">
      <alignment horizontal="left" wrapText="1"/>
    </xf>
    <xf numFmtId="1" fontId="42" fillId="0" borderId="18" xfId="0" applyNumberFormat="1" applyFont="1" applyBorder="1" applyAlignment="1">
      <alignment horizontal="right" vertical="center" wrapText="1"/>
    </xf>
    <xf numFmtId="1" fontId="39" fillId="0" borderId="1" xfId="0" applyNumberFormat="1" applyFont="1" applyBorder="1" applyAlignment="1"/>
    <xf numFmtId="0" fontId="38" fillId="0" borderId="0" xfId="0" applyFont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/>
    <xf numFmtId="0" fontId="38" fillId="0" borderId="1" xfId="0" applyFont="1" applyBorder="1"/>
    <xf numFmtId="0" fontId="41" fillId="0" borderId="18" xfId="0" applyFont="1" applyBorder="1"/>
    <xf numFmtId="0" fontId="41" fillId="0" borderId="0" xfId="0" applyFont="1" applyBorder="1"/>
    <xf numFmtId="0" fontId="38" fillId="0" borderId="1" xfId="0" applyFont="1" applyBorder="1" applyAlignment="1">
      <alignment horizontal="center" vertical="center"/>
    </xf>
    <xf numFmtId="0" fontId="41" fillId="0" borderId="1" xfId="0" applyFont="1" applyBorder="1"/>
    <xf numFmtId="0" fontId="38" fillId="0" borderId="18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left"/>
    </xf>
    <xf numFmtId="0" fontId="38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left"/>
    </xf>
    <xf numFmtId="0" fontId="38" fillId="0" borderId="0" xfId="0" applyFont="1" applyBorder="1"/>
    <xf numFmtId="0" fontId="38" fillId="0" borderId="0" xfId="0" applyFont="1" applyBorder="1" applyAlignment="1">
      <alignment horizontal="center"/>
    </xf>
    <xf numFmtId="0" fontId="45" fillId="0" borderId="1" xfId="0" applyFont="1" applyBorder="1"/>
    <xf numFmtId="2" fontId="45" fillId="0" borderId="1" xfId="0" applyNumberFormat="1" applyFont="1" applyBorder="1"/>
    <xf numFmtId="0" fontId="50" fillId="0" borderId="19" xfId="0" applyFont="1" applyBorder="1"/>
    <xf numFmtId="0" fontId="47" fillId="0" borderId="20" xfId="0" applyFont="1" applyBorder="1"/>
    <xf numFmtId="1" fontId="51" fillId="0" borderId="20" xfId="0" applyNumberFormat="1" applyFont="1" applyBorder="1"/>
    <xf numFmtId="1" fontId="51" fillId="0" borderId="21" xfId="0" applyNumberFormat="1" applyFont="1" applyBorder="1"/>
    <xf numFmtId="0" fontId="53" fillId="0" borderId="0" xfId="0" applyFont="1" applyAlignment="1">
      <alignment horizontal="center" vertical="center"/>
    </xf>
    <xf numFmtId="0" fontId="55" fillId="0" borderId="0" xfId="0" applyFont="1"/>
    <xf numFmtId="0" fontId="52" fillId="0" borderId="1" xfId="0" applyFont="1" applyBorder="1" applyAlignment="1">
      <alignment horizontal="center" vertical="center" wrapText="1"/>
    </xf>
    <xf numFmtId="2" fontId="52" fillId="0" borderId="1" xfId="0" applyNumberFormat="1" applyFont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wrapText="1"/>
    </xf>
    <xf numFmtId="165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/>
    <xf numFmtId="165" fontId="59" fillId="0" borderId="1" xfId="0" applyNumberFormat="1" applyFont="1" applyBorder="1" applyAlignment="1">
      <alignment horizontal="right"/>
    </xf>
    <xf numFmtId="0" fontId="57" fillId="0" borderId="1" xfId="0" applyFont="1" applyBorder="1" applyAlignment="1">
      <alignment horizontal="left" wrapText="1"/>
    </xf>
    <xf numFmtId="0" fontId="57" fillId="0" borderId="1" xfId="0" applyFont="1" applyBorder="1" applyAlignment="1">
      <alignment horizontal="right" wrapText="1"/>
    </xf>
    <xf numFmtId="165" fontId="58" fillId="0" borderId="1" xfId="0" applyNumberFormat="1" applyFont="1" applyBorder="1" applyAlignment="1"/>
    <xf numFmtId="2" fontId="57" fillId="0" borderId="1" xfId="0" applyNumberFormat="1" applyFont="1" applyBorder="1"/>
    <xf numFmtId="1" fontId="57" fillId="0" borderId="1" xfId="0" applyNumberFormat="1" applyFont="1" applyBorder="1"/>
    <xf numFmtId="0" fontId="57" fillId="0" borderId="1" xfId="0" applyFont="1" applyBorder="1" applyAlignment="1">
      <alignment horizontal="left" vertical="center" wrapText="1"/>
    </xf>
    <xf numFmtId="0" fontId="57" fillId="0" borderId="1" xfId="0" applyFont="1" applyBorder="1" applyAlignment="1">
      <alignment horizontal="right" vertical="center" wrapText="1"/>
    </xf>
    <xf numFmtId="0" fontId="60" fillId="0" borderId="18" xfId="0" applyFont="1" applyBorder="1" applyAlignment="1">
      <alignment horizontal="center" vertical="center" wrapText="1"/>
    </xf>
    <xf numFmtId="1" fontId="60" fillId="0" borderId="18" xfId="0" applyNumberFormat="1" applyFont="1" applyBorder="1" applyAlignment="1">
      <alignment horizontal="right" vertical="center" wrapText="1"/>
    </xf>
    <xf numFmtId="1" fontId="61" fillId="0" borderId="18" xfId="0" applyNumberFormat="1" applyFont="1" applyBorder="1" applyAlignment="1">
      <alignment horizontal="right" vertical="center" wrapText="1"/>
    </xf>
    <xf numFmtId="0" fontId="60" fillId="0" borderId="0" xfId="0" applyFont="1" applyBorder="1" applyAlignment="1">
      <alignment horizontal="center" vertical="center" wrapText="1"/>
    </xf>
    <xf numFmtId="1" fontId="60" fillId="0" borderId="0" xfId="0" applyNumberFormat="1" applyFont="1" applyBorder="1" applyAlignment="1">
      <alignment horizontal="right" vertical="center" wrapText="1"/>
    </xf>
    <xf numFmtId="0" fontId="60" fillId="0" borderId="1" xfId="0" applyFont="1" applyBorder="1" applyAlignment="1">
      <alignment horizontal="center" vertical="center" wrapText="1"/>
    </xf>
    <xf numFmtId="2" fontId="60" fillId="0" borderId="1" xfId="0" applyNumberFormat="1" applyFont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 wrapText="1"/>
    </xf>
    <xf numFmtId="2" fontId="60" fillId="0" borderId="1" xfId="0" applyNumberFormat="1" applyFont="1" applyBorder="1"/>
    <xf numFmtId="164" fontId="61" fillId="0" borderId="1" xfId="0" applyNumberFormat="1" applyFont="1" applyBorder="1" applyAlignment="1">
      <alignment horizontal="right"/>
    </xf>
    <xf numFmtId="0" fontId="58" fillId="0" borderId="1" xfId="0" applyFont="1" applyBorder="1" applyAlignment="1">
      <alignment horizontal="right"/>
    </xf>
    <xf numFmtId="0" fontId="58" fillId="0" borderId="1" xfId="0" applyFont="1" applyBorder="1"/>
    <xf numFmtId="0" fontId="59" fillId="0" borderId="1" xfId="0" applyFont="1" applyBorder="1"/>
    <xf numFmtId="1" fontId="58" fillId="0" borderId="1" xfId="0" applyNumberFormat="1" applyFont="1" applyBorder="1" applyAlignment="1">
      <alignment horizontal="center"/>
    </xf>
    <xf numFmtId="165" fontId="59" fillId="0" borderId="1" xfId="0" applyNumberFormat="1" applyFont="1" applyBorder="1"/>
    <xf numFmtId="2" fontId="57" fillId="0" borderId="18" xfId="0" applyNumberFormat="1" applyFont="1" applyBorder="1"/>
    <xf numFmtId="1" fontId="57" fillId="0" borderId="18" xfId="0" applyNumberFormat="1" applyFont="1" applyBorder="1"/>
    <xf numFmtId="165" fontId="61" fillId="0" borderId="18" xfId="0" applyNumberFormat="1" applyFont="1" applyBorder="1" applyAlignment="1">
      <alignment horizontal="right"/>
    </xf>
    <xf numFmtId="2" fontId="57" fillId="0" borderId="0" xfId="0" applyNumberFormat="1" applyFont="1" applyBorder="1"/>
    <xf numFmtId="1" fontId="57" fillId="0" borderId="0" xfId="0" applyNumberFormat="1" applyFont="1" applyBorder="1"/>
    <xf numFmtId="165" fontId="61" fillId="0" borderId="0" xfId="0" applyNumberFormat="1" applyFont="1" applyBorder="1" applyAlignment="1">
      <alignment horizontal="right"/>
    </xf>
    <xf numFmtId="1" fontId="58" fillId="0" borderId="1" xfId="0" applyNumberFormat="1" applyFont="1" applyBorder="1"/>
    <xf numFmtId="165" fontId="61" fillId="0" borderId="1" xfId="0" applyNumberFormat="1" applyFont="1" applyBorder="1" applyAlignment="1">
      <alignment horizontal="right"/>
    </xf>
    <xf numFmtId="0" fontId="59" fillId="0" borderId="0" xfId="0" applyFont="1" applyBorder="1"/>
    <xf numFmtId="164" fontId="61" fillId="0" borderId="1" xfId="0" applyNumberFormat="1" applyFont="1" applyBorder="1" applyAlignment="1">
      <alignment horizontal="center"/>
    </xf>
    <xf numFmtId="165" fontId="61" fillId="0" borderId="1" xfId="0" applyNumberFormat="1" applyFont="1" applyBorder="1" applyAlignment="1"/>
    <xf numFmtId="49" fontId="57" fillId="0" borderId="1" xfId="0" applyNumberFormat="1" applyFont="1" applyBorder="1" applyAlignment="1">
      <alignment horizontal="right"/>
    </xf>
    <xf numFmtId="2" fontId="57" fillId="0" borderId="8" xfId="0" applyNumberFormat="1" applyFont="1" applyBorder="1"/>
    <xf numFmtId="49" fontId="57" fillId="0" borderId="8" xfId="0" applyNumberFormat="1" applyFont="1" applyBorder="1" applyAlignment="1">
      <alignment horizontal="right"/>
    </xf>
    <xf numFmtId="165" fontId="58" fillId="0" borderId="8" xfId="0" applyNumberFormat="1" applyFont="1" applyBorder="1" applyAlignment="1">
      <alignment horizontal="right"/>
    </xf>
    <xf numFmtId="165" fontId="58" fillId="0" borderId="8" xfId="0" applyNumberFormat="1" applyFont="1" applyBorder="1" applyAlignment="1"/>
    <xf numFmtId="1" fontId="58" fillId="0" borderId="8" xfId="0" applyNumberFormat="1" applyFont="1" applyBorder="1" applyAlignment="1">
      <alignment horizontal="right"/>
    </xf>
    <xf numFmtId="1" fontId="58" fillId="0" borderId="8" xfId="0" applyNumberFormat="1" applyFont="1" applyBorder="1"/>
    <xf numFmtId="165" fontId="59" fillId="0" borderId="8" xfId="0" applyNumberFormat="1" applyFont="1" applyBorder="1"/>
    <xf numFmtId="2" fontId="60" fillId="0" borderId="18" xfId="0" applyNumberFormat="1" applyFont="1" applyBorder="1"/>
    <xf numFmtId="1" fontId="61" fillId="0" borderId="18" xfId="0" applyNumberFormat="1" applyFont="1" applyBorder="1"/>
    <xf numFmtId="165" fontId="59" fillId="0" borderId="18" xfId="0" applyNumberFormat="1" applyFont="1" applyBorder="1"/>
    <xf numFmtId="2" fontId="60" fillId="0" borderId="0" xfId="0" applyNumberFormat="1" applyFont="1" applyBorder="1"/>
    <xf numFmtId="1" fontId="61" fillId="0" borderId="0" xfId="0" applyNumberFormat="1" applyFont="1" applyBorder="1"/>
    <xf numFmtId="1" fontId="57" fillId="0" borderId="1" xfId="0" applyNumberFormat="1" applyFont="1" applyBorder="1" applyAlignment="1">
      <alignment horizontal="right"/>
    </xf>
    <xf numFmtId="1" fontId="61" fillId="0" borderId="1" xfId="0" applyNumberFormat="1" applyFont="1" applyBorder="1"/>
    <xf numFmtId="0" fontId="59" fillId="0" borderId="0" xfId="0" applyFont="1"/>
    <xf numFmtId="166" fontId="57" fillId="0" borderId="1" xfId="0" applyNumberFormat="1" applyFont="1" applyBorder="1"/>
    <xf numFmtId="0" fontId="58" fillId="0" borderId="1" xfId="0" applyNumberFormat="1" applyFont="1" applyBorder="1" applyAlignment="1">
      <alignment horizontal="right"/>
    </xf>
    <xf numFmtId="0" fontId="60" fillId="0" borderId="1" xfId="0" applyNumberFormat="1" applyFont="1" applyBorder="1"/>
    <xf numFmtId="0" fontId="61" fillId="0" borderId="1" xfId="0" applyNumberFormat="1" applyFont="1" applyBorder="1" applyAlignment="1">
      <alignment horizontal="right"/>
    </xf>
    <xf numFmtId="0" fontId="57" fillId="0" borderId="1" xfId="0" applyNumberFormat="1" applyFont="1" applyBorder="1"/>
    <xf numFmtId="0" fontId="60" fillId="0" borderId="0" xfId="0" applyNumberFormat="1" applyFont="1" applyBorder="1"/>
    <xf numFmtId="0" fontId="61" fillId="0" borderId="0" xfId="0" applyNumberFormat="1" applyFont="1" applyBorder="1" applyAlignment="1">
      <alignment horizontal="right"/>
    </xf>
    <xf numFmtId="1" fontId="61" fillId="0" borderId="1" xfId="0" applyNumberFormat="1" applyFont="1" applyBorder="1" applyAlignment="1">
      <alignment horizontal="right"/>
    </xf>
    <xf numFmtId="1" fontId="61" fillId="0" borderId="0" xfId="0" applyNumberFormat="1" applyFont="1" applyBorder="1" applyAlignment="1">
      <alignment horizontal="right"/>
    </xf>
    <xf numFmtId="1" fontId="60" fillId="0" borderId="1" xfId="0" applyNumberFormat="1" applyFont="1" applyBorder="1"/>
    <xf numFmtId="0" fontId="57" fillId="0" borderId="0" xfId="0" applyNumberFormat="1" applyFont="1" applyBorder="1"/>
    <xf numFmtId="1" fontId="60" fillId="0" borderId="0" xfId="0" applyNumberFormat="1" applyFont="1" applyBorder="1"/>
    <xf numFmtId="2" fontId="62" fillId="0" borderId="1" xfId="0" applyNumberFormat="1" applyFont="1" applyBorder="1"/>
    <xf numFmtId="1" fontId="63" fillId="0" borderId="1" xfId="0" applyNumberFormat="1" applyFont="1" applyBorder="1"/>
    <xf numFmtId="0" fontId="62" fillId="0" borderId="1" xfId="0" applyNumberFormat="1" applyFont="1" applyBorder="1" applyAlignment="1">
      <alignment horizontal="right"/>
    </xf>
    <xf numFmtId="165" fontId="62" fillId="0" borderId="1" xfId="0" applyNumberFormat="1" applyFont="1" applyBorder="1" applyAlignment="1"/>
    <xf numFmtId="1" fontId="62" fillId="0" borderId="1" xfId="0" applyNumberFormat="1" applyFont="1" applyBorder="1"/>
    <xf numFmtId="165" fontId="64" fillId="0" borderId="1" xfId="0" applyNumberFormat="1" applyFont="1" applyBorder="1"/>
    <xf numFmtId="165" fontId="65" fillId="0" borderId="0" xfId="0" applyNumberFormat="1" applyFont="1" applyBorder="1"/>
    <xf numFmtId="2" fontId="66" fillId="0" borderId="20" xfId="0" applyNumberFormat="1" applyFont="1" applyBorder="1"/>
    <xf numFmtId="165" fontId="65" fillId="0" borderId="1" xfId="0" applyNumberFormat="1" applyFont="1" applyBorder="1"/>
    <xf numFmtId="0" fontId="38" fillId="0" borderId="15" xfId="0" applyFont="1" applyFill="1" applyBorder="1"/>
    <xf numFmtId="2" fontId="52" fillId="0" borderId="1" xfId="0" applyNumberFormat="1" applyFont="1" applyBorder="1"/>
    <xf numFmtId="1" fontId="56" fillId="0" borderId="1" xfId="0" applyNumberFormat="1" applyFont="1" applyBorder="1"/>
    <xf numFmtId="1" fontId="52" fillId="0" borderId="1" xfId="0" applyNumberFormat="1" applyFont="1" applyBorder="1"/>
    <xf numFmtId="1" fontId="56" fillId="0" borderId="1" xfId="0" applyNumberFormat="1" applyFont="1" applyBorder="1" applyAlignment="1">
      <alignment horizontal="right"/>
    </xf>
    <xf numFmtId="0" fontId="52" fillId="0" borderId="1" xfId="0" applyNumberFormat="1" applyFont="1" applyBorder="1"/>
    <xf numFmtId="165" fontId="56" fillId="0" borderId="1" xfId="0" applyNumberFormat="1" applyFont="1" applyBorder="1" applyAlignment="1">
      <alignment horizontal="right"/>
    </xf>
    <xf numFmtId="0" fontId="41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 wrapText="1"/>
    </xf>
    <xf numFmtId="1" fontId="56" fillId="0" borderId="1" xfId="0" applyNumberFormat="1" applyFont="1" applyBorder="1" applyAlignment="1"/>
    <xf numFmtId="165" fontId="67" fillId="0" borderId="1" xfId="0" applyNumberFormat="1" applyFont="1" applyBorder="1" applyAlignment="1">
      <alignment horizontal="right"/>
    </xf>
    <xf numFmtId="0" fontId="41" fillId="0" borderId="1" xfId="0" applyFont="1" applyBorder="1" applyAlignment="1"/>
    <xf numFmtId="0" fontId="52" fillId="0" borderId="1" xfId="0" applyFont="1" applyBorder="1" applyAlignment="1">
      <alignment horizontal="left" wrapText="1"/>
    </xf>
    <xf numFmtId="0" fontId="52" fillId="0" borderId="1" xfId="0" applyFont="1" applyBorder="1" applyAlignment="1">
      <alignment horizontal="right" wrapText="1"/>
    </xf>
    <xf numFmtId="165" fontId="56" fillId="0" borderId="1" xfId="0" applyNumberFormat="1" applyFont="1" applyBorder="1" applyAlignment="1"/>
    <xf numFmtId="0" fontId="52" fillId="0" borderId="1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right" vertical="center" wrapText="1"/>
    </xf>
    <xf numFmtId="0" fontId="41" fillId="0" borderId="1" xfId="0" applyFont="1" applyBorder="1" applyAlignment="1">
      <alignment horizontal="center" vertical="center"/>
    </xf>
    <xf numFmtId="0" fontId="43" fillId="0" borderId="1" xfId="0" applyFont="1" applyBorder="1"/>
    <xf numFmtId="1" fontId="56" fillId="0" borderId="1" xfId="0" applyNumberFormat="1" applyFont="1" applyBorder="1" applyAlignment="1">
      <alignment horizontal="center"/>
    </xf>
    <xf numFmtId="165" fontId="67" fillId="0" borderId="1" xfId="0" applyNumberFormat="1" applyFont="1" applyBorder="1"/>
    <xf numFmtId="0" fontId="41" fillId="0" borderId="18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3" fillId="0" borderId="0" xfId="0" applyFont="1" applyBorder="1"/>
    <xf numFmtId="0" fontId="41" fillId="0" borderId="1" xfId="0" applyFont="1" applyBorder="1" applyAlignment="1">
      <alignment horizontal="left"/>
    </xf>
    <xf numFmtId="0" fontId="41" fillId="0" borderId="8" xfId="0" applyFont="1" applyBorder="1" applyAlignment="1">
      <alignment horizontal="center" vertical="center"/>
    </xf>
    <xf numFmtId="0" fontId="41" fillId="0" borderId="8" xfId="0" applyFont="1" applyBorder="1" applyAlignment="1">
      <alignment horizontal="left"/>
    </xf>
    <xf numFmtId="1" fontId="52" fillId="0" borderId="1" xfId="0" applyNumberFormat="1" applyFont="1" applyBorder="1" applyAlignment="1">
      <alignment horizontal="right"/>
    </xf>
    <xf numFmtId="0" fontId="41" fillId="0" borderId="15" xfId="0" applyFont="1" applyFill="1" applyBorder="1"/>
    <xf numFmtId="0" fontId="43" fillId="0" borderId="0" xfId="0" applyFont="1"/>
    <xf numFmtId="0" fontId="67" fillId="0" borderId="0" xfId="0" applyFont="1"/>
    <xf numFmtId="166" fontId="52" fillId="0" borderId="1" xfId="0" applyNumberFormat="1" applyFont="1" applyBorder="1"/>
    <xf numFmtId="0" fontId="41" fillId="0" borderId="0" xfId="0" applyFont="1" applyBorder="1" applyAlignment="1">
      <alignment horizontal="center"/>
    </xf>
    <xf numFmtId="0" fontId="56" fillId="0" borderId="1" xfId="0" applyNumberFormat="1" applyFont="1" applyBorder="1" applyAlignment="1">
      <alignment horizontal="right"/>
    </xf>
    <xf numFmtId="0" fontId="52" fillId="0" borderId="0" xfId="0" applyFont="1" applyAlignment="1">
      <alignment horizontal="right"/>
    </xf>
    <xf numFmtId="0" fontId="56" fillId="0" borderId="15" xfId="0" applyNumberFormat="1" applyFont="1" applyFill="1" applyBorder="1" applyAlignment="1">
      <alignment horizontal="right"/>
    </xf>
    <xf numFmtId="165" fontId="56" fillId="0" borderId="15" xfId="0" applyNumberFormat="1" applyFont="1" applyFill="1" applyBorder="1" applyAlignment="1"/>
    <xf numFmtId="1" fontId="56" fillId="0" borderId="15" xfId="0" applyNumberFormat="1" applyFont="1" applyFill="1" applyBorder="1" applyAlignment="1">
      <alignment horizontal="right"/>
    </xf>
    <xf numFmtId="1" fontId="56" fillId="0" borderId="15" xfId="0" applyNumberFormat="1" applyFont="1" applyFill="1" applyBorder="1" applyAlignment="1">
      <alignment horizontal="center"/>
    </xf>
    <xf numFmtId="1" fontId="56" fillId="0" borderId="15" xfId="0" applyNumberFormat="1" applyFont="1" applyFill="1" applyBorder="1"/>
    <xf numFmtId="165" fontId="67" fillId="0" borderId="15" xfId="0" applyNumberFormat="1" applyFont="1" applyFill="1" applyBorder="1"/>
    <xf numFmtId="0" fontId="44" fillId="0" borderId="1" xfId="0" applyFont="1" applyBorder="1"/>
    <xf numFmtId="0" fontId="52" fillId="0" borderId="1" xfId="0" applyFont="1" applyBorder="1"/>
    <xf numFmtId="0" fontId="52" fillId="0" borderId="18" xfId="0" applyFont="1" applyBorder="1"/>
    <xf numFmtId="1" fontId="56" fillId="0" borderId="18" xfId="0" applyNumberFormat="1" applyFont="1" applyBorder="1" applyAlignment="1">
      <alignment horizontal="right" vertical="center" wrapText="1"/>
    </xf>
    <xf numFmtId="0" fontId="52" fillId="0" borderId="0" xfId="0" applyFont="1" applyBorder="1"/>
    <xf numFmtId="1" fontId="52" fillId="0" borderId="0" xfId="0" applyNumberFormat="1" applyFont="1" applyBorder="1" applyAlignment="1">
      <alignment horizontal="right" vertical="center" wrapText="1"/>
    </xf>
    <xf numFmtId="0" fontId="52" fillId="0" borderId="1" xfId="0" applyFont="1" applyBorder="1" applyAlignment="1">
      <alignment horizontal="center" vertical="center"/>
    </xf>
    <xf numFmtId="164" fontId="56" fillId="0" borderId="1" xfId="0" applyNumberFormat="1" applyFont="1" applyBorder="1" applyAlignment="1">
      <alignment horizontal="right"/>
    </xf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0" fontId="67" fillId="0" borderId="1" xfId="0" applyFont="1" applyBorder="1"/>
    <xf numFmtId="0" fontId="52" fillId="0" borderId="18" xfId="0" applyFont="1" applyBorder="1" applyAlignment="1">
      <alignment horizontal="center" vertical="center"/>
    </xf>
    <xf numFmtId="2" fontId="52" fillId="0" borderId="18" xfId="0" applyNumberFormat="1" applyFont="1" applyBorder="1"/>
    <xf numFmtId="1" fontId="52" fillId="0" borderId="18" xfId="0" applyNumberFormat="1" applyFont="1" applyBorder="1"/>
    <xf numFmtId="165" fontId="56" fillId="0" borderId="18" xfId="0" applyNumberFormat="1" applyFont="1" applyBorder="1" applyAlignment="1">
      <alignment horizontal="right"/>
    </xf>
    <xf numFmtId="0" fontId="52" fillId="0" borderId="0" xfId="0" applyFont="1" applyBorder="1" applyAlignment="1">
      <alignment horizontal="center" vertical="center"/>
    </xf>
    <xf numFmtId="2" fontId="52" fillId="0" borderId="0" xfId="0" applyNumberFormat="1" applyFont="1" applyBorder="1"/>
    <xf numFmtId="1" fontId="52" fillId="0" borderId="0" xfId="0" applyNumberFormat="1" applyFont="1" applyBorder="1"/>
    <xf numFmtId="165" fontId="56" fillId="0" borderId="0" xfId="0" applyNumberFormat="1" applyFont="1" applyBorder="1" applyAlignment="1">
      <alignment horizontal="right"/>
    </xf>
    <xf numFmtId="0" fontId="67" fillId="0" borderId="0" xfId="0" applyFont="1" applyBorder="1"/>
    <xf numFmtId="164" fontId="56" fillId="0" borderId="1" xfId="0" applyNumberFormat="1" applyFont="1" applyBorder="1" applyAlignment="1">
      <alignment horizontal="center"/>
    </xf>
    <xf numFmtId="49" fontId="52" fillId="0" borderId="1" xfId="0" applyNumberFormat="1" applyFont="1" applyBorder="1" applyAlignment="1">
      <alignment horizontal="right"/>
    </xf>
    <xf numFmtId="2" fontId="52" fillId="0" borderId="8" xfId="0" applyNumberFormat="1" applyFont="1" applyBorder="1"/>
    <xf numFmtId="49" fontId="52" fillId="0" borderId="8" xfId="0" applyNumberFormat="1" applyFont="1" applyBorder="1" applyAlignment="1">
      <alignment horizontal="right"/>
    </xf>
    <xf numFmtId="165" fontId="56" fillId="0" borderId="8" xfId="0" applyNumberFormat="1" applyFont="1" applyBorder="1" applyAlignment="1">
      <alignment horizontal="right"/>
    </xf>
    <xf numFmtId="165" fontId="56" fillId="0" borderId="8" xfId="0" applyNumberFormat="1" applyFont="1" applyBorder="1" applyAlignment="1"/>
    <xf numFmtId="1" fontId="56" fillId="0" borderId="8" xfId="0" applyNumberFormat="1" applyFont="1" applyBorder="1" applyAlignment="1">
      <alignment horizontal="right"/>
    </xf>
    <xf numFmtId="1" fontId="56" fillId="0" borderId="8" xfId="0" applyNumberFormat="1" applyFont="1" applyBorder="1"/>
    <xf numFmtId="165" fontId="67" fillId="0" borderId="8" xfId="0" applyNumberFormat="1" applyFont="1" applyBorder="1"/>
    <xf numFmtId="1" fontId="56" fillId="0" borderId="18" xfId="0" applyNumberFormat="1" applyFont="1" applyBorder="1"/>
    <xf numFmtId="165" fontId="67" fillId="0" borderId="18" xfId="0" applyNumberFormat="1" applyFont="1" applyBorder="1"/>
    <xf numFmtId="1" fontId="56" fillId="0" borderId="0" xfId="0" applyNumberFormat="1" applyFont="1" applyBorder="1"/>
    <xf numFmtId="2" fontId="52" fillId="0" borderId="15" xfId="0" applyNumberFormat="1" applyFont="1" applyFill="1" applyBorder="1"/>
    <xf numFmtId="0" fontId="52" fillId="0" borderId="0" xfId="0" applyNumberFormat="1" applyFont="1" applyBorder="1"/>
    <xf numFmtId="0" fontId="56" fillId="0" borderId="0" xfId="0" applyNumberFormat="1" applyFont="1" applyBorder="1" applyAlignment="1">
      <alignment horizontal="right"/>
    </xf>
    <xf numFmtId="1" fontId="56" fillId="0" borderId="0" xfId="0" applyNumberFormat="1" applyFont="1" applyBorder="1" applyAlignment="1">
      <alignment horizontal="right"/>
    </xf>
    <xf numFmtId="2" fontId="68" fillId="0" borderId="1" xfId="0" applyNumberFormat="1" applyFont="1" applyBorder="1"/>
    <xf numFmtId="1" fontId="68" fillId="0" borderId="1" xfId="0" applyNumberFormat="1" applyFont="1" applyBorder="1"/>
    <xf numFmtId="0" fontId="68" fillId="0" borderId="1" xfId="0" applyNumberFormat="1" applyFont="1" applyBorder="1" applyAlignment="1">
      <alignment horizontal="right"/>
    </xf>
    <xf numFmtId="165" fontId="68" fillId="0" borderId="1" xfId="0" applyNumberFormat="1" applyFont="1" applyBorder="1" applyAlignment="1"/>
    <xf numFmtId="165" fontId="69" fillId="0" borderId="1" xfId="0" applyNumberFormat="1" applyFont="1" applyBorder="1"/>
    <xf numFmtId="165" fontId="67" fillId="0" borderId="0" xfId="0" applyNumberFormat="1" applyFont="1" applyBorder="1"/>
    <xf numFmtId="2" fontId="70" fillId="0" borderId="20" xfId="0" applyNumberFormat="1" applyFont="1" applyBorder="1"/>
    <xf numFmtId="1" fontId="71" fillId="0" borderId="20" xfId="0" applyNumberFormat="1" applyFont="1" applyBorder="1"/>
    <xf numFmtId="0" fontId="41" fillId="0" borderId="1" xfId="0" applyFont="1" applyBorder="1" applyAlignment="1">
      <alignment horizontal="center" wrapText="1"/>
    </xf>
    <xf numFmtId="0" fontId="60" fillId="0" borderId="1" xfId="0" applyFont="1" applyBorder="1"/>
    <xf numFmtId="0" fontId="57" fillId="0" borderId="0" xfId="0" applyFont="1" applyAlignment="1">
      <alignment horizontal="center" vertical="center"/>
    </xf>
    <xf numFmtId="0" fontId="57" fillId="0" borderId="1" xfId="0" applyFont="1" applyBorder="1" applyAlignment="1">
      <alignment horizontal="center"/>
    </xf>
    <xf numFmtId="0" fontId="57" fillId="0" borderId="1" xfId="0" applyFont="1" applyBorder="1" applyAlignment="1"/>
    <xf numFmtId="0" fontId="57" fillId="0" borderId="1" xfId="0" applyFont="1" applyBorder="1"/>
    <xf numFmtId="0" fontId="60" fillId="0" borderId="18" xfId="0" applyFont="1" applyBorder="1"/>
    <xf numFmtId="0" fontId="60" fillId="0" borderId="0" xfId="0" applyFont="1" applyBorder="1"/>
    <xf numFmtId="0" fontId="57" fillId="0" borderId="1" xfId="0" applyFont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left"/>
    </xf>
    <xf numFmtId="0" fontId="57" fillId="0" borderId="8" xfId="0" applyFont="1" applyBorder="1" applyAlignment="1">
      <alignment horizontal="center" vertical="center"/>
    </xf>
    <xf numFmtId="0" fontId="57" fillId="0" borderId="8" xfId="0" applyFont="1" applyBorder="1" applyAlignment="1">
      <alignment horizontal="left"/>
    </xf>
    <xf numFmtId="0" fontId="57" fillId="0" borderId="0" xfId="0" applyFont="1" applyBorder="1"/>
    <xf numFmtId="0" fontId="57" fillId="0" borderId="0" xfId="0" applyFont="1" applyBorder="1" applyAlignment="1">
      <alignment horizontal="center"/>
    </xf>
    <xf numFmtId="0" fontId="62" fillId="0" borderId="1" xfId="0" applyFont="1" applyBorder="1"/>
    <xf numFmtId="0" fontId="73" fillId="0" borderId="19" xfId="0" applyFont="1" applyBorder="1"/>
    <xf numFmtId="0" fontId="66" fillId="0" borderId="20" xfId="0" applyFont="1" applyBorder="1"/>
    <xf numFmtId="1" fontId="74" fillId="0" borderId="20" xfId="0" applyNumberFormat="1" applyFont="1" applyBorder="1"/>
    <xf numFmtId="1" fontId="74" fillId="0" borderId="21" xfId="0" applyNumberFormat="1" applyFont="1" applyBorder="1"/>
    <xf numFmtId="0" fontId="53" fillId="0" borderId="1" xfId="0" applyFont="1" applyBorder="1" applyAlignment="1">
      <alignment horizontal="right" wrapText="1"/>
    </xf>
    <xf numFmtId="2" fontId="53" fillId="0" borderId="1" xfId="0" applyNumberFormat="1" applyFont="1" applyBorder="1"/>
    <xf numFmtId="165" fontId="53" fillId="0" borderId="1" xfId="0" applyNumberFormat="1" applyFont="1" applyBorder="1" applyAlignment="1">
      <alignment horizontal="right"/>
    </xf>
    <xf numFmtId="165" fontId="53" fillId="0" borderId="1" xfId="0" applyNumberFormat="1" applyFont="1" applyBorder="1" applyAlignment="1"/>
    <xf numFmtId="1" fontId="53" fillId="0" borderId="1" xfId="0" applyNumberFormat="1" applyFont="1" applyBorder="1" applyAlignment="1">
      <alignment horizontal="right"/>
    </xf>
    <xf numFmtId="1" fontId="53" fillId="0" borderId="1" xfId="0" applyNumberFormat="1" applyFont="1" applyBorder="1" applyAlignment="1"/>
    <xf numFmtId="165" fontId="55" fillId="0" borderId="1" xfId="0" applyNumberFormat="1" applyFont="1" applyBorder="1" applyAlignment="1">
      <alignment horizontal="right"/>
    </xf>
    <xf numFmtId="165" fontId="52" fillId="0" borderId="1" xfId="0" applyNumberFormat="1" applyFont="1" applyBorder="1" applyAlignment="1">
      <alignment horizontal="right"/>
    </xf>
    <xf numFmtId="165" fontId="52" fillId="0" borderId="1" xfId="0" applyNumberFormat="1" applyFont="1" applyBorder="1" applyAlignment="1"/>
    <xf numFmtId="1" fontId="52" fillId="0" borderId="1" xfId="0" applyNumberFormat="1" applyFont="1" applyBorder="1" applyAlignment="1">
      <alignment horizontal="center"/>
    </xf>
    <xf numFmtId="0" fontId="52" fillId="0" borderId="1" xfId="0" applyNumberFormat="1" applyFont="1" applyBorder="1" applyAlignment="1">
      <alignment horizontal="right"/>
    </xf>
    <xf numFmtId="1" fontId="68" fillId="0" borderId="18" xfId="0" applyNumberFormat="1" applyFont="1" applyBorder="1" applyAlignment="1">
      <alignment horizontal="right" vertical="center" wrapText="1"/>
    </xf>
    <xf numFmtId="0" fontId="75" fillId="0" borderId="0" xfId="0" applyFont="1"/>
    <xf numFmtId="0" fontId="56" fillId="0" borderId="1" xfId="0" applyFont="1" applyBorder="1" applyAlignment="1">
      <alignment horizontal="center" vertical="center" wrapText="1"/>
    </xf>
    <xf numFmtId="2" fontId="56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2" fontId="56" fillId="0" borderId="1" xfId="0" applyNumberFormat="1" applyFont="1" applyBorder="1"/>
    <xf numFmtId="0" fontId="39" fillId="0" borderId="1" xfId="0" applyFont="1" applyBorder="1" applyAlignment="1">
      <alignment horizontal="left" wrapText="1"/>
    </xf>
    <xf numFmtId="0" fontId="77" fillId="0" borderId="1" xfId="0" applyFont="1" applyBorder="1" applyAlignment="1">
      <alignment horizontal="right" wrapText="1"/>
    </xf>
    <xf numFmtId="2" fontId="77" fillId="0" borderId="1" xfId="0" applyNumberFormat="1" applyFont="1" applyBorder="1"/>
    <xf numFmtId="165" fontId="77" fillId="0" borderId="1" xfId="0" applyNumberFormat="1" applyFont="1" applyBorder="1" applyAlignment="1">
      <alignment horizontal="right"/>
    </xf>
    <xf numFmtId="165" fontId="77" fillId="0" borderId="1" xfId="0" applyNumberFormat="1" applyFont="1" applyBorder="1" applyAlignment="1"/>
    <xf numFmtId="1" fontId="77" fillId="0" borderId="1" xfId="0" applyNumberFormat="1" applyFont="1" applyBorder="1" applyAlignment="1">
      <alignment horizontal="right"/>
    </xf>
    <xf numFmtId="165" fontId="78" fillId="0" borderId="1" xfId="0" applyNumberFormat="1" applyFont="1" applyBorder="1" applyAlignment="1">
      <alignment horizontal="right"/>
    </xf>
    <xf numFmtId="0" fontId="56" fillId="0" borderId="18" xfId="0" applyFont="1" applyBorder="1" applyAlignment="1">
      <alignment horizontal="center" vertical="center" wrapText="1"/>
    </xf>
    <xf numFmtId="0" fontId="56" fillId="0" borderId="18" xfId="0" applyFont="1" applyBorder="1"/>
    <xf numFmtId="0" fontId="56" fillId="0" borderId="0" xfId="0" applyFont="1" applyBorder="1" applyAlignment="1">
      <alignment horizontal="center" vertical="center" wrapText="1"/>
    </xf>
    <xf numFmtId="0" fontId="56" fillId="0" borderId="0" xfId="0" applyFont="1" applyBorder="1"/>
    <xf numFmtId="1" fontId="56" fillId="0" borderId="0" xfId="0" applyNumberFormat="1" applyFont="1" applyBorder="1" applyAlignment="1">
      <alignment horizontal="right" vertical="center" wrapText="1"/>
    </xf>
    <xf numFmtId="0" fontId="56" fillId="0" borderId="1" xfId="0" applyFont="1" applyBorder="1" applyAlignment="1">
      <alignment horizontal="center" vertical="center"/>
    </xf>
    <xf numFmtId="0" fontId="76" fillId="0" borderId="1" xfId="0" applyFont="1" applyBorder="1"/>
    <xf numFmtId="0" fontId="42" fillId="0" borderId="1" xfId="0" applyFont="1" applyBorder="1" applyAlignment="1">
      <alignment horizontal="center" vertical="center"/>
    </xf>
    <xf numFmtId="165" fontId="76" fillId="0" borderId="1" xfId="0" applyNumberFormat="1" applyFont="1" applyBorder="1"/>
    <xf numFmtId="0" fontId="56" fillId="0" borderId="18" xfId="0" applyFont="1" applyBorder="1" applyAlignment="1">
      <alignment horizontal="center" vertical="center"/>
    </xf>
    <xf numFmtId="2" fontId="56" fillId="0" borderId="18" xfId="0" applyNumberFormat="1" applyFont="1" applyBorder="1"/>
    <xf numFmtId="0" fontId="56" fillId="0" borderId="0" xfId="0" applyFont="1" applyBorder="1" applyAlignment="1">
      <alignment horizontal="center" vertical="center"/>
    </xf>
    <xf numFmtId="2" fontId="56" fillId="0" borderId="0" xfId="0" applyNumberFormat="1" applyFont="1" applyBorder="1"/>
    <xf numFmtId="0" fontId="79" fillId="0" borderId="1" xfId="0" applyFont="1" applyBorder="1"/>
    <xf numFmtId="0" fontId="79" fillId="0" borderId="0" xfId="0" applyFont="1" applyBorder="1"/>
    <xf numFmtId="0" fontId="42" fillId="0" borderId="0" xfId="0" applyFont="1" applyBorder="1"/>
    <xf numFmtId="0" fontId="76" fillId="0" borderId="0" xfId="0" applyFont="1" applyBorder="1"/>
    <xf numFmtId="0" fontId="42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left"/>
    </xf>
    <xf numFmtId="2" fontId="56" fillId="0" borderId="8" xfId="0" applyNumberFormat="1" applyFont="1" applyBorder="1"/>
    <xf numFmtId="49" fontId="56" fillId="0" borderId="8" xfId="0" applyNumberFormat="1" applyFont="1" applyBorder="1" applyAlignment="1">
      <alignment horizontal="right"/>
    </xf>
    <xf numFmtId="165" fontId="76" fillId="0" borderId="8" xfId="0" applyNumberFormat="1" applyFont="1" applyBorder="1"/>
    <xf numFmtId="0" fontId="42" fillId="0" borderId="18" xfId="0" applyFont="1" applyBorder="1" applyAlignment="1">
      <alignment horizontal="center" vertical="center"/>
    </xf>
    <xf numFmtId="0" fontId="42" fillId="0" borderId="18" xfId="0" applyFont="1" applyBorder="1"/>
    <xf numFmtId="165" fontId="76" fillId="0" borderId="18" xfId="0" applyNumberFormat="1" applyFont="1" applyBorder="1"/>
    <xf numFmtId="0" fontId="42" fillId="0" borderId="0" xfId="0" applyFont="1" applyBorder="1" applyAlignment="1">
      <alignment horizontal="center" vertical="center"/>
    </xf>
    <xf numFmtId="0" fontId="79" fillId="0" borderId="0" xfId="0" applyFont="1"/>
    <xf numFmtId="0" fontId="76" fillId="0" borderId="0" xfId="0" applyFont="1"/>
    <xf numFmtId="0" fontId="42" fillId="0" borderId="0" xfId="0" applyFont="1" applyBorder="1" applyAlignment="1">
      <alignment horizontal="center"/>
    </xf>
    <xf numFmtId="0" fontId="56" fillId="0" borderId="1" xfId="0" applyNumberFormat="1" applyFont="1" applyBorder="1"/>
    <xf numFmtId="0" fontId="56" fillId="0" borderId="0" xfId="0" applyNumberFormat="1" applyFont="1" applyBorder="1"/>
    <xf numFmtId="165" fontId="76" fillId="0" borderId="0" xfId="0" applyNumberFormat="1" applyFont="1" applyBorder="1"/>
    <xf numFmtId="0" fontId="80" fillId="0" borderId="19" xfId="0" applyFont="1" applyBorder="1"/>
    <xf numFmtId="0" fontId="48" fillId="0" borderId="20" xfId="0" applyFont="1" applyBorder="1"/>
    <xf numFmtId="2" fontId="71" fillId="0" borderId="20" xfId="0" applyNumberFormat="1" applyFont="1" applyBorder="1"/>
    <xf numFmtId="1" fontId="71" fillId="0" borderId="21" xfId="0" applyNumberFormat="1" applyFont="1" applyBorder="1"/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 wrapText="1"/>
    </xf>
    <xf numFmtId="0" fontId="77" fillId="0" borderId="1" xfId="0" applyFont="1" applyBorder="1" applyAlignment="1">
      <alignment horizontal="center" wrapText="1"/>
    </xf>
    <xf numFmtId="1" fontId="77" fillId="0" borderId="1" xfId="0" applyNumberFormat="1" applyFont="1" applyBorder="1" applyAlignment="1"/>
    <xf numFmtId="0" fontId="39" fillId="0" borderId="1" xfId="0" applyFont="1" applyBorder="1" applyAlignment="1"/>
    <xf numFmtId="0" fontId="77" fillId="0" borderId="1" xfId="0" applyFont="1" applyBorder="1" applyAlignment="1">
      <alignment horizontal="left" wrapText="1"/>
    </xf>
    <xf numFmtId="2" fontId="39" fillId="0" borderId="1" xfId="0" applyNumberFormat="1" applyFont="1" applyBorder="1"/>
    <xf numFmtId="1" fontId="77" fillId="0" borderId="1" xfId="0" applyNumberFormat="1" applyFont="1" applyBorder="1"/>
    <xf numFmtId="0" fontId="39" fillId="0" borderId="1" xfId="0" applyFont="1" applyBorder="1" applyAlignment="1">
      <alignment horizontal="left" vertical="center" wrapText="1"/>
    </xf>
    <xf numFmtId="0" fontId="77" fillId="0" borderId="1" xfId="0" applyFont="1" applyBorder="1" applyAlignment="1">
      <alignment horizontal="right" vertical="center" wrapText="1"/>
    </xf>
    <xf numFmtId="0" fontId="77" fillId="0" borderId="1" xfId="0" applyFont="1" applyBorder="1" applyAlignment="1">
      <alignment horizontal="left" vertical="center" wrapText="1"/>
    </xf>
    <xf numFmtId="1" fontId="77" fillId="0" borderId="1" xfId="0" applyNumberFormat="1" applyFont="1" applyBorder="1" applyAlignment="1">
      <alignment horizontal="center"/>
    </xf>
    <xf numFmtId="165" fontId="78" fillId="0" borderId="1" xfId="0" applyNumberFormat="1" applyFont="1" applyBorder="1"/>
    <xf numFmtId="0" fontId="39" fillId="0" borderId="1" xfId="0" applyFont="1" applyBorder="1" applyAlignment="1">
      <alignment horizontal="left"/>
    </xf>
    <xf numFmtId="49" fontId="77" fillId="0" borderId="1" xfId="0" applyNumberFormat="1" applyFont="1" applyBorder="1" applyAlignment="1">
      <alignment horizontal="right"/>
    </xf>
    <xf numFmtId="0" fontId="39" fillId="0" borderId="15" xfId="0" applyFont="1" applyFill="1" applyBorder="1"/>
    <xf numFmtId="0" fontId="81" fillId="0" borderId="0" xfId="0" applyFont="1"/>
    <xf numFmtId="0" fontId="78" fillId="0" borderId="0" xfId="0" applyFont="1"/>
    <xf numFmtId="166" fontId="77" fillId="0" borderId="1" xfId="0" applyNumberFormat="1" applyFont="1" applyBorder="1"/>
    <xf numFmtId="1" fontId="53" fillId="0" borderId="1" xfId="0" applyNumberFormat="1" applyFont="1" applyBorder="1"/>
    <xf numFmtId="0" fontId="53" fillId="0" borderId="1" xfId="0" applyNumberFormat="1" applyFont="1" applyBorder="1" applyAlignment="1">
      <alignment horizontal="right"/>
    </xf>
    <xf numFmtId="1" fontId="53" fillId="0" borderId="1" xfId="0" applyNumberFormat="1" applyFont="1" applyBorder="1" applyAlignment="1">
      <alignment horizontal="center"/>
    </xf>
    <xf numFmtId="165" fontId="55" fillId="0" borderId="1" xfId="0" applyNumberFormat="1" applyFont="1" applyBorder="1"/>
    <xf numFmtId="0" fontId="53" fillId="0" borderId="1" xfId="0" applyNumberFormat="1" applyFont="1" applyBorder="1"/>
    <xf numFmtId="0" fontId="77" fillId="0" borderId="1" xfId="0" applyNumberFormat="1" applyFont="1" applyBorder="1"/>
    <xf numFmtId="0" fontId="77" fillId="0" borderId="1" xfId="0" applyNumberFormat="1" applyFont="1" applyBorder="1" applyAlignment="1">
      <alignment horizontal="right"/>
    </xf>
    <xf numFmtId="2" fontId="77" fillId="0" borderId="15" xfId="0" applyNumberFormat="1" applyFont="1" applyFill="1" applyBorder="1"/>
    <xf numFmtId="0" fontId="77" fillId="0" borderId="0" xfId="0" applyFont="1" applyAlignment="1">
      <alignment horizontal="right"/>
    </xf>
    <xf numFmtId="0" fontId="77" fillId="0" borderId="15" xfId="0" applyNumberFormat="1" applyFont="1" applyFill="1" applyBorder="1" applyAlignment="1">
      <alignment horizontal="right"/>
    </xf>
    <xf numFmtId="165" fontId="77" fillId="0" borderId="15" xfId="0" applyNumberFormat="1" applyFont="1" applyFill="1" applyBorder="1" applyAlignment="1"/>
    <xf numFmtId="1" fontId="77" fillId="0" borderId="15" xfId="0" applyNumberFormat="1" applyFont="1" applyFill="1" applyBorder="1" applyAlignment="1">
      <alignment horizontal="right"/>
    </xf>
    <xf numFmtId="1" fontId="77" fillId="0" borderId="15" xfId="0" applyNumberFormat="1" applyFont="1" applyFill="1" applyBorder="1"/>
    <xf numFmtId="165" fontId="78" fillId="0" borderId="15" xfId="0" applyNumberFormat="1" applyFont="1" applyFill="1" applyBorder="1"/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wrapText="1"/>
    </xf>
    <xf numFmtId="165" fontId="77" fillId="0" borderId="15" xfId="0" applyNumberFormat="1" applyFont="1" applyFill="1" applyBorder="1" applyAlignment="1">
      <alignment horizontal="right"/>
    </xf>
    <xf numFmtId="1" fontId="77" fillId="0" borderId="15" xfId="0" applyNumberFormat="1" applyFont="1" applyFill="1" applyBorder="1" applyAlignment="1"/>
    <xf numFmtId="0" fontId="55" fillId="0" borderId="0" xfId="0" applyFont="1" applyAlignment="1">
      <alignment horizontal="right"/>
    </xf>
    <xf numFmtId="0" fontId="78" fillId="0" borderId="1" xfId="0" applyFont="1" applyBorder="1"/>
    <xf numFmtId="0" fontId="53" fillId="0" borderId="0" xfId="0" applyFont="1" applyBorder="1" applyAlignment="1">
      <alignment horizontal="center" vertical="center"/>
    </xf>
    <xf numFmtId="0" fontId="55" fillId="0" borderId="0" xfId="0" applyFont="1" applyBorder="1"/>
    <xf numFmtId="2" fontId="56" fillId="0" borderId="0" xfId="0" applyNumberFormat="1" applyFont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/>
    </xf>
    <xf numFmtId="0" fontId="39" fillId="0" borderId="0" xfId="0" applyFont="1" applyBorder="1" applyAlignment="1">
      <alignment wrapText="1"/>
    </xf>
    <xf numFmtId="0" fontId="77" fillId="0" borderId="0" xfId="0" applyFont="1" applyBorder="1" applyAlignment="1">
      <alignment horizontal="center" wrapText="1"/>
    </xf>
    <xf numFmtId="165" fontId="77" fillId="0" borderId="0" xfId="0" applyNumberFormat="1" applyFont="1" applyBorder="1" applyAlignment="1">
      <alignment horizontal="right"/>
    </xf>
    <xf numFmtId="1" fontId="77" fillId="0" borderId="0" xfId="0" applyNumberFormat="1" applyFont="1" applyBorder="1" applyAlignment="1">
      <alignment horizontal="right"/>
    </xf>
    <xf numFmtId="1" fontId="77" fillId="0" borderId="0" xfId="0" applyNumberFormat="1" applyFont="1" applyBorder="1" applyAlignment="1"/>
    <xf numFmtId="165" fontId="78" fillId="0" borderId="0" xfId="0" applyNumberFormat="1" applyFont="1" applyBorder="1" applyAlignment="1">
      <alignment horizontal="right"/>
    </xf>
    <xf numFmtId="0" fontId="39" fillId="0" borderId="0" xfId="0" applyFont="1" applyBorder="1" applyAlignment="1">
      <alignment horizontal="left" wrapText="1"/>
    </xf>
    <xf numFmtId="0" fontId="77" fillId="0" borderId="0" xfId="0" applyFont="1" applyBorder="1" applyAlignment="1">
      <alignment horizontal="right" wrapText="1"/>
    </xf>
    <xf numFmtId="165" fontId="77" fillId="0" borderId="0" xfId="0" applyNumberFormat="1" applyFont="1" applyBorder="1" applyAlignment="1"/>
    <xf numFmtId="0" fontId="39" fillId="0" borderId="0" xfId="0" applyFont="1" applyBorder="1"/>
    <xf numFmtId="2" fontId="39" fillId="0" borderId="0" xfId="0" applyNumberFormat="1" applyFont="1" applyBorder="1"/>
    <xf numFmtId="1" fontId="77" fillId="0" borderId="0" xfId="0" applyNumberFormat="1" applyFont="1" applyBorder="1"/>
    <xf numFmtId="2" fontId="77" fillId="0" borderId="0" xfId="0" applyNumberFormat="1" applyFont="1" applyBorder="1"/>
    <xf numFmtId="0" fontId="77" fillId="0" borderId="0" xfId="0" applyFont="1" applyBorder="1" applyAlignment="1">
      <alignment horizontal="left" wrapText="1"/>
    </xf>
    <xf numFmtId="0" fontId="39" fillId="0" borderId="0" xfId="0" applyFont="1" applyBorder="1" applyAlignment="1">
      <alignment horizontal="left" vertical="center" wrapText="1"/>
    </xf>
    <xf numFmtId="0" fontId="77" fillId="0" borderId="0" xfId="0" applyFont="1" applyBorder="1" applyAlignment="1">
      <alignment horizontal="right" vertical="center" wrapText="1"/>
    </xf>
    <xf numFmtId="0" fontId="77" fillId="0" borderId="0" xfId="0" applyFont="1" applyBorder="1" applyAlignment="1">
      <alignment horizontal="left" vertical="center" wrapText="1"/>
    </xf>
    <xf numFmtId="164" fontId="56" fillId="0" borderId="0" xfId="0" applyNumberFormat="1" applyFont="1" applyBorder="1" applyAlignment="1">
      <alignment horizontal="right"/>
    </xf>
    <xf numFmtId="0" fontId="56" fillId="0" borderId="0" xfId="0" applyFont="1" applyBorder="1" applyAlignment="1">
      <alignment horizontal="right"/>
    </xf>
    <xf numFmtId="165" fontId="78" fillId="0" borderId="0" xfId="0" applyNumberFormat="1" applyFont="1" applyBorder="1"/>
    <xf numFmtId="165" fontId="56" fillId="0" borderId="0" xfId="0" applyNumberFormat="1" applyFont="1" applyBorder="1" applyAlignment="1"/>
    <xf numFmtId="0" fontId="39" fillId="0" borderId="0" xfId="0" applyFont="1" applyBorder="1" applyAlignment="1">
      <alignment horizontal="center" vertical="center"/>
    </xf>
    <xf numFmtId="1" fontId="77" fillId="0" borderId="0" xfId="0" applyNumberFormat="1" applyFont="1" applyBorder="1" applyAlignment="1">
      <alignment horizontal="center"/>
    </xf>
    <xf numFmtId="0" fontId="42" fillId="0" borderId="0" xfId="0" applyFont="1" applyBorder="1" applyAlignment="1">
      <alignment horizontal="center" vertical="center" wrapText="1"/>
    </xf>
    <xf numFmtId="164" fontId="56" fillId="0" borderId="0" xfId="0" applyNumberFormat="1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49" fontId="77" fillId="0" borderId="0" xfId="0" applyNumberFormat="1" applyFont="1" applyBorder="1" applyAlignment="1">
      <alignment horizontal="right"/>
    </xf>
    <xf numFmtId="0" fontId="42" fillId="0" borderId="0" xfId="0" applyFont="1" applyBorder="1" applyAlignment="1">
      <alignment horizontal="left"/>
    </xf>
    <xf numFmtId="49" fontId="56" fillId="0" borderId="0" xfId="0" applyNumberFormat="1" applyFont="1" applyBorder="1" applyAlignment="1">
      <alignment horizontal="right"/>
    </xf>
    <xf numFmtId="0" fontId="39" fillId="0" borderId="0" xfId="0" applyFont="1" applyFill="1" applyBorder="1"/>
    <xf numFmtId="1" fontId="53" fillId="0" borderId="0" xfId="0" applyNumberFormat="1" applyFont="1" applyBorder="1"/>
    <xf numFmtId="0" fontId="78" fillId="0" borderId="0" xfId="0" applyFont="1" applyBorder="1"/>
    <xf numFmtId="166" fontId="77" fillId="0" borderId="0" xfId="0" applyNumberFormat="1" applyFont="1" applyBorder="1"/>
    <xf numFmtId="1" fontId="56" fillId="0" borderId="0" xfId="0" applyNumberFormat="1" applyFont="1" applyBorder="1" applyAlignment="1">
      <alignment horizontal="center"/>
    </xf>
    <xf numFmtId="2" fontId="53" fillId="0" borderId="0" xfId="0" applyNumberFormat="1" applyFont="1" applyBorder="1"/>
    <xf numFmtId="0" fontId="53" fillId="0" borderId="0" xfId="0" applyNumberFormat="1" applyFont="1" applyBorder="1" applyAlignment="1">
      <alignment horizontal="right"/>
    </xf>
    <xf numFmtId="165" fontId="53" fillId="0" borderId="0" xfId="0" applyNumberFormat="1" applyFont="1" applyBorder="1" applyAlignment="1"/>
    <xf numFmtId="1" fontId="53" fillId="0" borderId="0" xfId="0" applyNumberFormat="1" applyFont="1" applyBorder="1" applyAlignment="1">
      <alignment horizontal="right"/>
    </xf>
    <xf numFmtId="165" fontId="55" fillId="0" borderId="0" xfId="0" applyNumberFormat="1" applyFont="1" applyBorder="1"/>
    <xf numFmtId="0" fontId="77" fillId="0" borderId="0" xfId="0" applyNumberFormat="1" applyFont="1" applyBorder="1"/>
    <xf numFmtId="0" fontId="77" fillId="0" borderId="0" xfId="0" applyNumberFormat="1" applyFont="1" applyBorder="1" applyAlignment="1">
      <alignment horizontal="right"/>
    </xf>
    <xf numFmtId="1" fontId="53" fillId="0" borderId="0" xfId="0" applyNumberFormat="1" applyFont="1" applyBorder="1" applyAlignment="1"/>
    <xf numFmtId="0" fontId="53" fillId="0" borderId="0" xfId="0" applyNumberFormat="1" applyFont="1" applyBorder="1"/>
    <xf numFmtId="2" fontId="77" fillId="0" borderId="0" xfId="0" applyNumberFormat="1" applyFont="1" applyFill="1" applyBorder="1"/>
    <xf numFmtId="0" fontId="77" fillId="0" borderId="0" xfId="0" applyFont="1" applyBorder="1" applyAlignment="1">
      <alignment horizontal="right"/>
    </xf>
    <xf numFmtId="0" fontId="77" fillId="0" borderId="0" xfId="0" applyNumberFormat="1" applyFont="1" applyFill="1" applyBorder="1" applyAlignment="1">
      <alignment horizontal="right"/>
    </xf>
    <xf numFmtId="165" fontId="77" fillId="0" borderId="0" xfId="0" applyNumberFormat="1" applyFont="1" applyFill="1" applyBorder="1" applyAlignment="1"/>
    <xf numFmtId="1" fontId="77" fillId="0" borderId="0" xfId="0" applyNumberFormat="1" applyFont="1" applyFill="1" applyBorder="1" applyAlignment="1">
      <alignment horizontal="right"/>
    </xf>
    <xf numFmtId="1" fontId="77" fillId="0" borderId="0" xfId="0" applyNumberFormat="1" applyFont="1" applyFill="1" applyBorder="1"/>
    <xf numFmtId="165" fontId="78" fillId="0" borderId="0" xfId="0" applyNumberFormat="1" applyFont="1" applyFill="1" applyBorder="1"/>
    <xf numFmtId="0" fontId="55" fillId="0" borderId="0" xfId="0" applyFont="1" applyBorder="1" applyAlignment="1">
      <alignment horizontal="right"/>
    </xf>
    <xf numFmtId="165" fontId="77" fillId="0" borderId="0" xfId="0" applyNumberFormat="1" applyFont="1" applyFill="1" applyBorder="1" applyAlignment="1">
      <alignment horizontal="right"/>
    </xf>
    <xf numFmtId="0" fontId="80" fillId="0" borderId="0" xfId="0" applyFont="1" applyBorder="1"/>
    <xf numFmtId="0" fontId="48" fillId="0" borderId="0" xfId="0" applyFont="1" applyBorder="1"/>
    <xf numFmtId="2" fontId="71" fillId="0" borderId="0" xfId="0" applyNumberFormat="1" applyFont="1" applyBorder="1"/>
    <xf numFmtId="1" fontId="71" fillId="0" borderId="0" xfId="0" applyNumberFormat="1" applyFont="1" applyBorder="1"/>
    <xf numFmtId="0" fontId="39" fillId="0" borderId="1" xfId="0" applyFont="1" applyFill="1" applyBorder="1"/>
    <xf numFmtId="2" fontId="77" fillId="0" borderId="1" xfId="0" applyNumberFormat="1" applyFont="1" applyFill="1" applyBorder="1"/>
    <xf numFmtId="0" fontId="77" fillId="0" borderId="1" xfId="0" applyFont="1" applyBorder="1" applyAlignment="1">
      <alignment horizontal="right"/>
    </xf>
    <xf numFmtId="0" fontId="77" fillId="0" borderId="1" xfId="0" applyNumberFormat="1" applyFont="1" applyFill="1" applyBorder="1" applyAlignment="1">
      <alignment horizontal="right"/>
    </xf>
    <xf numFmtId="165" fontId="77" fillId="0" borderId="1" xfId="0" applyNumberFormat="1" applyFont="1" applyFill="1" applyBorder="1" applyAlignment="1"/>
    <xf numFmtId="1" fontId="77" fillId="0" borderId="1" xfId="0" applyNumberFormat="1" applyFont="1" applyFill="1" applyBorder="1" applyAlignment="1">
      <alignment horizontal="right"/>
    </xf>
    <xf numFmtId="1" fontId="77" fillId="0" borderId="1" xfId="0" applyNumberFormat="1" applyFont="1" applyFill="1" applyBorder="1"/>
    <xf numFmtId="165" fontId="78" fillId="0" borderId="1" xfId="0" applyNumberFormat="1" applyFont="1" applyFill="1" applyBorder="1"/>
    <xf numFmtId="2" fontId="77" fillId="0" borderId="1" xfId="0" applyNumberFormat="1" applyFont="1" applyBorder="1" applyAlignment="1">
      <alignment horizontal="center"/>
    </xf>
    <xf numFmtId="0" fontId="77" fillId="0" borderId="1" xfId="0" applyFont="1" applyBorder="1" applyAlignment="1">
      <alignment horizontal="center" vertical="center" wrapText="1"/>
    </xf>
    <xf numFmtId="2" fontId="56" fillId="0" borderId="1" xfId="0" applyNumberFormat="1" applyFont="1" applyBorder="1" applyAlignment="1">
      <alignment horizontal="center"/>
    </xf>
    <xf numFmtId="2" fontId="56" fillId="0" borderId="18" xfId="0" applyNumberFormat="1" applyFont="1" applyBorder="1" applyAlignment="1">
      <alignment horizontal="center"/>
    </xf>
    <xf numFmtId="2" fontId="56" fillId="0" borderId="0" xfId="0" applyNumberFormat="1" applyFont="1" applyBorder="1" applyAlignment="1">
      <alignment horizontal="center"/>
    </xf>
    <xf numFmtId="0" fontId="76" fillId="0" borderId="1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2" fontId="56" fillId="0" borderId="8" xfId="0" applyNumberFormat="1" applyFont="1" applyBorder="1" applyAlignment="1">
      <alignment horizontal="center"/>
    </xf>
    <xf numFmtId="1" fontId="71" fillId="0" borderId="20" xfId="0" applyNumberFormat="1" applyFont="1" applyBorder="1" applyAlignment="1">
      <alignment horizontal="center"/>
    </xf>
    <xf numFmtId="165" fontId="68" fillId="0" borderId="18" xfId="0" applyNumberFormat="1" applyFont="1" applyBorder="1" applyAlignment="1">
      <alignment horizontal="right"/>
    </xf>
    <xf numFmtId="165" fontId="68" fillId="0" borderId="1" xfId="0" applyNumberFormat="1" applyFont="1" applyBorder="1" applyAlignment="1">
      <alignment horizontal="right"/>
    </xf>
    <xf numFmtId="1" fontId="68" fillId="0" borderId="18" xfId="0" applyNumberFormat="1" applyFont="1" applyBorder="1"/>
    <xf numFmtId="1" fontId="68" fillId="0" borderId="1" xfId="0" applyNumberFormat="1" applyFont="1" applyBorder="1" applyAlignment="1">
      <alignment horizontal="right"/>
    </xf>
    <xf numFmtId="1" fontId="82" fillId="0" borderId="20" xfId="0" applyNumberFormat="1" applyFont="1" applyBorder="1"/>
    <xf numFmtId="0" fontId="39" fillId="0" borderId="15" xfId="0" applyFont="1" applyBorder="1"/>
    <xf numFmtId="0" fontId="61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/>
    </xf>
    <xf numFmtId="0" fontId="61" fillId="0" borderId="18" xfId="0" applyFont="1" applyBorder="1"/>
    <xf numFmtId="0" fontId="61" fillId="0" borderId="0" xfId="0" applyFont="1" applyBorder="1"/>
    <xf numFmtId="0" fontId="61" fillId="0" borderId="1" xfId="0" applyFont="1" applyBorder="1"/>
    <xf numFmtId="0" fontId="84" fillId="0" borderId="1" xfId="0" applyFont="1" applyBorder="1" applyAlignment="1">
      <alignment horizontal="center" vertical="center" wrapText="1"/>
    </xf>
    <xf numFmtId="2" fontId="84" fillId="0" borderId="1" xfId="0" applyNumberFormat="1" applyFont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center" wrapText="1"/>
    </xf>
    <xf numFmtId="165" fontId="84" fillId="0" borderId="1" xfId="0" applyNumberFormat="1" applyFont="1" applyBorder="1" applyAlignment="1">
      <alignment horizontal="right"/>
    </xf>
    <xf numFmtId="1" fontId="84" fillId="0" borderId="1" xfId="0" applyNumberFormat="1" applyFont="1" applyBorder="1" applyAlignment="1">
      <alignment horizontal="right"/>
    </xf>
    <xf numFmtId="1" fontId="84" fillId="0" borderId="1" xfId="0" applyNumberFormat="1" applyFont="1" applyBorder="1" applyAlignment="1"/>
    <xf numFmtId="165" fontId="86" fillId="0" borderId="1" xfId="0" applyNumberFormat="1" applyFont="1" applyBorder="1" applyAlignment="1">
      <alignment horizontal="righ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right" wrapText="1"/>
    </xf>
    <xf numFmtId="165" fontId="84" fillId="0" borderId="1" xfId="0" applyNumberFormat="1" applyFont="1" applyBorder="1" applyAlignment="1"/>
    <xf numFmtId="2" fontId="84" fillId="0" borderId="1" xfId="0" applyNumberFormat="1" applyFont="1" applyBorder="1"/>
    <xf numFmtId="1" fontId="84" fillId="0" borderId="1" xfId="0" applyNumberFormat="1" applyFont="1" applyBorder="1"/>
    <xf numFmtId="2" fontId="84" fillId="0" borderId="1" xfId="0" applyNumberFormat="1" applyFont="1" applyBorder="1" applyAlignment="1">
      <alignment horizontal="center"/>
    </xf>
    <xf numFmtId="0" fontId="84" fillId="0" borderId="1" xfId="0" applyFont="1" applyBorder="1" applyAlignment="1">
      <alignment horizontal="left" vertical="center" wrapText="1"/>
    </xf>
    <xf numFmtId="0" fontId="84" fillId="0" borderId="1" xfId="0" applyFont="1" applyBorder="1" applyAlignment="1">
      <alignment horizontal="right" vertical="center" wrapText="1"/>
    </xf>
    <xf numFmtId="165" fontId="86" fillId="0" borderId="1" xfId="0" applyNumberFormat="1" applyFont="1" applyBorder="1"/>
    <xf numFmtId="0" fontId="84" fillId="0" borderId="18" xfId="0" applyFont="1" applyBorder="1" applyAlignment="1">
      <alignment horizontal="center" vertical="center" wrapText="1"/>
    </xf>
    <xf numFmtId="1" fontId="84" fillId="0" borderId="18" xfId="0" applyNumberFormat="1" applyFont="1" applyBorder="1" applyAlignment="1">
      <alignment horizontal="right" vertical="center" wrapText="1"/>
    </xf>
    <xf numFmtId="0" fontId="84" fillId="0" borderId="0" xfId="0" applyFont="1" applyBorder="1" applyAlignment="1">
      <alignment horizontal="center" vertical="center" wrapText="1"/>
    </xf>
    <xf numFmtId="1" fontId="84" fillId="0" borderId="0" xfId="0" applyNumberFormat="1" applyFont="1" applyBorder="1" applyAlignment="1">
      <alignment horizontal="right" vertical="center" wrapText="1"/>
    </xf>
    <xf numFmtId="0" fontId="84" fillId="0" borderId="1" xfId="0" applyFont="1" applyBorder="1" applyAlignment="1">
      <alignment horizontal="center" vertical="center"/>
    </xf>
    <xf numFmtId="0" fontId="84" fillId="0" borderId="1" xfId="0" applyFont="1" applyBorder="1"/>
    <xf numFmtId="164" fontId="84" fillId="0" borderId="1" xfId="0" applyNumberFormat="1" applyFont="1" applyBorder="1" applyAlignment="1">
      <alignment horizontal="right"/>
    </xf>
    <xf numFmtId="0" fontId="84" fillId="0" borderId="1" xfId="0" applyFont="1" applyBorder="1" applyAlignment="1">
      <alignment horizontal="right"/>
    </xf>
    <xf numFmtId="0" fontId="86" fillId="0" borderId="1" xfId="0" applyFont="1" applyBorder="1"/>
    <xf numFmtId="0" fontId="84" fillId="0" borderId="18" xfId="0" applyFont="1" applyBorder="1" applyAlignment="1">
      <alignment horizontal="center" vertical="center"/>
    </xf>
    <xf numFmtId="2" fontId="84" fillId="0" borderId="18" xfId="0" applyNumberFormat="1" applyFont="1" applyBorder="1"/>
    <xf numFmtId="1" fontId="84" fillId="0" borderId="18" xfId="0" applyNumberFormat="1" applyFont="1" applyBorder="1"/>
    <xf numFmtId="2" fontId="84" fillId="0" borderId="18" xfId="0" applyNumberFormat="1" applyFont="1" applyBorder="1" applyAlignment="1">
      <alignment horizontal="center"/>
    </xf>
    <xf numFmtId="165" fontId="84" fillId="0" borderId="18" xfId="0" applyNumberFormat="1" applyFont="1" applyBorder="1" applyAlignment="1">
      <alignment horizontal="right"/>
    </xf>
    <xf numFmtId="0" fontId="84" fillId="0" borderId="0" xfId="0" applyFont="1" applyBorder="1" applyAlignment="1">
      <alignment horizontal="center" vertical="center"/>
    </xf>
    <xf numFmtId="2" fontId="84" fillId="0" borderId="0" xfId="0" applyNumberFormat="1" applyFont="1" applyBorder="1"/>
    <xf numFmtId="1" fontId="84" fillId="0" borderId="0" xfId="0" applyNumberFormat="1" applyFont="1" applyBorder="1"/>
    <xf numFmtId="2" fontId="84" fillId="0" borderId="0" xfId="0" applyNumberFormat="1" applyFont="1" applyBorder="1" applyAlignment="1">
      <alignment horizontal="center"/>
    </xf>
    <xf numFmtId="165" fontId="84" fillId="0" borderId="0" xfId="0" applyNumberFormat="1" applyFont="1" applyBorder="1" applyAlignment="1">
      <alignment horizontal="right"/>
    </xf>
    <xf numFmtId="0" fontId="85" fillId="0" borderId="1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/>
    </xf>
    <xf numFmtId="0" fontId="86" fillId="0" borderId="0" xfId="0" applyFont="1" applyBorder="1"/>
    <xf numFmtId="0" fontId="86" fillId="0" borderId="0" xfId="0" applyFont="1" applyBorder="1" applyAlignment="1">
      <alignment horizontal="center"/>
    </xf>
    <xf numFmtId="0" fontId="58" fillId="0" borderId="1" xfId="0" applyFont="1" applyBorder="1" applyAlignment="1">
      <alignment horizontal="left"/>
    </xf>
    <xf numFmtId="0" fontId="61" fillId="0" borderId="8" xfId="0" applyFont="1" applyBorder="1" applyAlignment="1">
      <alignment horizontal="left"/>
    </xf>
    <xf numFmtId="0" fontId="58" fillId="0" borderId="15" xfId="0" applyFont="1" applyFill="1" applyBorder="1"/>
    <xf numFmtId="0" fontId="58" fillId="0" borderId="1" xfId="0" applyFont="1" applyFill="1" applyBorder="1"/>
    <xf numFmtId="0" fontId="58" fillId="0" borderId="15" xfId="0" applyFont="1" applyBorder="1"/>
    <xf numFmtId="0" fontId="61" fillId="0" borderId="1" xfId="0" applyFont="1" applyBorder="1" applyAlignment="1">
      <alignment horizontal="center"/>
    </xf>
    <xf numFmtId="0" fontId="51" fillId="0" borderId="20" xfId="0" applyFont="1" applyBorder="1"/>
    <xf numFmtId="0" fontId="83" fillId="0" borderId="0" xfId="0" applyFont="1"/>
    <xf numFmtId="164" fontId="84" fillId="0" borderId="1" xfId="0" applyNumberFormat="1" applyFont="1" applyBorder="1" applyAlignment="1">
      <alignment horizontal="center"/>
    </xf>
    <xf numFmtId="2" fontId="85" fillId="0" borderId="1" xfId="0" applyNumberFormat="1" applyFont="1" applyBorder="1"/>
    <xf numFmtId="1" fontId="85" fillId="0" borderId="1" xfId="0" applyNumberFormat="1" applyFont="1" applyBorder="1"/>
    <xf numFmtId="2" fontId="85" fillId="0" borderId="1" xfId="0" applyNumberFormat="1" applyFont="1" applyBorder="1" applyAlignment="1">
      <alignment horizontal="center"/>
    </xf>
    <xf numFmtId="165" fontId="85" fillId="0" borderId="1" xfId="0" applyNumberFormat="1" applyFont="1" applyBorder="1" applyAlignment="1">
      <alignment horizontal="right"/>
    </xf>
    <xf numFmtId="165" fontId="85" fillId="0" borderId="1" xfId="0" applyNumberFormat="1" applyFont="1" applyBorder="1" applyAlignment="1"/>
    <xf numFmtId="1" fontId="85" fillId="0" borderId="1" xfId="0" applyNumberFormat="1" applyFont="1" applyBorder="1" applyAlignment="1">
      <alignment horizontal="right"/>
    </xf>
    <xf numFmtId="1" fontId="85" fillId="0" borderId="1" xfId="0" applyNumberFormat="1" applyFont="1" applyBorder="1" applyAlignment="1"/>
    <xf numFmtId="165" fontId="87" fillId="0" borderId="1" xfId="0" applyNumberFormat="1" applyFont="1" applyBorder="1"/>
    <xf numFmtId="49" fontId="85" fillId="0" borderId="1" xfId="0" applyNumberFormat="1" applyFont="1" applyBorder="1" applyAlignment="1">
      <alignment horizontal="right"/>
    </xf>
    <xf numFmtId="0" fontId="84" fillId="0" borderId="8" xfId="0" applyFont="1" applyBorder="1" applyAlignment="1">
      <alignment horizontal="left"/>
    </xf>
    <xf numFmtId="49" fontId="84" fillId="0" borderId="8" xfId="0" applyNumberFormat="1" applyFont="1" applyBorder="1" applyAlignment="1">
      <alignment horizontal="right"/>
    </xf>
    <xf numFmtId="165" fontId="84" fillId="0" borderId="8" xfId="0" applyNumberFormat="1" applyFont="1" applyBorder="1" applyAlignment="1">
      <alignment horizontal="right"/>
    </xf>
    <xf numFmtId="165" fontId="84" fillId="0" borderId="8" xfId="0" applyNumberFormat="1" applyFont="1" applyBorder="1" applyAlignment="1"/>
    <xf numFmtId="1" fontId="84" fillId="0" borderId="8" xfId="0" applyNumberFormat="1" applyFont="1" applyBorder="1" applyAlignment="1">
      <alignment horizontal="right"/>
    </xf>
    <xf numFmtId="165" fontId="86" fillId="0" borderId="18" xfId="0" applyNumberFormat="1" applyFont="1" applyBorder="1"/>
    <xf numFmtId="1" fontId="84" fillId="0" borderId="1" xfId="0" applyNumberFormat="1" applyFont="1" applyBorder="1" applyAlignment="1">
      <alignment horizontal="center"/>
    </xf>
    <xf numFmtId="0" fontId="84" fillId="0" borderId="1" xfId="0" applyNumberFormat="1" applyFont="1" applyBorder="1" applyAlignment="1">
      <alignment horizontal="right"/>
    </xf>
    <xf numFmtId="0" fontId="84" fillId="0" borderId="1" xfId="0" applyNumberFormat="1" applyFont="1" applyBorder="1"/>
    <xf numFmtId="0" fontId="84" fillId="0" borderId="0" xfId="0" applyNumberFormat="1" applyFont="1" applyBorder="1"/>
    <xf numFmtId="0" fontId="84" fillId="0" borderId="0" xfId="0" applyNumberFormat="1" applyFont="1" applyBorder="1" applyAlignment="1">
      <alignment horizontal="right"/>
    </xf>
    <xf numFmtId="0" fontId="86" fillId="0" borderId="0" xfId="0" applyFont="1"/>
    <xf numFmtId="1" fontId="84" fillId="0" borderId="0" xfId="0" applyNumberFormat="1" applyFont="1" applyBorder="1" applyAlignment="1">
      <alignment horizontal="right"/>
    </xf>
    <xf numFmtId="165" fontId="86" fillId="0" borderId="0" xfId="0" applyNumberFormat="1" applyFont="1" applyBorder="1"/>
    <xf numFmtId="2" fontId="88" fillId="0" borderId="20" xfId="0" applyNumberFormat="1" applyFont="1" applyBorder="1"/>
    <xf numFmtId="1" fontId="88" fillId="0" borderId="20" xfId="0" applyNumberFormat="1" applyFont="1" applyBorder="1" applyAlignment="1">
      <alignment horizontal="center"/>
    </xf>
    <xf numFmtId="1" fontId="88" fillId="0" borderId="20" xfId="0" applyNumberFormat="1" applyFont="1" applyBorder="1"/>
    <xf numFmtId="0" fontId="84" fillId="0" borderId="1" xfId="0" applyNumberFormat="1" applyFont="1" applyBorder="1" applyAlignment="1">
      <alignment horizontal="center"/>
    </xf>
    <xf numFmtId="166" fontId="84" fillId="0" borderId="1" xfId="0" applyNumberFormat="1" applyFont="1" applyBorder="1"/>
    <xf numFmtId="0" fontId="84" fillId="0" borderId="15" xfId="0" applyNumberFormat="1" applyFont="1" applyBorder="1" applyAlignment="1">
      <alignment horizontal="right"/>
    </xf>
    <xf numFmtId="165" fontId="84" fillId="0" borderId="15" xfId="0" applyNumberFormat="1" applyFont="1" applyBorder="1" applyAlignment="1">
      <alignment horizontal="right"/>
    </xf>
    <xf numFmtId="1" fontId="84" fillId="0" borderId="15" xfId="0" applyNumberFormat="1" applyFont="1" applyBorder="1" applyAlignment="1">
      <alignment horizontal="right"/>
    </xf>
    <xf numFmtId="165" fontId="86" fillId="0" borderId="15" xfId="0" applyNumberFormat="1" applyFont="1" applyBorder="1"/>
    <xf numFmtId="2" fontId="84" fillId="0" borderId="15" xfId="0" applyNumberFormat="1" applyFont="1" applyFill="1" applyBorder="1"/>
    <xf numFmtId="0" fontId="84" fillId="0" borderId="15" xfId="0" applyNumberFormat="1" applyFont="1" applyFill="1" applyBorder="1" applyAlignment="1">
      <alignment horizontal="right"/>
    </xf>
    <xf numFmtId="165" fontId="84" fillId="0" borderId="15" xfId="0" applyNumberFormat="1" applyFont="1" applyFill="1" applyBorder="1" applyAlignment="1">
      <alignment horizontal="right"/>
    </xf>
    <xf numFmtId="1" fontId="84" fillId="0" borderId="15" xfId="0" applyNumberFormat="1" applyFont="1" applyFill="1" applyBorder="1" applyAlignment="1">
      <alignment horizontal="right"/>
    </xf>
    <xf numFmtId="165" fontId="86" fillId="0" borderId="15" xfId="0" applyNumberFormat="1" applyFont="1" applyFill="1" applyBorder="1"/>
    <xf numFmtId="2" fontId="84" fillId="0" borderId="1" xfId="0" applyNumberFormat="1" applyFont="1" applyFill="1" applyBorder="1"/>
    <xf numFmtId="0" fontId="84" fillId="0" borderId="1" xfId="0" applyNumberFormat="1" applyFont="1" applyFill="1" applyBorder="1" applyAlignment="1">
      <alignment horizontal="right"/>
    </xf>
    <xf numFmtId="165" fontId="84" fillId="0" borderId="1" xfId="0" applyNumberFormat="1" applyFont="1" applyFill="1" applyBorder="1" applyAlignment="1"/>
    <xf numFmtId="1" fontId="84" fillId="0" borderId="1" xfId="0" applyNumberFormat="1" applyFont="1" applyFill="1" applyBorder="1" applyAlignment="1">
      <alignment horizontal="right"/>
    </xf>
    <xf numFmtId="1" fontId="84" fillId="0" borderId="1" xfId="0" applyNumberFormat="1" applyFont="1" applyFill="1" applyBorder="1"/>
    <xf numFmtId="165" fontId="86" fillId="0" borderId="1" xfId="0" applyNumberFormat="1" applyFont="1" applyFill="1" applyBorder="1"/>
    <xf numFmtId="0" fontId="85" fillId="0" borderId="0" xfId="0" applyFont="1" applyAlignment="1">
      <alignment horizontal="center" vertical="center"/>
    </xf>
    <xf numFmtId="0" fontId="87" fillId="0" borderId="0" xfId="0" applyFont="1"/>
    <xf numFmtId="0" fontId="84" fillId="0" borderId="5" xfId="0" applyFont="1" applyBorder="1" applyAlignment="1">
      <alignment horizontal="center"/>
    </xf>
    <xf numFmtId="2" fontId="84" fillId="0" borderId="8" xfId="0" applyNumberFormat="1" applyFont="1" applyBorder="1"/>
    <xf numFmtId="0" fontId="90" fillId="0" borderId="1" xfId="0" applyFont="1" applyBorder="1"/>
    <xf numFmtId="2" fontId="84" fillId="0" borderId="15" xfId="0" applyNumberFormat="1" applyFont="1" applyBorder="1"/>
    <xf numFmtId="0" fontId="86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41" fillId="0" borderId="5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5" xfId="0" applyFont="1" applyBorder="1" applyAlignment="1">
      <alignment horizontal="center"/>
    </xf>
    <xf numFmtId="0" fontId="52" fillId="0" borderId="0" xfId="0" applyFont="1" applyAlignment="1">
      <alignment horizontal="center" vertical="center"/>
    </xf>
    <xf numFmtId="0" fontId="52" fillId="0" borderId="5" xfId="0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52" fillId="0" borderId="0" xfId="0" applyFont="1" applyBorder="1" applyAlignment="1">
      <alignment horizontal="center"/>
    </xf>
    <xf numFmtId="0" fontId="84" fillId="0" borderId="0" xfId="0" applyFont="1" applyAlignment="1">
      <alignment horizontal="left" vertical="center"/>
    </xf>
    <xf numFmtId="0" fontId="84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91"/>
  <sheetViews>
    <sheetView view="pageBreakPreview" topLeftCell="A25" zoomScaleSheetLayoutView="10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5.425781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278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4" t="s">
        <v>38</v>
      </c>
      <c r="F5" s="70">
        <v>100000</v>
      </c>
      <c r="G5" s="77">
        <v>94444</v>
      </c>
      <c r="H5" s="71">
        <f t="shared" ref="H5" si="0">ROUND(F5/36,0)</f>
        <v>2778</v>
      </c>
      <c r="I5" s="69">
        <f>ROUND(G5*13%*31/365,0)</f>
        <v>1043</v>
      </c>
      <c r="J5" s="71">
        <f t="shared" ref="J5" si="1">SUM(H5:I5)</f>
        <v>3821</v>
      </c>
      <c r="K5" s="130">
        <f t="shared" ref="K5" si="2">G5-H5</f>
        <v>91666</v>
      </c>
    </row>
    <row r="6" spans="1:11" ht="16.5">
      <c r="A6" s="44"/>
      <c r="B6" s="13" t="s">
        <v>4</v>
      </c>
      <c r="C6" s="10"/>
      <c r="D6" s="10"/>
      <c r="E6" s="10"/>
      <c r="F6" s="127">
        <f t="shared" ref="F6:K6" si="3">SUM(F5)</f>
        <v>100000</v>
      </c>
      <c r="G6" s="128">
        <f t="shared" si="3"/>
        <v>94444</v>
      </c>
      <c r="H6" s="129">
        <f t="shared" si="3"/>
        <v>2778</v>
      </c>
      <c r="I6" s="129">
        <f t="shared" si="3"/>
        <v>1043</v>
      </c>
      <c r="J6" s="129">
        <f t="shared" si="3"/>
        <v>3821</v>
      </c>
      <c r="K6" s="128">
        <f t="shared" si="3"/>
        <v>91666</v>
      </c>
    </row>
    <row r="7" spans="1:11" ht="16.5">
      <c r="A7" s="28"/>
      <c r="B7" s="29" t="s">
        <v>5</v>
      </c>
      <c r="C7" s="30"/>
      <c r="D7" s="30"/>
      <c r="E7" s="30"/>
      <c r="F7" s="73"/>
      <c r="G7" s="73"/>
      <c r="H7" s="75"/>
      <c r="I7" s="76"/>
      <c r="J7" s="76"/>
      <c r="K7" s="120"/>
    </row>
    <row r="8" spans="1:11" ht="15.75">
      <c r="A8" s="15">
        <v>1</v>
      </c>
      <c r="B8" s="14" t="s">
        <v>8</v>
      </c>
      <c r="C8" s="16" t="s">
        <v>30</v>
      </c>
      <c r="D8" s="17">
        <v>109</v>
      </c>
      <c r="E8" s="16" t="s">
        <v>38</v>
      </c>
      <c r="F8" s="70">
        <v>75000</v>
      </c>
      <c r="G8" s="77">
        <v>35423</v>
      </c>
      <c r="H8" s="71">
        <f>ROUND(F8/36,0)</f>
        <v>2083</v>
      </c>
      <c r="I8" s="69">
        <f t="shared" ref="I8:I31" si="4">ROUND(G8*13%*31/365,0)</f>
        <v>391</v>
      </c>
      <c r="J8" s="71">
        <f t="shared" ref="J8:J29" si="5">SUM(H8:I8)</f>
        <v>2474</v>
      </c>
      <c r="K8" s="106">
        <f t="shared" ref="K8:K31" si="6">G8-H8</f>
        <v>33340</v>
      </c>
    </row>
    <row r="9" spans="1:11" ht="15.75">
      <c r="A9" s="15">
        <v>2</v>
      </c>
      <c r="B9" s="14" t="s">
        <v>9</v>
      </c>
      <c r="C9" s="16" t="s">
        <v>31</v>
      </c>
      <c r="D9" s="17">
        <v>122</v>
      </c>
      <c r="E9" s="16" t="s">
        <v>38</v>
      </c>
      <c r="F9" s="70">
        <v>100000</v>
      </c>
      <c r="G9" s="77">
        <v>47218</v>
      </c>
      <c r="H9" s="71">
        <f t="shared" ref="H9:H22" si="7">ROUND(F9/36,0)</f>
        <v>2778</v>
      </c>
      <c r="I9" s="69">
        <f t="shared" si="4"/>
        <v>521</v>
      </c>
      <c r="J9" s="71">
        <f t="shared" si="5"/>
        <v>3299</v>
      </c>
      <c r="K9" s="106">
        <f t="shared" si="6"/>
        <v>44440</v>
      </c>
    </row>
    <row r="10" spans="1:11" ht="15.75">
      <c r="A10" s="15">
        <v>3</v>
      </c>
      <c r="B10" s="14" t="s">
        <v>9</v>
      </c>
      <c r="C10" s="16" t="s">
        <v>90</v>
      </c>
      <c r="D10" s="17">
        <v>213</v>
      </c>
      <c r="E10" s="16" t="s">
        <v>38</v>
      </c>
      <c r="F10" s="70">
        <v>90000</v>
      </c>
      <c r="G10" s="77">
        <v>55000</v>
      </c>
      <c r="H10" s="71">
        <f>ROUND(F10/36,0)</f>
        <v>2500</v>
      </c>
      <c r="I10" s="69">
        <f t="shared" si="4"/>
        <v>607</v>
      </c>
      <c r="J10" s="71">
        <f t="shared" si="5"/>
        <v>3107</v>
      </c>
      <c r="K10" s="106">
        <f t="shared" si="6"/>
        <v>52500</v>
      </c>
    </row>
    <row r="11" spans="1:11" ht="15.75">
      <c r="A11" s="15">
        <v>4</v>
      </c>
      <c r="B11" s="14" t="s">
        <v>6</v>
      </c>
      <c r="C11" s="16" t="s">
        <v>33</v>
      </c>
      <c r="D11" s="17">
        <v>136</v>
      </c>
      <c r="E11" s="16" t="s">
        <v>38</v>
      </c>
      <c r="F11" s="70">
        <v>45000</v>
      </c>
      <c r="G11" s="77">
        <v>22500</v>
      </c>
      <c r="H11" s="71">
        <f t="shared" si="7"/>
        <v>1250</v>
      </c>
      <c r="I11" s="69">
        <f t="shared" si="4"/>
        <v>248</v>
      </c>
      <c r="J11" s="71">
        <f t="shared" si="5"/>
        <v>1498</v>
      </c>
      <c r="K11" s="106">
        <f t="shared" si="6"/>
        <v>21250</v>
      </c>
    </row>
    <row r="12" spans="1:11" ht="15.75">
      <c r="A12" s="15">
        <v>5</v>
      </c>
      <c r="B12" s="14" t="s">
        <v>7</v>
      </c>
      <c r="C12" s="16" t="s">
        <v>34</v>
      </c>
      <c r="D12" s="17">
        <v>143</v>
      </c>
      <c r="E12" s="16" t="s">
        <v>38</v>
      </c>
      <c r="F12" s="70">
        <v>100000</v>
      </c>
      <c r="G12" s="77">
        <v>52774</v>
      </c>
      <c r="H12" s="71">
        <f t="shared" si="7"/>
        <v>2778</v>
      </c>
      <c r="I12" s="69">
        <f t="shared" si="4"/>
        <v>583</v>
      </c>
      <c r="J12" s="71">
        <f t="shared" si="5"/>
        <v>3361</v>
      </c>
      <c r="K12" s="106">
        <f t="shared" si="6"/>
        <v>49996</v>
      </c>
    </row>
    <row r="13" spans="1:11" ht="16.5">
      <c r="A13" s="15">
        <v>6</v>
      </c>
      <c r="B13" s="14" t="s">
        <v>7</v>
      </c>
      <c r="C13" s="116" t="s">
        <v>58</v>
      </c>
      <c r="D13" s="17">
        <v>144</v>
      </c>
      <c r="E13" s="16" t="s">
        <v>38</v>
      </c>
      <c r="F13" s="70">
        <v>85000</v>
      </c>
      <c r="G13" s="77">
        <v>44863</v>
      </c>
      <c r="H13" s="71">
        <f t="shared" si="7"/>
        <v>2361</v>
      </c>
      <c r="I13" s="69">
        <f t="shared" si="4"/>
        <v>495</v>
      </c>
      <c r="J13" s="71">
        <f t="shared" si="5"/>
        <v>2856</v>
      </c>
      <c r="K13" s="106">
        <f t="shared" si="6"/>
        <v>42502</v>
      </c>
    </row>
    <row r="14" spans="1:11" ht="15.75">
      <c r="A14" s="15">
        <v>7</v>
      </c>
      <c r="B14" s="14" t="s">
        <v>7</v>
      </c>
      <c r="C14" s="16" t="s">
        <v>35</v>
      </c>
      <c r="D14" s="17">
        <v>145</v>
      </c>
      <c r="E14" s="16" t="s">
        <v>38</v>
      </c>
      <c r="F14" s="70">
        <v>90000</v>
      </c>
      <c r="G14" s="77">
        <v>47500</v>
      </c>
      <c r="H14" s="71">
        <f t="shared" si="7"/>
        <v>2500</v>
      </c>
      <c r="I14" s="69">
        <f t="shared" si="4"/>
        <v>524</v>
      </c>
      <c r="J14" s="71">
        <f t="shared" si="5"/>
        <v>3024</v>
      </c>
      <c r="K14" s="106">
        <f t="shared" si="6"/>
        <v>45000</v>
      </c>
    </row>
    <row r="15" spans="1:11" ht="15.75">
      <c r="A15" s="15">
        <v>8</v>
      </c>
      <c r="B15" s="14" t="s">
        <v>7</v>
      </c>
      <c r="C15" s="16" t="s">
        <v>36</v>
      </c>
      <c r="D15" s="17">
        <v>146</v>
      </c>
      <c r="E15" s="16" t="s">
        <v>38</v>
      </c>
      <c r="F15" s="70">
        <v>60000</v>
      </c>
      <c r="G15" s="77">
        <v>7</v>
      </c>
      <c r="H15" s="71">
        <f>ROUND(F15/17,0)</f>
        <v>3529</v>
      </c>
      <c r="I15" s="69">
        <f t="shared" si="4"/>
        <v>0</v>
      </c>
      <c r="J15" s="71">
        <f t="shared" si="5"/>
        <v>3529</v>
      </c>
      <c r="K15" s="106">
        <f t="shared" si="6"/>
        <v>-3522</v>
      </c>
    </row>
    <row r="16" spans="1:11" ht="15.75">
      <c r="A16" s="15">
        <v>9</v>
      </c>
      <c r="B16" s="14" t="s">
        <v>7</v>
      </c>
      <c r="C16" s="16" t="s">
        <v>168</v>
      </c>
      <c r="D16" s="17">
        <v>293</v>
      </c>
      <c r="E16" s="16" t="s">
        <v>38</v>
      </c>
      <c r="F16" s="70">
        <v>90000</v>
      </c>
      <c r="G16" s="77">
        <v>55867</v>
      </c>
      <c r="H16" s="71">
        <f>ROUND(F16/29,0)</f>
        <v>3103</v>
      </c>
      <c r="I16" s="69">
        <f t="shared" si="4"/>
        <v>617</v>
      </c>
      <c r="J16" s="71">
        <f t="shared" si="5"/>
        <v>3720</v>
      </c>
      <c r="K16" s="106">
        <f t="shared" si="6"/>
        <v>52764</v>
      </c>
    </row>
    <row r="17" spans="1:11" ht="15.75">
      <c r="A17" s="15">
        <v>10</v>
      </c>
      <c r="B17" s="14" t="s">
        <v>5</v>
      </c>
      <c r="C17" s="16" t="s">
        <v>142</v>
      </c>
      <c r="D17" s="17">
        <v>257</v>
      </c>
      <c r="E17" s="16" t="s">
        <v>38</v>
      </c>
      <c r="F17" s="70">
        <v>100000</v>
      </c>
      <c r="G17" s="77">
        <v>56671</v>
      </c>
      <c r="H17" s="71">
        <f>ROUND(F17/30,0)</f>
        <v>3333</v>
      </c>
      <c r="I17" s="69">
        <f t="shared" si="4"/>
        <v>626</v>
      </c>
      <c r="J17" s="71">
        <f t="shared" si="5"/>
        <v>3959</v>
      </c>
      <c r="K17" s="106">
        <f t="shared" si="6"/>
        <v>53338</v>
      </c>
    </row>
    <row r="18" spans="1:11" ht="15.75">
      <c r="A18" s="15">
        <v>11</v>
      </c>
      <c r="B18" s="14" t="s">
        <v>5</v>
      </c>
      <c r="C18" s="16" t="s">
        <v>143</v>
      </c>
      <c r="D18" s="17">
        <v>258</v>
      </c>
      <c r="E18" s="16" t="s">
        <v>38</v>
      </c>
      <c r="F18" s="70">
        <v>100000</v>
      </c>
      <c r="G18" s="77">
        <v>56671</v>
      </c>
      <c r="H18" s="71">
        <f>ROUND(F18/30,0)</f>
        <v>3333</v>
      </c>
      <c r="I18" s="69">
        <f t="shared" si="4"/>
        <v>626</v>
      </c>
      <c r="J18" s="71">
        <f t="shared" si="5"/>
        <v>3959</v>
      </c>
      <c r="K18" s="106">
        <f t="shared" si="6"/>
        <v>53338</v>
      </c>
    </row>
    <row r="19" spans="1:11" ht="15.75">
      <c r="A19" s="15">
        <v>12</v>
      </c>
      <c r="B19" s="14" t="s">
        <v>5</v>
      </c>
      <c r="C19" s="16" t="s">
        <v>159</v>
      </c>
      <c r="D19" s="17">
        <v>275</v>
      </c>
      <c r="E19" s="16" t="s">
        <v>38</v>
      </c>
      <c r="F19" s="70">
        <v>200000</v>
      </c>
      <c r="G19" s="77">
        <v>129416</v>
      </c>
      <c r="H19" s="71">
        <f>ROUND(F19/34,0)</f>
        <v>5882</v>
      </c>
      <c r="I19" s="69">
        <f t="shared" si="4"/>
        <v>1429</v>
      </c>
      <c r="J19" s="71">
        <f t="shared" si="5"/>
        <v>7311</v>
      </c>
      <c r="K19" s="106">
        <f t="shared" si="6"/>
        <v>123534</v>
      </c>
    </row>
    <row r="20" spans="1:11" ht="15.75">
      <c r="A20" s="15">
        <v>13</v>
      </c>
      <c r="B20" s="14" t="s">
        <v>5</v>
      </c>
      <c r="C20" s="16" t="s">
        <v>32</v>
      </c>
      <c r="D20" s="17">
        <v>123</v>
      </c>
      <c r="E20" s="16" t="s">
        <v>38</v>
      </c>
      <c r="F20" s="70">
        <v>100000</v>
      </c>
      <c r="G20" s="77">
        <v>5000</v>
      </c>
      <c r="H20" s="71">
        <f>ROUND(F20/20,0)</f>
        <v>5000</v>
      </c>
      <c r="I20" s="69">
        <f t="shared" si="4"/>
        <v>55</v>
      </c>
      <c r="J20" s="71">
        <f t="shared" si="5"/>
        <v>5055</v>
      </c>
      <c r="K20" s="106">
        <f t="shared" si="6"/>
        <v>0</v>
      </c>
    </row>
    <row r="21" spans="1:11" ht="15.75">
      <c r="A21" s="15">
        <v>14</v>
      </c>
      <c r="B21" s="14" t="s">
        <v>128</v>
      </c>
      <c r="C21" s="16" t="s">
        <v>129</v>
      </c>
      <c r="D21" s="17">
        <v>248</v>
      </c>
      <c r="E21" s="16" t="s">
        <v>38</v>
      </c>
      <c r="F21" s="70">
        <v>100000</v>
      </c>
      <c r="G21" s="77">
        <v>63886</v>
      </c>
      <c r="H21" s="71">
        <f t="shared" si="7"/>
        <v>2778</v>
      </c>
      <c r="I21" s="69">
        <f t="shared" si="4"/>
        <v>705</v>
      </c>
      <c r="J21" s="71">
        <f t="shared" si="5"/>
        <v>3483</v>
      </c>
      <c r="K21" s="106">
        <f t="shared" si="6"/>
        <v>61108</v>
      </c>
    </row>
    <row r="22" spans="1:11" ht="15.75">
      <c r="A22" s="15">
        <v>15</v>
      </c>
      <c r="B22" s="14" t="s">
        <v>128</v>
      </c>
      <c r="C22" s="16" t="s">
        <v>166</v>
      </c>
      <c r="D22" s="17">
        <v>291</v>
      </c>
      <c r="E22" s="16" t="s">
        <v>38</v>
      </c>
      <c r="F22" s="70">
        <v>150000</v>
      </c>
      <c r="G22" s="77">
        <v>104163</v>
      </c>
      <c r="H22" s="71">
        <f t="shared" si="7"/>
        <v>4167</v>
      </c>
      <c r="I22" s="69">
        <f t="shared" si="4"/>
        <v>1150</v>
      </c>
      <c r="J22" s="71">
        <f t="shared" si="5"/>
        <v>5317</v>
      </c>
      <c r="K22" s="106">
        <f t="shared" si="6"/>
        <v>99996</v>
      </c>
    </row>
    <row r="23" spans="1:11" ht="15.75">
      <c r="A23" s="15">
        <v>16</v>
      </c>
      <c r="B23" s="14" t="s">
        <v>128</v>
      </c>
      <c r="C23" s="16" t="s">
        <v>167</v>
      </c>
      <c r="D23" s="17">
        <v>292</v>
      </c>
      <c r="E23" s="16" t="s">
        <v>38</v>
      </c>
      <c r="F23" s="70">
        <v>100000</v>
      </c>
      <c r="G23" s="77">
        <v>50005</v>
      </c>
      <c r="H23" s="71">
        <f>ROUND(F23/22,0)</f>
        <v>4545</v>
      </c>
      <c r="I23" s="69">
        <f t="shared" si="4"/>
        <v>552</v>
      </c>
      <c r="J23" s="71">
        <f t="shared" si="5"/>
        <v>5097</v>
      </c>
      <c r="K23" s="106">
        <f t="shared" si="6"/>
        <v>45460</v>
      </c>
    </row>
    <row r="24" spans="1:11" ht="15.75">
      <c r="A24" s="15">
        <v>17</v>
      </c>
      <c r="B24" s="14" t="s">
        <v>128</v>
      </c>
      <c r="C24" s="16" t="s">
        <v>185</v>
      </c>
      <c r="D24" s="17">
        <v>296</v>
      </c>
      <c r="E24" s="16" t="s">
        <v>38</v>
      </c>
      <c r="F24" s="70">
        <v>120000</v>
      </c>
      <c r="G24" s="77">
        <v>59995</v>
      </c>
      <c r="H24" s="71">
        <f>ROUND(F24/22,0)</f>
        <v>5455</v>
      </c>
      <c r="I24" s="69">
        <f t="shared" si="4"/>
        <v>662</v>
      </c>
      <c r="J24" s="71">
        <f t="shared" si="5"/>
        <v>6117</v>
      </c>
      <c r="K24" s="106">
        <f t="shared" si="6"/>
        <v>54540</v>
      </c>
    </row>
    <row r="25" spans="1:11" ht="15.75">
      <c r="A25" s="15">
        <v>18</v>
      </c>
      <c r="B25" s="14" t="s">
        <v>128</v>
      </c>
      <c r="C25" s="16" t="s">
        <v>181</v>
      </c>
      <c r="D25" s="17">
        <v>305</v>
      </c>
      <c r="E25" s="16" t="s">
        <v>38</v>
      </c>
      <c r="F25" s="70">
        <v>75000</v>
      </c>
      <c r="G25" s="77">
        <v>52087</v>
      </c>
      <c r="H25" s="71">
        <f>ROUND(F25/36,0)</f>
        <v>2083</v>
      </c>
      <c r="I25" s="69">
        <f t="shared" si="4"/>
        <v>575</v>
      </c>
      <c r="J25" s="71">
        <f t="shared" si="5"/>
        <v>2658</v>
      </c>
      <c r="K25" s="106">
        <f t="shared" si="6"/>
        <v>50004</v>
      </c>
    </row>
    <row r="26" spans="1:11" ht="15.75">
      <c r="A26" s="15">
        <v>19</v>
      </c>
      <c r="B26" s="14" t="s">
        <v>190</v>
      </c>
      <c r="C26" s="16" t="s">
        <v>191</v>
      </c>
      <c r="D26" s="17">
        <v>314</v>
      </c>
      <c r="E26" s="16" t="s">
        <v>38</v>
      </c>
      <c r="F26" s="70">
        <v>115000</v>
      </c>
      <c r="G26" s="77">
        <v>79866</v>
      </c>
      <c r="H26" s="71">
        <f>ROUND(F26/36,0)</f>
        <v>3194</v>
      </c>
      <c r="I26" s="69">
        <f t="shared" si="4"/>
        <v>882</v>
      </c>
      <c r="J26" s="71">
        <f t="shared" si="5"/>
        <v>4076</v>
      </c>
      <c r="K26" s="106">
        <f t="shared" si="6"/>
        <v>76672</v>
      </c>
    </row>
    <row r="27" spans="1:11" ht="15.75">
      <c r="A27" s="15">
        <v>20</v>
      </c>
      <c r="B27" s="14" t="s">
        <v>179</v>
      </c>
      <c r="C27" s="16" t="s">
        <v>160</v>
      </c>
      <c r="D27" s="17">
        <v>276</v>
      </c>
      <c r="E27" s="16" t="s">
        <v>38</v>
      </c>
      <c r="F27" s="70">
        <v>100000</v>
      </c>
      <c r="G27" s="77">
        <v>64708</v>
      </c>
      <c r="H27" s="71">
        <f>ROUND(F27/34,0)</f>
        <v>2941</v>
      </c>
      <c r="I27" s="69">
        <f>ROUND(G27*13%*31/365,0)</f>
        <v>714</v>
      </c>
      <c r="J27" s="71">
        <f t="shared" si="5"/>
        <v>3655</v>
      </c>
      <c r="K27" s="106">
        <f t="shared" si="6"/>
        <v>61767</v>
      </c>
    </row>
    <row r="28" spans="1:11" ht="15.75">
      <c r="A28" s="15">
        <v>21</v>
      </c>
      <c r="B28" s="14" t="s">
        <v>179</v>
      </c>
      <c r="C28" s="16" t="s">
        <v>180</v>
      </c>
      <c r="D28" s="17">
        <v>304</v>
      </c>
      <c r="E28" s="16" t="s">
        <v>38</v>
      </c>
      <c r="F28" s="70">
        <v>120000</v>
      </c>
      <c r="G28" s="77">
        <v>83337</v>
      </c>
      <c r="H28" s="71">
        <f>ROUND(F28/36,0)</f>
        <v>3333</v>
      </c>
      <c r="I28" s="69">
        <f t="shared" si="4"/>
        <v>920</v>
      </c>
      <c r="J28" s="71">
        <f t="shared" si="5"/>
        <v>4253</v>
      </c>
      <c r="K28" s="106">
        <f t="shared" si="6"/>
        <v>80004</v>
      </c>
    </row>
    <row r="29" spans="1:11" ht="15.75">
      <c r="A29" s="15">
        <v>22</v>
      </c>
      <c r="B29" s="14" t="s">
        <v>6</v>
      </c>
      <c r="C29" s="16" t="s">
        <v>255</v>
      </c>
      <c r="D29" s="17">
        <v>381</v>
      </c>
      <c r="E29" s="16" t="s">
        <v>38</v>
      </c>
      <c r="F29" s="70">
        <v>100000</v>
      </c>
      <c r="G29" s="77">
        <v>88888</v>
      </c>
      <c r="H29" s="71">
        <v>2778</v>
      </c>
      <c r="I29" s="69">
        <f t="shared" si="4"/>
        <v>981</v>
      </c>
      <c r="J29" s="71">
        <f t="shared" si="5"/>
        <v>3759</v>
      </c>
      <c r="K29" s="106">
        <f t="shared" si="6"/>
        <v>86110</v>
      </c>
    </row>
    <row r="30" spans="1:11" ht="15.75">
      <c r="A30" s="15">
        <v>23</v>
      </c>
      <c r="B30" s="14" t="s">
        <v>259</v>
      </c>
      <c r="C30" s="16" t="s">
        <v>261</v>
      </c>
      <c r="D30" s="17">
        <v>385</v>
      </c>
      <c r="E30" s="16" t="s">
        <v>38</v>
      </c>
      <c r="F30" s="70">
        <v>70000</v>
      </c>
      <c r="G30" s="77">
        <v>64168</v>
      </c>
      <c r="H30" s="71">
        <v>1944</v>
      </c>
      <c r="I30" s="69">
        <f t="shared" si="4"/>
        <v>708</v>
      </c>
      <c r="J30" s="71">
        <f>SUM(H30:I30)</f>
        <v>2652</v>
      </c>
      <c r="K30" s="106">
        <f t="shared" si="6"/>
        <v>62224</v>
      </c>
    </row>
    <row r="31" spans="1:11" ht="15.75">
      <c r="A31" s="15">
        <v>24</v>
      </c>
      <c r="B31" s="14" t="s">
        <v>259</v>
      </c>
      <c r="C31" s="16" t="s">
        <v>260</v>
      </c>
      <c r="D31" s="17">
        <v>386</v>
      </c>
      <c r="E31" s="16" t="s">
        <v>38</v>
      </c>
      <c r="F31" s="70">
        <v>125000</v>
      </c>
      <c r="G31" s="77">
        <v>114584</v>
      </c>
      <c r="H31" s="71">
        <v>3472</v>
      </c>
      <c r="I31" s="69">
        <f t="shared" si="4"/>
        <v>1265</v>
      </c>
      <c r="J31" s="71">
        <f>SUM(H31:I31)</f>
        <v>4737</v>
      </c>
      <c r="K31" s="106">
        <f t="shared" si="6"/>
        <v>111112</v>
      </c>
    </row>
    <row r="32" spans="1:11" ht="16.5">
      <c r="A32" s="15"/>
      <c r="B32" s="13" t="s">
        <v>4</v>
      </c>
      <c r="C32" s="20"/>
      <c r="D32" s="20"/>
      <c r="E32" s="20"/>
      <c r="F32" s="72">
        <f t="shared" ref="F32:K32" si="8">SUM(F8:F31)</f>
        <v>2410000</v>
      </c>
      <c r="G32" s="72">
        <f t="shared" si="8"/>
        <v>1434597</v>
      </c>
      <c r="H32" s="72">
        <f t="shared" si="8"/>
        <v>77120</v>
      </c>
      <c r="I32" s="72">
        <f t="shared" si="8"/>
        <v>15836</v>
      </c>
      <c r="J32" s="72">
        <f t="shared" si="8"/>
        <v>92956</v>
      </c>
      <c r="K32" s="72">
        <f t="shared" si="8"/>
        <v>1357477</v>
      </c>
    </row>
    <row r="33" spans="1:11" ht="16.5">
      <c r="A33" s="28"/>
      <c r="B33" s="29"/>
      <c r="C33" s="30"/>
      <c r="D33" s="30"/>
      <c r="E33" s="30"/>
      <c r="F33" s="78"/>
      <c r="G33" s="79"/>
      <c r="H33" s="74"/>
      <c r="I33" s="80"/>
      <c r="J33" s="74"/>
      <c r="K33" s="106"/>
    </row>
    <row r="34" spans="1:11" ht="16.5">
      <c r="A34" s="28"/>
      <c r="B34" s="29" t="s">
        <v>10</v>
      </c>
      <c r="C34" s="30"/>
      <c r="D34" s="30"/>
      <c r="E34" s="30"/>
      <c r="F34" s="78"/>
      <c r="G34" s="79"/>
      <c r="H34" s="76"/>
      <c r="I34" s="80"/>
      <c r="J34" s="76"/>
      <c r="K34" s="55"/>
    </row>
    <row r="35" spans="1:11" ht="15.75">
      <c r="A35" s="15">
        <v>1</v>
      </c>
      <c r="B35" s="14" t="s">
        <v>10</v>
      </c>
      <c r="C35" s="16" t="s">
        <v>140</v>
      </c>
      <c r="D35" s="26" t="s">
        <v>141</v>
      </c>
      <c r="E35" s="16" t="s">
        <v>38</v>
      </c>
      <c r="F35" s="70">
        <v>250000</v>
      </c>
      <c r="G35" s="77">
        <v>152784</v>
      </c>
      <c r="H35" s="71">
        <v>6944</v>
      </c>
      <c r="I35" s="69">
        <f>ROUND(G35*13%*31/365,0)</f>
        <v>1687</v>
      </c>
      <c r="J35" s="99">
        <f t="shared" ref="J35:J46" si="9">SUM(H35:I35)</f>
        <v>8631</v>
      </c>
      <c r="K35" s="106">
        <f t="shared" ref="K35:K46" si="10">G35-H35</f>
        <v>145840</v>
      </c>
    </row>
    <row r="36" spans="1:11" ht="15.75">
      <c r="A36" s="15">
        <v>2</v>
      </c>
      <c r="B36" s="14" t="s">
        <v>91</v>
      </c>
      <c r="C36" s="16" t="s">
        <v>93</v>
      </c>
      <c r="D36" s="26" t="s">
        <v>95</v>
      </c>
      <c r="E36" s="16" t="s">
        <v>38</v>
      </c>
      <c r="F36" s="70">
        <v>25000</v>
      </c>
      <c r="G36" s="77">
        <v>14590</v>
      </c>
      <c r="H36" s="71">
        <v>694</v>
      </c>
      <c r="I36" s="69">
        <f t="shared" ref="I36:I46" si="11">ROUND(G36*13%*31/365,0)</f>
        <v>161</v>
      </c>
      <c r="J36" s="99">
        <f t="shared" si="9"/>
        <v>855</v>
      </c>
      <c r="K36" s="106">
        <f t="shared" si="10"/>
        <v>13896</v>
      </c>
    </row>
    <row r="37" spans="1:11" ht="15.75">
      <c r="A37" s="15">
        <v>3</v>
      </c>
      <c r="B37" s="14" t="s">
        <v>182</v>
      </c>
      <c r="C37" s="16" t="s">
        <v>50</v>
      </c>
      <c r="D37" s="26" t="s">
        <v>183</v>
      </c>
      <c r="E37" s="16" t="s">
        <v>38</v>
      </c>
      <c r="F37" s="70">
        <v>50000</v>
      </c>
      <c r="G37" s="77">
        <v>25635</v>
      </c>
      <c r="H37" s="71">
        <v>1389</v>
      </c>
      <c r="I37" s="69">
        <f t="shared" si="11"/>
        <v>283</v>
      </c>
      <c r="J37" s="99">
        <f t="shared" si="9"/>
        <v>1672</v>
      </c>
      <c r="K37" s="106">
        <f t="shared" si="10"/>
        <v>24246</v>
      </c>
    </row>
    <row r="38" spans="1:11" ht="15.75">
      <c r="A38" s="15">
        <v>4</v>
      </c>
      <c r="B38" s="14" t="s">
        <v>182</v>
      </c>
      <c r="C38" s="16" t="s">
        <v>194</v>
      </c>
      <c r="D38" s="26" t="s">
        <v>195</v>
      </c>
      <c r="E38" s="16" t="s">
        <v>38</v>
      </c>
      <c r="F38" s="70">
        <v>120000</v>
      </c>
      <c r="G38" s="77">
        <v>83337</v>
      </c>
      <c r="H38" s="71">
        <v>3333</v>
      </c>
      <c r="I38" s="69">
        <f t="shared" si="11"/>
        <v>920</v>
      </c>
      <c r="J38" s="99">
        <f t="shared" si="9"/>
        <v>4253</v>
      </c>
      <c r="K38" s="106">
        <f t="shared" si="10"/>
        <v>80004</v>
      </c>
    </row>
    <row r="39" spans="1:11" ht="15.75">
      <c r="A39" s="15">
        <v>5</v>
      </c>
      <c r="B39" s="14" t="s">
        <v>268</v>
      </c>
      <c r="C39" s="16" t="s">
        <v>202</v>
      </c>
      <c r="D39" s="26" t="s">
        <v>203</v>
      </c>
      <c r="E39" s="16" t="s">
        <v>38</v>
      </c>
      <c r="F39" s="70">
        <v>90000</v>
      </c>
      <c r="G39" s="77">
        <v>65000</v>
      </c>
      <c r="H39" s="71">
        <f t="shared" ref="H39:H40" si="12">ROUND(F39/36,0)</f>
        <v>2500</v>
      </c>
      <c r="I39" s="69">
        <f t="shared" si="11"/>
        <v>718</v>
      </c>
      <c r="J39" s="99">
        <f t="shared" si="9"/>
        <v>3218</v>
      </c>
      <c r="K39" s="106">
        <f t="shared" si="10"/>
        <v>62500</v>
      </c>
    </row>
    <row r="40" spans="1:11" ht="15.75">
      <c r="A40" s="15">
        <v>6</v>
      </c>
      <c r="B40" s="14" t="s">
        <v>182</v>
      </c>
      <c r="C40" s="16" t="s">
        <v>221</v>
      </c>
      <c r="D40" s="26" t="s">
        <v>219</v>
      </c>
      <c r="E40" s="16" t="s">
        <v>38</v>
      </c>
      <c r="F40" s="70">
        <v>85000</v>
      </c>
      <c r="G40" s="77">
        <v>66112</v>
      </c>
      <c r="H40" s="71">
        <f t="shared" si="12"/>
        <v>2361</v>
      </c>
      <c r="I40" s="69">
        <f t="shared" si="11"/>
        <v>730</v>
      </c>
      <c r="J40" s="99">
        <f t="shared" si="9"/>
        <v>3091</v>
      </c>
      <c r="K40" s="106">
        <f t="shared" si="10"/>
        <v>63751</v>
      </c>
    </row>
    <row r="41" spans="1:11" ht="15.75">
      <c r="A41" s="15">
        <v>7</v>
      </c>
      <c r="B41" s="14" t="s">
        <v>156</v>
      </c>
      <c r="C41" s="16" t="s">
        <v>226</v>
      </c>
      <c r="D41" s="26" t="s">
        <v>243</v>
      </c>
      <c r="E41" s="16" t="s">
        <v>38</v>
      </c>
      <c r="F41" s="70">
        <v>150000</v>
      </c>
      <c r="G41" s="77">
        <v>116664</v>
      </c>
      <c r="H41" s="71">
        <f>ROUND(F41/36,0)</f>
        <v>4167</v>
      </c>
      <c r="I41" s="69">
        <f t="shared" si="11"/>
        <v>1288</v>
      </c>
      <c r="J41" s="99">
        <f t="shared" si="9"/>
        <v>5455</v>
      </c>
      <c r="K41" s="106">
        <f t="shared" si="10"/>
        <v>112497</v>
      </c>
    </row>
    <row r="42" spans="1:11" ht="15.75">
      <c r="A42" s="15">
        <v>8</v>
      </c>
      <c r="B42" s="14" t="s">
        <v>156</v>
      </c>
      <c r="C42" s="16" t="s">
        <v>157</v>
      </c>
      <c r="D42" s="26" t="s">
        <v>246</v>
      </c>
      <c r="E42" s="16" t="s">
        <v>38</v>
      </c>
      <c r="F42" s="70">
        <v>130000</v>
      </c>
      <c r="G42" s="77">
        <v>108334</v>
      </c>
      <c r="H42" s="71">
        <f>ROUND(F42/36,0)</f>
        <v>3611</v>
      </c>
      <c r="I42" s="69">
        <v>256</v>
      </c>
      <c r="J42" s="99">
        <f t="shared" si="9"/>
        <v>3867</v>
      </c>
      <c r="K42" s="106">
        <f t="shared" si="10"/>
        <v>104723</v>
      </c>
    </row>
    <row r="43" spans="1:11" ht="15.75">
      <c r="A43" s="15">
        <v>9</v>
      </c>
      <c r="B43" s="14" t="s">
        <v>120</v>
      </c>
      <c r="C43" s="16" t="s">
        <v>121</v>
      </c>
      <c r="D43" s="26" t="s">
        <v>136</v>
      </c>
      <c r="E43" s="16" t="s">
        <v>38</v>
      </c>
      <c r="F43" s="70">
        <v>100000</v>
      </c>
      <c r="G43" s="77">
        <v>59375</v>
      </c>
      <c r="H43" s="71">
        <f>ROUND(F43/32,0)</f>
        <v>3125</v>
      </c>
      <c r="I43" s="69">
        <f t="shared" si="11"/>
        <v>656</v>
      </c>
      <c r="J43" s="99">
        <f t="shared" si="9"/>
        <v>3781</v>
      </c>
      <c r="K43" s="106">
        <f t="shared" si="10"/>
        <v>56250</v>
      </c>
    </row>
    <row r="44" spans="1:11" ht="15.75">
      <c r="A44" s="15">
        <v>10</v>
      </c>
      <c r="B44" s="14" t="s">
        <v>120</v>
      </c>
      <c r="C44" s="16" t="s">
        <v>122</v>
      </c>
      <c r="D44" s="26" t="s">
        <v>123</v>
      </c>
      <c r="E44" s="16" t="s">
        <v>38</v>
      </c>
      <c r="F44" s="70">
        <v>90000</v>
      </c>
      <c r="G44" s="77">
        <v>57500</v>
      </c>
      <c r="H44" s="71">
        <f t="shared" ref="H44:H46" si="13">ROUND(F44/36,0)</f>
        <v>2500</v>
      </c>
      <c r="I44" s="69">
        <f t="shared" si="11"/>
        <v>635</v>
      </c>
      <c r="J44" s="99">
        <f t="shared" si="9"/>
        <v>3135</v>
      </c>
      <c r="K44" s="106">
        <f t="shared" si="10"/>
        <v>55000</v>
      </c>
    </row>
    <row r="45" spans="1:11" ht="15.75">
      <c r="A45" s="15">
        <v>11</v>
      </c>
      <c r="B45" s="14" t="s">
        <v>248</v>
      </c>
      <c r="C45" s="16" t="s">
        <v>249</v>
      </c>
      <c r="D45" s="26" t="s">
        <v>250</v>
      </c>
      <c r="E45" s="16" t="s">
        <v>38</v>
      </c>
      <c r="F45" s="70">
        <v>165000</v>
      </c>
      <c r="G45" s="77">
        <v>137502</v>
      </c>
      <c r="H45" s="71">
        <f t="shared" si="13"/>
        <v>4583</v>
      </c>
      <c r="I45" s="69">
        <f t="shared" si="11"/>
        <v>1518</v>
      </c>
      <c r="J45" s="99">
        <f t="shared" si="9"/>
        <v>6101</v>
      </c>
      <c r="K45" s="106">
        <f t="shared" si="10"/>
        <v>132919</v>
      </c>
    </row>
    <row r="46" spans="1:11" ht="15.75">
      <c r="A46" s="15">
        <v>12</v>
      </c>
      <c r="B46" s="14" t="s">
        <v>248</v>
      </c>
      <c r="C46" s="16" t="s">
        <v>251</v>
      </c>
      <c r="D46" s="26" t="s">
        <v>252</v>
      </c>
      <c r="E46" s="16" t="s">
        <v>38</v>
      </c>
      <c r="F46" s="70">
        <v>100000</v>
      </c>
      <c r="G46" s="77">
        <v>83332</v>
      </c>
      <c r="H46" s="71">
        <f t="shared" si="13"/>
        <v>2778</v>
      </c>
      <c r="I46" s="69">
        <f t="shared" si="11"/>
        <v>920</v>
      </c>
      <c r="J46" s="99">
        <f t="shared" si="9"/>
        <v>3698</v>
      </c>
      <c r="K46" s="106">
        <f t="shared" si="10"/>
        <v>80554</v>
      </c>
    </row>
    <row r="47" spans="1:11" ht="16.5">
      <c r="A47" s="15"/>
      <c r="B47" s="13" t="s">
        <v>4</v>
      </c>
      <c r="C47" s="20"/>
      <c r="D47" s="20"/>
      <c r="E47" s="20"/>
      <c r="F47" s="72">
        <f t="shared" ref="F47:K47" si="14">SUM(F35:F46)</f>
        <v>1355000</v>
      </c>
      <c r="G47" s="72">
        <f>SUM(G35:G46)</f>
        <v>970165</v>
      </c>
      <c r="H47" s="72">
        <f t="shared" si="14"/>
        <v>37985</v>
      </c>
      <c r="I47" s="72">
        <f>SUM(I35:I46)</f>
        <v>9772</v>
      </c>
      <c r="J47" s="72">
        <f>SUM(J35:J46)</f>
        <v>47757</v>
      </c>
      <c r="K47" s="72">
        <f t="shared" si="14"/>
        <v>932180</v>
      </c>
    </row>
    <row r="48" spans="1:11" ht="16.5">
      <c r="A48" s="28"/>
      <c r="B48" s="29"/>
      <c r="C48" s="30"/>
      <c r="D48" s="30"/>
      <c r="E48" s="30"/>
      <c r="F48" s="78"/>
      <c r="G48" s="79"/>
      <c r="H48" s="74"/>
      <c r="I48" s="80"/>
      <c r="J48" s="74"/>
      <c r="K48" s="55"/>
    </row>
    <row r="49" spans="1:11" ht="16.5">
      <c r="A49" s="28"/>
      <c r="B49" s="29" t="s">
        <v>11</v>
      </c>
      <c r="C49" s="30"/>
      <c r="D49" s="30"/>
      <c r="E49" s="30"/>
      <c r="F49" s="78"/>
      <c r="G49" s="79"/>
      <c r="H49" s="76"/>
      <c r="I49" s="80"/>
      <c r="J49" s="76"/>
      <c r="K49" s="55"/>
    </row>
    <row r="50" spans="1:11" ht="15.75">
      <c r="A50" s="15">
        <v>1</v>
      </c>
      <c r="B50" s="14" t="s">
        <v>12</v>
      </c>
      <c r="C50" s="16" t="s">
        <v>40</v>
      </c>
      <c r="D50" s="19">
        <v>110</v>
      </c>
      <c r="E50" s="16" t="s">
        <v>38</v>
      </c>
      <c r="F50" s="70">
        <v>175000</v>
      </c>
      <c r="G50" s="77">
        <v>82641</v>
      </c>
      <c r="H50" s="71">
        <f t="shared" ref="H50:H57" si="15">ROUND(F50/36,0)</f>
        <v>4861</v>
      </c>
      <c r="I50" s="69">
        <f>ROUND(G50*13%*31/365,0)</f>
        <v>912</v>
      </c>
      <c r="J50" s="99">
        <f t="shared" ref="J50:J60" si="16">SUM(H50:I50)</f>
        <v>5773</v>
      </c>
      <c r="K50" s="106">
        <f t="shared" ref="K50:K60" si="17">G50-H50</f>
        <v>77780</v>
      </c>
    </row>
    <row r="51" spans="1:11" ht="15.75">
      <c r="A51" s="15">
        <v>2</v>
      </c>
      <c r="B51" s="14" t="s">
        <v>12</v>
      </c>
      <c r="C51" s="16" t="s">
        <v>41</v>
      </c>
      <c r="D51" s="19">
        <v>111</v>
      </c>
      <c r="E51" s="16" t="s">
        <v>38</v>
      </c>
      <c r="F51" s="70">
        <v>165000</v>
      </c>
      <c r="G51" s="77">
        <v>77923</v>
      </c>
      <c r="H51" s="71">
        <f t="shared" si="15"/>
        <v>4583</v>
      </c>
      <c r="I51" s="69">
        <f t="shared" ref="I51:I60" si="18">ROUND(G51*13%*31/365,0)</f>
        <v>860</v>
      </c>
      <c r="J51" s="99">
        <f t="shared" si="16"/>
        <v>5443</v>
      </c>
      <c r="K51" s="106">
        <f t="shared" si="17"/>
        <v>73340</v>
      </c>
    </row>
    <row r="52" spans="1:11" ht="15.75">
      <c r="A52" s="15">
        <v>3</v>
      </c>
      <c r="B52" s="14" t="s">
        <v>11</v>
      </c>
      <c r="C52" s="16" t="s">
        <v>42</v>
      </c>
      <c r="D52" s="19">
        <v>112</v>
      </c>
      <c r="E52" s="16" t="s">
        <v>38</v>
      </c>
      <c r="F52" s="70">
        <v>125000</v>
      </c>
      <c r="G52" s="77">
        <v>59032</v>
      </c>
      <c r="H52" s="71">
        <f t="shared" si="15"/>
        <v>3472</v>
      </c>
      <c r="I52" s="69">
        <f t="shared" si="18"/>
        <v>652</v>
      </c>
      <c r="J52" s="99">
        <f t="shared" si="16"/>
        <v>4124</v>
      </c>
      <c r="K52" s="106">
        <f t="shared" si="17"/>
        <v>55560</v>
      </c>
    </row>
    <row r="53" spans="1:11" ht="15.75">
      <c r="A53" s="15">
        <v>4</v>
      </c>
      <c r="B53" s="14" t="s">
        <v>11</v>
      </c>
      <c r="C53" s="16" t="s">
        <v>43</v>
      </c>
      <c r="D53" s="19">
        <v>113</v>
      </c>
      <c r="E53" s="16" t="s">
        <v>38</v>
      </c>
      <c r="F53" s="70">
        <v>100000</v>
      </c>
      <c r="G53" s="77">
        <v>47218</v>
      </c>
      <c r="H53" s="71">
        <f t="shared" si="15"/>
        <v>2778</v>
      </c>
      <c r="I53" s="69">
        <f t="shared" si="18"/>
        <v>521</v>
      </c>
      <c r="J53" s="99">
        <f t="shared" si="16"/>
        <v>3299</v>
      </c>
      <c r="K53" s="106">
        <f t="shared" si="17"/>
        <v>44440</v>
      </c>
    </row>
    <row r="54" spans="1:11" ht="15.75">
      <c r="A54" s="15">
        <v>5</v>
      </c>
      <c r="B54" s="14" t="s">
        <v>11</v>
      </c>
      <c r="C54" s="16" t="s">
        <v>44</v>
      </c>
      <c r="D54" s="19">
        <v>114</v>
      </c>
      <c r="E54" s="16" t="s">
        <v>38</v>
      </c>
      <c r="F54" s="70">
        <v>40000</v>
      </c>
      <c r="G54" s="77">
        <v>5458</v>
      </c>
      <c r="H54" s="71">
        <f>ROUND(F54/22,0)</f>
        <v>1818</v>
      </c>
      <c r="I54" s="69">
        <f t="shared" si="18"/>
        <v>60</v>
      </c>
      <c r="J54" s="99">
        <f t="shared" si="16"/>
        <v>1878</v>
      </c>
      <c r="K54" s="106">
        <f t="shared" si="17"/>
        <v>3640</v>
      </c>
    </row>
    <row r="55" spans="1:11" ht="15.75">
      <c r="A55" s="15">
        <v>6</v>
      </c>
      <c r="B55" s="14" t="s">
        <v>11</v>
      </c>
      <c r="C55" s="16" t="s">
        <v>45</v>
      </c>
      <c r="D55" s="19">
        <v>116</v>
      </c>
      <c r="E55" s="16" t="s">
        <v>38</v>
      </c>
      <c r="F55" s="70">
        <v>125000</v>
      </c>
      <c r="G55" s="77">
        <v>59032</v>
      </c>
      <c r="H55" s="71">
        <f>ROUND(F55/36,0)</f>
        <v>3472</v>
      </c>
      <c r="I55" s="69">
        <f t="shared" si="18"/>
        <v>652</v>
      </c>
      <c r="J55" s="99">
        <f t="shared" si="16"/>
        <v>4124</v>
      </c>
      <c r="K55" s="106">
        <f t="shared" si="17"/>
        <v>55560</v>
      </c>
    </row>
    <row r="56" spans="1:11" ht="15.75">
      <c r="A56" s="15">
        <v>7</v>
      </c>
      <c r="B56" s="14" t="s">
        <v>11</v>
      </c>
      <c r="C56" s="16" t="s">
        <v>47</v>
      </c>
      <c r="D56" s="19">
        <v>124</v>
      </c>
      <c r="E56" s="16" t="s">
        <v>38</v>
      </c>
      <c r="F56" s="70">
        <v>50000</v>
      </c>
      <c r="G56" s="77">
        <v>23609</v>
      </c>
      <c r="H56" s="71">
        <f>ROUND(F56/36,0)</f>
        <v>1389</v>
      </c>
      <c r="I56" s="69">
        <f t="shared" si="18"/>
        <v>261</v>
      </c>
      <c r="J56" s="99">
        <f t="shared" si="16"/>
        <v>1650</v>
      </c>
      <c r="K56" s="106">
        <f t="shared" si="17"/>
        <v>22220</v>
      </c>
    </row>
    <row r="57" spans="1:11" ht="15.75">
      <c r="A57" s="15">
        <v>10</v>
      </c>
      <c r="B57" s="14" t="s">
        <v>13</v>
      </c>
      <c r="C57" s="16" t="s">
        <v>46</v>
      </c>
      <c r="D57" s="19">
        <v>117</v>
      </c>
      <c r="E57" s="16" t="s">
        <v>38</v>
      </c>
      <c r="F57" s="70">
        <v>100000</v>
      </c>
      <c r="G57" s="77">
        <v>47218</v>
      </c>
      <c r="H57" s="71">
        <f t="shared" si="15"/>
        <v>2778</v>
      </c>
      <c r="I57" s="69">
        <f t="shared" si="18"/>
        <v>521</v>
      </c>
      <c r="J57" s="99">
        <f t="shared" si="16"/>
        <v>3299</v>
      </c>
      <c r="K57" s="106">
        <f t="shared" si="17"/>
        <v>44440</v>
      </c>
    </row>
    <row r="58" spans="1:11" ht="15.75">
      <c r="A58" s="15">
        <v>11</v>
      </c>
      <c r="B58" s="14" t="s">
        <v>73</v>
      </c>
      <c r="C58" s="16" t="s">
        <v>74</v>
      </c>
      <c r="D58" s="19">
        <v>203</v>
      </c>
      <c r="E58" s="16" t="s">
        <v>38</v>
      </c>
      <c r="F58" s="70">
        <v>95000</v>
      </c>
      <c r="G58" s="77">
        <v>55415</v>
      </c>
      <c r="H58" s="71">
        <f>ROUND(F58/36,0)</f>
        <v>2639</v>
      </c>
      <c r="I58" s="69">
        <f t="shared" si="18"/>
        <v>612</v>
      </c>
      <c r="J58" s="99">
        <f t="shared" si="16"/>
        <v>3251</v>
      </c>
      <c r="K58" s="106">
        <f t="shared" si="17"/>
        <v>52776</v>
      </c>
    </row>
    <row r="59" spans="1:11" ht="15.75">
      <c r="A59" s="15">
        <v>12</v>
      </c>
      <c r="B59" s="14" t="s">
        <v>73</v>
      </c>
      <c r="C59" s="16" t="s">
        <v>214</v>
      </c>
      <c r="D59" s="19">
        <v>341</v>
      </c>
      <c r="E59" s="16" t="s">
        <v>38</v>
      </c>
      <c r="F59" s="70">
        <v>110000</v>
      </c>
      <c r="G59" s="77">
        <v>82487</v>
      </c>
      <c r="H59" s="71">
        <v>3057</v>
      </c>
      <c r="I59" s="69">
        <f t="shared" si="18"/>
        <v>911</v>
      </c>
      <c r="J59" s="99">
        <f t="shared" si="16"/>
        <v>3968</v>
      </c>
      <c r="K59" s="106">
        <f t="shared" si="17"/>
        <v>79430</v>
      </c>
    </row>
    <row r="60" spans="1:11" ht="15.75">
      <c r="A60" s="15">
        <v>13</v>
      </c>
      <c r="B60" s="14" t="s">
        <v>73</v>
      </c>
      <c r="C60" s="16" t="s">
        <v>96</v>
      </c>
      <c r="D60" s="19">
        <v>221</v>
      </c>
      <c r="E60" s="16" t="s">
        <v>38</v>
      </c>
      <c r="F60" s="70">
        <v>100000</v>
      </c>
      <c r="G60" s="77">
        <v>61108</v>
      </c>
      <c r="H60" s="71">
        <f>ROUND(F60/36,0)</f>
        <v>2778</v>
      </c>
      <c r="I60" s="69">
        <f t="shared" si="18"/>
        <v>675</v>
      </c>
      <c r="J60" s="99">
        <f t="shared" si="16"/>
        <v>3453</v>
      </c>
      <c r="K60" s="106">
        <f t="shared" si="17"/>
        <v>58330</v>
      </c>
    </row>
    <row r="61" spans="1:11" ht="16.5">
      <c r="A61" s="15"/>
      <c r="B61" s="13" t="s">
        <v>4</v>
      </c>
      <c r="C61" s="20"/>
      <c r="D61" s="20"/>
      <c r="E61" s="20"/>
      <c r="F61" s="72">
        <f t="shared" ref="F61" si="19">SUM(F50:F60)</f>
        <v>1185000</v>
      </c>
      <c r="G61" s="72">
        <f>SUM(G50:G60)</f>
        <v>601141</v>
      </c>
      <c r="H61" s="72">
        <f t="shared" ref="H61:K61" si="20">SUM(H50:H60)</f>
        <v>33625</v>
      </c>
      <c r="I61" s="72">
        <f t="shared" si="20"/>
        <v>6637</v>
      </c>
      <c r="J61" s="72">
        <f t="shared" si="20"/>
        <v>40262</v>
      </c>
      <c r="K61" s="72">
        <f t="shared" si="20"/>
        <v>567516</v>
      </c>
    </row>
    <row r="62" spans="1:11" ht="16.5">
      <c r="A62" s="28"/>
      <c r="B62" s="29"/>
      <c r="C62" s="30"/>
      <c r="D62" s="30"/>
      <c r="E62" s="30"/>
      <c r="F62" s="78"/>
      <c r="G62" s="79"/>
      <c r="H62" s="74"/>
      <c r="I62" s="80"/>
      <c r="J62" s="74"/>
      <c r="K62" s="55"/>
    </row>
    <row r="63" spans="1:11" ht="16.5">
      <c r="A63" s="28"/>
      <c r="B63" s="29" t="s">
        <v>14</v>
      </c>
      <c r="C63" s="30"/>
      <c r="D63" s="30"/>
      <c r="E63" s="30"/>
      <c r="F63" s="78"/>
      <c r="G63" s="79"/>
      <c r="H63" s="76"/>
      <c r="I63" s="94"/>
      <c r="J63" s="76"/>
      <c r="K63" s="55"/>
    </row>
    <row r="64" spans="1:11" ht="15.75">
      <c r="A64" s="15">
        <v>1</v>
      </c>
      <c r="B64" s="14" t="s">
        <v>14</v>
      </c>
      <c r="C64" s="16" t="s">
        <v>48</v>
      </c>
      <c r="D64" s="17">
        <v>138</v>
      </c>
      <c r="E64" s="16" t="s">
        <v>38</v>
      </c>
      <c r="F64" s="70">
        <v>100000</v>
      </c>
      <c r="G64" s="77">
        <v>49996</v>
      </c>
      <c r="H64" s="71">
        <f t="shared" ref="H64:H75" si="21">ROUND(F64/36,0)</f>
        <v>2778</v>
      </c>
      <c r="I64" s="69">
        <f>ROUND(G64*13%*31/365,0)</f>
        <v>552</v>
      </c>
      <c r="J64" s="99">
        <f t="shared" ref="J64:J75" si="22">SUM(H64:I64)</f>
        <v>3330</v>
      </c>
      <c r="K64" s="106">
        <f t="shared" ref="K64:K75" si="23">G64-H64</f>
        <v>47218</v>
      </c>
    </row>
    <row r="65" spans="1:11" ht="15.75">
      <c r="A65" s="15">
        <v>2</v>
      </c>
      <c r="B65" s="14" t="s">
        <v>14</v>
      </c>
      <c r="C65" s="16" t="s">
        <v>59</v>
      </c>
      <c r="D65" s="17">
        <v>152</v>
      </c>
      <c r="E65" s="16" t="s">
        <v>38</v>
      </c>
      <c r="F65" s="70">
        <v>55000</v>
      </c>
      <c r="G65" s="77">
        <v>29024</v>
      </c>
      <c r="H65" s="71">
        <f t="shared" si="21"/>
        <v>1528</v>
      </c>
      <c r="I65" s="69">
        <f t="shared" ref="I65:I75" si="24">ROUND(G65*13%*31/365,0)</f>
        <v>320</v>
      </c>
      <c r="J65" s="99">
        <f t="shared" si="22"/>
        <v>1848</v>
      </c>
      <c r="K65" s="106">
        <f t="shared" si="23"/>
        <v>27496</v>
      </c>
    </row>
    <row r="66" spans="1:11" ht="15.75">
      <c r="A66" s="15">
        <v>3</v>
      </c>
      <c r="B66" s="14" t="s">
        <v>15</v>
      </c>
      <c r="C66" s="16" t="s">
        <v>49</v>
      </c>
      <c r="D66" s="17">
        <v>175</v>
      </c>
      <c r="E66" s="16" t="s">
        <v>38</v>
      </c>
      <c r="F66" s="70">
        <v>75000</v>
      </c>
      <c r="G66" s="77">
        <v>41672</v>
      </c>
      <c r="H66" s="71">
        <f t="shared" si="21"/>
        <v>2083</v>
      </c>
      <c r="I66" s="69">
        <f t="shared" si="24"/>
        <v>460</v>
      </c>
      <c r="J66" s="99">
        <f t="shared" si="22"/>
        <v>2543</v>
      </c>
      <c r="K66" s="106">
        <f t="shared" si="23"/>
        <v>39589</v>
      </c>
    </row>
    <row r="67" spans="1:11" ht="15.75">
      <c r="A67" s="15">
        <v>4</v>
      </c>
      <c r="B67" s="14" t="s">
        <v>15</v>
      </c>
      <c r="C67" s="16" t="s">
        <v>51</v>
      </c>
      <c r="D67" s="17">
        <v>177</v>
      </c>
      <c r="E67" s="16" t="s">
        <v>38</v>
      </c>
      <c r="F67" s="70">
        <v>70000</v>
      </c>
      <c r="G67" s="77">
        <v>38896</v>
      </c>
      <c r="H67" s="71">
        <f t="shared" si="21"/>
        <v>1944</v>
      </c>
      <c r="I67" s="69">
        <f t="shared" si="24"/>
        <v>429</v>
      </c>
      <c r="J67" s="99">
        <f t="shared" si="22"/>
        <v>2373</v>
      </c>
      <c r="K67" s="106">
        <f t="shared" si="23"/>
        <v>36952</v>
      </c>
    </row>
    <row r="68" spans="1:11" ht="15.75">
      <c r="A68" s="15">
        <v>5</v>
      </c>
      <c r="B68" s="14" t="s">
        <v>15</v>
      </c>
      <c r="C68" s="16" t="s">
        <v>52</v>
      </c>
      <c r="D68" s="17">
        <v>178</v>
      </c>
      <c r="E68" s="16" t="s">
        <v>38</v>
      </c>
      <c r="F68" s="70">
        <v>95000</v>
      </c>
      <c r="G68" s="77">
        <v>52776</v>
      </c>
      <c r="H68" s="71">
        <f t="shared" si="21"/>
        <v>2639</v>
      </c>
      <c r="I68" s="69">
        <f t="shared" si="24"/>
        <v>583</v>
      </c>
      <c r="J68" s="99">
        <f t="shared" si="22"/>
        <v>3222</v>
      </c>
      <c r="K68" s="106">
        <f t="shared" si="23"/>
        <v>50137</v>
      </c>
    </row>
    <row r="69" spans="1:11" ht="15.75">
      <c r="A69" s="15">
        <v>6</v>
      </c>
      <c r="B69" s="14" t="s">
        <v>97</v>
      </c>
      <c r="C69" s="16" t="s">
        <v>99</v>
      </c>
      <c r="D69" s="17">
        <v>206</v>
      </c>
      <c r="E69" s="16" t="s">
        <v>38</v>
      </c>
      <c r="F69" s="70">
        <v>130000</v>
      </c>
      <c r="G69" s="77">
        <v>79442</v>
      </c>
      <c r="H69" s="71">
        <f t="shared" si="21"/>
        <v>3611</v>
      </c>
      <c r="I69" s="69">
        <f t="shared" si="24"/>
        <v>877</v>
      </c>
      <c r="J69" s="99">
        <f t="shared" si="22"/>
        <v>4488</v>
      </c>
      <c r="K69" s="106">
        <f t="shared" si="23"/>
        <v>75831</v>
      </c>
    </row>
    <row r="70" spans="1:11" ht="15.75">
      <c r="A70" s="15">
        <v>7</v>
      </c>
      <c r="B70" s="14" t="s">
        <v>97</v>
      </c>
      <c r="C70" s="16" t="s">
        <v>173</v>
      </c>
      <c r="D70" s="17">
        <v>298</v>
      </c>
      <c r="E70" s="16" t="s">
        <v>38</v>
      </c>
      <c r="F70" s="70">
        <v>190000</v>
      </c>
      <c r="G70" s="77">
        <v>131942</v>
      </c>
      <c r="H70" s="71">
        <f t="shared" si="21"/>
        <v>5278</v>
      </c>
      <c r="I70" s="69">
        <f t="shared" si="24"/>
        <v>1457</v>
      </c>
      <c r="J70" s="99">
        <f t="shared" si="22"/>
        <v>6735</v>
      </c>
      <c r="K70" s="106">
        <f t="shared" si="23"/>
        <v>126664</v>
      </c>
    </row>
    <row r="71" spans="1:11" ht="15.75">
      <c r="A71" s="15">
        <v>8</v>
      </c>
      <c r="B71" s="14" t="s">
        <v>97</v>
      </c>
      <c r="C71" s="16" t="s">
        <v>231</v>
      </c>
      <c r="D71" s="17">
        <v>356</v>
      </c>
      <c r="E71" s="16" t="s">
        <v>38</v>
      </c>
      <c r="F71" s="70">
        <v>99000</v>
      </c>
      <c r="G71" s="77">
        <v>75704</v>
      </c>
      <c r="H71" s="71">
        <f>ROUND(F71/34,0)</f>
        <v>2912</v>
      </c>
      <c r="I71" s="69">
        <f t="shared" si="24"/>
        <v>836</v>
      </c>
      <c r="J71" s="99">
        <f t="shared" si="22"/>
        <v>3748</v>
      </c>
      <c r="K71" s="106">
        <f t="shared" si="23"/>
        <v>72792</v>
      </c>
    </row>
    <row r="72" spans="1:11" ht="15.75">
      <c r="A72" s="15">
        <v>9</v>
      </c>
      <c r="B72" s="14" t="s">
        <v>117</v>
      </c>
      <c r="C72" s="16" t="s">
        <v>118</v>
      </c>
      <c r="D72" s="17">
        <v>242</v>
      </c>
      <c r="E72" s="16" t="s">
        <v>38</v>
      </c>
      <c r="F72" s="70">
        <v>85000</v>
      </c>
      <c r="G72" s="77">
        <v>54307</v>
      </c>
      <c r="H72" s="71">
        <f t="shared" si="21"/>
        <v>2361</v>
      </c>
      <c r="I72" s="69">
        <f t="shared" si="24"/>
        <v>600</v>
      </c>
      <c r="J72" s="99">
        <f t="shared" si="22"/>
        <v>2961</v>
      </c>
      <c r="K72" s="106">
        <f t="shared" si="23"/>
        <v>51946</v>
      </c>
    </row>
    <row r="73" spans="1:11" ht="15.75">
      <c r="A73" s="15">
        <v>10</v>
      </c>
      <c r="B73" s="14" t="s">
        <v>117</v>
      </c>
      <c r="C73" s="16" t="s">
        <v>119</v>
      </c>
      <c r="D73" s="17">
        <v>243</v>
      </c>
      <c r="E73" s="16" t="s">
        <v>38</v>
      </c>
      <c r="F73" s="70">
        <v>100000</v>
      </c>
      <c r="G73" s="77">
        <v>63886</v>
      </c>
      <c r="H73" s="71">
        <f t="shared" si="21"/>
        <v>2778</v>
      </c>
      <c r="I73" s="69">
        <f t="shared" si="24"/>
        <v>705</v>
      </c>
      <c r="J73" s="99">
        <f t="shared" si="22"/>
        <v>3483</v>
      </c>
      <c r="K73" s="106">
        <f t="shared" si="23"/>
        <v>61108</v>
      </c>
    </row>
    <row r="74" spans="1:11" ht="15.75">
      <c r="A74" s="15">
        <v>11</v>
      </c>
      <c r="B74" s="14" t="s">
        <v>117</v>
      </c>
      <c r="C74" s="16" t="s">
        <v>186</v>
      </c>
      <c r="D74" s="17">
        <v>307</v>
      </c>
      <c r="E74" s="16" t="s">
        <v>38</v>
      </c>
      <c r="F74" s="70">
        <v>190000</v>
      </c>
      <c r="G74" s="77">
        <v>131942</v>
      </c>
      <c r="H74" s="71">
        <f t="shared" si="21"/>
        <v>5278</v>
      </c>
      <c r="I74" s="69">
        <f t="shared" si="24"/>
        <v>1457</v>
      </c>
      <c r="J74" s="99">
        <f t="shared" si="22"/>
        <v>6735</v>
      </c>
      <c r="K74" s="106">
        <f t="shared" si="23"/>
        <v>126664</v>
      </c>
    </row>
    <row r="75" spans="1:11" ht="15.75">
      <c r="A75" s="15">
        <v>12</v>
      </c>
      <c r="B75" s="14" t="s">
        <v>130</v>
      </c>
      <c r="C75" s="16" t="s">
        <v>197</v>
      </c>
      <c r="D75" s="17">
        <v>319</v>
      </c>
      <c r="E75" s="16" t="s">
        <v>38</v>
      </c>
      <c r="F75" s="70">
        <v>140000</v>
      </c>
      <c r="G75" s="70">
        <v>97221</v>
      </c>
      <c r="H75" s="71">
        <f t="shared" si="21"/>
        <v>3889</v>
      </c>
      <c r="I75" s="69">
        <f t="shared" si="24"/>
        <v>1073</v>
      </c>
      <c r="J75" s="99">
        <f t="shared" si="22"/>
        <v>4962</v>
      </c>
      <c r="K75" s="106">
        <f t="shared" si="23"/>
        <v>93332</v>
      </c>
    </row>
    <row r="76" spans="1:11" ht="16.5">
      <c r="A76" s="14"/>
      <c r="B76" s="13" t="s">
        <v>4</v>
      </c>
      <c r="C76" s="20"/>
      <c r="D76" s="20"/>
      <c r="E76" s="20"/>
      <c r="F76" s="72">
        <f>SUM(F64:F75)</f>
        <v>1329000</v>
      </c>
      <c r="G76" s="72">
        <f>SUM(G64:G75)</f>
        <v>846808</v>
      </c>
      <c r="H76" s="72">
        <f>SUM(H64:H75)</f>
        <v>37079</v>
      </c>
      <c r="I76" s="72">
        <f>SUM(I64:I75)</f>
        <v>9349</v>
      </c>
      <c r="J76" s="100">
        <f>SUM(H76:I76)</f>
        <v>46428</v>
      </c>
      <c r="K76" s="100">
        <f>SUM(K64:K75)</f>
        <v>809729</v>
      </c>
    </row>
    <row r="77" spans="1:11" ht="16.5">
      <c r="A77" s="34"/>
      <c r="B77" s="29"/>
      <c r="C77" s="30"/>
      <c r="D77" s="30"/>
      <c r="E77" s="30"/>
      <c r="F77" s="78"/>
      <c r="G77" s="79"/>
      <c r="H77" s="74"/>
      <c r="I77" s="80"/>
      <c r="J77" s="74"/>
      <c r="K77" s="55"/>
    </row>
    <row r="78" spans="1:11" ht="16.5">
      <c r="A78" s="34"/>
      <c r="B78" s="29" t="s">
        <v>16</v>
      </c>
      <c r="C78" s="30"/>
      <c r="D78" s="30"/>
      <c r="E78" s="30"/>
      <c r="F78" s="78"/>
      <c r="G78" s="79"/>
      <c r="H78" s="74"/>
      <c r="I78" s="80"/>
      <c r="J78" s="74"/>
      <c r="K78" s="55"/>
    </row>
    <row r="79" spans="1:11" ht="15.75">
      <c r="A79" s="14">
        <v>1</v>
      </c>
      <c r="B79" s="14" t="s">
        <v>17</v>
      </c>
      <c r="C79" s="16" t="s">
        <v>69</v>
      </c>
      <c r="D79" s="17">
        <v>142</v>
      </c>
      <c r="E79" s="16" t="s">
        <v>38</v>
      </c>
      <c r="F79" s="70">
        <v>140000</v>
      </c>
      <c r="G79" s="77">
        <v>73887</v>
      </c>
      <c r="H79" s="71">
        <f t="shared" ref="H79:H93" si="25">ROUND(F79/36,0)</f>
        <v>3889</v>
      </c>
      <c r="I79" s="69">
        <f>ROUND(G79*13%*31/365,0)</f>
        <v>816</v>
      </c>
      <c r="J79" s="99">
        <f t="shared" ref="J79:J94" si="26">SUM(H79:I79)</f>
        <v>4705</v>
      </c>
      <c r="K79" s="106">
        <f t="shared" ref="K79:K94" si="27">G79-H79</f>
        <v>69998</v>
      </c>
    </row>
    <row r="80" spans="1:11" ht="15.75">
      <c r="A80" s="14">
        <v>2</v>
      </c>
      <c r="B80" s="14" t="s">
        <v>17</v>
      </c>
      <c r="C80" s="16" t="s">
        <v>174</v>
      </c>
      <c r="D80" s="17">
        <v>299</v>
      </c>
      <c r="E80" s="16" t="s">
        <v>38</v>
      </c>
      <c r="F80" s="70">
        <v>200000</v>
      </c>
      <c r="G80" s="77">
        <v>137146</v>
      </c>
      <c r="H80" s="71">
        <f>ROUND(F80/35,0)</f>
        <v>5714</v>
      </c>
      <c r="I80" s="69">
        <f t="shared" ref="I80:I94" si="28">ROUND(G80*13%*31/365,0)</f>
        <v>1514</v>
      </c>
      <c r="J80" s="99">
        <f t="shared" si="26"/>
        <v>7228</v>
      </c>
      <c r="K80" s="106">
        <f t="shared" si="27"/>
        <v>131432</v>
      </c>
    </row>
    <row r="81" spans="1:11" ht="15.75">
      <c r="A81" s="14">
        <v>3</v>
      </c>
      <c r="B81" s="14" t="s">
        <v>17</v>
      </c>
      <c r="C81" s="16" t="s">
        <v>264</v>
      </c>
      <c r="D81" s="17">
        <v>389</v>
      </c>
      <c r="E81" s="16" t="s">
        <v>78</v>
      </c>
      <c r="F81" s="70">
        <v>260000</v>
      </c>
      <c r="G81" s="77">
        <v>238334</v>
      </c>
      <c r="H81" s="71">
        <v>7222</v>
      </c>
      <c r="I81" s="69">
        <f t="shared" si="28"/>
        <v>2631</v>
      </c>
      <c r="J81" s="99">
        <f>SUM(H81:I81)</f>
        <v>9853</v>
      </c>
      <c r="K81" s="106">
        <f t="shared" si="27"/>
        <v>231112</v>
      </c>
    </row>
    <row r="82" spans="1:11" ht="15.75">
      <c r="A82" s="14">
        <v>4</v>
      </c>
      <c r="B82" s="14" t="s">
        <v>187</v>
      </c>
      <c r="C82" s="16" t="s">
        <v>188</v>
      </c>
      <c r="D82" s="17">
        <v>312</v>
      </c>
      <c r="E82" s="16" t="s">
        <v>38</v>
      </c>
      <c r="F82" s="70">
        <v>135000</v>
      </c>
      <c r="G82" s="77">
        <v>93750</v>
      </c>
      <c r="H82" s="71">
        <f>ROUND(F82/36,0)</f>
        <v>3750</v>
      </c>
      <c r="I82" s="69">
        <f t="shared" si="28"/>
        <v>1035</v>
      </c>
      <c r="J82" s="99">
        <f t="shared" si="26"/>
        <v>4785</v>
      </c>
      <c r="K82" s="106">
        <f t="shared" si="27"/>
        <v>90000</v>
      </c>
    </row>
    <row r="83" spans="1:11" ht="15.75">
      <c r="A83" s="14">
        <v>5</v>
      </c>
      <c r="B83" s="14" t="s">
        <v>187</v>
      </c>
      <c r="C83" s="16" t="s">
        <v>239</v>
      </c>
      <c r="D83" s="17">
        <v>360</v>
      </c>
      <c r="E83" s="16" t="s">
        <v>38</v>
      </c>
      <c r="F83" s="70">
        <v>125000</v>
      </c>
      <c r="G83" s="77">
        <v>100696</v>
      </c>
      <c r="H83" s="71">
        <f>ROUND(F83/36,0)</f>
        <v>3472</v>
      </c>
      <c r="I83" s="69">
        <f t="shared" si="28"/>
        <v>1112</v>
      </c>
      <c r="J83" s="99">
        <f t="shared" si="26"/>
        <v>4584</v>
      </c>
      <c r="K83" s="106">
        <f t="shared" si="27"/>
        <v>97224</v>
      </c>
    </row>
    <row r="84" spans="1:11" ht="15.75">
      <c r="A84" s="14">
        <v>6</v>
      </c>
      <c r="B84" s="14" t="s">
        <v>187</v>
      </c>
      <c r="C84" s="16" t="s">
        <v>212</v>
      </c>
      <c r="D84" s="17">
        <v>331</v>
      </c>
      <c r="E84" s="16" t="s">
        <v>38</v>
      </c>
      <c r="F84" s="70">
        <v>120000</v>
      </c>
      <c r="G84" s="77">
        <v>90003</v>
      </c>
      <c r="H84" s="71">
        <v>3333</v>
      </c>
      <c r="I84" s="69">
        <f t="shared" si="28"/>
        <v>994</v>
      </c>
      <c r="J84" s="99">
        <f t="shared" si="26"/>
        <v>4327</v>
      </c>
      <c r="K84" s="106">
        <f t="shared" si="27"/>
        <v>86670</v>
      </c>
    </row>
    <row r="85" spans="1:11" ht="15.75">
      <c r="A85" s="14">
        <v>7</v>
      </c>
      <c r="B85" s="14" t="s">
        <v>62</v>
      </c>
      <c r="C85" s="16" t="s">
        <v>61</v>
      </c>
      <c r="D85" s="17">
        <v>188</v>
      </c>
      <c r="E85" s="16" t="s">
        <v>38</v>
      </c>
      <c r="F85" s="70">
        <v>100000</v>
      </c>
      <c r="G85" s="77">
        <v>58330</v>
      </c>
      <c r="H85" s="71">
        <f t="shared" si="25"/>
        <v>2778</v>
      </c>
      <c r="I85" s="69">
        <f t="shared" si="28"/>
        <v>644</v>
      </c>
      <c r="J85" s="99">
        <f t="shared" si="26"/>
        <v>3422</v>
      </c>
      <c r="K85" s="106">
        <f t="shared" si="27"/>
        <v>55552</v>
      </c>
    </row>
    <row r="86" spans="1:11" ht="15.75">
      <c r="A86" s="14">
        <v>8</v>
      </c>
      <c r="B86" s="14" t="s">
        <v>62</v>
      </c>
      <c r="C86" s="16" t="s">
        <v>63</v>
      </c>
      <c r="D86" s="17">
        <v>189</v>
      </c>
      <c r="E86" s="16" t="s">
        <v>38</v>
      </c>
      <c r="F86" s="70">
        <v>100000</v>
      </c>
      <c r="G86" s="77">
        <v>58330</v>
      </c>
      <c r="H86" s="71">
        <f t="shared" si="25"/>
        <v>2778</v>
      </c>
      <c r="I86" s="69">
        <f t="shared" si="28"/>
        <v>644</v>
      </c>
      <c r="J86" s="99">
        <f t="shared" si="26"/>
        <v>3422</v>
      </c>
      <c r="K86" s="106">
        <f t="shared" si="27"/>
        <v>55552</v>
      </c>
    </row>
    <row r="87" spans="1:11" ht="15.75">
      <c r="A87" s="14">
        <v>9</v>
      </c>
      <c r="B87" s="14" t="s">
        <v>62</v>
      </c>
      <c r="C87" s="16" t="s">
        <v>64</v>
      </c>
      <c r="D87" s="17">
        <v>193</v>
      </c>
      <c r="E87" s="16" t="s">
        <v>38</v>
      </c>
      <c r="F87" s="70">
        <v>40000</v>
      </c>
      <c r="G87" s="77">
        <v>23335</v>
      </c>
      <c r="H87" s="71">
        <f t="shared" si="25"/>
        <v>1111</v>
      </c>
      <c r="I87" s="69">
        <f t="shared" si="28"/>
        <v>258</v>
      </c>
      <c r="J87" s="99">
        <f t="shared" si="26"/>
        <v>1369</v>
      </c>
      <c r="K87" s="106">
        <f t="shared" si="27"/>
        <v>22224</v>
      </c>
    </row>
    <row r="88" spans="1:11" ht="15.75">
      <c r="A88" s="14">
        <v>10</v>
      </c>
      <c r="B88" s="14" t="s">
        <v>62</v>
      </c>
      <c r="C88" s="16" t="s">
        <v>206</v>
      </c>
      <c r="D88" s="17">
        <v>324</v>
      </c>
      <c r="E88" s="16" t="s">
        <v>38</v>
      </c>
      <c r="F88" s="70">
        <v>110000</v>
      </c>
      <c r="G88" s="77">
        <v>79440</v>
      </c>
      <c r="H88" s="71">
        <f t="shared" si="25"/>
        <v>3056</v>
      </c>
      <c r="I88" s="69">
        <f t="shared" si="28"/>
        <v>877</v>
      </c>
      <c r="J88" s="99">
        <f t="shared" si="26"/>
        <v>3933</v>
      </c>
      <c r="K88" s="106">
        <f t="shared" si="27"/>
        <v>76384</v>
      </c>
    </row>
    <row r="89" spans="1:11" ht="15.75">
      <c r="A89" s="14">
        <v>11</v>
      </c>
      <c r="B89" s="14" t="s">
        <v>62</v>
      </c>
      <c r="C89" s="16" t="s">
        <v>65</v>
      </c>
      <c r="D89" s="17">
        <v>194</v>
      </c>
      <c r="E89" s="16" t="s">
        <v>38</v>
      </c>
      <c r="F89" s="70">
        <v>60000</v>
      </c>
      <c r="G89" s="77">
        <v>34995</v>
      </c>
      <c r="H89" s="71">
        <f t="shared" si="25"/>
        <v>1667</v>
      </c>
      <c r="I89" s="69">
        <f t="shared" si="28"/>
        <v>386</v>
      </c>
      <c r="J89" s="99">
        <f t="shared" si="26"/>
        <v>2053</v>
      </c>
      <c r="K89" s="106">
        <f t="shared" si="27"/>
        <v>33328</v>
      </c>
    </row>
    <row r="90" spans="1:11" ht="15.75">
      <c r="A90" s="14">
        <v>12</v>
      </c>
      <c r="B90" s="14" t="s">
        <v>66</v>
      </c>
      <c r="C90" s="16" t="s">
        <v>67</v>
      </c>
      <c r="D90" s="17">
        <v>195</v>
      </c>
      <c r="E90" s="16" t="s">
        <v>38</v>
      </c>
      <c r="F90" s="70">
        <v>100000</v>
      </c>
      <c r="G90" s="77">
        <v>40000</v>
      </c>
      <c r="H90" s="71">
        <f>ROUND(F90/25,0)</f>
        <v>4000</v>
      </c>
      <c r="I90" s="69">
        <f t="shared" si="28"/>
        <v>442</v>
      </c>
      <c r="J90" s="99">
        <f t="shared" si="26"/>
        <v>4442</v>
      </c>
      <c r="K90" s="106">
        <f t="shared" si="27"/>
        <v>36000</v>
      </c>
    </row>
    <row r="91" spans="1:11" ht="15.75">
      <c r="A91" s="14">
        <v>13</v>
      </c>
      <c r="B91" s="14" t="s">
        <v>66</v>
      </c>
      <c r="C91" s="16" t="s">
        <v>68</v>
      </c>
      <c r="D91" s="17">
        <v>196</v>
      </c>
      <c r="E91" s="16" t="s">
        <v>38</v>
      </c>
      <c r="F91" s="70">
        <v>45000</v>
      </c>
      <c r="G91" s="77">
        <v>26250</v>
      </c>
      <c r="H91" s="71">
        <f t="shared" si="25"/>
        <v>1250</v>
      </c>
      <c r="I91" s="69">
        <f t="shared" si="28"/>
        <v>290</v>
      </c>
      <c r="J91" s="99">
        <f t="shared" si="26"/>
        <v>1540</v>
      </c>
      <c r="K91" s="106">
        <f t="shared" si="27"/>
        <v>25000</v>
      </c>
    </row>
    <row r="92" spans="1:11" ht="15.75">
      <c r="A92" s="14">
        <v>14</v>
      </c>
      <c r="B92" s="14" t="s">
        <v>66</v>
      </c>
      <c r="C92" s="16" t="s">
        <v>189</v>
      </c>
      <c r="D92" s="17">
        <v>313</v>
      </c>
      <c r="E92" s="16" t="s">
        <v>38</v>
      </c>
      <c r="F92" s="70">
        <v>195000</v>
      </c>
      <c r="G92" s="77">
        <v>135413</v>
      </c>
      <c r="H92" s="71">
        <f t="shared" si="25"/>
        <v>5417</v>
      </c>
      <c r="I92" s="69">
        <f t="shared" si="28"/>
        <v>1495</v>
      </c>
      <c r="J92" s="99">
        <f t="shared" si="26"/>
        <v>6912</v>
      </c>
      <c r="K92" s="106">
        <f t="shared" si="27"/>
        <v>129996</v>
      </c>
    </row>
    <row r="93" spans="1:11" ht="15.75">
      <c r="A93" s="14">
        <v>15</v>
      </c>
      <c r="B93" s="14" t="s">
        <v>100</v>
      </c>
      <c r="C93" s="16" t="s">
        <v>101</v>
      </c>
      <c r="D93" s="17">
        <v>214</v>
      </c>
      <c r="E93" s="16" t="s">
        <v>38</v>
      </c>
      <c r="F93" s="70">
        <v>100000</v>
      </c>
      <c r="G93" s="77">
        <v>61108</v>
      </c>
      <c r="H93" s="71">
        <f t="shared" si="25"/>
        <v>2778</v>
      </c>
      <c r="I93" s="69">
        <f t="shared" si="28"/>
        <v>675</v>
      </c>
      <c r="J93" s="99">
        <f t="shared" si="26"/>
        <v>3453</v>
      </c>
      <c r="K93" s="106">
        <f t="shared" si="27"/>
        <v>58330</v>
      </c>
    </row>
    <row r="94" spans="1:11" ht="15.75">
      <c r="A94" s="115">
        <v>16</v>
      </c>
      <c r="B94" s="14" t="s">
        <v>16</v>
      </c>
      <c r="C94" s="16" t="s">
        <v>256</v>
      </c>
      <c r="D94" s="17">
        <v>382</v>
      </c>
      <c r="E94" s="16" t="s">
        <v>38</v>
      </c>
      <c r="F94" s="70">
        <v>85000</v>
      </c>
      <c r="G94" s="77">
        <v>75284</v>
      </c>
      <c r="H94" s="71">
        <v>2429</v>
      </c>
      <c r="I94" s="69">
        <f t="shared" si="28"/>
        <v>831</v>
      </c>
      <c r="J94" s="99">
        <f t="shared" si="26"/>
        <v>3260</v>
      </c>
      <c r="K94" s="108">
        <f t="shared" si="27"/>
        <v>72855</v>
      </c>
    </row>
    <row r="95" spans="1:11" ht="16.5">
      <c r="A95" s="27"/>
      <c r="B95" s="13" t="s">
        <v>4</v>
      </c>
      <c r="C95" s="20"/>
      <c r="D95" s="20"/>
      <c r="E95" s="20"/>
      <c r="F95" s="72">
        <f t="shared" ref="F95:K95" si="29">SUM(F79:F94)</f>
        <v>1915000</v>
      </c>
      <c r="G95" s="72">
        <f t="shared" si="29"/>
        <v>1326301</v>
      </c>
      <c r="H95" s="72">
        <f t="shared" si="29"/>
        <v>54644</v>
      </c>
      <c r="I95" s="72">
        <f t="shared" si="29"/>
        <v>14644</v>
      </c>
      <c r="J95" s="100">
        <f t="shared" si="29"/>
        <v>69288</v>
      </c>
      <c r="K95" s="100">
        <f t="shared" si="29"/>
        <v>1271657</v>
      </c>
    </row>
    <row r="96" spans="1:11" ht="16.5">
      <c r="A96" s="37"/>
      <c r="B96" s="29"/>
      <c r="C96" s="30"/>
      <c r="D96" s="30"/>
      <c r="E96" s="30"/>
      <c r="F96" s="78"/>
      <c r="G96" s="79"/>
      <c r="H96" s="74"/>
      <c r="I96" s="80"/>
      <c r="J96" s="74"/>
      <c r="K96" s="55"/>
    </row>
    <row r="97" spans="1:11" ht="16.5">
      <c r="A97" s="37"/>
      <c r="B97" s="29"/>
      <c r="C97" s="30"/>
      <c r="D97" s="30"/>
      <c r="E97" s="30"/>
      <c r="F97" s="78"/>
      <c r="G97" s="79"/>
      <c r="H97" s="74"/>
      <c r="I97" s="80"/>
      <c r="J97" s="74"/>
      <c r="K97" s="55"/>
    </row>
    <row r="98" spans="1:11" ht="16.5">
      <c r="A98" s="37"/>
      <c r="B98" s="29" t="s">
        <v>18</v>
      </c>
      <c r="C98" s="30"/>
      <c r="D98" s="30"/>
      <c r="E98" s="30"/>
      <c r="F98" s="78"/>
      <c r="G98" s="79"/>
      <c r="H98" s="76"/>
      <c r="I98" s="80"/>
      <c r="J98" s="76"/>
      <c r="K98" s="55"/>
    </row>
    <row r="99" spans="1:11" ht="15.75">
      <c r="A99" s="27">
        <v>1</v>
      </c>
      <c r="B99" s="14" t="s">
        <v>19</v>
      </c>
      <c r="C99" s="16" t="s">
        <v>60</v>
      </c>
      <c r="D99" s="17">
        <v>153</v>
      </c>
      <c r="E99" s="16" t="s">
        <v>38</v>
      </c>
      <c r="F99" s="77">
        <v>55000</v>
      </c>
      <c r="G99" s="77">
        <v>8250</v>
      </c>
      <c r="H99" s="71">
        <f>ROUND(F99/20,0)</f>
        <v>2750</v>
      </c>
      <c r="I99" s="69">
        <f>ROUND(G99*13%*31/365,0)</f>
        <v>91</v>
      </c>
      <c r="J99" s="99">
        <f t="shared" ref="J99:J107" si="30">SUM(H99:I99)</f>
        <v>2841</v>
      </c>
      <c r="K99" s="106">
        <f t="shared" ref="K99:K108" si="31">G99-H99</f>
        <v>5500</v>
      </c>
    </row>
    <row r="100" spans="1:11" ht="15.75">
      <c r="A100" s="27">
        <v>2</v>
      </c>
      <c r="B100" s="14" t="s">
        <v>19</v>
      </c>
      <c r="C100" s="16" t="s">
        <v>54</v>
      </c>
      <c r="D100" s="17">
        <v>154</v>
      </c>
      <c r="E100" s="16" t="s">
        <v>38</v>
      </c>
      <c r="F100" s="77">
        <v>85000</v>
      </c>
      <c r="G100" s="77">
        <v>19312</v>
      </c>
      <c r="H100" s="71">
        <f>ROUND(F100/22,0)</f>
        <v>3864</v>
      </c>
      <c r="I100" s="69">
        <f t="shared" ref="I100:I108" si="32">ROUND(G100*13%*31/365,0)</f>
        <v>213</v>
      </c>
      <c r="J100" s="99">
        <f t="shared" si="30"/>
        <v>4077</v>
      </c>
      <c r="K100" s="106">
        <f t="shared" si="31"/>
        <v>15448</v>
      </c>
    </row>
    <row r="101" spans="1:11" ht="15.75">
      <c r="A101" s="27">
        <v>3</v>
      </c>
      <c r="B101" s="14" t="s">
        <v>18</v>
      </c>
      <c r="C101" s="16" t="s">
        <v>192</v>
      </c>
      <c r="D101" s="17">
        <v>315</v>
      </c>
      <c r="E101" s="16" t="s">
        <v>38</v>
      </c>
      <c r="F101" s="77">
        <v>100000</v>
      </c>
      <c r="G101" s="77">
        <v>69442</v>
      </c>
      <c r="H101" s="71">
        <f>ROUND(F101/36,0)</f>
        <v>2778</v>
      </c>
      <c r="I101" s="69">
        <f t="shared" si="32"/>
        <v>767</v>
      </c>
      <c r="J101" s="99">
        <f t="shared" si="30"/>
        <v>3545</v>
      </c>
      <c r="K101" s="106">
        <f t="shared" si="31"/>
        <v>66664</v>
      </c>
    </row>
    <row r="102" spans="1:11" ht="15.75">
      <c r="A102" s="27">
        <v>4</v>
      </c>
      <c r="B102" s="14" t="s">
        <v>18</v>
      </c>
      <c r="C102" s="16" t="s">
        <v>193</v>
      </c>
      <c r="D102" s="17">
        <v>316</v>
      </c>
      <c r="E102" s="16" t="s">
        <v>38</v>
      </c>
      <c r="F102" s="77">
        <v>65000</v>
      </c>
      <c r="G102" s="77">
        <v>45134</v>
      </c>
      <c r="H102" s="71">
        <f>ROUND(F102/36,0)</f>
        <v>1806</v>
      </c>
      <c r="I102" s="69">
        <f t="shared" si="32"/>
        <v>498</v>
      </c>
      <c r="J102" s="99">
        <f t="shared" si="30"/>
        <v>2304</v>
      </c>
      <c r="K102" s="106">
        <f t="shared" si="31"/>
        <v>43328</v>
      </c>
    </row>
    <row r="103" spans="1:11" ht="15.75">
      <c r="A103" s="27">
        <v>5</v>
      </c>
      <c r="B103" s="14" t="s">
        <v>222</v>
      </c>
      <c r="C103" s="16" t="s">
        <v>223</v>
      </c>
      <c r="D103" s="17">
        <v>350</v>
      </c>
      <c r="E103" s="16" t="s">
        <v>38</v>
      </c>
      <c r="F103" s="77">
        <v>90000</v>
      </c>
      <c r="G103" s="77">
        <v>70000</v>
      </c>
      <c r="H103" s="71">
        <f>ROUND(F103/36,0)</f>
        <v>2500</v>
      </c>
      <c r="I103" s="69">
        <f t="shared" si="32"/>
        <v>773</v>
      </c>
      <c r="J103" s="99">
        <f t="shared" si="30"/>
        <v>3273</v>
      </c>
      <c r="K103" s="106">
        <f t="shared" si="31"/>
        <v>67500</v>
      </c>
    </row>
    <row r="104" spans="1:11" ht="15.75">
      <c r="A104" s="27">
        <v>6</v>
      </c>
      <c r="B104" s="14" t="s">
        <v>222</v>
      </c>
      <c r="C104" s="16" t="s">
        <v>184</v>
      </c>
      <c r="D104" s="52">
        <v>285</v>
      </c>
      <c r="E104" s="16" t="s">
        <v>78</v>
      </c>
      <c r="F104" s="85">
        <v>110000</v>
      </c>
      <c r="G104" s="77">
        <v>76384</v>
      </c>
      <c r="H104" s="71">
        <f t="shared" ref="H104" si="33">ROUND(F104/36,0)</f>
        <v>3056</v>
      </c>
      <c r="I104" s="69">
        <f t="shared" si="32"/>
        <v>843</v>
      </c>
      <c r="J104" s="99">
        <f t="shared" si="30"/>
        <v>3899</v>
      </c>
      <c r="K104" s="106">
        <f t="shared" si="31"/>
        <v>73328</v>
      </c>
    </row>
    <row r="105" spans="1:11" ht="15.75">
      <c r="A105" s="27">
        <v>7</v>
      </c>
      <c r="B105" s="14" t="s">
        <v>71</v>
      </c>
      <c r="C105" s="16" t="s">
        <v>196</v>
      </c>
      <c r="D105" s="17">
        <v>318</v>
      </c>
      <c r="E105" s="16" t="s">
        <v>38</v>
      </c>
      <c r="F105" s="77">
        <v>40000</v>
      </c>
      <c r="G105" s="77">
        <v>23082</v>
      </c>
      <c r="H105" s="71">
        <f>ROUND(F105/26,0)</f>
        <v>1538</v>
      </c>
      <c r="I105" s="69">
        <f t="shared" si="32"/>
        <v>255</v>
      </c>
      <c r="J105" s="99">
        <f t="shared" si="30"/>
        <v>1793</v>
      </c>
      <c r="K105" s="106">
        <f t="shared" si="31"/>
        <v>21544</v>
      </c>
    </row>
    <row r="106" spans="1:11" ht="15.75">
      <c r="A106" s="27">
        <v>8</v>
      </c>
      <c r="B106" s="14" t="s">
        <v>71</v>
      </c>
      <c r="C106" s="16" t="s">
        <v>72</v>
      </c>
      <c r="D106" s="17">
        <v>197</v>
      </c>
      <c r="E106" s="16" t="s">
        <v>38</v>
      </c>
      <c r="F106" s="77">
        <v>90000</v>
      </c>
      <c r="G106" s="77">
        <v>19513</v>
      </c>
      <c r="H106" s="71">
        <v>976</v>
      </c>
      <c r="I106" s="69">
        <f t="shared" si="32"/>
        <v>215</v>
      </c>
      <c r="J106" s="99">
        <f t="shared" si="30"/>
        <v>1191</v>
      </c>
      <c r="K106" s="106">
        <f t="shared" si="31"/>
        <v>18537</v>
      </c>
    </row>
    <row r="107" spans="1:11" ht="15.75">
      <c r="A107" s="27">
        <v>9</v>
      </c>
      <c r="B107" s="14" t="s">
        <v>71</v>
      </c>
      <c r="C107" s="16" t="s">
        <v>172</v>
      </c>
      <c r="D107" s="17">
        <v>297</v>
      </c>
      <c r="E107" s="16" t="s">
        <v>38</v>
      </c>
      <c r="F107" s="77">
        <v>90000</v>
      </c>
      <c r="G107" s="77">
        <v>51918</v>
      </c>
      <c r="H107" s="71">
        <f>ROUND(F107/26,0)</f>
        <v>3462</v>
      </c>
      <c r="I107" s="69">
        <f t="shared" si="32"/>
        <v>573</v>
      </c>
      <c r="J107" s="99">
        <f t="shared" si="30"/>
        <v>4035</v>
      </c>
      <c r="K107" s="106">
        <f t="shared" si="31"/>
        <v>48456</v>
      </c>
    </row>
    <row r="108" spans="1:11" ht="15.75">
      <c r="A108" s="14">
        <v>11</v>
      </c>
      <c r="B108" s="14" t="s">
        <v>84</v>
      </c>
      <c r="C108" s="16" t="s">
        <v>220</v>
      </c>
      <c r="D108" s="52">
        <v>346</v>
      </c>
      <c r="E108" s="16" t="s">
        <v>78</v>
      </c>
      <c r="F108" s="85">
        <v>60000</v>
      </c>
      <c r="G108" s="77">
        <v>46664</v>
      </c>
      <c r="H108" s="71">
        <f t="shared" ref="H108" si="34">ROUND(F108/36,0)</f>
        <v>1667</v>
      </c>
      <c r="I108" s="69">
        <f t="shared" si="32"/>
        <v>515</v>
      </c>
      <c r="J108" s="99">
        <f>SUM(H108:I108)</f>
        <v>2182</v>
      </c>
      <c r="K108" s="106">
        <f t="shared" si="31"/>
        <v>44997</v>
      </c>
    </row>
    <row r="110" spans="1:11" ht="16.5">
      <c r="A110" s="14"/>
      <c r="B110" s="13" t="s">
        <v>4</v>
      </c>
      <c r="C110" s="20"/>
      <c r="D110" s="20"/>
      <c r="E110" s="20"/>
      <c r="F110" s="72">
        <f t="shared" ref="F110:K110" si="35">SUM(F99:F108)</f>
        <v>785000</v>
      </c>
      <c r="G110" s="72">
        <f t="shared" si="35"/>
        <v>429699</v>
      </c>
      <c r="H110" s="72">
        <f t="shared" si="35"/>
        <v>24397</v>
      </c>
      <c r="I110" s="72">
        <f t="shared" si="35"/>
        <v>4743</v>
      </c>
      <c r="J110" s="100">
        <f t="shared" si="35"/>
        <v>29140</v>
      </c>
      <c r="K110" s="100">
        <f t="shared" si="35"/>
        <v>405302</v>
      </c>
    </row>
    <row r="111" spans="1:11" ht="16.5">
      <c r="A111" s="34"/>
      <c r="B111" s="29"/>
      <c r="C111" s="30"/>
      <c r="D111" s="30"/>
      <c r="E111" s="30"/>
      <c r="F111" s="78"/>
      <c r="G111" s="79"/>
      <c r="H111" s="74"/>
      <c r="I111" s="80"/>
      <c r="J111" s="74"/>
      <c r="K111" s="55"/>
    </row>
    <row r="112" spans="1:11" ht="16.5">
      <c r="A112" s="34"/>
      <c r="B112" s="29" t="s">
        <v>79</v>
      </c>
      <c r="C112" s="30"/>
      <c r="D112" s="48"/>
      <c r="E112" s="30"/>
      <c r="F112" s="86"/>
      <c r="G112" s="79"/>
      <c r="H112" s="74"/>
      <c r="I112" s="80"/>
      <c r="J112" s="74"/>
      <c r="K112" s="55"/>
    </row>
    <row r="113" spans="1:11" ht="15.75">
      <c r="A113" s="14">
        <v>1</v>
      </c>
      <c r="B113" s="14" t="s">
        <v>79</v>
      </c>
      <c r="C113" s="16" t="s">
        <v>80</v>
      </c>
      <c r="D113" s="52">
        <v>191</v>
      </c>
      <c r="E113" s="16" t="s">
        <v>78</v>
      </c>
      <c r="F113" s="85">
        <v>100000</v>
      </c>
      <c r="G113" s="77">
        <v>55885</v>
      </c>
      <c r="H113" s="71">
        <f>ROUND(F113/34,0)</f>
        <v>2941</v>
      </c>
      <c r="I113" s="69">
        <f>ROUND(G113*13%*30/365,0)</f>
        <v>597</v>
      </c>
      <c r="J113" s="99">
        <f>SUM(H113:I113)</f>
        <v>3538</v>
      </c>
      <c r="K113" s="106">
        <f t="shared" ref="K113:K124" si="36">G113-H113</f>
        <v>52944</v>
      </c>
    </row>
    <row r="114" spans="1:11" ht="15.75">
      <c r="A114" s="14">
        <v>2</v>
      </c>
      <c r="B114" s="14" t="s">
        <v>79</v>
      </c>
      <c r="C114" s="16" t="s">
        <v>240</v>
      </c>
      <c r="D114" s="52">
        <v>361</v>
      </c>
      <c r="E114" s="16" t="s">
        <v>78</v>
      </c>
      <c r="F114" s="85">
        <v>100000</v>
      </c>
      <c r="G114" s="77">
        <v>79413</v>
      </c>
      <c r="H114" s="71">
        <f>ROUND(F114/34,0)</f>
        <v>2941</v>
      </c>
      <c r="I114" s="69">
        <f t="shared" ref="I114:I125" si="37">ROUND(G114*13%*30/365,0)</f>
        <v>849</v>
      </c>
      <c r="J114" s="99">
        <f t="shared" ref="J114:J124" si="38">SUM(H114:I114)</f>
        <v>3790</v>
      </c>
      <c r="K114" s="106">
        <f t="shared" si="36"/>
        <v>76472</v>
      </c>
    </row>
    <row r="115" spans="1:11" ht="15.75">
      <c r="A115" s="14">
        <v>3</v>
      </c>
      <c r="B115" s="14" t="s">
        <v>79</v>
      </c>
      <c r="C115" s="16" t="s">
        <v>104</v>
      </c>
      <c r="D115" s="52">
        <v>216</v>
      </c>
      <c r="E115" s="16" t="s">
        <v>78</v>
      </c>
      <c r="F115" s="85">
        <v>75000</v>
      </c>
      <c r="G115" s="77">
        <v>45838</v>
      </c>
      <c r="H115" s="71">
        <f>ROUND(F115/36,0)</f>
        <v>2083</v>
      </c>
      <c r="I115" s="69">
        <f t="shared" si="37"/>
        <v>490</v>
      </c>
      <c r="J115" s="99">
        <f t="shared" si="38"/>
        <v>2573</v>
      </c>
      <c r="K115" s="106">
        <f t="shared" si="36"/>
        <v>43755</v>
      </c>
    </row>
    <row r="116" spans="1:11" ht="15.75">
      <c r="A116" s="14">
        <v>4</v>
      </c>
      <c r="B116" s="14" t="s">
        <v>79</v>
      </c>
      <c r="C116" s="16" t="s">
        <v>124</v>
      </c>
      <c r="D116" s="52">
        <v>246</v>
      </c>
      <c r="E116" s="16" t="s">
        <v>78</v>
      </c>
      <c r="F116" s="85">
        <v>75000</v>
      </c>
      <c r="G116" s="77">
        <v>47921</v>
      </c>
      <c r="H116" s="71">
        <f>ROUND(F116/36,0)</f>
        <v>2083</v>
      </c>
      <c r="I116" s="69">
        <f t="shared" si="37"/>
        <v>512</v>
      </c>
      <c r="J116" s="99">
        <f t="shared" si="38"/>
        <v>2595</v>
      </c>
      <c r="K116" s="106">
        <f t="shared" si="36"/>
        <v>45838</v>
      </c>
    </row>
    <row r="117" spans="1:11" ht="15.75">
      <c r="A117" s="14">
        <v>5</v>
      </c>
      <c r="B117" s="14" t="s">
        <v>79</v>
      </c>
      <c r="C117" s="16" t="s">
        <v>135</v>
      </c>
      <c r="D117" s="52">
        <v>202</v>
      </c>
      <c r="E117" s="16" t="s">
        <v>78</v>
      </c>
      <c r="F117" s="85">
        <v>50000</v>
      </c>
      <c r="G117" s="70">
        <v>15000</v>
      </c>
      <c r="H117" s="71">
        <f>ROUND(F117/20,0)</f>
        <v>2500</v>
      </c>
      <c r="I117" s="69">
        <f t="shared" si="37"/>
        <v>160</v>
      </c>
      <c r="J117" s="99">
        <f t="shared" si="38"/>
        <v>2660</v>
      </c>
      <c r="K117" s="106">
        <f t="shared" si="36"/>
        <v>12500</v>
      </c>
    </row>
    <row r="118" spans="1:11" ht="15.75">
      <c r="A118" s="14">
        <v>6</v>
      </c>
      <c r="B118" s="14" t="s">
        <v>79</v>
      </c>
      <c r="C118" s="16" t="s">
        <v>257</v>
      </c>
      <c r="D118" s="52">
        <v>377</v>
      </c>
      <c r="E118" s="16" t="s">
        <v>78</v>
      </c>
      <c r="F118" s="85">
        <v>44000</v>
      </c>
      <c r="G118" s="70">
        <v>39112</v>
      </c>
      <c r="H118" s="71">
        <v>1222</v>
      </c>
      <c r="I118" s="69">
        <f t="shared" si="37"/>
        <v>418</v>
      </c>
      <c r="J118" s="99">
        <f t="shared" si="38"/>
        <v>1640</v>
      </c>
      <c r="K118" s="106">
        <f t="shared" si="36"/>
        <v>37890</v>
      </c>
    </row>
    <row r="119" spans="1:11" ht="15.75">
      <c r="A119" s="14">
        <v>7</v>
      </c>
      <c r="B119" s="14" t="s">
        <v>103</v>
      </c>
      <c r="C119" s="16" t="s">
        <v>107</v>
      </c>
      <c r="D119" s="52">
        <v>217</v>
      </c>
      <c r="E119" s="16" t="s">
        <v>78</v>
      </c>
      <c r="F119" s="85">
        <v>100000</v>
      </c>
      <c r="G119" s="77">
        <v>57569</v>
      </c>
      <c r="H119" s="71">
        <f>ROUND(F119/36,0)</f>
        <v>2778</v>
      </c>
      <c r="I119" s="69">
        <f t="shared" si="37"/>
        <v>615</v>
      </c>
      <c r="J119" s="99">
        <f t="shared" si="38"/>
        <v>3393</v>
      </c>
      <c r="K119" s="106">
        <f t="shared" si="36"/>
        <v>54791</v>
      </c>
    </row>
    <row r="120" spans="1:11" ht="15.75">
      <c r="A120" s="14">
        <v>8</v>
      </c>
      <c r="B120" s="14" t="s">
        <v>103</v>
      </c>
      <c r="C120" s="16" t="s">
        <v>105</v>
      </c>
      <c r="D120" s="52">
        <v>218</v>
      </c>
      <c r="E120" s="16" t="s">
        <v>78</v>
      </c>
      <c r="F120" s="85">
        <v>100000</v>
      </c>
      <c r="G120" s="77">
        <v>57569</v>
      </c>
      <c r="H120" s="71">
        <f t="shared" ref="H120:H124" si="39">ROUND(F120/36,0)</f>
        <v>2778</v>
      </c>
      <c r="I120" s="69">
        <f t="shared" si="37"/>
        <v>615</v>
      </c>
      <c r="J120" s="99">
        <f t="shared" si="38"/>
        <v>3393</v>
      </c>
      <c r="K120" s="106">
        <f t="shared" si="36"/>
        <v>54791</v>
      </c>
    </row>
    <row r="121" spans="1:11" ht="15.75">
      <c r="A121" s="14">
        <v>9</v>
      </c>
      <c r="B121" s="14" t="s">
        <v>224</v>
      </c>
      <c r="C121" s="16" t="s">
        <v>225</v>
      </c>
      <c r="D121" s="52">
        <v>351</v>
      </c>
      <c r="E121" s="16" t="s">
        <v>78</v>
      </c>
      <c r="F121" s="85">
        <v>140000</v>
      </c>
      <c r="G121" s="77">
        <v>108888</v>
      </c>
      <c r="H121" s="71">
        <f t="shared" si="39"/>
        <v>3889</v>
      </c>
      <c r="I121" s="69">
        <f t="shared" si="37"/>
        <v>1163</v>
      </c>
      <c r="J121" s="99">
        <f t="shared" si="38"/>
        <v>5052</v>
      </c>
      <c r="K121" s="106">
        <f t="shared" si="36"/>
        <v>104999</v>
      </c>
    </row>
    <row r="122" spans="1:11" ht="15.75">
      <c r="A122" s="14">
        <v>10</v>
      </c>
      <c r="B122" s="14" t="s">
        <v>132</v>
      </c>
      <c r="C122" s="16" t="s">
        <v>133</v>
      </c>
      <c r="D122" s="52">
        <v>250</v>
      </c>
      <c r="E122" s="16" t="s">
        <v>78</v>
      </c>
      <c r="F122" s="85">
        <v>125000</v>
      </c>
      <c r="G122" s="77">
        <v>79864</v>
      </c>
      <c r="H122" s="71">
        <f t="shared" si="39"/>
        <v>3472</v>
      </c>
      <c r="I122" s="69">
        <f t="shared" si="37"/>
        <v>853</v>
      </c>
      <c r="J122" s="99">
        <f t="shared" si="38"/>
        <v>4325</v>
      </c>
      <c r="K122" s="106">
        <f t="shared" si="36"/>
        <v>76392</v>
      </c>
    </row>
    <row r="123" spans="1:11" ht="15.75">
      <c r="A123" s="14">
        <v>11</v>
      </c>
      <c r="B123" s="14" t="s">
        <v>132</v>
      </c>
      <c r="C123" s="16" t="s">
        <v>139</v>
      </c>
      <c r="D123" s="52">
        <v>254</v>
      </c>
      <c r="E123" s="16" t="s">
        <v>78</v>
      </c>
      <c r="F123" s="85">
        <v>140000</v>
      </c>
      <c r="G123" s="77">
        <v>89443</v>
      </c>
      <c r="H123" s="71">
        <f t="shared" si="39"/>
        <v>3889</v>
      </c>
      <c r="I123" s="69">
        <f t="shared" si="37"/>
        <v>956</v>
      </c>
      <c r="J123" s="99">
        <f t="shared" si="38"/>
        <v>4845</v>
      </c>
      <c r="K123" s="106">
        <f t="shared" si="36"/>
        <v>85554</v>
      </c>
    </row>
    <row r="124" spans="1:11" ht="15.75">
      <c r="A124" s="14">
        <v>12</v>
      </c>
      <c r="B124" s="14" t="s">
        <v>266</v>
      </c>
      <c r="C124" s="16" t="s">
        <v>263</v>
      </c>
      <c r="D124" s="52">
        <v>387</v>
      </c>
      <c r="E124" s="16" t="s">
        <v>78</v>
      </c>
      <c r="F124" s="85">
        <v>85000</v>
      </c>
      <c r="G124" s="77">
        <v>77917</v>
      </c>
      <c r="H124" s="71">
        <f t="shared" si="39"/>
        <v>2361</v>
      </c>
      <c r="I124" s="69">
        <f t="shared" si="37"/>
        <v>833</v>
      </c>
      <c r="J124" s="99">
        <f t="shared" si="38"/>
        <v>3194</v>
      </c>
      <c r="K124" s="106">
        <f t="shared" si="36"/>
        <v>75556</v>
      </c>
    </row>
    <row r="125" spans="1:11" ht="15.75">
      <c r="A125" s="14">
        <v>13</v>
      </c>
      <c r="B125" s="14" t="s">
        <v>211</v>
      </c>
      <c r="C125" s="16" t="s">
        <v>85</v>
      </c>
      <c r="D125" s="52">
        <v>187</v>
      </c>
      <c r="E125" s="16" t="s">
        <v>78</v>
      </c>
      <c r="F125" s="85">
        <v>60000</v>
      </c>
      <c r="G125" s="77">
        <v>34995</v>
      </c>
      <c r="H125" s="71">
        <f>ROUND(F125/36,0)</f>
        <v>1667</v>
      </c>
      <c r="I125" s="69">
        <f t="shared" si="37"/>
        <v>374</v>
      </c>
      <c r="J125" s="99">
        <f>SUM(H125:I125)</f>
        <v>2041</v>
      </c>
      <c r="K125" s="106">
        <f>G125-H125</f>
        <v>33328</v>
      </c>
    </row>
    <row r="126" spans="1:11" ht="16.5">
      <c r="A126" s="14"/>
      <c r="B126" s="13" t="s">
        <v>4</v>
      </c>
      <c r="C126" s="20"/>
      <c r="D126" s="46"/>
      <c r="E126" s="20"/>
      <c r="F126" s="72">
        <f t="shared" ref="F126:K126" si="40">SUM(F113:F125)</f>
        <v>1194000</v>
      </c>
      <c r="G126" s="72">
        <f>SUM(G113:G125)</f>
        <v>789414</v>
      </c>
      <c r="H126" s="72">
        <f>SUM(H113:H125)</f>
        <v>34604</v>
      </c>
      <c r="I126" s="72">
        <f t="shared" si="40"/>
        <v>8435</v>
      </c>
      <c r="J126" s="72">
        <f t="shared" si="40"/>
        <v>43039</v>
      </c>
      <c r="K126" s="100">
        <f t="shared" si="40"/>
        <v>754810</v>
      </c>
    </row>
    <row r="127" spans="1:11" ht="16.5">
      <c r="A127" s="34"/>
      <c r="B127" s="29"/>
      <c r="C127" s="30"/>
      <c r="D127" s="48"/>
      <c r="E127" s="30"/>
      <c r="F127" s="74"/>
      <c r="G127" s="74"/>
      <c r="H127" s="74"/>
      <c r="I127" s="74"/>
      <c r="J127" s="74"/>
      <c r="K127" s="55"/>
    </row>
    <row r="128" spans="1:11" ht="16.5">
      <c r="A128" s="34"/>
      <c r="B128" s="29" t="s">
        <v>75</v>
      </c>
      <c r="C128" s="30"/>
      <c r="D128" s="30"/>
      <c r="E128" s="30"/>
      <c r="F128" s="78"/>
      <c r="G128" s="79"/>
      <c r="H128" s="74"/>
      <c r="I128" s="80"/>
      <c r="J128" s="74"/>
      <c r="K128" s="55"/>
    </row>
    <row r="129" spans="1:13" ht="15.75">
      <c r="A129" s="14">
        <v>1</v>
      </c>
      <c r="B129" s="14" t="s">
        <v>76</v>
      </c>
      <c r="C129" s="16" t="s">
        <v>77</v>
      </c>
      <c r="D129" s="52">
        <v>190</v>
      </c>
      <c r="E129" s="16" t="s">
        <v>78</v>
      </c>
      <c r="F129" s="85">
        <v>90000</v>
      </c>
      <c r="G129" s="77">
        <v>52500</v>
      </c>
      <c r="H129" s="71">
        <f>ROUND(F129/36,0)</f>
        <v>2500</v>
      </c>
      <c r="I129" s="69">
        <f>ROUND(G129*13%*31/365,0)</f>
        <v>580</v>
      </c>
      <c r="J129" s="99">
        <f>SUM(H129:I129)</f>
        <v>3080</v>
      </c>
      <c r="K129" s="106">
        <f t="shared" ref="K129:K130" si="41">G129-H129</f>
        <v>50000</v>
      </c>
    </row>
    <row r="130" spans="1:13" ht="15.75">
      <c r="A130" s="14">
        <v>2</v>
      </c>
      <c r="B130" s="14" t="s">
        <v>76</v>
      </c>
      <c r="C130" s="16" t="s">
        <v>102</v>
      </c>
      <c r="D130" s="52">
        <v>215</v>
      </c>
      <c r="E130" s="16" t="s">
        <v>78</v>
      </c>
      <c r="F130" s="85">
        <v>75000</v>
      </c>
      <c r="G130" s="77">
        <v>45838</v>
      </c>
      <c r="H130" s="71">
        <f>ROUND(F130/36,0)</f>
        <v>2083</v>
      </c>
      <c r="I130" s="69">
        <f>ROUND(G130*13%*31/365,0)</f>
        <v>506</v>
      </c>
      <c r="J130" s="99">
        <f t="shared" ref="J130" si="42">SUM(H130:I130)</f>
        <v>2589</v>
      </c>
      <c r="K130" s="106">
        <f t="shared" si="41"/>
        <v>43755</v>
      </c>
    </row>
    <row r="131" spans="1:13" ht="16.5">
      <c r="A131" s="14"/>
      <c r="B131" s="13" t="s">
        <v>4</v>
      </c>
      <c r="C131" s="20"/>
      <c r="D131" s="46"/>
      <c r="E131" s="20"/>
      <c r="F131" s="72">
        <f t="shared" ref="F131:H131" si="43">SUM(F129:F130)</f>
        <v>165000</v>
      </c>
      <c r="G131" s="72">
        <f>SUM(G129:G130)</f>
        <v>98338</v>
      </c>
      <c r="H131" s="72">
        <f t="shared" si="43"/>
        <v>4583</v>
      </c>
      <c r="I131" s="72">
        <f>SUM(I129:I130)</f>
        <v>1086</v>
      </c>
      <c r="J131" s="100">
        <f>SUM(J129:J130)</f>
        <v>5669</v>
      </c>
      <c r="K131" s="100">
        <f>SUM(K129:K130)</f>
        <v>93755</v>
      </c>
    </row>
    <row r="132" spans="1:13" ht="16.5">
      <c r="A132" s="34"/>
      <c r="B132" s="29"/>
      <c r="C132" s="30"/>
      <c r="D132" s="48"/>
      <c r="E132" s="30"/>
      <c r="F132" s="74"/>
      <c r="G132" s="74"/>
      <c r="H132" s="74"/>
      <c r="I132" s="74"/>
      <c r="J132" s="74"/>
      <c r="K132" s="55"/>
    </row>
    <row r="133" spans="1:13" ht="16.5">
      <c r="A133" s="34"/>
      <c r="B133" s="29"/>
      <c r="C133" s="30"/>
      <c r="D133" s="48"/>
      <c r="E133" s="30"/>
      <c r="F133" s="74"/>
      <c r="G133" s="74"/>
      <c r="H133" s="74"/>
      <c r="I133" s="74"/>
      <c r="J133" s="74"/>
      <c r="K133" s="55"/>
    </row>
    <row r="134" spans="1:13" ht="16.5">
      <c r="A134" s="34"/>
      <c r="B134" s="29" t="s">
        <v>109</v>
      </c>
      <c r="C134" s="30"/>
      <c r="D134" s="48"/>
      <c r="E134" s="30"/>
      <c r="F134" s="86"/>
      <c r="G134" s="79"/>
      <c r="H134" s="74"/>
      <c r="I134" s="80"/>
      <c r="J134" s="74"/>
      <c r="K134" s="55"/>
    </row>
    <row r="135" spans="1:13" ht="15.75">
      <c r="A135" s="14">
        <v>1</v>
      </c>
      <c r="B135" s="14" t="s">
        <v>110</v>
      </c>
      <c r="C135" s="16" t="s">
        <v>111</v>
      </c>
      <c r="D135" s="52">
        <v>225</v>
      </c>
      <c r="E135" s="16" t="s">
        <v>78</v>
      </c>
      <c r="F135" s="85">
        <v>86000</v>
      </c>
      <c r="G135" s="77">
        <v>52554</v>
      </c>
      <c r="H135" s="71">
        <f t="shared" ref="H135:H149" si="44">ROUND(F135/36,0)</f>
        <v>2389</v>
      </c>
      <c r="I135" s="69">
        <f>ROUND(G135*13%*31/365,0)</f>
        <v>580</v>
      </c>
      <c r="J135" s="99">
        <f t="shared" ref="J135:J150" si="45">SUM(H135:I135)</f>
        <v>2969</v>
      </c>
      <c r="K135" s="106">
        <f t="shared" ref="K135:K150" si="46">G135-H135</f>
        <v>50165</v>
      </c>
    </row>
    <row r="136" spans="1:13" ht="15.75">
      <c r="A136" s="14">
        <v>2</v>
      </c>
      <c r="B136" s="14" t="s">
        <v>110</v>
      </c>
      <c r="C136" s="16" t="s">
        <v>112</v>
      </c>
      <c r="D136" s="52">
        <v>226</v>
      </c>
      <c r="E136" s="16" t="s">
        <v>78</v>
      </c>
      <c r="F136" s="85">
        <v>93000</v>
      </c>
      <c r="G136" s="77">
        <v>56838</v>
      </c>
      <c r="H136" s="71">
        <f t="shared" si="44"/>
        <v>2583</v>
      </c>
      <c r="I136" s="69">
        <f t="shared" ref="I136:I149" si="47">ROUND(G136*13%*31/365,0)</f>
        <v>628</v>
      </c>
      <c r="J136" s="99">
        <f t="shared" si="45"/>
        <v>3211</v>
      </c>
      <c r="K136" s="106">
        <f t="shared" si="46"/>
        <v>54255</v>
      </c>
    </row>
    <row r="137" spans="1:13" ht="15.75">
      <c r="A137" s="14">
        <v>3</v>
      </c>
      <c r="B137" s="14" t="s">
        <v>110</v>
      </c>
      <c r="C137" s="16" t="s">
        <v>113</v>
      </c>
      <c r="D137" s="52">
        <v>227</v>
      </c>
      <c r="E137" s="16" t="s">
        <v>78</v>
      </c>
      <c r="F137" s="85">
        <v>68000</v>
      </c>
      <c r="G137" s="77">
        <v>41554</v>
      </c>
      <c r="H137" s="71">
        <f t="shared" si="44"/>
        <v>1889</v>
      </c>
      <c r="I137" s="69">
        <f t="shared" si="47"/>
        <v>459</v>
      </c>
      <c r="J137" s="99">
        <f t="shared" si="45"/>
        <v>2348</v>
      </c>
      <c r="K137" s="106">
        <f t="shared" si="46"/>
        <v>39665</v>
      </c>
    </row>
    <row r="138" spans="1:13" ht="15.75">
      <c r="A138" s="14">
        <v>4</v>
      </c>
      <c r="B138" s="14" t="s">
        <v>110</v>
      </c>
      <c r="C138" s="16" t="s">
        <v>114</v>
      </c>
      <c r="D138" s="52">
        <v>228</v>
      </c>
      <c r="E138" s="16" t="s">
        <v>78</v>
      </c>
      <c r="F138" s="85">
        <v>55000</v>
      </c>
      <c r="G138" s="77">
        <v>11724</v>
      </c>
      <c r="H138" s="71">
        <v>689</v>
      </c>
      <c r="I138" s="69">
        <f t="shared" si="47"/>
        <v>129</v>
      </c>
      <c r="J138" s="99">
        <f t="shared" si="45"/>
        <v>818</v>
      </c>
      <c r="K138" s="106">
        <f t="shared" si="46"/>
        <v>11035</v>
      </c>
    </row>
    <row r="139" spans="1:13" ht="15.75">
      <c r="A139" s="14">
        <v>5</v>
      </c>
      <c r="B139" s="14" t="s">
        <v>110</v>
      </c>
      <c r="C139" s="16" t="s">
        <v>115</v>
      </c>
      <c r="D139" s="52">
        <v>229</v>
      </c>
      <c r="E139" s="16" t="s">
        <v>78</v>
      </c>
      <c r="F139" s="85">
        <v>141000</v>
      </c>
      <c r="G139" s="77">
        <v>86162</v>
      </c>
      <c r="H139" s="71">
        <f t="shared" si="44"/>
        <v>3917</v>
      </c>
      <c r="I139" s="69">
        <f t="shared" si="47"/>
        <v>951</v>
      </c>
      <c r="J139" s="99">
        <f t="shared" si="45"/>
        <v>4868</v>
      </c>
      <c r="K139" s="106">
        <f t="shared" si="46"/>
        <v>82245</v>
      </c>
    </row>
    <row r="140" spans="1:13" ht="15.75">
      <c r="A140" s="14">
        <v>6</v>
      </c>
      <c r="B140" s="14" t="s">
        <v>110</v>
      </c>
      <c r="C140" s="16" t="s">
        <v>116</v>
      </c>
      <c r="D140" s="52">
        <v>234</v>
      </c>
      <c r="E140" s="16" t="s">
        <v>78</v>
      </c>
      <c r="F140" s="85">
        <v>160000</v>
      </c>
      <c r="G140" s="77">
        <v>97784</v>
      </c>
      <c r="H140" s="71">
        <f t="shared" si="44"/>
        <v>4444</v>
      </c>
      <c r="I140" s="69">
        <f t="shared" si="47"/>
        <v>1080</v>
      </c>
      <c r="J140" s="99">
        <f t="shared" si="45"/>
        <v>5524</v>
      </c>
      <c r="K140" s="106">
        <f t="shared" si="46"/>
        <v>93340</v>
      </c>
    </row>
    <row r="141" spans="1:13" ht="15.75">
      <c r="A141" s="14">
        <v>7</v>
      </c>
      <c r="B141" s="14" t="s">
        <v>109</v>
      </c>
      <c r="C141" s="16" t="s">
        <v>165</v>
      </c>
      <c r="D141" s="52">
        <v>284</v>
      </c>
      <c r="E141" s="16" t="s">
        <v>78</v>
      </c>
      <c r="F141" s="85">
        <v>130000</v>
      </c>
      <c r="G141" s="77">
        <v>42559</v>
      </c>
      <c r="H141" s="71">
        <f>ROUND(F141/30,0)</f>
        <v>4333</v>
      </c>
      <c r="I141" s="69">
        <f t="shared" si="47"/>
        <v>470</v>
      </c>
      <c r="J141" s="99">
        <f t="shared" si="45"/>
        <v>4803</v>
      </c>
      <c r="K141" s="106">
        <f t="shared" si="46"/>
        <v>38226</v>
      </c>
    </row>
    <row r="142" spans="1:13" ht="15.75">
      <c r="A142" s="14">
        <v>8</v>
      </c>
      <c r="B142" s="14" t="s">
        <v>109</v>
      </c>
      <c r="C142" s="16" t="s">
        <v>213</v>
      </c>
      <c r="D142" s="52">
        <v>333</v>
      </c>
      <c r="E142" s="16" t="s">
        <v>78</v>
      </c>
      <c r="F142" s="85">
        <v>195000</v>
      </c>
      <c r="G142" s="77">
        <v>143385</v>
      </c>
      <c r="H142" s="71">
        <v>5735</v>
      </c>
      <c r="I142" s="69">
        <f t="shared" si="47"/>
        <v>1583</v>
      </c>
      <c r="J142" s="99">
        <f t="shared" si="45"/>
        <v>7318</v>
      </c>
      <c r="K142" s="106">
        <f t="shared" si="46"/>
        <v>137650</v>
      </c>
      <c r="M142" s="96"/>
    </row>
    <row r="143" spans="1:13" ht="15.75">
      <c r="A143" s="14">
        <v>9</v>
      </c>
      <c r="B143" s="14" t="s">
        <v>109</v>
      </c>
      <c r="C143" s="16" t="s">
        <v>175</v>
      </c>
      <c r="D143" s="52">
        <v>300</v>
      </c>
      <c r="E143" s="16" t="s">
        <v>78</v>
      </c>
      <c r="F143" s="85">
        <v>95000</v>
      </c>
      <c r="G143" s="77">
        <v>65971</v>
      </c>
      <c r="H143" s="71">
        <f t="shared" si="44"/>
        <v>2639</v>
      </c>
      <c r="I143" s="69">
        <f t="shared" si="47"/>
        <v>728</v>
      </c>
      <c r="J143" s="99">
        <f t="shared" si="45"/>
        <v>3367</v>
      </c>
      <c r="K143" s="106">
        <f t="shared" si="46"/>
        <v>63332</v>
      </c>
      <c r="M143" s="96"/>
    </row>
    <row r="144" spans="1:13" ht="15.75">
      <c r="A144" s="14">
        <v>10</v>
      </c>
      <c r="B144" s="14" t="s">
        <v>169</v>
      </c>
      <c r="C144" s="16" t="s">
        <v>170</v>
      </c>
      <c r="D144" s="52">
        <v>294</v>
      </c>
      <c r="E144" s="16" t="s">
        <v>78</v>
      </c>
      <c r="F144" s="85">
        <v>55000</v>
      </c>
      <c r="G144" s="77">
        <v>38192</v>
      </c>
      <c r="H144" s="71">
        <f t="shared" si="44"/>
        <v>1528</v>
      </c>
      <c r="I144" s="69">
        <f t="shared" si="47"/>
        <v>422</v>
      </c>
      <c r="J144" s="99">
        <f t="shared" si="45"/>
        <v>1950</v>
      </c>
      <c r="K144" s="106">
        <f t="shared" si="46"/>
        <v>36664</v>
      </c>
    </row>
    <row r="145" spans="1:11" ht="15.75">
      <c r="A145" s="14">
        <v>11</v>
      </c>
      <c r="B145" s="14" t="s">
        <v>169</v>
      </c>
      <c r="C145" s="16" t="s">
        <v>209</v>
      </c>
      <c r="D145" s="52">
        <v>327</v>
      </c>
      <c r="E145" s="16" t="s">
        <v>78</v>
      </c>
      <c r="F145" s="85">
        <v>90000</v>
      </c>
      <c r="G145" s="77">
        <v>65000</v>
      </c>
      <c r="H145" s="71">
        <f t="shared" si="44"/>
        <v>2500</v>
      </c>
      <c r="I145" s="69">
        <f t="shared" si="47"/>
        <v>718</v>
      </c>
      <c r="J145" s="99">
        <f t="shared" si="45"/>
        <v>3218</v>
      </c>
      <c r="K145" s="106">
        <f t="shared" si="46"/>
        <v>62500</v>
      </c>
    </row>
    <row r="146" spans="1:11" ht="15.75">
      <c r="A146" s="14">
        <v>12</v>
      </c>
      <c r="B146" s="14" t="s">
        <v>169</v>
      </c>
      <c r="C146" s="16" t="s">
        <v>208</v>
      </c>
      <c r="D146" s="52">
        <v>326</v>
      </c>
      <c r="E146" s="16" t="s">
        <v>78</v>
      </c>
      <c r="F146" s="85">
        <v>135000</v>
      </c>
      <c r="G146" s="77">
        <v>97500</v>
      </c>
      <c r="H146" s="71">
        <f t="shared" si="44"/>
        <v>3750</v>
      </c>
      <c r="I146" s="69">
        <f t="shared" si="47"/>
        <v>1077</v>
      </c>
      <c r="J146" s="99">
        <f t="shared" si="45"/>
        <v>4827</v>
      </c>
      <c r="K146" s="106">
        <f t="shared" si="46"/>
        <v>93750</v>
      </c>
    </row>
    <row r="147" spans="1:11" ht="15.75">
      <c r="A147" s="14">
        <v>13</v>
      </c>
      <c r="B147" s="14" t="s">
        <v>169</v>
      </c>
      <c r="C147" s="16" t="s">
        <v>171</v>
      </c>
      <c r="D147" s="52">
        <v>295</v>
      </c>
      <c r="E147" s="16" t="s">
        <v>78</v>
      </c>
      <c r="F147" s="85">
        <v>80000</v>
      </c>
      <c r="G147" s="77">
        <v>55558</v>
      </c>
      <c r="H147" s="71">
        <f t="shared" si="44"/>
        <v>2222</v>
      </c>
      <c r="I147" s="69">
        <f t="shared" si="47"/>
        <v>613</v>
      </c>
      <c r="J147" s="99">
        <f t="shared" si="45"/>
        <v>2835</v>
      </c>
      <c r="K147" s="106">
        <f t="shared" si="46"/>
        <v>53336</v>
      </c>
    </row>
    <row r="148" spans="1:11" ht="15.75">
      <c r="A148" s="14">
        <v>14</v>
      </c>
      <c r="B148" s="14" t="s">
        <v>273</v>
      </c>
      <c r="C148" s="16" t="s">
        <v>274</v>
      </c>
      <c r="D148" s="52">
        <v>393</v>
      </c>
      <c r="E148" s="16" t="s">
        <v>78</v>
      </c>
      <c r="F148" s="85">
        <v>80000</v>
      </c>
      <c r="G148" s="77">
        <v>75556</v>
      </c>
      <c r="H148" s="71">
        <f t="shared" si="44"/>
        <v>2222</v>
      </c>
      <c r="I148" s="69">
        <f t="shared" si="47"/>
        <v>834</v>
      </c>
      <c r="J148" s="99">
        <f t="shared" si="45"/>
        <v>3056</v>
      </c>
      <c r="K148" s="106">
        <f t="shared" si="46"/>
        <v>73334</v>
      </c>
    </row>
    <row r="149" spans="1:11" ht="15.75">
      <c r="A149" s="14">
        <v>15</v>
      </c>
      <c r="B149" s="14" t="s">
        <v>273</v>
      </c>
      <c r="C149" s="16" t="s">
        <v>275</v>
      </c>
      <c r="D149" s="52">
        <v>394</v>
      </c>
      <c r="E149" s="16" t="s">
        <v>78</v>
      </c>
      <c r="F149" s="85">
        <v>89000</v>
      </c>
      <c r="G149" s="77">
        <v>84056</v>
      </c>
      <c r="H149" s="71">
        <f t="shared" si="44"/>
        <v>2472</v>
      </c>
      <c r="I149" s="69">
        <f t="shared" si="47"/>
        <v>928</v>
      </c>
      <c r="J149" s="99">
        <f t="shared" si="45"/>
        <v>3400</v>
      </c>
      <c r="K149" s="106">
        <f t="shared" si="46"/>
        <v>81584</v>
      </c>
    </row>
    <row r="150" spans="1:11" ht="15.75">
      <c r="A150" s="14">
        <v>16</v>
      </c>
      <c r="B150" s="57" t="s">
        <v>109</v>
      </c>
      <c r="C150" s="58" t="s">
        <v>272</v>
      </c>
      <c r="D150" s="64">
        <v>14</v>
      </c>
      <c r="E150" s="58" t="s">
        <v>39</v>
      </c>
      <c r="F150" s="89">
        <v>42000</v>
      </c>
      <c r="G150" s="82">
        <v>32664</v>
      </c>
      <c r="H150" s="83">
        <v>1167</v>
      </c>
      <c r="I150" s="69">
        <f>ROUND(G150*11.5%*31/365,0)</f>
        <v>319</v>
      </c>
      <c r="J150" s="99">
        <f t="shared" si="45"/>
        <v>1486</v>
      </c>
      <c r="K150" s="106">
        <f t="shared" si="46"/>
        <v>31497</v>
      </c>
    </row>
    <row r="151" spans="1:11" ht="16.5">
      <c r="A151" s="34"/>
      <c r="B151" s="13" t="s">
        <v>4</v>
      </c>
      <c r="C151" s="20"/>
      <c r="D151" s="20"/>
      <c r="E151" s="20"/>
      <c r="F151" s="72">
        <f t="shared" ref="F151:K151" si="48">SUM(F135:F150)</f>
        <v>1594000</v>
      </c>
      <c r="G151" s="72">
        <f t="shared" si="48"/>
        <v>1047057</v>
      </c>
      <c r="H151" s="72">
        <f t="shared" si="48"/>
        <v>44479</v>
      </c>
      <c r="I151" s="72">
        <f t="shared" si="48"/>
        <v>11519</v>
      </c>
      <c r="J151" s="100">
        <f t="shared" si="48"/>
        <v>55998</v>
      </c>
      <c r="K151" s="100">
        <f t="shared" si="48"/>
        <v>1002578</v>
      </c>
    </row>
    <row r="152" spans="1:11" ht="16.5">
      <c r="A152" s="34"/>
      <c r="B152" s="29"/>
      <c r="C152" s="30"/>
      <c r="D152" s="30"/>
      <c r="E152" s="30"/>
      <c r="F152" s="74"/>
      <c r="G152" s="74"/>
      <c r="H152" s="74"/>
      <c r="I152" s="74"/>
      <c r="J152" s="74"/>
      <c r="K152" s="55"/>
    </row>
    <row r="153" spans="1:11" ht="16.5">
      <c r="A153" s="34"/>
      <c r="B153" s="29"/>
      <c r="C153" s="30"/>
      <c r="D153" s="30"/>
      <c r="E153" s="30"/>
      <c r="F153" s="74"/>
      <c r="G153" s="79"/>
      <c r="H153" s="74"/>
      <c r="I153" s="80"/>
      <c r="J153" s="74"/>
      <c r="K153" s="55"/>
    </row>
    <row r="154" spans="1:11" ht="16.5">
      <c r="A154" s="14"/>
      <c r="B154" s="29" t="s">
        <v>125</v>
      </c>
      <c r="C154" s="30"/>
      <c r="D154" s="30"/>
      <c r="E154" s="30"/>
      <c r="F154" s="78"/>
      <c r="G154" s="79"/>
      <c r="H154" s="74"/>
      <c r="I154" s="80"/>
      <c r="J154" s="74"/>
      <c r="K154" s="55"/>
    </row>
    <row r="155" spans="1:11" ht="15.75">
      <c r="A155" s="14">
        <v>1</v>
      </c>
      <c r="B155" s="14" t="s">
        <v>126</v>
      </c>
      <c r="C155" s="16" t="s">
        <v>127</v>
      </c>
      <c r="D155" s="17">
        <v>247</v>
      </c>
      <c r="E155" s="16" t="s">
        <v>78</v>
      </c>
      <c r="F155" s="70">
        <v>100000</v>
      </c>
      <c r="G155" s="70">
        <v>63886</v>
      </c>
      <c r="H155" s="71">
        <f t="shared" ref="H155" si="49">ROUND(F155/36,0)</f>
        <v>2778</v>
      </c>
      <c r="I155" s="69">
        <f>ROUND(G155*13%*31/365,0)</f>
        <v>705</v>
      </c>
      <c r="J155" s="102">
        <f t="shared" ref="J155" si="50">SUM(H155:I155)</f>
        <v>3483</v>
      </c>
      <c r="K155" s="106">
        <f t="shared" ref="K155:K162" si="51">G155-H155</f>
        <v>61108</v>
      </c>
    </row>
    <row r="156" spans="1:11" ht="15.75">
      <c r="A156" s="14">
        <v>2</v>
      </c>
      <c r="B156" s="14" t="s">
        <v>137</v>
      </c>
      <c r="C156" s="16" t="s">
        <v>138</v>
      </c>
      <c r="D156" s="17">
        <v>253</v>
      </c>
      <c r="E156" s="16" t="s">
        <v>78</v>
      </c>
      <c r="F156" s="70">
        <v>100000</v>
      </c>
      <c r="G156" s="70">
        <v>63886</v>
      </c>
      <c r="H156" s="71">
        <f>ROUND(F156/36,0)</f>
        <v>2778</v>
      </c>
      <c r="I156" s="69">
        <f t="shared" ref="I156:I162" si="52">ROUND(G156*13%*31/365,0)</f>
        <v>705</v>
      </c>
      <c r="J156" s="102">
        <f>SUM(H156:I156)</f>
        <v>3483</v>
      </c>
      <c r="K156" s="106">
        <f t="shared" si="51"/>
        <v>61108</v>
      </c>
    </row>
    <row r="157" spans="1:11" ht="15.75">
      <c r="A157" s="14">
        <v>3</v>
      </c>
      <c r="B157" s="14" t="s">
        <v>137</v>
      </c>
      <c r="C157" s="16" t="s">
        <v>207</v>
      </c>
      <c r="D157" s="17">
        <v>325</v>
      </c>
      <c r="E157" s="16" t="s">
        <v>78</v>
      </c>
      <c r="F157" s="70">
        <v>50000</v>
      </c>
      <c r="G157" s="70">
        <v>29170</v>
      </c>
      <c r="H157" s="71">
        <f>ROUND(F157/24,0)</f>
        <v>2083</v>
      </c>
      <c r="I157" s="69">
        <f t="shared" si="52"/>
        <v>322</v>
      </c>
      <c r="J157" s="102">
        <f>SUM(H157:I157)</f>
        <v>2405</v>
      </c>
      <c r="K157" s="106">
        <f t="shared" si="51"/>
        <v>27087</v>
      </c>
    </row>
    <row r="158" spans="1:11" ht="15.75">
      <c r="A158" s="14">
        <v>4</v>
      </c>
      <c r="B158" s="14" t="s">
        <v>137</v>
      </c>
      <c r="C158" s="16" t="s">
        <v>230</v>
      </c>
      <c r="D158" s="17">
        <v>355</v>
      </c>
      <c r="E158" s="16" t="s">
        <v>78</v>
      </c>
      <c r="F158" s="70">
        <v>50000</v>
      </c>
      <c r="G158" s="70">
        <v>38888</v>
      </c>
      <c r="H158" s="71">
        <f>ROUND(F158/36,0)</f>
        <v>1389</v>
      </c>
      <c r="I158" s="69">
        <f t="shared" si="52"/>
        <v>429</v>
      </c>
      <c r="J158" s="102">
        <f>SUM(H158:I158)</f>
        <v>1818</v>
      </c>
      <c r="K158" s="106">
        <f t="shared" si="51"/>
        <v>37499</v>
      </c>
    </row>
    <row r="159" spans="1:11" ht="16.5">
      <c r="A159" s="14">
        <v>5</v>
      </c>
      <c r="B159" s="14" t="s">
        <v>151</v>
      </c>
      <c r="C159" s="16" t="s">
        <v>152</v>
      </c>
      <c r="D159" s="22">
        <v>272</v>
      </c>
      <c r="E159" s="22" t="s">
        <v>78</v>
      </c>
      <c r="F159" s="85">
        <v>100000</v>
      </c>
      <c r="G159" s="77">
        <v>57148</v>
      </c>
      <c r="H159" s="71">
        <f>ROUND(F159/28,0)</f>
        <v>3571</v>
      </c>
      <c r="I159" s="69">
        <f t="shared" si="52"/>
        <v>631</v>
      </c>
      <c r="J159" s="99">
        <f>SUM(H159:I159)</f>
        <v>4202</v>
      </c>
      <c r="K159" s="106">
        <f t="shared" si="51"/>
        <v>53577</v>
      </c>
    </row>
    <row r="160" spans="1:11" ht="16.5">
      <c r="A160" s="14">
        <v>6</v>
      </c>
      <c r="B160" s="14" t="s">
        <v>151</v>
      </c>
      <c r="C160" s="16" t="s">
        <v>177</v>
      </c>
      <c r="D160" s="22">
        <v>302</v>
      </c>
      <c r="E160" s="22" t="s">
        <v>78</v>
      </c>
      <c r="F160" s="85">
        <v>90000</v>
      </c>
      <c r="G160" s="77">
        <v>62500</v>
      </c>
      <c r="H160" s="71">
        <f>ROUND(F160/36,0)</f>
        <v>2500</v>
      </c>
      <c r="I160" s="69">
        <f t="shared" si="52"/>
        <v>690</v>
      </c>
      <c r="J160" s="99">
        <f t="shared" ref="J160:J161" si="53">SUM(H160:I160)</f>
        <v>3190</v>
      </c>
      <c r="K160" s="106">
        <f t="shared" si="51"/>
        <v>60000</v>
      </c>
    </row>
    <row r="161" spans="1:11" ht="16.5">
      <c r="A161" s="14">
        <v>7</v>
      </c>
      <c r="B161" s="14" t="s">
        <v>151</v>
      </c>
      <c r="C161" s="16" t="s">
        <v>178</v>
      </c>
      <c r="D161" s="22">
        <v>303</v>
      </c>
      <c r="E161" s="22" t="s">
        <v>78</v>
      </c>
      <c r="F161" s="85">
        <v>100000</v>
      </c>
      <c r="G161" s="77">
        <v>69442</v>
      </c>
      <c r="H161" s="71">
        <f>ROUND(F161/36,0)</f>
        <v>2778</v>
      </c>
      <c r="I161" s="69">
        <f t="shared" si="52"/>
        <v>767</v>
      </c>
      <c r="J161" s="99">
        <f t="shared" si="53"/>
        <v>3545</v>
      </c>
      <c r="K161" s="106">
        <f t="shared" si="51"/>
        <v>66664</v>
      </c>
    </row>
    <row r="162" spans="1:11" ht="15.75">
      <c r="A162" s="14">
        <v>8</v>
      </c>
      <c r="B162" s="14" t="s">
        <v>134</v>
      </c>
      <c r="C162" s="16" t="s">
        <v>245</v>
      </c>
      <c r="D162" s="52">
        <v>364</v>
      </c>
      <c r="E162" s="16" t="s">
        <v>78</v>
      </c>
      <c r="F162" s="85">
        <v>100000</v>
      </c>
      <c r="G162" s="70">
        <v>83332</v>
      </c>
      <c r="H162" s="71">
        <f>ROUND(F162/36,0)</f>
        <v>2778</v>
      </c>
      <c r="I162" s="69">
        <f t="shared" si="52"/>
        <v>920</v>
      </c>
      <c r="J162" s="102">
        <f>SUM(H162:I162)</f>
        <v>3698</v>
      </c>
      <c r="K162" s="106">
        <f t="shared" si="51"/>
        <v>80554</v>
      </c>
    </row>
    <row r="163" spans="1:11" ht="16.5">
      <c r="A163" s="34"/>
      <c r="B163" s="13" t="s">
        <v>4</v>
      </c>
      <c r="C163" s="20"/>
      <c r="D163" s="20"/>
      <c r="E163" s="20"/>
      <c r="F163" s="88">
        <f t="shared" ref="F163" si="54">SUM(F155:F162)</f>
        <v>690000</v>
      </c>
      <c r="G163" s="88">
        <f>SUM(G155:G162)</f>
        <v>468252</v>
      </c>
      <c r="H163" s="88">
        <f>SUM(H155:H162)</f>
        <v>20655</v>
      </c>
      <c r="I163" s="72">
        <f>SUM(I155:I162)</f>
        <v>5169</v>
      </c>
      <c r="J163" s="88">
        <f>SUM(J155:J162)</f>
        <v>25824</v>
      </c>
      <c r="K163" s="88">
        <f>SUM(K155:K162)</f>
        <v>447597</v>
      </c>
    </row>
    <row r="164" spans="1:11" ht="16.5">
      <c r="A164" s="34"/>
      <c r="B164" s="29"/>
      <c r="C164" s="30"/>
      <c r="D164" s="30"/>
      <c r="E164" s="30"/>
      <c r="F164" s="78"/>
      <c r="G164" s="79"/>
      <c r="H164" s="74"/>
      <c r="I164" s="80"/>
      <c r="J164" s="74"/>
      <c r="K164" s="55"/>
    </row>
    <row r="165" spans="1:11" ht="16.5">
      <c r="A165" s="34"/>
      <c r="B165" s="29" t="s">
        <v>148</v>
      </c>
      <c r="C165" s="30"/>
      <c r="D165" s="48"/>
      <c r="E165" s="30"/>
      <c r="F165" s="86"/>
      <c r="G165" s="79"/>
      <c r="H165" s="74"/>
      <c r="I165" s="80"/>
      <c r="J165" s="74"/>
      <c r="K165" s="55"/>
    </row>
    <row r="166" spans="1:11" ht="15.75">
      <c r="A166" s="14">
        <v>1</v>
      </c>
      <c r="B166" s="14" t="s">
        <v>148</v>
      </c>
      <c r="C166" s="16" t="s">
        <v>205</v>
      </c>
      <c r="D166" s="52">
        <v>323</v>
      </c>
      <c r="E166" s="16" t="s">
        <v>78</v>
      </c>
      <c r="F166" s="85">
        <v>100000</v>
      </c>
      <c r="G166" s="77">
        <v>72220</v>
      </c>
      <c r="H166" s="71">
        <f>ROUND(F166/36,0)</f>
        <v>2778</v>
      </c>
      <c r="I166" s="69">
        <f>ROUND(G166*13%*31/365,0)</f>
        <v>797</v>
      </c>
      <c r="J166" s="99">
        <f t="shared" ref="J166:J172" si="55">SUM(H166:I166)</f>
        <v>3575</v>
      </c>
      <c r="K166" s="106">
        <f t="shared" ref="K166:K173" si="56">G166-H166</f>
        <v>69442</v>
      </c>
    </row>
    <row r="167" spans="1:11" ht="15.75">
      <c r="A167" s="14">
        <v>2</v>
      </c>
      <c r="B167" s="14" t="s">
        <v>148</v>
      </c>
      <c r="C167" s="16" t="s">
        <v>241</v>
      </c>
      <c r="D167" s="52">
        <v>363</v>
      </c>
      <c r="E167" s="16" t="s">
        <v>78</v>
      </c>
      <c r="F167" s="85">
        <v>40000</v>
      </c>
      <c r="G167" s="77">
        <v>32223</v>
      </c>
      <c r="H167" s="71">
        <f>ROUND(F167/36,0)</f>
        <v>1111</v>
      </c>
      <c r="I167" s="69">
        <f t="shared" ref="I167:I172" si="57">ROUND(G167*13%*31/365,0)</f>
        <v>356</v>
      </c>
      <c r="J167" s="99">
        <f t="shared" si="55"/>
        <v>1467</v>
      </c>
      <c r="K167" s="106">
        <f t="shared" si="56"/>
        <v>31112</v>
      </c>
    </row>
    <row r="168" spans="1:11" ht="15.75">
      <c r="A168" s="14">
        <v>3</v>
      </c>
      <c r="B168" s="14" t="s">
        <v>148</v>
      </c>
      <c r="C168" s="16" t="s">
        <v>210</v>
      </c>
      <c r="D168" s="52">
        <v>322</v>
      </c>
      <c r="E168" s="16" t="s">
        <v>78</v>
      </c>
      <c r="F168" s="85">
        <v>150000</v>
      </c>
      <c r="G168" s="77">
        <v>81820</v>
      </c>
      <c r="H168" s="71">
        <f>ROUND(F168/22,0)</f>
        <v>6818</v>
      </c>
      <c r="I168" s="69">
        <f t="shared" si="57"/>
        <v>903</v>
      </c>
      <c r="J168" s="99">
        <f t="shared" si="55"/>
        <v>7721</v>
      </c>
      <c r="K168" s="106">
        <f t="shared" si="56"/>
        <v>75002</v>
      </c>
    </row>
    <row r="169" spans="1:11" ht="15.75">
      <c r="A169" s="14">
        <v>4</v>
      </c>
      <c r="B169" s="14" t="s">
        <v>148</v>
      </c>
      <c r="C169" s="16" t="s">
        <v>279</v>
      </c>
      <c r="D169" s="52">
        <v>406</v>
      </c>
      <c r="E169" s="16" t="s">
        <v>78</v>
      </c>
      <c r="F169" s="85">
        <v>260000</v>
      </c>
      <c r="G169" s="77">
        <v>260000</v>
      </c>
      <c r="H169" s="71">
        <v>8667</v>
      </c>
      <c r="I169" s="69">
        <v>3890</v>
      </c>
      <c r="J169" s="99">
        <f t="shared" ref="J169" si="58">SUM(H169:I169)</f>
        <v>12557</v>
      </c>
      <c r="K169" s="106">
        <f t="shared" ref="K169" si="59">G169-H169</f>
        <v>251333</v>
      </c>
    </row>
    <row r="170" spans="1:11" ht="15.75">
      <c r="A170" s="14">
        <v>5</v>
      </c>
      <c r="B170" s="14" t="s">
        <v>215</v>
      </c>
      <c r="C170" s="16" t="s">
        <v>216</v>
      </c>
      <c r="D170" s="52">
        <v>342</v>
      </c>
      <c r="E170" s="16" t="s">
        <v>78</v>
      </c>
      <c r="F170" s="85">
        <v>80000</v>
      </c>
      <c r="G170" s="77">
        <v>60002</v>
      </c>
      <c r="H170" s="71">
        <v>2222</v>
      </c>
      <c r="I170" s="69">
        <f t="shared" si="57"/>
        <v>662</v>
      </c>
      <c r="J170" s="99">
        <f t="shared" si="55"/>
        <v>2884</v>
      </c>
      <c r="K170" s="106">
        <f t="shared" si="56"/>
        <v>57780</v>
      </c>
    </row>
    <row r="171" spans="1:11" ht="15.75">
      <c r="A171" s="14">
        <v>6</v>
      </c>
      <c r="B171" s="14" t="s">
        <v>149</v>
      </c>
      <c r="C171" s="16" t="s">
        <v>150</v>
      </c>
      <c r="D171" s="52">
        <v>266</v>
      </c>
      <c r="E171" s="16" t="s">
        <v>78</v>
      </c>
      <c r="F171" s="85">
        <v>155000</v>
      </c>
      <c r="G171" s="77">
        <v>103328</v>
      </c>
      <c r="H171" s="71">
        <f t="shared" ref="H171:H173" si="60">ROUND(F171/36,0)</f>
        <v>4306</v>
      </c>
      <c r="I171" s="69">
        <f t="shared" si="57"/>
        <v>1141</v>
      </c>
      <c r="J171" s="99">
        <f t="shared" si="55"/>
        <v>5447</v>
      </c>
      <c r="K171" s="106">
        <f t="shared" si="56"/>
        <v>99022</v>
      </c>
    </row>
    <row r="172" spans="1:11" ht="15.75">
      <c r="A172" s="14">
        <v>7</v>
      </c>
      <c r="B172" s="14" t="s">
        <v>149</v>
      </c>
      <c r="C172" s="16" t="s">
        <v>229</v>
      </c>
      <c r="D172" s="52">
        <v>354</v>
      </c>
      <c r="E172" s="16" t="s">
        <v>78</v>
      </c>
      <c r="F172" s="85">
        <v>60000</v>
      </c>
      <c r="G172" s="77">
        <v>36000</v>
      </c>
      <c r="H172" s="71">
        <f>ROUND(F172/20,0)</f>
        <v>3000</v>
      </c>
      <c r="I172" s="69">
        <f t="shared" si="57"/>
        <v>397</v>
      </c>
      <c r="J172" s="99">
        <f t="shared" si="55"/>
        <v>3397</v>
      </c>
      <c r="K172" s="106">
        <f t="shared" si="56"/>
        <v>33000</v>
      </c>
    </row>
    <row r="173" spans="1:11" ht="15.75">
      <c r="A173" s="14">
        <v>8</v>
      </c>
      <c r="B173" s="57" t="s">
        <v>149</v>
      </c>
      <c r="C173" s="58" t="s">
        <v>271</v>
      </c>
      <c r="D173" s="64">
        <v>11</v>
      </c>
      <c r="E173" s="58" t="s">
        <v>39</v>
      </c>
      <c r="F173" s="89">
        <v>40600</v>
      </c>
      <c r="G173" s="82">
        <v>27064</v>
      </c>
      <c r="H173" s="83">
        <f t="shared" si="60"/>
        <v>1128</v>
      </c>
      <c r="I173" s="84">
        <f>ROUND(G173*11.5%*31/365,0)</f>
        <v>264</v>
      </c>
      <c r="J173" s="101">
        <f>SUM(H173:I173)</f>
        <v>1392</v>
      </c>
      <c r="K173" s="106">
        <f t="shared" si="56"/>
        <v>25936</v>
      </c>
    </row>
    <row r="174" spans="1:11" ht="15.75">
      <c r="A174" s="34"/>
      <c r="B174" s="57"/>
      <c r="C174" s="58"/>
      <c r="D174" s="64"/>
      <c r="E174" s="58"/>
      <c r="F174" s="89"/>
      <c r="G174" s="82"/>
      <c r="H174" s="83"/>
      <c r="I174" s="69"/>
      <c r="J174" s="101"/>
      <c r="K174" s="106"/>
    </row>
    <row r="175" spans="1:11" ht="16.5">
      <c r="A175" s="34"/>
      <c r="B175" s="13" t="s">
        <v>4</v>
      </c>
      <c r="C175" s="20"/>
      <c r="D175" s="46"/>
      <c r="E175" s="20"/>
      <c r="F175" s="72">
        <f t="shared" ref="F175:K175" si="61">SUM(F166:F173)</f>
        <v>885600</v>
      </c>
      <c r="G175" s="72">
        <f t="shared" si="61"/>
        <v>672657</v>
      </c>
      <c r="H175" s="72">
        <f t="shared" si="61"/>
        <v>30030</v>
      </c>
      <c r="I175" s="72">
        <f t="shared" si="61"/>
        <v>8410</v>
      </c>
      <c r="J175" s="100">
        <f t="shared" si="61"/>
        <v>38440</v>
      </c>
      <c r="K175" s="72">
        <f t="shared" si="61"/>
        <v>642627</v>
      </c>
    </row>
    <row r="176" spans="1:11" ht="16.5">
      <c r="A176" s="34"/>
      <c r="B176" s="29"/>
      <c r="C176" s="30"/>
      <c r="D176" s="32"/>
      <c r="E176" s="32"/>
      <c r="F176" s="74"/>
      <c r="G176" s="74"/>
      <c r="H176" s="74"/>
      <c r="I176" s="74"/>
      <c r="J176" s="74"/>
      <c r="K176" s="100"/>
    </row>
    <row r="177" spans="1:11" ht="16.5">
      <c r="A177" s="34"/>
      <c r="B177" s="29" t="s">
        <v>162</v>
      </c>
      <c r="C177" s="30"/>
      <c r="D177" s="30"/>
      <c r="E177" s="30"/>
      <c r="F177" s="78"/>
      <c r="G177" s="79"/>
      <c r="H177" s="74"/>
      <c r="I177" s="80"/>
      <c r="J177" s="74"/>
      <c r="K177" s="55"/>
    </row>
    <row r="178" spans="1:11" ht="16.5">
      <c r="A178" s="14">
        <v>1</v>
      </c>
      <c r="B178" s="67" t="s">
        <v>163</v>
      </c>
      <c r="C178" s="16" t="s">
        <v>164</v>
      </c>
      <c r="D178" s="22">
        <v>282</v>
      </c>
      <c r="E178" s="22" t="s">
        <v>78</v>
      </c>
      <c r="F178" s="85">
        <v>100000</v>
      </c>
      <c r="G178" s="77">
        <v>69442</v>
      </c>
      <c r="H178" s="71">
        <f>ROUND(F178/36,0)</f>
        <v>2778</v>
      </c>
      <c r="I178" s="69">
        <f>ROUND(G178*13%*31/365,0)</f>
        <v>767</v>
      </c>
      <c r="J178" s="104">
        <f>SUM(H178:I178)</f>
        <v>3545</v>
      </c>
      <c r="K178" s="106">
        <f t="shared" ref="K178:K182" si="62">G178-H178</f>
        <v>66664</v>
      </c>
    </row>
    <row r="179" spans="1:11" ht="16.5">
      <c r="A179" s="14">
        <v>2</v>
      </c>
      <c r="B179" s="67" t="s">
        <v>163</v>
      </c>
      <c r="C179" s="16" t="s">
        <v>200</v>
      </c>
      <c r="D179" s="22">
        <v>283</v>
      </c>
      <c r="E179" s="22" t="s">
        <v>78</v>
      </c>
      <c r="F179" s="85">
        <v>100000</v>
      </c>
      <c r="G179" s="77">
        <v>69442</v>
      </c>
      <c r="H179" s="71">
        <f>ROUND(F179/36,0)</f>
        <v>2778</v>
      </c>
      <c r="I179" s="69">
        <f t="shared" ref="I179:I182" si="63">ROUND(G179*13%*31/365,0)</f>
        <v>767</v>
      </c>
      <c r="J179" s="104">
        <f>SUM(H179:I179)</f>
        <v>3545</v>
      </c>
      <c r="K179" s="106">
        <f t="shared" si="62"/>
        <v>66664</v>
      </c>
    </row>
    <row r="180" spans="1:11" ht="16.5">
      <c r="A180" s="14">
        <v>3</v>
      </c>
      <c r="B180" s="67" t="s">
        <v>227</v>
      </c>
      <c r="C180" s="16" t="s">
        <v>235</v>
      </c>
      <c r="D180" s="22">
        <v>357</v>
      </c>
      <c r="E180" s="22" t="s">
        <v>78</v>
      </c>
      <c r="F180" s="85">
        <v>54000</v>
      </c>
      <c r="G180" s="77">
        <v>43500</v>
      </c>
      <c r="H180" s="71">
        <f>ROUND(F180/36,0)</f>
        <v>1500</v>
      </c>
      <c r="I180" s="69">
        <f t="shared" si="63"/>
        <v>480</v>
      </c>
      <c r="J180" s="104">
        <f>SUM(H180:I180)</f>
        <v>1980</v>
      </c>
      <c r="K180" s="106">
        <f t="shared" si="62"/>
        <v>42000</v>
      </c>
    </row>
    <row r="181" spans="1:11" ht="16.5">
      <c r="A181" s="14">
        <v>4</v>
      </c>
      <c r="B181" s="67" t="s">
        <v>227</v>
      </c>
      <c r="C181" s="16" t="s">
        <v>228</v>
      </c>
      <c r="D181" s="22">
        <v>353</v>
      </c>
      <c r="E181" s="22" t="s">
        <v>78</v>
      </c>
      <c r="F181" s="85">
        <v>68000</v>
      </c>
      <c r="G181" s="77">
        <v>52888</v>
      </c>
      <c r="H181" s="71">
        <f>ROUND(F181/36,0)</f>
        <v>1889</v>
      </c>
      <c r="I181" s="69">
        <f t="shared" si="63"/>
        <v>584</v>
      </c>
      <c r="J181" s="104">
        <f>SUM(H181:I181)</f>
        <v>2473</v>
      </c>
      <c r="K181" s="106">
        <f t="shared" si="62"/>
        <v>50999</v>
      </c>
    </row>
    <row r="182" spans="1:11" ht="16.5">
      <c r="A182" s="14">
        <v>5</v>
      </c>
      <c r="B182" s="67" t="s">
        <v>227</v>
      </c>
      <c r="C182" s="16" t="s">
        <v>258</v>
      </c>
      <c r="D182" s="22">
        <v>383</v>
      </c>
      <c r="E182" s="22" t="s">
        <v>78</v>
      </c>
      <c r="F182" s="85">
        <v>90000</v>
      </c>
      <c r="G182" s="77">
        <v>80000</v>
      </c>
      <c r="H182" s="71">
        <f>ROUND(F182/36,0)</f>
        <v>2500</v>
      </c>
      <c r="I182" s="69">
        <f t="shared" si="63"/>
        <v>883</v>
      </c>
      <c r="J182" s="104">
        <f>SUM(H182:I182)</f>
        <v>3383</v>
      </c>
      <c r="K182" s="106">
        <f t="shared" si="62"/>
        <v>77500</v>
      </c>
    </row>
    <row r="183" spans="1:11" ht="16.5">
      <c r="A183" s="34"/>
      <c r="B183" s="56" t="s">
        <v>4</v>
      </c>
      <c r="C183" s="30"/>
      <c r="D183" s="30"/>
      <c r="E183" s="30"/>
      <c r="F183" s="97">
        <f t="shared" ref="F183:K183" si="64">SUM(F178:F182)</f>
        <v>412000</v>
      </c>
      <c r="G183" s="97">
        <f t="shared" si="64"/>
        <v>315272</v>
      </c>
      <c r="H183" s="72">
        <f t="shared" si="64"/>
        <v>11445</v>
      </c>
      <c r="I183" s="72">
        <f t="shared" si="64"/>
        <v>3481</v>
      </c>
      <c r="J183" s="72">
        <f t="shared" si="64"/>
        <v>14926</v>
      </c>
      <c r="K183" s="131">
        <f t="shared" si="64"/>
        <v>303827</v>
      </c>
    </row>
    <row r="184" spans="1:11" ht="17.25" thickBot="1">
      <c r="A184" s="34"/>
      <c r="B184" s="29"/>
      <c r="C184" s="30"/>
      <c r="D184" s="30"/>
      <c r="E184" s="30"/>
      <c r="F184" s="91"/>
      <c r="G184" s="91"/>
      <c r="H184" s="74"/>
      <c r="I184" s="74"/>
      <c r="J184" s="74"/>
      <c r="K184" s="132"/>
    </row>
    <row r="185" spans="1:11" ht="17.25" thickBot="1">
      <c r="B185" s="51" t="s">
        <v>20</v>
      </c>
      <c r="C185" s="39"/>
      <c r="D185" s="39"/>
      <c r="E185" s="39"/>
      <c r="F185" s="72">
        <f t="shared" ref="F185:K185" si="65">SUM(F6+F32+F47+F61+F76+F95+F110+F131+F126+F151+F163+F175+F183)</f>
        <v>14019600</v>
      </c>
      <c r="G185" s="72">
        <f t="shared" si="65"/>
        <v>9094145</v>
      </c>
      <c r="H185" s="72">
        <f t="shared" si="65"/>
        <v>413424</v>
      </c>
      <c r="I185" s="72">
        <f t="shared" si="65"/>
        <v>100124</v>
      </c>
      <c r="J185" s="72">
        <f t="shared" si="65"/>
        <v>513548</v>
      </c>
      <c r="K185" s="72">
        <f t="shared" si="65"/>
        <v>8680721</v>
      </c>
    </row>
    <row r="186" spans="1:11">
      <c r="B186" s="2"/>
      <c r="C186" s="2"/>
      <c r="D186" s="3"/>
      <c r="E186" s="3"/>
      <c r="F186" s="3"/>
      <c r="G186" s="3"/>
    </row>
    <row r="187" spans="1:11">
      <c r="B187" s="2"/>
      <c r="C187" s="2"/>
      <c r="D187" s="3"/>
      <c r="E187" s="3"/>
      <c r="F187" s="3"/>
      <c r="G187" s="3"/>
    </row>
    <row r="188" spans="1:11" ht="18.75">
      <c r="E188" s="4"/>
      <c r="F188" s="1"/>
      <c r="G188" s="1"/>
    </row>
    <row r="189" spans="1:11">
      <c r="F189" s="1"/>
      <c r="G189" s="1"/>
    </row>
    <row r="191" spans="1:11" ht="16.5">
      <c r="B191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8" max="10" man="1"/>
    <brk id="97" max="10" man="1"/>
    <brk id="153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L147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5.57031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458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5548</v>
      </c>
      <c r="H6" s="71">
        <f t="shared" ref="H6:H11" si="0">ROUND(F6/36,0)</f>
        <v>2778</v>
      </c>
      <c r="I6" s="69">
        <f>ROUND(G6*13%*30/365,0)</f>
        <v>59</v>
      </c>
      <c r="J6" s="71">
        <f t="shared" ref="J6:J11" si="1">SUM(H6:I6)</f>
        <v>2837</v>
      </c>
      <c r="K6" s="135">
        <f t="shared" ref="K6:K11" si="2">G6-H6</f>
        <v>2770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82000</v>
      </c>
      <c r="H7" s="71">
        <v>2000</v>
      </c>
      <c r="I7" s="69">
        <f t="shared" ref="I7:I11" si="3">ROUND(G7*13%*30/365,0)</f>
        <v>876</v>
      </c>
      <c r="J7" s="71">
        <f t="shared" si="1"/>
        <v>2876</v>
      </c>
      <c r="K7" s="135">
        <f t="shared" si="2"/>
        <v>80000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188160</v>
      </c>
      <c r="H8" s="71">
        <v>4480</v>
      </c>
      <c r="I8" s="69">
        <f t="shared" si="3"/>
        <v>2010</v>
      </c>
      <c r="J8" s="71">
        <f t="shared" si="1"/>
        <v>6490</v>
      </c>
      <c r="K8" s="135">
        <f t="shared" si="2"/>
        <v>183680</v>
      </c>
    </row>
    <row r="9" spans="1:11" ht="16.5">
      <c r="A9" s="10">
        <v>4</v>
      </c>
      <c r="B9" s="156" t="s">
        <v>3</v>
      </c>
      <c r="C9" s="16" t="s">
        <v>143</v>
      </c>
      <c r="D9" s="17">
        <v>102</v>
      </c>
      <c r="E9" s="16" t="s">
        <v>38</v>
      </c>
      <c r="F9" s="70">
        <v>190000</v>
      </c>
      <c r="G9" s="77">
        <v>140600</v>
      </c>
      <c r="H9" s="71">
        <v>3800</v>
      </c>
      <c r="I9" s="69">
        <f t="shared" si="3"/>
        <v>1502</v>
      </c>
      <c r="J9" s="71">
        <f t="shared" si="1"/>
        <v>5302</v>
      </c>
      <c r="K9" s="106">
        <f t="shared" si="2"/>
        <v>136800</v>
      </c>
    </row>
    <row r="10" spans="1:11" ht="16.5">
      <c r="A10" s="10">
        <v>5</v>
      </c>
      <c r="B10" s="156" t="s">
        <v>353</v>
      </c>
      <c r="C10" s="122" t="s">
        <v>354</v>
      </c>
      <c r="D10" s="124">
        <v>72</v>
      </c>
      <c r="E10" s="122" t="s">
        <v>38</v>
      </c>
      <c r="F10" s="70">
        <v>30000</v>
      </c>
      <c r="G10" s="77">
        <v>15006</v>
      </c>
      <c r="H10" s="71">
        <f t="shared" si="0"/>
        <v>833</v>
      </c>
      <c r="I10" s="69">
        <f t="shared" si="3"/>
        <v>160</v>
      </c>
      <c r="J10" s="71">
        <f t="shared" si="1"/>
        <v>993</v>
      </c>
      <c r="K10" s="135">
        <f t="shared" si="2"/>
        <v>14173</v>
      </c>
    </row>
    <row r="11" spans="1:11" ht="16.5">
      <c r="A11" s="10">
        <v>6</v>
      </c>
      <c r="B11" s="156" t="s">
        <v>353</v>
      </c>
      <c r="C11" s="122" t="s">
        <v>362</v>
      </c>
      <c r="D11" s="124">
        <v>74</v>
      </c>
      <c r="E11" s="122" t="s">
        <v>38</v>
      </c>
      <c r="F11" s="70">
        <v>50000</v>
      </c>
      <c r="G11" s="77">
        <v>26387</v>
      </c>
      <c r="H11" s="71">
        <f t="shared" si="0"/>
        <v>1389</v>
      </c>
      <c r="I11" s="69">
        <f t="shared" si="3"/>
        <v>282</v>
      </c>
      <c r="J11" s="71">
        <f t="shared" si="1"/>
        <v>1671</v>
      </c>
      <c r="K11" s="135">
        <f t="shared" si="2"/>
        <v>24998</v>
      </c>
    </row>
    <row r="12" spans="1:11" ht="16.5">
      <c r="A12" s="10"/>
      <c r="B12" s="13" t="s">
        <v>4</v>
      </c>
      <c r="C12" s="10"/>
      <c r="D12" s="10"/>
      <c r="E12" s="10"/>
      <c r="F12" s="127">
        <f>SUM(F6:F11)</f>
        <v>694000</v>
      </c>
      <c r="G12" s="127">
        <f t="shared" ref="G12:K12" si="4">SUM(G6:G11)</f>
        <v>457701</v>
      </c>
      <c r="H12" s="127">
        <f t="shared" si="4"/>
        <v>15280</v>
      </c>
      <c r="I12" s="127">
        <f t="shared" si="4"/>
        <v>4889</v>
      </c>
      <c r="J12" s="127">
        <f t="shared" si="4"/>
        <v>20169</v>
      </c>
      <c r="K12" s="127">
        <f t="shared" si="4"/>
        <v>442421</v>
      </c>
    </row>
    <row r="13" spans="1:11" ht="16.5">
      <c r="A13" s="44"/>
      <c r="B13" s="29"/>
      <c r="C13" s="44"/>
      <c r="D13" s="44"/>
      <c r="E13" s="44"/>
      <c r="F13" s="159"/>
      <c r="G13" s="159"/>
      <c r="H13" s="159"/>
      <c r="I13" s="159"/>
      <c r="J13" s="159"/>
      <c r="K13" s="160"/>
    </row>
    <row r="14" spans="1:11" ht="16.5">
      <c r="A14" s="28"/>
      <c r="B14" s="29" t="s">
        <v>5</v>
      </c>
      <c r="C14" s="30"/>
      <c r="D14" s="30"/>
      <c r="E14" s="30"/>
      <c r="F14" s="73"/>
      <c r="G14" s="73"/>
      <c r="H14" s="75"/>
      <c r="I14" s="76"/>
      <c r="J14" s="76"/>
      <c r="K14" s="120"/>
    </row>
    <row r="15" spans="1:11" ht="15.75">
      <c r="A15" s="15">
        <v>1</v>
      </c>
      <c r="B15" s="14" t="s">
        <v>179</v>
      </c>
      <c r="C15" s="16" t="s">
        <v>416</v>
      </c>
      <c r="D15" s="17">
        <v>82</v>
      </c>
      <c r="E15" s="16" t="s">
        <v>38</v>
      </c>
      <c r="F15" s="70">
        <v>250000</v>
      </c>
      <c r="G15" s="77">
        <v>168475</v>
      </c>
      <c r="H15" s="71">
        <v>5435</v>
      </c>
      <c r="I15" s="69">
        <f>ROUND(G15*13%*30/365,0)</f>
        <v>1800</v>
      </c>
      <c r="J15" s="71">
        <f t="shared" ref="J15:J27" si="5">SUM(H15:I15)</f>
        <v>7235</v>
      </c>
      <c r="K15" s="106">
        <f t="shared" ref="K15:K27" si="6">G15-H15</f>
        <v>163040</v>
      </c>
    </row>
    <row r="16" spans="1:11" ht="15.75">
      <c r="A16" s="15">
        <v>2</v>
      </c>
      <c r="B16" s="14" t="s">
        <v>179</v>
      </c>
      <c r="C16" s="16" t="s">
        <v>376</v>
      </c>
      <c r="D16" s="17">
        <v>84</v>
      </c>
      <c r="E16" s="16" t="s">
        <v>38</v>
      </c>
      <c r="F16" s="70">
        <v>250000</v>
      </c>
      <c r="G16" s="77">
        <v>175000</v>
      </c>
      <c r="H16" s="71">
        <v>5000</v>
      </c>
      <c r="I16" s="69">
        <f t="shared" ref="I16:I20" si="7">ROUND(G16*13%*30/365,0)</f>
        <v>1870</v>
      </c>
      <c r="J16" s="71">
        <f t="shared" si="5"/>
        <v>6870</v>
      </c>
      <c r="K16" s="106">
        <f t="shared" si="6"/>
        <v>170000</v>
      </c>
    </row>
    <row r="17" spans="1:11" ht="15.75">
      <c r="A17" s="15">
        <v>3</v>
      </c>
      <c r="B17" s="14" t="s">
        <v>5</v>
      </c>
      <c r="C17" s="16" t="s">
        <v>375</v>
      </c>
      <c r="D17" s="17">
        <v>86</v>
      </c>
      <c r="E17" s="16" t="s">
        <v>38</v>
      </c>
      <c r="F17" s="70">
        <v>400000</v>
      </c>
      <c r="G17" s="77">
        <v>288000</v>
      </c>
      <c r="H17" s="71">
        <v>8000</v>
      </c>
      <c r="I17" s="69">
        <f t="shared" si="7"/>
        <v>3077</v>
      </c>
      <c r="J17" s="71">
        <f t="shared" si="5"/>
        <v>11077</v>
      </c>
      <c r="K17" s="106">
        <f t="shared" si="6"/>
        <v>280000</v>
      </c>
    </row>
    <row r="18" spans="1:11" ht="15.75">
      <c r="A18" s="15">
        <v>4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148000</v>
      </c>
      <c r="H18" s="71">
        <v>4000</v>
      </c>
      <c r="I18" s="69">
        <f t="shared" si="7"/>
        <v>1581</v>
      </c>
      <c r="J18" s="71">
        <f t="shared" si="5"/>
        <v>5581</v>
      </c>
      <c r="K18" s="106">
        <f>G18-H18</f>
        <v>144000</v>
      </c>
    </row>
    <row r="19" spans="1:11" ht="15.75">
      <c r="A19" s="15">
        <v>5</v>
      </c>
      <c r="B19" s="14" t="s">
        <v>386</v>
      </c>
      <c r="C19" s="16" t="s">
        <v>455</v>
      </c>
      <c r="D19" s="17">
        <v>184</v>
      </c>
      <c r="E19" s="16" t="s">
        <v>38</v>
      </c>
      <c r="F19" s="70">
        <v>100000</v>
      </c>
      <c r="G19" s="77">
        <v>90000</v>
      </c>
      <c r="H19" s="71">
        <v>2000</v>
      </c>
      <c r="I19" s="69">
        <f t="shared" si="7"/>
        <v>962</v>
      </c>
      <c r="J19" s="71">
        <f t="shared" si="5"/>
        <v>2962</v>
      </c>
      <c r="K19" s="106">
        <f>G19-H19</f>
        <v>88000</v>
      </c>
    </row>
    <row r="20" spans="1:11" ht="15.75">
      <c r="A20" s="15">
        <v>6</v>
      </c>
      <c r="B20" s="14" t="s">
        <v>429</v>
      </c>
      <c r="C20" s="16" t="s">
        <v>430</v>
      </c>
      <c r="D20" s="17">
        <v>156</v>
      </c>
      <c r="E20" s="16" t="s">
        <v>38</v>
      </c>
      <c r="F20" s="70">
        <v>150000</v>
      </c>
      <c r="G20" s="77">
        <v>126000</v>
      </c>
      <c r="H20" s="71">
        <v>3000</v>
      </c>
      <c r="I20" s="69">
        <f t="shared" si="7"/>
        <v>1346</v>
      </c>
      <c r="J20" s="71">
        <f t="shared" si="5"/>
        <v>4346</v>
      </c>
      <c r="K20" s="106">
        <f>G20-H20</f>
        <v>123000</v>
      </c>
    </row>
    <row r="21" spans="1:11" ht="16.5">
      <c r="A21" s="15"/>
      <c r="B21" s="13" t="s">
        <v>4</v>
      </c>
      <c r="C21" s="16"/>
      <c r="D21" s="17"/>
      <c r="E21" s="16"/>
      <c r="F21" s="97">
        <f>SUM(F15:F20)</f>
        <v>1350000</v>
      </c>
      <c r="G21" s="97">
        <f t="shared" ref="G21:K21" si="8">SUM(G15:G20)</f>
        <v>995475</v>
      </c>
      <c r="H21" s="97">
        <f t="shared" si="8"/>
        <v>27435</v>
      </c>
      <c r="I21" s="97">
        <f t="shared" si="8"/>
        <v>10636</v>
      </c>
      <c r="J21" s="97">
        <f t="shared" si="8"/>
        <v>38071</v>
      </c>
      <c r="K21" s="97">
        <f t="shared" si="8"/>
        <v>968040</v>
      </c>
    </row>
    <row r="22" spans="1:11" ht="16.5">
      <c r="A22" s="15"/>
      <c r="B22" s="13"/>
      <c r="C22" s="16"/>
      <c r="D22" s="17"/>
      <c r="E22" s="16"/>
      <c r="F22" s="97"/>
      <c r="G22" s="161"/>
      <c r="H22" s="88"/>
      <c r="I22" s="72"/>
      <c r="J22" s="88"/>
      <c r="K22" s="131"/>
    </row>
    <row r="23" spans="1:11" ht="16.5">
      <c r="A23" s="15"/>
      <c r="B23" s="13" t="s">
        <v>363</v>
      </c>
      <c r="C23" s="16"/>
      <c r="D23" s="17"/>
      <c r="E23" s="16"/>
      <c r="F23" s="70"/>
      <c r="G23" s="77"/>
      <c r="H23" s="71"/>
      <c r="I23" s="69"/>
      <c r="J23" s="71"/>
      <c r="K23" s="106"/>
    </row>
    <row r="24" spans="1:11" ht="15.75">
      <c r="A24" s="15">
        <v>1</v>
      </c>
      <c r="B24" s="14" t="s">
        <v>357</v>
      </c>
      <c r="C24" s="16" t="s">
        <v>371</v>
      </c>
      <c r="D24" s="17">
        <v>87</v>
      </c>
      <c r="E24" s="16" t="s">
        <v>38</v>
      </c>
      <c r="F24" s="70">
        <v>38500</v>
      </c>
      <c r="G24" s="77">
        <v>198000</v>
      </c>
      <c r="H24" s="71">
        <v>5500</v>
      </c>
      <c r="I24" s="69">
        <f>ROUND(G24*13%*30/365,0)</f>
        <v>2116</v>
      </c>
      <c r="J24" s="71">
        <f t="shared" si="5"/>
        <v>7616</v>
      </c>
      <c r="K24" s="106">
        <f t="shared" si="6"/>
        <v>192500</v>
      </c>
    </row>
    <row r="25" spans="1:11" ht="15.75">
      <c r="A25" s="15">
        <v>2</v>
      </c>
      <c r="B25" s="14" t="s">
        <v>357</v>
      </c>
      <c r="C25" s="16" t="s">
        <v>388</v>
      </c>
      <c r="D25" s="17">
        <v>120</v>
      </c>
      <c r="E25" s="16" t="s">
        <v>38</v>
      </c>
      <c r="F25" s="70">
        <v>33600</v>
      </c>
      <c r="G25" s="77">
        <v>207200</v>
      </c>
      <c r="H25" s="71">
        <v>5600</v>
      </c>
      <c r="I25" s="69">
        <f t="shared" ref="I25:I27" si="9">ROUND(G25*13%*30/365,0)</f>
        <v>2214</v>
      </c>
      <c r="J25" s="71">
        <f t="shared" si="5"/>
        <v>7814</v>
      </c>
      <c r="K25" s="106">
        <f t="shared" si="6"/>
        <v>201600</v>
      </c>
    </row>
    <row r="26" spans="1:11" ht="15.75">
      <c r="A26" s="15">
        <v>3</v>
      </c>
      <c r="B26" s="14" t="s">
        <v>368</v>
      </c>
      <c r="C26" s="16" t="s">
        <v>372</v>
      </c>
      <c r="D26" s="17">
        <v>90</v>
      </c>
      <c r="E26" s="16" t="s">
        <v>38</v>
      </c>
      <c r="F26" s="70">
        <v>47600</v>
      </c>
      <c r="G26" s="77">
        <v>244800</v>
      </c>
      <c r="H26" s="71">
        <v>6800</v>
      </c>
      <c r="I26" s="69">
        <f t="shared" si="9"/>
        <v>2616</v>
      </c>
      <c r="J26" s="71">
        <f t="shared" si="5"/>
        <v>9416</v>
      </c>
      <c r="K26" s="106">
        <f t="shared" si="6"/>
        <v>238000</v>
      </c>
    </row>
    <row r="27" spans="1:11" ht="15.75">
      <c r="A27" s="15">
        <v>4</v>
      </c>
      <c r="B27" s="14" t="s">
        <v>363</v>
      </c>
      <c r="C27" s="16" t="s">
        <v>374</v>
      </c>
      <c r="D27" s="17">
        <v>80</v>
      </c>
      <c r="E27" s="16" t="s">
        <v>38</v>
      </c>
      <c r="F27" s="70">
        <v>36000</v>
      </c>
      <c r="G27" s="77">
        <v>136000</v>
      </c>
      <c r="H27" s="71">
        <v>4000</v>
      </c>
      <c r="I27" s="69">
        <f t="shared" si="9"/>
        <v>1453</v>
      </c>
      <c r="J27" s="71">
        <f t="shared" si="5"/>
        <v>5453</v>
      </c>
      <c r="K27" s="106">
        <f t="shared" si="6"/>
        <v>132000</v>
      </c>
    </row>
    <row r="28" spans="1:11" ht="16.5">
      <c r="B28" s="13" t="s">
        <v>4</v>
      </c>
      <c r="F28" s="97">
        <f>SUM(F24:F27)</f>
        <v>155700</v>
      </c>
      <c r="G28" s="97">
        <f t="shared" ref="G28:K28" si="10">SUM(G24:G27)</f>
        <v>786000</v>
      </c>
      <c r="H28" s="97">
        <f t="shared" si="10"/>
        <v>21900</v>
      </c>
      <c r="I28" s="97">
        <f t="shared" si="10"/>
        <v>8399</v>
      </c>
      <c r="J28" s="97">
        <f t="shared" si="10"/>
        <v>30299</v>
      </c>
      <c r="K28" s="97">
        <f t="shared" si="10"/>
        <v>764100</v>
      </c>
    </row>
    <row r="29" spans="1:11" ht="16.5">
      <c r="A29" s="15"/>
      <c r="B29" s="168"/>
      <c r="C29" s="20"/>
      <c r="D29" s="20"/>
      <c r="E29" s="20"/>
      <c r="F29" s="72"/>
      <c r="G29" s="72"/>
      <c r="H29" s="72"/>
      <c r="I29" s="72"/>
      <c r="J29" s="72"/>
      <c r="K29" s="72"/>
    </row>
    <row r="30" spans="1:11" ht="16.5">
      <c r="A30" s="28"/>
      <c r="B30" s="29" t="s">
        <v>10</v>
      </c>
      <c r="C30" s="30"/>
      <c r="D30" s="30"/>
      <c r="E30" s="30"/>
      <c r="F30" s="78"/>
      <c r="G30" s="79"/>
      <c r="H30" s="76"/>
      <c r="I30" s="80"/>
      <c r="J30" s="76"/>
      <c r="K30" s="55"/>
    </row>
    <row r="31" spans="1:11" ht="15.75">
      <c r="A31" s="15">
        <v>1</v>
      </c>
      <c r="B31" s="158" t="s">
        <v>120</v>
      </c>
      <c r="C31" s="16" t="s">
        <v>411</v>
      </c>
      <c r="D31" s="26" t="s">
        <v>306</v>
      </c>
      <c r="E31" s="16" t="s">
        <v>38</v>
      </c>
      <c r="F31" s="70">
        <v>170000</v>
      </c>
      <c r="G31" s="77">
        <v>42506</v>
      </c>
      <c r="H31" s="71">
        <f t="shared" ref="H31:H32" si="11">ROUND(F31/36,0)</f>
        <v>4722</v>
      </c>
      <c r="I31" s="69">
        <f>ROUND(G31*13%*30/365,0)</f>
        <v>454</v>
      </c>
      <c r="J31" s="69">
        <f t="shared" ref="J31:J34" si="12">SUM(H31:I31)</f>
        <v>5176</v>
      </c>
      <c r="K31" s="106">
        <f t="shared" ref="K31:K34" si="13">G31-H31</f>
        <v>37784</v>
      </c>
    </row>
    <row r="32" spans="1:11" ht="15.75">
      <c r="A32" s="15">
        <v>2</v>
      </c>
      <c r="B32" s="158" t="s">
        <v>120</v>
      </c>
      <c r="C32" s="16" t="s">
        <v>417</v>
      </c>
      <c r="D32" s="26" t="s">
        <v>308</v>
      </c>
      <c r="E32" s="16" t="s">
        <v>38</v>
      </c>
      <c r="F32" s="70">
        <v>150000</v>
      </c>
      <c r="G32" s="77">
        <v>37491</v>
      </c>
      <c r="H32" s="71">
        <f t="shared" si="11"/>
        <v>4167</v>
      </c>
      <c r="I32" s="69">
        <f t="shared" ref="I32:I34" si="14">ROUND(G32*13%*30/365,0)</f>
        <v>401</v>
      </c>
      <c r="J32" s="69">
        <f t="shared" si="12"/>
        <v>4568</v>
      </c>
      <c r="K32" s="106">
        <f t="shared" si="13"/>
        <v>33324</v>
      </c>
    </row>
    <row r="33" spans="1:11" ht="15.75">
      <c r="A33" s="15">
        <v>3</v>
      </c>
      <c r="B33" s="158" t="s">
        <v>120</v>
      </c>
      <c r="C33" s="16" t="s">
        <v>427</v>
      </c>
      <c r="D33" s="26" t="s">
        <v>326</v>
      </c>
      <c r="E33" s="16" t="s">
        <v>38</v>
      </c>
      <c r="F33" s="70">
        <v>130000</v>
      </c>
      <c r="G33" s="77">
        <v>1114</v>
      </c>
      <c r="H33" s="71">
        <v>1114</v>
      </c>
      <c r="I33" s="69">
        <f t="shared" si="14"/>
        <v>12</v>
      </c>
      <c r="J33" s="69">
        <f>SUM(H33:I33)</f>
        <v>1126</v>
      </c>
      <c r="K33" s="106">
        <f>G33-H33</f>
        <v>0</v>
      </c>
    </row>
    <row r="34" spans="1:11" ht="15.75">
      <c r="A34" s="15">
        <v>4</v>
      </c>
      <c r="B34" s="158" t="s">
        <v>91</v>
      </c>
      <c r="C34" s="16" t="s">
        <v>432</v>
      </c>
      <c r="D34" s="26" t="s">
        <v>433</v>
      </c>
      <c r="E34" s="16" t="s">
        <v>38</v>
      </c>
      <c r="F34" s="70">
        <v>150000</v>
      </c>
      <c r="G34" s="77">
        <v>126000</v>
      </c>
      <c r="H34" s="71">
        <v>3000</v>
      </c>
      <c r="I34" s="69">
        <f t="shared" si="14"/>
        <v>1346</v>
      </c>
      <c r="J34" s="69">
        <f t="shared" si="12"/>
        <v>4346</v>
      </c>
      <c r="K34" s="106">
        <f t="shared" si="13"/>
        <v>123000</v>
      </c>
    </row>
    <row r="35" spans="1:11" ht="16.5">
      <c r="A35" s="15"/>
      <c r="B35" s="13" t="s">
        <v>4</v>
      </c>
      <c r="C35" s="20"/>
      <c r="D35" s="20"/>
      <c r="E35" s="20"/>
      <c r="F35" s="72">
        <f t="shared" ref="F35:K35" si="15">SUM(F31:F34)</f>
        <v>600000</v>
      </c>
      <c r="G35" s="72">
        <f t="shared" si="15"/>
        <v>207111</v>
      </c>
      <c r="H35" s="72">
        <f t="shared" si="15"/>
        <v>13003</v>
      </c>
      <c r="I35" s="72">
        <f t="shared" si="15"/>
        <v>2213</v>
      </c>
      <c r="J35" s="72">
        <f t="shared" si="15"/>
        <v>15216</v>
      </c>
      <c r="K35" s="72">
        <f t="shared" si="15"/>
        <v>194108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11</v>
      </c>
      <c r="C38" s="16" t="s">
        <v>412</v>
      </c>
      <c r="D38" s="19">
        <v>70</v>
      </c>
      <c r="E38" s="16" t="s">
        <v>38</v>
      </c>
      <c r="F38" s="70">
        <v>300000</v>
      </c>
      <c r="G38" s="77">
        <v>141673</v>
      </c>
      <c r="H38" s="71">
        <f>ROUND(F38/36,0)</f>
        <v>8333</v>
      </c>
      <c r="I38" s="69">
        <f>ROUND(G38*13%*30/365,0)</f>
        <v>1514</v>
      </c>
      <c r="J38" s="99">
        <f t="shared" ref="J38:J41" si="16">SUM(H38:I38)</f>
        <v>9847</v>
      </c>
      <c r="K38" s="106">
        <f t="shared" ref="K38:K41" si="17">G38-H38</f>
        <v>133340</v>
      </c>
    </row>
    <row r="39" spans="1:11" ht="15.75">
      <c r="A39" s="15">
        <v>2</v>
      </c>
      <c r="B39" s="14" t="s">
        <v>11</v>
      </c>
      <c r="C39" s="16" t="s">
        <v>344</v>
      </c>
      <c r="D39" s="19">
        <v>164</v>
      </c>
      <c r="E39" s="16" t="s">
        <v>38</v>
      </c>
      <c r="F39" s="70">
        <v>270000</v>
      </c>
      <c r="G39" s="77">
        <v>232200</v>
      </c>
      <c r="H39" s="71">
        <v>5400</v>
      </c>
      <c r="I39" s="69">
        <f t="shared" ref="I39:I41" si="18">ROUND(G39*13%*30/365,0)</f>
        <v>2481</v>
      </c>
      <c r="J39" s="99">
        <f t="shared" si="16"/>
        <v>7881</v>
      </c>
      <c r="K39" s="106">
        <f t="shared" si="17"/>
        <v>226800</v>
      </c>
    </row>
    <row r="40" spans="1:11" ht="15.75">
      <c r="A40" s="15">
        <v>3</v>
      </c>
      <c r="B40" s="14" t="s">
        <v>73</v>
      </c>
      <c r="C40" s="16" t="s">
        <v>414</v>
      </c>
      <c r="D40" s="19">
        <v>68</v>
      </c>
      <c r="E40" s="16" t="s">
        <v>38</v>
      </c>
      <c r="F40" s="70">
        <v>100000</v>
      </c>
      <c r="G40" s="77">
        <v>47218</v>
      </c>
      <c r="H40" s="71">
        <v>2778</v>
      </c>
      <c r="I40" s="69">
        <f t="shared" si="18"/>
        <v>505</v>
      </c>
      <c r="J40" s="99">
        <f t="shared" si="16"/>
        <v>3283</v>
      </c>
      <c r="K40" s="106">
        <f t="shared" si="17"/>
        <v>44440</v>
      </c>
    </row>
    <row r="41" spans="1:11" ht="15.75">
      <c r="A41" s="15">
        <v>4</v>
      </c>
      <c r="B41" s="14" t="s">
        <v>73</v>
      </c>
      <c r="C41" s="16" t="s">
        <v>415</v>
      </c>
      <c r="D41" s="19">
        <v>69</v>
      </c>
      <c r="E41" s="16" t="s">
        <v>38</v>
      </c>
      <c r="F41" s="70">
        <v>340000</v>
      </c>
      <c r="G41" s="77">
        <v>38125</v>
      </c>
      <c r="H41" s="71">
        <v>10625</v>
      </c>
      <c r="I41" s="69">
        <f t="shared" si="18"/>
        <v>407</v>
      </c>
      <c r="J41" s="99">
        <f t="shared" si="16"/>
        <v>11032</v>
      </c>
      <c r="K41" s="106">
        <f t="shared" si="17"/>
        <v>27500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19">SUM(F38:F41)</f>
        <v>1010000</v>
      </c>
      <c r="G42" s="72">
        <f t="shared" si="19"/>
        <v>459216</v>
      </c>
      <c r="H42" s="72">
        <f t="shared" si="19"/>
        <v>27136</v>
      </c>
      <c r="I42" s="72">
        <f t="shared" si="19"/>
        <v>4907</v>
      </c>
      <c r="J42" s="72">
        <f>SUM(H42:I42)</f>
        <v>32043</v>
      </c>
      <c r="K42" s="72">
        <f t="shared" si="19"/>
        <v>432080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14</v>
      </c>
      <c r="C44" s="30"/>
      <c r="D44" s="30"/>
      <c r="E44" s="30"/>
      <c r="F44" s="78"/>
      <c r="G44" s="79"/>
      <c r="H44" s="76"/>
      <c r="I44" s="94"/>
      <c r="J44" s="76"/>
      <c r="K44" s="55"/>
    </row>
    <row r="45" spans="1:11" ht="15.75">
      <c r="A45" s="15">
        <v>1</v>
      </c>
      <c r="B45" s="14" t="s">
        <v>317</v>
      </c>
      <c r="C45" s="16" t="s">
        <v>318</v>
      </c>
      <c r="D45" s="17">
        <v>38</v>
      </c>
      <c r="E45" s="16" t="s">
        <v>38</v>
      </c>
      <c r="F45" s="70">
        <v>135000</v>
      </c>
      <c r="G45" s="77">
        <v>41250</v>
      </c>
      <c r="H45" s="71">
        <f t="shared" ref="H45:H50" si="20">ROUND(F45/36,0)</f>
        <v>3750</v>
      </c>
      <c r="I45" s="69">
        <f>ROUND(G45*13%*30/365,0)</f>
        <v>441</v>
      </c>
      <c r="J45" s="99">
        <f t="shared" ref="J45:J53" si="21">SUM(H45:I45)</f>
        <v>4191</v>
      </c>
      <c r="K45" s="106">
        <f t="shared" ref="K45:K53" si="22">G45-H45</f>
        <v>37500</v>
      </c>
    </row>
    <row r="46" spans="1:11" ht="15.75">
      <c r="A46" s="15">
        <v>2</v>
      </c>
      <c r="B46" s="14" t="s">
        <v>327</v>
      </c>
      <c r="C46" s="16" t="s">
        <v>328</v>
      </c>
      <c r="D46" s="17">
        <v>48</v>
      </c>
      <c r="E46" s="16" t="s">
        <v>38</v>
      </c>
      <c r="F46" s="70">
        <v>120000</v>
      </c>
      <c r="G46" s="77">
        <v>43341</v>
      </c>
      <c r="H46" s="71">
        <f t="shared" si="20"/>
        <v>3333</v>
      </c>
      <c r="I46" s="69">
        <f t="shared" ref="I46:I52" si="23">ROUND(G46*13%*30/365,0)</f>
        <v>463</v>
      </c>
      <c r="J46" s="99">
        <f t="shared" si="21"/>
        <v>3796</v>
      </c>
      <c r="K46" s="106">
        <f t="shared" si="22"/>
        <v>40008</v>
      </c>
    </row>
    <row r="47" spans="1:11" ht="15.75">
      <c r="A47" s="15">
        <v>3</v>
      </c>
      <c r="B47" s="14" t="s">
        <v>327</v>
      </c>
      <c r="C47" s="16" t="s">
        <v>329</v>
      </c>
      <c r="D47" s="17">
        <v>50</v>
      </c>
      <c r="E47" s="16" t="s">
        <v>38</v>
      </c>
      <c r="F47" s="70">
        <v>130000</v>
      </c>
      <c r="G47" s="77">
        <v>46947</v>
      </c>
      <c r="H47" s="71">
        <f t="shared" si="20"/>
        <v>3611</v>
      </c>
      <c r="I47" s="69">
        <f t="shared" si="23"/>
        <v>502</v>
      </c>
      <c r="J47" s="99">
        <f t="shared" si="21"/>
        <v>4113</v>
      </c>
      <c r="K47" s="106">
        <f t="shared" si="22"/>
        <v>43336</v>
      </c>
    </row>
    <row r="48" spans="1:11" ht="15.75">
      <c r="A48" s="15">
        <v>4</v>
      </c>
      <c r="B48" s="14" t="s">
        <v>97</v>
      </c>
      <c r="C48" s="16" t="s">
        <v>441</v>
      </c>
      <c r="D48" s="17">
        <v>170</v>
      </c>
      <c r="E48" s="16" t="s">
        <v>38</v>
      </c>
      <c r="F48" s="70">
        <v>220000</v>
      </c>
      <c r="G48" s="77">
        <v>198000</v>
      </c>
      <c r="H48" s="71">
        <v>4400</v>
      </c>
      <c r="I48" s="69">
        <f t="shared" si="23"/>
        <v>2116</v>
      </c>
      <c r="J48" s="99">
        <f t="shared" si="21"/>
        <v>6516</v>
      </c>
      <c r="K48" s="106">
        <f t="shared" si="22"/>
        <v>193600</v>
      </c>
    </row>
    <row r="49" spans="1:11" ht="15.75">
      <c r="A49" s="15">
        <v>5</v>
      </c>
      <c r="B49" s="14" t="s">
        <v>14</v>
      </c>
      <c r="C49" s="16" t="s">
        <v>59</v>
      </c>
      <c r="D49" s="17">
        <v>176</v>
      </c>
      <c r="E49" s="16" t="s">
        <v>38</v>
      </c>
      <c r="F49" s="70">
        <v>100000</v>
      </c>
      <c r="G49" s="77">
        <v>90000</v>
      </c>
      <c r="H49" s="71">
        <v>2000</v>
      </c>
      <c r="I49" s="69">
        <f t="shared" si="23"/>
        <v>962</v>
      </c>
      <c r="J49" s="99">
        <f t="shared" si="21"/>
        <v>2962</v>
      </c>
      <c r="K49" s="106">
        <f t="shared" si="22"/>
        <v>88000</v>
      </c>
    </row>
    <row r="50" spans="1:11" ht="15.75">
      <c r="A50" s="15">
        <v>6</v>
      </c>
      <c r="B50" s="14" t="s">
        <v>15</v>
      </c>
      <c r="C50" s="16" t="s">
        <v>384</v>
      </c>
      <c r="D50" s="17">
        <v>112</v>
      </c>
      <c r="E50" s="16" t="s">
        <v>38</v>
      </c>
      <c r="F50" s="70">
        <v>200000</v>
      </c>
      <c r="G50" s="77">
        <v>127772</v>
      </c>
      <c r="H50" s="71">
        <f t="shared" si="20"/>
        <v>5556</v>
      </c>
      <c r="I50" s="69">
        <f t="shared" si="23"/>
        <v>1365</v>
      </c>
      <c r="J50" s="99">
        <f t="shared" si="21"/>
        <v>6921</v>
      </c>
      <c r="K50" s="106">
        <f t="shared" si="22"/>
        <v>122216</v>
      </c>
    </row>
    <row r="51" spans="1:11" ht="15.75">
      <c r="A51" s="15">
        <v>7</v>
      </c>
      <c r="B51" s="14" t="s">
        <v>15</v>
      </c>
      <c r="C51" s="16" t="s">
        <v>385</v>
      </c>
      <c r="D51" s="17">
        <v>114</v>
      </c>
      <c r="E51" s="16" t="s">
        <v>38</v>
      </c>
      <c r="F51" s="70">
        <v>210000</v>
      </c>
      <c r="G51" s="77">
        <v>155400</v>
      </c>
      <c r="H51" s="71">
        <v>4200</v>
      </c>
      <c r="I51" s="69">
        <f t="shared" si="23"/>
        <v>1660</v>
      </c>
      <c r="J51" s="99">
        <f t="shared" si="21"/>
        <v>5860</v>
      </c>
      <c r="K51" s="106">
        <f t="shared" si="22"/>
        <v>151200</v>
      </c>
    </row>
    <row r="52" spans="1:11" ht="15.75">
      <c r="A52" s="15">
        <v>8</v>
      </c>
      <c r="B52" s="14" t="s">
        <v>15</v>
      </c>
      <c r="C52" s="16" t="s">
        <v>389</v>
      </c>
      <c r="D52" s="17">
        <v>122</v>
      </c>
      <c r="E52" s="16" t="s">
        <v>38</v>
      </c>
      <c r="F52" s="70">
        <v>230000</v>
      </c>
      <c r="G52" s="77">
        <v>170200</v>
      </c>
      <c r="H52" s="71">
        <v>4600</v>
      </c>
      <c r="I52" s="69">
        <f t="shared" si="23"/>
        <v>1819</v>
      </c>
      <c r="J52" s="99">
        <f t="shared" si="21"/>
        <v>6419</v>
      </c>
      <c r="K52" s="106">
        <f t="shared" si="22"/>
        <v>165600</v>
      </c>
    </row>
    <row r="53" spans="1:11" ht="15.75">
      <c r="A53" s="15">
        <v>9</v>
      </c>
      <c r="B53" s="14" t="s">
        <v>15</v>
      </c>
      <c r="C53" s="16" t="s">
        <v>390</v>
      </c>
      <c r="D53" s="17">
        <v>124</v>
      </c>
      <c r="E53" s="16" t="s">
        <v>38</v>
      </c>
      <c r="F53" s="70">
        <v>200000</v>
      </c>
      <c r="G53" s="77">
        <v>152000</v>
      </c>
      <c r="H53" s="71">
        <v>4000</v>
      </c>
      <c r="I53" s="69">
        <f>ROUND(G53*13%*30/365,0)</f>
        <v>1624</v>
      </c>
      <c r="J53" s="99">
        <f t="shared" si="21"/>
        <v>5624</v>
      </c>
      <c r="K53" s="106">
        <f t="shared" si="22"/>
        <v>148000</v>
      </c>
    </row>
    <row r="54" spans="1:11" ht="16.5">
      <c r="A54" s="14"/>
      <c r="B54" s="13" t="s">
        <v>4</v>
      </c>
      <c r="C54" s="20"/>
      <c r="D54" s="20"/>
      <c r="E54" s="20"/>
      <c r="F54" s="72">
        <f>SUM(F45:F53)</f>
        <v>1545000</v>
      </c>
      <c r="G54" s="72">
        <f t="shared" ref="G54:K54" si="24">SUM(G45:G53)</f>
        <v>1024910</v>
      </c>
      <c r="H54" s="72">
        <f t="shared" si="24"/>
        <v>35450</v>
      </c>
      <c r="I54" s="72">
        <f t="shared" si="24"/>
        <v>10952</v>
      </c>
      <c r="J54" s="72">
        <f t="shared" si="24"/>
        <v>46402</v>
      </c>
      <c r="K54" s="72">
        <f t="shared" si="24"/>
        <v>989460</v>
      </c>
    </row>
    <row r="55" spans="1:11" ht="16.5">
      <c r="A55" s="34"/>
      <c r="B55" s="29"/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6.5">
      <c r="A56" s="34"/>
      <c r="B56" s="29" t="s">
        <v>16</v>
      </c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5.75">
      <c r="A57" s="14">
        <v>1</v>
      </c>
      <c r="B57" s="14" t="s">
        <v>17</v>
      </c>
      <c r="C57" s="16" t="s">
        <v>264</v>
      </c>
      <c r="D57" s="17">
        <v>389</v>
      </c>
      <c r="E57" s="16" t="s">
        <v>78</v>
      </c>
      <c r="F57" s="70">
        <v>260000</v>
      </c>
      <c r="G57" s="77">
        <v>7230</v>
      </c>
      <c r="H57" s="71">
        <v>7230</v>
      </c>
      <c r="I57" s="69">
        <f>ROUND(G57*13%*30/365,0)</f>
        <v>77</v>
      </c>
      <c r="J57" s="99">
        <f t="shared" ref="J57:J65" si="25">SUM(H57:I57)</f>
        <v>7307</v>
      </c>
      <c r="K57" s="106">
        <f t="shared" ref="K57:K66" si="26">G57-H57</f>
        <v>0</v>
      </c>
    </row>
    <row r="58" spans="1:11" ht="15.75">
      <c r="A58" s="14">
        <v>2</v>
      </c>
      <c r="B58" s="14" t="s">
        <v>17</v>
      </c>
      <c r="C58" s="16" t="s">
        <v>452</v>
      </c>
      <c r="D58" s="17">
        <v>1</v>
      </c>
      <c r="E58" s="16" t="s">
        <v>78</v>
      </c>
      <c r="F58" s="70">
        <v>240000</v>
      </c>
      <c r="G58" s="77">
        <v>230400</v>
      </c>
      <c r="H58" s="71">
        <v>4800</v>
      </c>
      <c r="I58" s="69">
        <f t="shared" ref="I58:I66" si="27">ROUND(G58*13%*30/365,0)</f>
        <v>2462</v>
      </c>
      <c r="J58" s="99">
        <f t="shared" si="25"/>
        <v>7262</v>
      </c>
      <c r="K58" s="106">
        <f t="shared" si="26"/>
        <v>225600</v>
      </c>
    </row>
    <row r="59" spans="1:11" ht="15.75">
      <c r="A59" s="14">
        <v>3</v>
      </c>
      <c r="B59" s="121" t="s">
        <v>187</v>
      </c>
      <c r="C59" s="16" t="s">
        <v>394</v>
      </c>
      <c r="D59" s="17">
        <v>132</v>
      </c>
      <c r="E59" s="16" t="s">
        <v>38</v>
      </c>
      <c r="F59" s="70">
        <v>150000</v>
      </c>
      <c r="G59" s="77">
        <v>114000</v>
      </c>
      <c r="H59" s="71">
        <v>3000</v>
      </c>
      <c r="I59" s="69">
        <f t="shared" si="27"/>
        <v>1218</v>
      </c>
      <c r="J59" s="99">
        <f t="shared" si="25"/>
        <v>4218</v>
      </c>
      <c r="K59" s="106">
        <f t="shared" si="26"/>
        <v>111000</v>
      </c>
    </row>
    <row r="60" spans="1:11" ht="15.75">
      <c r="A60" s="14">
        <v>4</v>
      </c>
      <c r="B60" s="121" t="s">
        <v>187</v>
      </c>
      <c r="C60" s="16" t="s">
        <v>451</v>
      </c>
      <c r="D60" s="17">
        <v>194</v>
      </c>
      <c r="E60" s="16" t="s">
        <v>38</v>
      </c>
      <c r="F60" s="70">
        <v>190000</v>
      </c>
      <c r="G60" s="77">
        <v>179444</v>
      </c>
      <c r="H60" s="71">
        <v>5278</v>
      </c>
      <c r="I60" s="69">
        <f t="shared" si="27"/>
        <v>1917</v>
      </c>
      <c r="J60" s="99">
        <f t="shared" si="25"/>
        <v>7195</v>
      </c>
      <c r="K60" s="106">
        <f t="shared" si="26"/>
        <v>174166</v>
      </c>
    </row>
    <row r="61" spans="1:11" ht="15.75">
      <c r="A61" s="14">
        <v>5</v>
      </c>
      <c r="B61" s="14" t="s">
        <v>62</v>
      </c>
      <c r="C61" s="16" t="s">
        <v>65</v>
      </c>
      <c r="D61" s="17">
        <v>34</v>
      </c>
      <c r="E61" s="16" t="s">
        <v>38</v>
      </c>
      <c r="F61" s="70">
        <v>130000</v>
      </c>
      <c r="G61" s="77">
        <v>39725</v>
      </c>
      <c r="H61" s="71">
        <f t="shared" ref="H61" si="28">ROUND(F61/36,0)</f>
        <v>3611</v>
      </c>
      <c r="I61" s="69">
        <f t="shared" si="27"/>
        <v>424</v>
      </c>
      <c r="J61" s="99">
        <f t="shared" si="25"/>
        <v>4035</v>
      </c>
      <c r="K61" s="106">
        <f t="shared" si="26"/>
        <v>36114</v>
      </c>
    </row>
    <row r="62" spans="1:11" ht="15.75">
      <c r="A62" s="14">
        <v>6</v>
      </c>
      <c r="B62" s="14" t="s">
        <v>62</v>
      </c>
      <c r="C62" s="16" t="s">
        <v>340</v>
      </c>
      <c r="D62" s="17">
        <v>62</v>
      </c>
      <c r="E62" s="16" t="s">
        <v>38</v>
      </c>
      <c r="F62" s="70">
        <v>160000</v>
      </c>
      <c r="G62" s="77">
        <v>66676</v>
      </c>
      <c r="H62" s="71">
        <v>4444</v>
      </c>
      <c r="I62" s="69">
        <f t="shared" si="27"/>
        <v>712</v>
      </c>
      <c r="J62" s="99">
        <f t="shared" si="25"/>
        <v>5156</v>
      </c>
      <c r="K62" s="106">
        <f t="shared" si="26"/>
        <v>62232</v>
      </c>
    </row>
    <row r="63" spans="1:11" ht="15.75">
      <c r="A63" s="14">
        <v>7</v>
      </c>
      <c r="B63" s="14" t="s">
        <v>62</v>
      </c>
      <c r="C63" s="16" t="s">
        <v>291</v>
      </c>
      <c r="D63" s="17">
        <v>100</v>
      </c>
      <c r="E63" s="16" t="s">
        <v>38</v>
      </c>
      <c r="F63" s="70">
        <v>180000</v>
      </c>
      <c r="G63" s="77">
        <v>133200</v>
      </c>
      <c r="H63" s="71">
        <v>3600</v>
      </c>
      <c r="I63" s="69">
        <f t="shared" si="27"/>
        <v>1423</v>
      </c>
      <c r="J63" s="99">
        <f t="shared" si="25"/>
        <v>5023</v>
      </c>
      <c r="K63" s="106">
        <f t="shared" si="26"/>
        <v>129600</v>
      </c>
    </row>
    <row r="64" spans="1:11" ht="15.75">
      <c r="A64" s="14">
        <v>8</v>
      </c>
      <c r="B64" s="14" t="s">
        <v>62</v>
      </c>
      <c r="C64" s="16" t="s">
        <v>443</v>
      </c>
      <c r="D64" s="17">
        <v>182</v>
      </c>
      <c r="E64" s="16" t="s">
        <v>38</v>
      </c>
      <c r="F64" s="70">
        <v>239000</v>
      </c>
      <c r="G64" s="77">
        <v>215100</v>
      </c>
      <c r="H64" s="71">
        <v>4780</v>
      </c>
      <c r="I64" s="69">
        <f t="shared" si="27"/>
        <v>2298</v>
      </c>
      <c r="J64" s="99">
        <f t="shared" ref="J64" si="29">SUM(H64:I64)</f>
        <v>7078</v>
      </c>
      <c r="K64" s="106">
        <f t="shared" si="26"/>
        <v>210320</v>
      </c>
    </row>
    <row r="65" spans="1:11" ht="15.75">
      <c r="A65" s="14">
        <v>9</v>
      </c>
      <c r="B65" s="14" t="s">
        <v>336</v>
      </c>
      <c r="C65" s="16" t="s">
        <v>337</v>
      </c>
      <c r="D65" s="17">
        <v>56</v>
      </c>
      <c r="E65" s="16" t="s">
        <v>38</v>
      </c>
      <c r="F65" s="70">
        <v>50000</v>
      </c>
      <c r="G65" s="77">
        <v>20831</v>
      </c>
      <c r="H65" s="71">
        <v>1389</v>
      </c>
      <c r="I65" s="69">
        <f t="shared" si="27"/>
        <v>223</v>
      </c>
      <c r="J65" s="99">
        <f t="shared" si="25"/>
        <v>1612</v>
      </c>
      <c r="K65" s="106">
        <f t="shared" si="26"/>
        <v>19442</v>
      </c>
    </row>
    <row r="66" spans="1:11" ht="15.75">
      <c r="A66" s="14">
        <v>10</v>
      </c>
      <c r="B66" s="14" t="s">
        <v>336</v>
      </c>
      <c r="C66" s="16" t="s">
        <v>48</v>
      </c>
      <c r="D66" s="17">
        <v>174</v>
      </c>
      <c r="E66" s="16" t="s">
        <v>38</v>
      </c>
      <c r="F66" s="70">
        <v>150000</v>
      </c>
      <c r="G66" s="77">
        <v>135000</v>
      </c>
      <c r="H66" s="71">
        <v>3000</v>
      </c>
      <c r="I66" s="69">
        <f t="shared" si="27"/>
        <v>1442</v>
      </c>
      <c r="J66" s="99">
        <f t="shared" ref="J66" si="30">SUM(H66:I66)</f>
        <v>4442</v>
      </c>
      <c r="K66" s="106">
        <f t="shared" si="26"/>
        <v>132000</v>
      </c>
    </row>
    <row r="67" spans="1:11" ht="16.5">
      <c r="A67" s="27"/>
      <c r="B67" s="13" t="s">
        <v>4</v>
      </c>
      <c r="C67" s="20"/>
      <c r="D67" s="20"/>
      <c r="E67" s="20"/>
      <c r="F67" s="72">
        <f>SUM(F57:F66)</f>
        <v>1749000</v>
      </c>
      <c r="G67" s="72">
        <f t="shared" ref="G67:K67" si="31">SUM(G57:G66)</f>
        <v>1141606</v>
      </c>
      <c r="H67" s="72">
        <f t="shared" si="31"/>
        <v>41132</v>
      </c>
      <c r="I67" s="72">
        <f t="shared" si="31"/>
        <v>12196</v>
      </c>
      <c r="J67" s="72">
        <f t="shared" si="31"/>
        <v>53328</v>
      </c>
      <c r="K67" s="72">
        <f t="shared" si="31"/>
        <v>1100474</v>
      </c>
    </row>
    <row r="68" spans="1:11" ht="16.5">
      <c r="A68" s="37"/>
      <c r="B68" s="29"/>
      <c r="C68" s="30"/>
      <c r="D68" s="30"/>
      <c r="E68" s="30"/>
      <c r="F68" s="78"/>
      <c r="G68" s="79"/>
      <c r="H68" s="74"/>
      <c r="I68" s="80"/>
      <c r="J68" s="74"/>
      <c r="K68" s="55"/>
    </row>
    <row r="69" spans="1:11" ht="16.5">
      <c r="A69" s="37"/>
      <c r="B69" s="29" t="s">
        <v>18</v>
      </c>
      <c r="C69" s="30"/>
      <c r="D69" s="30"/>
      <c r="E69" s="30"/>
      <c r="F69" s="78"/>
      <c r="G69" s="79"/>
      <c r="H69" s="76"/>
      <c r="I69" s="80"/>
      <c r="J69" s="76"/>
      <c r="K69" s="55"/>
    </row>
    <row r="70" spans="1:11" ht="16.5">
      <c r="A70" s="27">
        <v>1</v>
      </c>
      <c r="B70" s="14" t="s">
        <v>18</v>
      </c>
      <c r="C70" s="16" t="s">
        <v>378</v>
      </c>
      <c r="D70" s="22">
        <v>92</v>
      </c>
      <c r="E70" s="22" t="s">
        <v>38</v>
      </c>
      <c r="F70" s="85">
        <v>150000</v>
      </c>
      <c r="G70" s="77">
        <v>111000</v>
      </c>
      <c r="H70" s="71">
        <v>3000</v>
      </c>
      <c r="I70" s="69">
        <f>ROUND(G70*13%*30/365,0)</f>
        <v>1186</v>
      </c>
      <c r="J70" s="99">
        <f t="shared" ref="J70:J78" si="32">SUM(H70:I70)</f>
        <v>4186</v>
      </c>
      <c r="K70" s="106">
        <f t="shared" ref="K70:K78" si="33">G70-H70</f>
        <v>108000</v>
      </c>
    </row>
    <row r="71" spans="1:11" ht="16.5">
      <c r="A71" s="27">
        <v>2</v>
      </c>
      <c r="B71" s="14" t="s">
        <v>18</v>
      </c>
      <c r="C71" s="16" t="s">
        <v>379</v>
      </c>
      <c r="D71" s="22">
        <v>94</v>
      </c>
      <c r="E71" s="22" t="s">
        <v>38</v>
      </c>
      <c r="F71" s="85">
        <v>300000</v>
      </c>
      <c r="G71" s="77">
        <v>222000</v>
      </c>
      <c r="H71" s="71">
        <v>6000</v>
      </c>
      <c r="I71" s="69">
        <f t="shared" ref="I71:I78" si="34">ROUND(G71*13%*30/365,0)</f>
        <v>2372</v>
      </c>
      <c r="J71" s="99">
        <f t="shared" si="32"/>
        <v>8372</v>
      </c>
      <c r="K71" s="106">
        <f t="shared" si="33"/>
        <v>216000</v>
      </c>
    </row>
    <row r="72" spans="1:11" ht="16.5">
      <c r="A72" s="27">
        <v>3</v>
      </c>
      <c r="B72" s="14" t="s">
        <v>18</v>
      </c>
      <c r="C72" s="16" t="s">
        <v>380</v>
      </c>
      <c r="D72" s="22">
        <v>96</v>
      </c>
      <c r="E72" s="22" t="s">
        <v>38</v>
      </c>
      <c r="F72" s="85">
        <v>150000</v>
      </c>
      <c r="G72" s="77">
        <v>111000</v>
      </c>
      <c r="H72" s="71">
        <v>3000</v>
      </c>
      <c r="I72" s="69">
        <f t="shared" si="34"/>
        <v>1186</v>
      </c>
      <c r="J72" s="99">
        <f t="shared" si="32"/>
        <v>4186</v>
      </c>
      <c r="K72" s="106">
        <f t="shared" si="33"/>
        <v>108000</v>
      </c>
    </row>
    <row r="73" spans="1:11" ht="16.5">
      <c r="A73" s="27">
        <v>4</v>
      </c>
      <c r="B73" s="14" t="s">
        <v>18</v>
      </c>
      <c r="C73" s="16" t="s">
        <v>393</v>
      </c>
      <c r="D73" s="22">
        <v>130</v>
      </c>
      <c r="E73" s="22" t="s">
        <v>38</v>
      </c>
      <c r="F73" s="85">
        <v>230000</v>
      </c>
      <c r="G73" s="77">
        <v>168668</v>
      </c>
      <c r="H73" s="71">
        <v>5111</v>
      </c>
      <c r="I73" s="69">
        <f t="shared" si="34"/>
        <v>1802</v>
      </c>
      <c r="J73" s="99">
        <f t="shared" si="32"/>
        <v>6913</v>
      </c>
      <c r="K73" s="106">
        <f t="shared" si="33"/>
        <v>163557</v>
      </c>
    </row>
    <row r="74" spans="1:11" ht="16.5">
      <c r="A74" s="27">
        <v>5</v>
      </c>
      <c r="B74" s="14" t="s">
        <v>19</v>
      </c>
      <c r="C74" s="16" t="s">
        <v>400</v>
      </c>
      <c r="D74" s="22">
        <v>142</v>
      </c>
      <c r="E74" s="22" t="s">
        <v>38</v>
      </c>
      <c r="F74" s="85">
        <v>170000</v>
      </c>
      <c r="G74" s="77">
        <v>132600</v>
      </c>
      <c r="H74" s="71">
        <v>3400</v>
      </c>
      <c r="I74" s="69">
        <f t="shared" si="34"/>
        <v>1417</v>
      </c>
      <c r="J74" s="99">
        <f t="shared" si="32"/>
        <v>4817</v>
      </c>
      <c r="K74" s="106">
        <f t="shared" si="33"/>
        <v>129200</v>
      </c>
    </row>
    <row r="75" spans="1:11" ht="16.5">
      <c r="A75" s="27">
        <v>6</v>
      </c>
      <c r="B75" s="14" t="s">
        <v>398</v>
      </c>
      <c r="C75" s="16" t="s">
        <v>223</v>
      </c>
      <c r="D75" s="22">
        <v>138</v>
      </c>
      <c r="E75" s="22" t="s">
        <v>38</v>
      </c>
      <c r="F75" s="85">
        <v>200000</v>
      </c>
      <c r="G75" s="77">
        <v>156000</v>
      </c>
      <c r="H75" s="71">
        <v>4000</v>
      </c>
      <c r="I75" s="69">
        <f t="shared" si="34"/>
        <v>1667</v>
      </c>
      <c r="J75" s="99">
        <f t="shared" si="32"/>
        <v>5667</v>
      </c>
      <c r="K75" s="106">
        <f t="shared" si="33"/>
        <v>152000</v>
      </c>
    </row>
    <row r="76" spans="1:11" ht="16.5">
      <c r="A76" s="27">
        <v>7</v>
      </c>
      <c r="B76" s="14" t="s">
        <v>381</v>
      </c>
      <c r="C76" s="16" t="s">
        <v>382</v>
      </c>
      <c r="D76" s="22">
        <v>108</v>
      </c>
      <c r="E76" s="22" t="s">
        <v>38</v>
      </c>
      <c r="F76" s="85">
        <v>150000</v>
      </c>
      <c r="G76" s="77">
        <v>111000</v>
      </c>
      <c r="H76" s="71">
        <v>3000</v>
      </c>
      <c r="I76" s="69">
        <f t="shared" si="34"/>
        <v>1186</v>
      </c>
      <c r="J76" s="99">
        <f t="shared" si="32"/>
        <v>4186</v>
      </c>
      <c r="K76" s="106">
        <f t="shared" si="33"/>
        <v>108000</v>
      </c>
    </row>
    <row r="77" spans="1:11" ht="16.5">
      <c r="A77" s="27">
        <v>8</v>
      </c>
      <c r="B77" s="14" t="s">
        <v>381</v>
      </c>
      <c r="C77" s="16" t="s">
        <v>383</v>
      </c>
      <c r="D77" s="22">
        <v>110</v>
      </c>
      <c r="E77" s="22" t="s">
        <v>38</v>
      </c>
      <c r="F77" s="85">
        <v>160000</v>
      </c>
      <c r="G77" s="77">
        <v>118400</v>
      </c>
      <c r="H77" s="71">
        <v>3200</v>
      </c>
      <c r="I77" s="69">
        <f t="shared" si="34"/>
        <v>1265</v>
      </c>
      <c r="J77" s="99">
        <f t="shared" si="32"/>
        <v>4465</v>
      </c>
      <c r="K77" s="106">
        <f t="shared" si="33"/>
        <v>115200</v>
      </c>
    </row>
    <row r="78" spans="1:11" ht="16.5">
      <c r="A78" s="27">
        <v>9</v>
      </c>
      <c r="B78" s="14" t="s">
        <v>71</v>
      </c>
      <c r="C78" s="16" t="s">
        <v>403</v>
      </c>
      <c r="D78" s="22">
        <v>146</v>
      </c>
      <c r="E78" s="22" t="s">
        <v>38</v>
      </c>
      <c r="F78" s="85">
        <v>175000</v>
      </c>
      <c r="G78" s="77">
        <v>140000</v>
      </c>
      <c r="H78" s="71">
        <v>3500</v>
      </c>
      <c r="I78" s="69">
        <f t="shared" si="34"/>
        <v>1496</v>
      </c>
      <c r="J78" s="99">
        <f t="shared" si="32"/>
        <v>4996</v>
      </c>
      <c r="K78" s="106">
        <f t="shared" si="33"/>
        <v>136500</v>
      </c>
    </row>
    <row r="79" spans="1:11" ht="16.5">
      <c r="A79" s="14"/>
      <c r="B79" s="13" t="s">
        <v>4</v>
      </c>
      <c r="C79" s="20"/>
      <c r="D79" s="20"/>
      <c r="E79" s="20"/>
      <c r="F79" s="72">
        <f>SUM(F70:F78)</f>
        <v>1685000</v>
      </c>
      <c r="G79" s="72">
        <f t="shared" ref="G79:K79" si="35">SUM(G70:G78)</f>
        <v>1270668</v>
      </c>
      <c r="H79" s="72">
        <f t="shared" si="35"/>
        <v>34211</v>
      </c>
      <c r="I79" s="72">
        <f t="shared" si="35"/>
        <v>13577</v>
      </c>
      <c r="J79" s="72">
        <f t="shared" si="35"/>
        <v>47788</v>
      </c>
      <c r="K79" s="72">
        <f t="shared" si="35"/>
        <v>1236457</v>
      </c>
    </row>
    <row r="80" spans="1:11" ht="16.5">
      <c r="A80" s="34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 t="s">
        <v>79</v>
      </c>
      <c r="C81" s="30"/>
      <c r="D81" s="48"/>
      <c r="E81" s="30"/>
      <c r="F81" s="86"/>
      <c r="G81" s="79"/>
      <c r="H81" s="74"/>
      <c r="I81" s="80"/>
      <c r="J81" s="74"/>
      <c r="K81" s="55"/>
    </row>
    <row r="82" spans="1:11" ht="15.75">
      <c r="A82" s="14">
        <v>1</v>
      </c>
      <c r="B82" s="14" t="s">
        <v>79</v>
      </c>
      <c r="C82" s="16" t="s">
        <v>290</v>
      </c>
      <c r="D82" s="52">
        <v>420</v>
      </c>
      <c r="E82" s="16" t="s">
        <v>78</v>
      </c>
      <c r="F82" s="85">
        <v>150000</v>
      </c>
      <c r="G82" s="70">
        <v>9360</v>
      </c>
      <c r="H82" s="71">
        <v>4688</v>
      </c>
      <c r="I82" s="69">
        <f>ROUND(G82*13%*30/365,0)</f>
        <v>100</v>
      </c>
      <c r="J82" s="99">
        <f t="shared" ref="J82:J92" si="36">SUM(H82:I82)</f>
        <v>4788</v>
      </c>
      <c r="K82" s="106">
        <f t="shared" ref="K82:K92" si="37">G82-H82</f>
        <v>4672</v>
      </c>
    </row>
    <row r="83" spans="1:11" ht="15.75">
      <c r="A83" s="14">
        <v>2</v>
      </c>
      <c r="B83" s="14" t="s">
        <v>79</v>
      </c>
      <c r="C83" s="16" t="s">
        <v>342</v>
      </c>
      <c r="D83" s="52">
        <v>67</v>
      </c>
      <c r="E83" s="16" t="s">
        <v>78</v>
      </c>
      <c r="F83" s="85">
        <v>180000</v>
      </c>
      <c r="G83" s="70">
        <v>80000</v>
      </c>
      <c r="H83" s="71">
        <v>5000</v>
      </c>
      <c r="I83" s="69">
        <f t="shared" ref="I83:I92" si="38">ROUND(G83*13%*30/365,0)</f>
        <v>855</v>
      </c>
      <c r="J83" s="99">
        <f t="shared" si="36"/>
        <v>5855</v>
      </c>
      <c r="K83" s="106">
        <f t="shared" si="37"/>
        <v>75000</v>
      </c>
    </row>
    <row r="84" spans="1:11" ht="15.75">
      <c r="A84" s="14">
        <v>3</v>
      </c>
      <c r="B84" s="14" t="s">
        <v>79</v>
      </c>
      <c r="C84" s="16" t="s">
        <v>453</v>
      </c>
      <c r="D84" s="52">
        <v>3</v>
      </c>
      <c r="E84" s="16" t="s">
        <v>78</v>
      </c>
      <c r="F84" s="85">
        <v>220000</v>
      </c>
      <c r="G84" s="70">
        <v>211200</v>
      </c>
      <c r="H84" s="71">
        <v>4400</v>
      </c>
      <c r="I84" s="69">
        <f t="shared" si="38"/>
        <v>2257</v>
      </c>
      <c r="J84" s="99">
        <f t="shared" si="36"/>
        <v>6657</v>
      </c>
      <c r="K84" s="106">
        <f t="shared" si="37"/>
        <v>206800</v>
      </c>
    </row>
    <row r="85" spans="1:11" ht="15.75">
      <c r="A85" s="14">
        <v>4</v>
      </c>
      <c r="B85" s="14" t="s">
        <v>224</v>
      </c>
      <c r="C85" s="16" t="s">
        <v>313</v>
      </c>
      <c r="D85" s="52">
        <v>28</v>
      </c>
      <c r="E85" s="16" t="s">
        <v>78</v>
      </c>
      <c r="F85" s="85">
        <v>120000</v>
      </c>
      <c r="G85" s="77">
        <v>32042</v>
      </c>
      <c r="H85" s="71">
        <v>3383</v>
      </c>
      <c r="I85" s="69">
        <f t="shared" si="38"/>
        <v>342</v>
      </c>
      <c r="J85" s="99">
        <f t="shared" si="36"/>
        <v>3725</v>
      </c>
      <c r="K85" s="106">
        <f t="shared" si="37"/>
        <v>28659</v>
      </c>
    </row>
    <row r="86" spans="1:11" ht="16.5">
      <c r="A86" s="14">
        <v>5</v>
      </c>
      <c r="B86" s="14" t="s">
        <v>437</v>
      </c>
      <c r="C86" s="116" t="s">
        <v>438</v>
      </c>
      <c r="D86" s="52">
        <v>168</v>
      </c>
      <c r="E86" s="16" t="s">
        <v>78</v>
      </c>
      <c r="F86" s="85">
        <v>175000</v>
      </c>
      <c r="G86" s="77">
        <v>150500</v>
      </c>
      <c r="H86" s="71">
        <v>3500</v>
      </c>
      <c r="I86" s="69">
        <f t="shared" si="38"/>
        <v>1608</v>
      </c>
      <c r="J86" s="99">
        <f t="shared" si="36"/>
        <v>5108</v>
      </c>
      <c r="K86" s="106">
        <f t="shared" si="37"/>
        <v>147000</v>
      </c>
    </row>
    <row r="87" spans="1:11" ht="15.75">
      <c r="A87" s="14">
        <v>6</v>
      </c>
      <c r="B87" s="14" t="s">
        <v>266</v>
      </c>
      <c r="C87" s="16" t="s">
        <v>330</v>
      </c>
      <c r="D87" s="52">
        <v>52</v>
      </c>
      <c r="E87" s="16" t="s">
        <v>78</v>
      </c>
      <c r="F87" s="85">
        <v>120000</v>
      </c>
      <c r="G87" s="77">
        <v>43341</v>
      </c>
      <c r="H87" s="71">
        <v>3333</v>
      </c>
      <c r="I87" s="69">
        <f t="shared" si="38"/>
        <v>463</v>
      </c>
      <c r="J87" s="99">
        <f t="shared" si="36"/>
        <v>3796</v>
      </c>
      <c r="K87" s="106">
        <f t="shared" si="37"/>
        <v>40008</v>
      </c>
    </row>
    <row r="88" spans="1:11" ht="15.75">
      <c r="A88" s="14">
        <v>7</v>
      </c>
      <c r="B88" s="14" t="s">
        <v>266</v>
      </c>
      <c r="C88" s="16" t="s">
        <v>331</v>
      </c>
      <c r="D88" s="52">
        <v>54</v>
      </c>
      <c r="E88" s="16" t="s">
        <v>78</v>
      </c>
      <c r="F88" s="85">
        <v>110000</v>
      </c>
      <c r="G88" s="77">
        <v>39712</v>
      </c>
      <c r="H88" s="71">
        <v>3056</v>
      </c>
      <c r="I88" s="69">
        <f t="shared" si="38"/>
        <v>424</v>
      </c>
      <c r="J88" s="99">
        <f t="shared" si="36"/>
        <v>3480</v>
      </c>
      <c r="K88" s="106">
        <f t="shared" si="37"/>
        <v>36656</v>
      </c>
    </row>
    <row r="89" spans="1:11" ht="15.75">
      <c r="A89" s="14">
        <v>8</v>
      </c>
      <c r="B89" s="14" t="s">
        <v>211</v>
      </c>
      <c r="C89" s="16" t="s">
        <v>225</v>
      </c>
      <c r="D89" s="52">
        <v>198</v>
      </c>
      <c r="E89" s="16" t="s">
        <v>78</v>
      </c>
      <c r="F89" s="85">
        <v>220000</v>
      </c>
      <c r="G89" s="77">
        <v>211200</v>
      </c>
      <c r="H89" s="71">
        <v>4400</v>
      </c>
      <c r="I89" s="69">
        <f t="shared" si="38"/>
        <v>2257</v>
      </c>
      <c r="J89" s="99">
        <f t="shared" si="36"/>
        <v>6657</v>
      </c>
      <c r="K89" s="106">
        <f t="shared" si="37"/>
        <v>206800</v>
      </c>
    </row>
    <row r="90" spans="1:11" ht="15.75">
      <c r="A90" s="14">
        <v>9</v>
      </c>
      <c r="B90" s="14" t="s">
        <v>132</v>
      </c>
      <c r="C90" s="16" t="s">
        <v>133</v>
      </c>
      <c r="D90" s="52">
        <v>32</v>
      </c>
      <c r="E90" s="16" t="s">
        <v>78</v>
      </c>
      <c r="F90" s="85">
        <v>150000</v>
      </c>
      <c r="G90" s="77">
        <v>45825</v>
      </c>
      <c r="H90" s="71">
        <v>4167</v>
      </c>
      <c r="I90" s="69">
        <f t="shared" si="38"/>
        <v>490</v>
      </c>
      <c r="J90" s="99">
        <f t="shared" si="36"/>
        <v>4657</v>
      </c>
      <c r="K90" s="106">
        <f t="shared" si="37"/>
        <v>41658</v>
      </c>
    </row>
    <row r="91" spans="1:11" ht="15.75">
      <c r="A91" s="14">
        <v>10</v>
      </c>
      <c r="B91" s="14" t="s">
        <v>103</v>
      </c>
      <c r="C91" s="16" t="s">
        <v>442</v>
      </c>
      <c r="D91" s="52">
        <v>178</v>
      </c>
      <c r="E91" s="16" t="s">
        <v>78</v>
      </c>
      <c r="F91" s="85">
        <v>180000</v>
      </c>
      <c r="G91" s="77">
        <v>162000</v>
      </c>
      <c r="H91" s="71">
        <v>3600</v>
      </c>
      <c r="I91" s="69">
        <f t="shared" si="38"/>
        <v>1731</v>
      </c>
      <c r="J91" s="99">
        <f t="shared" si="36"/>
        <v>5331</v>
      </c>
      <c r="K91" s="106">
        <f t="shared" si="37"/>
        <v>158400</v>
      </c>
    </row>
    <row r="92" spans="1:11" ht="15.75">
      <c r="A92" s="14">
        <v>11</v>
      </c>
      <c r="B92" s="14" t="s">
        <v>103</v>
      </c>
      <c r="C92" s="16" t="s">
        <v>107</v>
      </c>
      <c r="D92" s="52">
        <v>192</v>
      </c>
      <c r="E92" s="16" t="s">
        <v>78</v>
      </c>
      <c r="F92" s="85">
        <v>200000</v>
      </c>
      <c r="G92" s="77">
        <v>184000</v>
      </c>
      <c r="H92" s="71">
        <v>4000</v>
      </c>
      <c r="I92" s="69">
        <f t="shared" si="38"/>
        <v>1966</v>
      </c>
      <c r="J92" s="99">
        <f t="shared" si="36"/>
        <v>5966</v>
      </c>
      <c r="K92" s="106">
        <f t="shared" si="37"/>
        <v>180000</v>
      </c>
    </row>
    <row r="93" spans="1:11" ht="16.5">
      <c r="A93" s="14"/>
      <c r="B93" s="13" t="s">
        <v>4</v>
      </c>
      <c r="C93" s="20"/>
      <c r="D93" s="46"/>
      <c r="E93" s="20"/>
      <c r="F93" s="72">
        <f>SUM(F82:F92)</f>
        <v>1825000</v>
      </c>
      <c r="G93" s="72">
        <f t="shared" ref="G93:K93" si="39">SUM(G82:G92)</f>
        <v>1169180</v>
      </c>
      <c r="H93" s="72">
        <f>SUM(H82:H92)</f>
        <v>43527</v>
      </c>
      <c r="I93" s="72">
        <f t="shared" si="39"/>
        <v>12493</v>
      </c>
      <c r="J93" s="72">
        <f t="shared" si="39"/>
        <v>56020</v>
      </c>
      <c r="K93" s="72">
        <f t="shared" si="39"/>
        <v>1125653</v>
      </c>
    </row>
    <row r="94" spans="1:11" ht="16.5">
      <c r="A94" s="34"/>
      <c r="B94" s="29"/>
      <c r="C94" s="30"/>
      <c r="D94" s="48"/>
      <c r="E94" s="30"/>
      <c r="F94" s="74"/>
      <c r="G94" s="74"/>
      <c r="H94" s="74"/>
      <c r="I94" s="74"/>
      <c r="J94" s="74"/>
      <c r="K94" s="100"/>
    </row>
    <row r="95" spans="1:11" ht="16.5">
      <c r="A95" s="34"/>
      <c r="B95" s="29" t="s">
        <v>422</v>
      </c>
      <c r="C95" s="30"/>
      <c r="D95" s="30"/>
      <c r="E95" s="30"/>
      <c r="F95" s="78"/>
      <c r="G95" s="79"/>
      <c r="H95" s="74"/>
      <c r="I95" s="80"/>
      <c r="J95" s="74"/>
      <c r="K95" s="55"/>
    </row>
    <row r="96" spans="1:11" ht="15.75">
      <c r="A96" s="14">
        <v>1</v>
      </c>
      <c r="B96" s="14" t="s">
        <v>285</v>
      </c>
      <c r="C96" s="16" t="s">
        <v>315</v>
      </c>
      <c r="D96" s="52">
        <v>30</v>
      </c>
      <c r="E96" s="16" t="s">
        <v>78</v>
      </c>
      <c r="F96" s="85">
        <v>100000</v>
      </c>
      <c r="G96" s="77">
        <v>30550</v>
      </c>
      <c r="H96" s="71">
        <v>2778</v>
      </c>
      <c r="I96" s="69">
        <f>ROUND(G96*13%*30/365,0)</f>
        <v>326</v>
      </c>
      <c r="J96" s="99">
        <f>SUM(H96:I96)</f>
        <v>3104</v>
      </c>
      <c r="K96" s="106">
        <f t="shared" ref="K96" si="40">G96-H96</f>
        <v>27772</v>
      </c>
    </row>
    <row r="97" spans="1:11" ht="16.5">
      <c r="A97" s="14"/>
      <c r="B97" s="13" t="s">
        <v>4</v>
      </c>
      <c r="C97" s="20"/>
      <c r="D97" s="46"/>
      <c r="E97" s="20"/>
      <c r="F97" s="170">
        <f>SUM(F96)</f>
        <v>100000</v>
      </c>
      <c r="G97" s="170">
        <f t="shared" ref="G97:K97" si="41">SUM(G96)</f>
        <v>30550</v>
      </c>
      <c r="H97" s="170">
        <f t="shared" si="41"/>
        <v>2778</v>
      </c>
      <c r="I97" s="170">
        <f t="shared" si="41"/>
        <v>326</v>
      </c>
      <c r="J97" s="170">
        <f t="shared" si="41"/>
        <v>3104</v>
      </c>
      <c r="K97" s="170">
        <f t="shared" si="41"/>
        <v>27772</v>
      </c>
    </row>
    <row r="98" spans="1:11" ht="16.5">
      <c r="A98" s="34"/>
      <c r="B98" s="29"/>
      <c r="C98" s="30"/>
      <c r="D98" s="48"/>
      <c r="E98" s="30"/>
      <c r="F98" s="74"/>
      <c r="G98" s="74"/>
      <c r="H98" s="74"/>
      <c r="I98" s="74"/>
      <c r="J98" s="74"/>
      <c r="K98" s="55"/>
    </row>
    <row r="99" spans="1:11" ht="16.5">
      <c r="A99" s="34"/>
      <c r="B99" s="29" t="s">
        <v>109</v>
      </c>
      <c r="C99" s="30"/>
      <c r="D99" s="48"/>
      <c r="E99" s="30"/>
      <c r="F99" s="86"/>
      <c r="G99" s="79"/>
      <c r="H99" s="74"/>
      <c r="I99" s="80"/>
      <c r="J99" s="74"/>
      <c r="K99" s="55"/>
    </row>
    <row r="100" spans="1:11" ht="15.75">
      <c r="A100" s="14">
        <v>1</v>
      </c>
      <c r="B100" s="14" t="s">
        <v>169</v>
      </c>
      <c r="C100" s="16" t="s">
        <v>424</v>
      </c>
      <c r="D100" s="52">
        <v>150</v>
      </c>
      <c r="E100" s="16" t="s">
        <v>78</v>
      </c>
      <c r="F100" s="85">
        <v>150000</v>
      </c>
      <c r="G100" s="77">
        <v>123000</v>
      </c>
      <c r="H100" s="71">
        <v>3000</v>
      </c>
      <c r="I100" s="69">
        <f>ROUND(G100*13%*30/365,0)</f>
        <v>1314</v>
      </c>
      <c r="J100" s="99">
        <f t="shared" ref="J100:J105" si="42">SUM(H100:I100)</f>
        <v>4314</v>
      </c>
      <c r="K100" s="106">
        <f t="shared" ref="K100:K105" si="43">G100-H100</f>
        <v>120000</v>
      </c>
    </row>
    <row r="101" spans="1:11" ht="15.75">
      <c r="A101" s="14">
        <v>2</v>
      </c>
      <c r="B101" s="14" t="s">
        <v>169</v>
      </c>
      <c r="C101" s="16" t="s">
        <v>425</v>
      </c>
      <c r="D101" s="52">
        <v>152</v>
      </c>
      <c r="E101" s="16" t="s">
        <v>78</v>
      </c>
      <c r="F101" s="85">
        <v>50000</v>
      </c>
      <c r="G101" s="77">
        <v>41000</v>
      </c>
      <c r="H101" s="71">
        <v>1000</v>
      </c>
      <c r="I101" s="69">
        <f t="shared" ref="I101:I105" si="44">ROUND(G101*13%*30/365,0)</f>
        <v>438</v>
      </c>
      <c r="J101" s="99">
        <f t="shared" si="42"/>
        <v>1438</v>
      </c>
      <c r="K101" s="106">
        <f t="shared" si="43"/>
        <v>40000</v>
      </c>
    </row>
    <row r="102" spans="1:11" ht="15.75">
      <c r="A102" s="14">
        <v>3</v>
      </c>
      <c r="B102" s="14" t="s">
        <v>169</v>
      </c>
      <c r="C102" s="16" t="s">
        <v>171</v>
      </c>
      <c r="D102" s="52">
        <v>180</v>
      </c>
      <c r="E102" s="16" t="s">
        <v>78</v>
      </c>
      <c r="F102" s="85">
        <v>100000</v>
      </c>
      <c r="G102" s="77">
        <v>79165</v>
      </c>
      <c r="H102" s="71">
        <v>4167</v>
      </c>
      <c r="I102" s="69">
        <f t="shared" si="44"/>
        <v>846</v>
      </c>
      <c r="J102" s="99">
        <f t="shared" si="42"/>
        <v>5013</v>
      </c>
      <c r="K102" s="106">
        <f t="shared" si="43"/>
        <v>74998</v>
      </c>
    </row>
    <row r="103" spans="1:11" ht="15.75">
      <c r="A103" s="14">
        <v>4</v>
      </c>
      <c r="B103" s="14" t="s">
        <v>273</v>
      </c>
      <c r="C103" s="16" t="s">
        <v>274</v>
      </c>
      <c r="D103" s="52">
        <v>393</v>
      </c>
      <c r="E103" s="16" t="s">
        <v>78</v>
      </c>
      <c r="F103" s="85">
        <v>80000</v>
      </c>
      <c r="G103" s="77">
        <v>4452</v>
      </c>
      <c r="H103" s="71">
        <f t="shared" ref="H103" si="45">ROUND(F103/36,0)</f>
        <v>2222</v>
      </c>
      <c r="I103" s="69">
        <f t="shared" si="44"/>
        <v>48</v>
      </c>
      <c r="J103" s="99">
        <f t="shared" si="42"/>
        <v>2270</v>
      </c>
      <c r="K103" s="106">
        <f t="shared" si="43"/>
        <v>2230</v>
      </c>
    </row>
    <row r="104" spans="1:11" ht="15.75">
      <c r="A104" s="14">
        <v>5</v>
      </c>
      <c r="B104" s="14" t="s">
        <v>273</v>
      </c>
      <c r="C104" s="16" t="s">
        <v>275</v>
      </c>
      <c r="D104" s="52">
        <v>394</v>
      </c>
      <c r="E104" s="16" t="s">
        <v>78</v>
      </c>
      <c r="F104" s="85">
        <v>89000</v>
      </c>
      <c r="G104" s="77">
        <v>4952</v>
      </c>
      <c r="H104" s="71">
        <f>ROUND(F104/36,0)</f>
        <v>2472</v>
      </c>
      <c r="I104" s="69">
        <f t="shared" si="44"/>
        <v>53</v>
      </c>
      <c r="J104" s="99">
        <f t="shared" si="42"/>
        <v>2525</v>
      </c>
      <c r="K104" s="106">
        <f t="shared" si="43"/>
        <v>2480</v>
      </c>
    </row>
    <row r="105" spans="1:11" ht="15.75">
      <c r="A105" s="14">
        <v>6</v>
      </c>
      <c r="B105" s="14" t="s">
        <v>109</v>
      </c>
      <c r="C105" s="16" t="s">
        <v>402</v>
      </c>
      <c r="D105" s="52">
        <v>144</v>
      </c>
      <c r="E105" s="16" t="s">
        <v>78</v>
      </c>
      <c r="F105" s="85">
        <v>180000</v>
      </c>
      <c r="G105" s="77">
        <v>140000</v>
      </c>
      <c r="H105" s="71">
        <v>4000</v>
      </c>
      <c r="I105" s="69">
        <f t="shared" si="44"/>
        <v>1496</v>
      </c>
      <c r="J105" s="99">
        <f t="shared" si="42"/>
        <v>5496</v>
      </c>
      <c r="K105" s="106">
        <f t="shared" si="43"/>
        <v>136000</v>
      </c>
    </row>
    <row r="106" spans="1:11" ht="16.5">
      <c r="A106" s="34"/>
      <c r="B106" s="13" t="s">
        <v>4</v>
      </c>
      <c r="C106" s="20"/>
      <c r="D106" s="20"/>
      <c r="E106" s="20"/>
      <c r="F106" s="72">
        <f t="shared" ref="F106:K106" si="46">SUM(F100:F105)</f>
        <v>649000</v>
      </c>
      <c r="G106" s="72">
        <f t="shared" si="46"/>
        <v>392569</v>
      </c>
      <c r="H106" s="72">
        <f t="shared" si="46"/>
        <v>16861</v>
      </c>
      <c r="I106" s="72">
        <f t="shared" si="46"/>
        <v>4195</v>
      </c>
      <c r="J106" s="72">
        <f t="shared" si="46"/>
        <v>21056</v>
      </c>
      <c r="K106" s="72">
        <f t="shared" si="46"/>
        <v>375708</v>
      </c>
    </row>
    <row r="107" spans="1:11" ht="16.5">
      <c r="A107" s="34"/>
      <c r="B107" s="29"/>
      <c r="C107" s="30"/>
      <c r="D107" s="30"/>
      <c r="E107" s="30"/>
      <c r="F107" s="74"/>
      <c r="G107" s="79"/>
      <c r="H107" s="74"/>
      <c r="I107" s="80"/>
      <c r="J107" s="74"/>
      <c r="K107" s="55"/>
    </row>
    <row r="108" spans="1:11" ht="16.5">
      <c r="A108" s="14"/>
      <c r="B108" s="29" t="s">
        <v>125</v>
      </c>
      <c r="C108" s="30"/>
      <c r="D108" s="30"/>
      <c r="E108" s="30"/>
      <c r="F108" s="78"/>
      <c r="G108" s="79"/>
      <c r="H108" s="74"/>
      <c r="I108" s="80"/>
      <c r="J108" s="74"/>
      <c r="K108" s="55"/>
    </row>
    <row r="109" spans="1:11" ht="16.5">
      <c r="A109" s="14">
        <v>1</v>
      </c>
      <c r="B109" s="14" t="s">
        <v>137</v>
      </c>
      <c r="C109" s="116" t="s">
        <v>419</v>
      </c>
      <c r="D109" s="17">
        <v>140</v>
      </c>
      <c r="E109" s="16" t="s">
        <v>78</v>
      </c>
      <c r="F109" s="70">
        <v>200000</v>
      </c>
      <c r="G109" s="70">
        <v>156000</v>
      </c>
      <c r="H109" s="71">
        <v>4000</v>
      </c>
      <c r="I109" s="69">
        <f>ROUND(G109*13%*30/365,0)</f>
        <v>1667</v>
      </c>
      <c r="J109" s="102">
        <f>SUM(H109:I109)</f>
        <v>5667</v>
      </c>
      <c r="K109" s="106">
        <f t="shared" ref="K109:K111" si="47">G109-H109</f>
        <v>152000</v>
      </c>
    </row>
    <row r="110" spans="1:11" ht="15.75">
      <c r="A110" s="34">
        <v>2</v>
      </c>
      <c r="B110" s="14" t="s">
        <v>126</v>
      </c>
      <c r="C110" s="16" t="s">
        <v>447</v>
      </c>
      <c r="D110" s="52">
        <v>188</v>
      </c>
      <c r="E110" s="16" t="s">
        <v>78</v>
      </c>
      <c r="F110" s="85">
        <v>175000</v>
      </c>
      <c r="G110" s="70">
        <v>161000</v>
      </c>
      <c r="H110" s="71">
        <v>3500</v>
      </c>
      <c r="I110" s="69">
        <f t="shared" ref="I110:I111" si="48">ROUND(G110*13%*30/365,0)</f>
        <v>1720</v>
      </c>
      <c r="J110" s="102">
        <f t="shared" ref="J110:J111" si="49">SUM(H110:I110)</f>
        <v>5220</v>
      </c>
      <c r="K110" s="106">
        <f t="shared" si="47"/>
        <v>157500</v>
      </c>
    </row>
    <row r="111" spans="1:11" ht="15.75">
      <c r="A111" s="34">
        <v>3</v>
      </c>
      <c r="B111" s="14" t="s">
        <v>126</v>
      </c>
      <c r="C111" s="16" t="s">
        <v>448</v>
      </c>
      <c r="D111" s="52">
        <v>190</v>
      </c>
      <c r="E111" s="16" t="s">
        <v>78</v>
      </c>
      <c r="F111" s="85">
        <v>230000</v>
      </c>
      <c r="G111" s="70">
        <v>211600</v>
      </c>
      <c r="H111" s="71">
        <v>4600</v>
      </c>
      <c r="I111" s="69">
        <f t="shared" si="48"/>
        <v>2261</v>
      </c>
      <c r="J111" s="102">
        <f t="shared" si="49"/>
        <v>6861</v>
      </c>
      <c r="K111" s="106">
        <f t="shared" si="47"/>
        <v>207000</v>
      </c>
    </row>
    <row r="112" spans="1:11" ht="16.5">
      <c r="A112" s="34"/>
      <c r="B112" s="13" t="s">
        <v>4</v>
      </c>
      <c r="C112" s="20"/>
      <c r="D112" s="20"/>
      <c r="E112" s="20"/>
      <c r="F112" s="88">
        <f>SUM(F109:F111)</f>
        <v>605000</v>
      </c>
      <c r="G112" s="88">
        <f t="shared" ref="G112:K112" si="50">SUM(G109:G111)</f>
        <v>528600</v>
      </c>
      <c r="H112" s="88">
        <f t="shared" si="50"/>
        <v>12100</v>
      </c>
      <c r="I112" s="88">
        <f t="shared" si="50"/>
        <v>5648</v>
      </c>
      <c r="J112" s="88">
        <f t="shared" si="50"/>
        <v>17748</v>
      </c>
      <c r="K112" s="88">
        <f t="shared" si="50"/>
        <v>516500</v>
      </c>
    </row>
    <row r="113" spans="1:11" ht="16.5">
      <c r="A113" s="34"/>
      <c r="B113" s="29"/>
      <c r="C113" s="30"/>
      <c r="D113" s="30"/>
      <c r="E113" s="30"/>
      <c r="F113" s="78"/>
      <c r="G113" s="79"/>
      <c r="H113" s="74"/>
      <c r="I113" s="80"/>
      <c r="J113" s="74"/>
      <c r="K113" s="55"/>
    </row>
    <row r="114" spans="1:11" ht="16.5">
      <c r="A114" s="34"/>
      <c r="B114" s="29" t="s">
        <v>148</v>
      </c>
      <c r="C114" s="30"/>
      <c r="D114" s="48"/>
      <c r="E114" s="30"/>
      <c r="F114" s="86"/>
      <c r="G114" s="79"/>
      <c r="H114" s="74"/>
      <c r="I114" s="80"/>
      <c r="J114" s="74"/>
      <c r="K114" s="55"/>
    </row>
    <row r="115" spans="1:11" ht="15.75">
      <c r="A115" s="14">
        <v>1</v>
      </c>
      <c r="B115" s="14" t="s">
        <v>148</v>
      </c>
      <c r="C115" s="16" t="s">
        <v>391</v>
      </c>
      <c r="D115" s="52">
        <v>126</v>
      </c>
      <c r="E115" s="16" t="s">
        <v>78</v>
      </c>
      <c r="F115" s="85">
        <v>80000</v>
      </c>
      <c r="G115" s="77">
        <v>60800</v>
      </c>
      <c r="H115" s="71">
        <v>1600</v>
      </c>
      <c r="I115" s="69">
        <f>ROUND(G115*13%*30/365,0)</f>
        <v>650</v>
      </c>
      <c r="J115" s="99">
        <f t="shared" ref="J115:J117" si="51">SUM(H115:I115)</f>
        <v>2250</v>
      </c>
      <c r="K115" s="106">
        <f t="shared" ref="K115:K117" si="52">G115-H115</f>
        <v>59200</v>
      </c>
    </row>
    <row r="116" spans="1:11" ht="15.75">
      <c r="A116" s="14">
        <v>2</v>
      </c>
      <c r="B116" s="14" t="s">
        <v>148</v>
      </c>
      <c r="C116" s="16" t="s">
        <v>397</v>
      </c>
      <c r="D116" s="52">
        <v>134</v>
      </c>
      <c r="E116" s="16" t="s">
        <v>78</v>
      </c>
      <c r="F116" s="85">
        <v>250000</v>
      </c>
      <c r="G116" s="77">
        <v>184528</v>
      </c>
      <c r="H116" s="71">
        <v>5952</v>
      </c>
      <c r="I116" s="69">
        <f t="shared" ref="I116:I117" si="53">ROUND(G116*13%*30/365,0)</f>
        <v>1972</v>
      </c>
      <c r="J116" s="99">
        <f t="shared" si="51"/>
        <v>7924</v>
      </c>
      <c r="K116" s="106">
        <f t="shared" si="52"/>
        <v>178576</v>
      </c>
    </row>
    <row r="117" spans="1:11" ht="15.75">
      <c r="A117" s="14">
        <v>3</v>
      </c>
      <c r="B117" s="14" t="s">
        <v>148</v>
      </c>
      <c r="C117" s="16" t="s">
        <v>205</v>
      </c>
      <c r="D117" s="52">
        <v>136</v>
      </c>
      <c r="E117" s="16" t="s">
        <v>78</v>
      </c>
      <c r="F117" s="85">
        <v>100000</v>
      </c>
      <c r="G117" s="77">
        <v>73809</v>
      </c>
      <c r="H117" s="71">
        <v>2381</v>
      </c>
      <c r="I117" s="69">
        <f t="shared" si="53"/>
        <v>789</v>
      </c>
      <c r="J117" s="99">
        <f t="shared" si="51"/>
        <v>3170</v>
      </c>
      <c r="K117" s="106">
        <f t="shared" si="52"/>
        <v>71428</v>
      </c>
    </row>
    <row r="118" spans="1:11" ht="16.5">
      <c r="A118" s="34"/>
      <c r="B118" s="13" t="s">
        <v>4</v>
      </c>
      <c r="C118" s="20"/>
      <c r="D118" s="46"/>
      <c r="E118" s="20"/>
      <c r="F118" s="72">
        <f t="shared" ref="F118:K118" si="54">SUM(F115:F117)</f>
        <v>430000</v>
      </c>
      <c r="G118" s="72">
        <f t="shared" si="54"/>
        <v>319137</v>
      </c>
      <c r="H118" s="72">
        <f t="shared" si="54"/>
        <v>9933</v>
      </c>
      <c r="I118" s="72">
        <f t="shared" si="54"/>
        <v>3411</v>
      </c>
      <c r="J118" s="72">
        <f t="shared" si="54"/>
        <v>13344</v>
      </c>
      <c r="K118" s="72">
        <f t="shared" si="54"/>
        <v>309204</v>
      </c>
    </row>
    <row r="119" spans="1:11" ht="16.5">
      <c r="A119" s="34"/>
      <c r="B119" s="29"/>
      <c r="C119" s="30"/>
      <c r="D119" s="32"/>
      <c r="E119" s="32"/>
      <c r="F119" s="74"/>
      <c r="G119" s="74"/>
      <c r="H119" s="74"/>
      <c r="I119" s="74"/>
      <c r="J119" s="74"/>
      <c r="K119" s="100"/>
    </row>
    <row r="120" spans="1:11" ht="16.5">
      <c r="A120" s="143"/>
      <c r="B120" s="13" t="s">
        <v>162</v>
      </c>
      <c r="C120" s="144"/>
      <c r="D120" s="145"/>
      <c r="E120" s="145"/>
      <c r="F120" s="146"/>
      <c r="G120" s="147"/>
      <c r="H120" s="148"/>
      <c r="I120" s="94"/>
      <c r="J120" s="149"/>
      <c r="K120" s="150"/>
    </row>
    <row r="121" spans="1:11" ht="16.5">
      <c r="A121" s="14">
        <v>1</v>
      </c>
      <c r="B121" s="14" t="s">
        <v>163</v>
      </c>
      <c r="C121" s="16" t="s">
        <v>434</v>
      </c>
      <c r="D121" s="22">
        <v>162</v>
      </c>
      <c r="E121" s="22" t="s">
        <v>78</v>
      </c>
      <c r="F121" s="85">
        <v>200000</v>
      </c>
      <c r="G121" s="77">
        <v>168000</v>
      </c>
      <c r="H121" s="71">
        <v>4000</v>
      </c>
      <c r="I121" s="69">
        <f>ROUND(G121*13%*30/365,0)</f>
        <v>1795</v>
      </c>
      <c r="J121" s="69">
        <f t="shared" ref="J121" si="55">SUM(H121:I121)</f>
        <v>5795</v>
      </c>
      <c r="K121" s="106">
        <f t="shared" ref="K121" si="56">G121-H121</f>
        <v>164000</v>
      </c>
    </row>
    <row r="122" spans="1:11" ht="16.5">
      <c r="A122" s="14"/>
      <c r="B122" s="13" t="s">
        <v>4</v>
      </c>
      <c r="C122" s="20"/>
      <c r="D122" s="20"/>
      <c r="E122" s="20"/>
      <c r="F122" s="97">
        <f t="shared" ref="F122:K122" si="57">SUM(F121:F121)</f>
        <v>200000</v>
      </c>
      <c r="G122" s="97">
        <f t="shared" si="57"/>
        <v>168000</v>
      </c>
      <c r="H122" s="97">
        <f t="shared" si="57"/>
        <v>4000</v>
      </c>
      <c r="I122" s="97">
        <f t="shared" si="57"/>
        <v>1795</v>
      </c>
      <c r="J122" s="97">
        <f t="shared" si="57"/>
        <v>5795</v>
      </c>
      <c r="K122" s="97">
        <f t="shared" si="57"/>
        <v>164000</v>
      </c>
    </row>
    <row r="123" spans="1:11" ht="16.5">
      <c r="A123" s="34"/>
      <c r="B123" s="29"/>
      <c r="C123" s="30"/>
      <c r="D123" s="30"/>
      <c r="E123" s="30"/>
      <c r="F123" s="91"/>
      <c r="G123" s="91"/>
      <c r="H123" s="74"/>
      <c r="I123" s="74"/>
      <c r="J123" s="74"/>
      <c r="K123" s="169"/>
    </row>
    <row r="124" spans="1:11" ht="16.5">
      <c r="A124" s="34"/>
      <c r="B124" s="29" t="s">
        <v>282</v>
      </c>
      <c r="C124" s="30"/>
      <c r="D124" s="30"/>
      <c r="E124" s="30"/>
      <c r="F124" s="78"/>
      <c r="G124" s="79"/>
      <c r="H124" s="74"/>
      <c r="I124" s="80"/>
      <c r="J124" s="74"/>
      <c r="K124" s="55"/>
    </row>
    <row r="125" spans="1:11" ht="16.5">
      <c r="A125" s="14">
        <v>1</v>
      </c>
      <c r="B125" s="67" t="s">
        <v>84</v>
      </c>
      <c r="C125" s="16" t="s">
        <v>360</v>
      </c>
      <c r="D125" s="22">
        <v>77</v>
      </c>
      <c r="E125" s="22" t="s">
        <v>78</v>
      </c>
      <c r="F125" s="85">
        <v>150000</v>
      </c>
      <c r="G125" s="77">
        <v>79161</v>
      </c>
      <c r="H125" s="71">
        <f>ROUND(F125/36,0)</f>
        <v>4167</v>
      </c>
      <c r="I125" s="69">
        <f>ROUND(G125*13%*30/365,0)</f>
        <v>846</v>
      </c>
      <c r="J125" s="104">
        <f>SUM(H125:I125)</f>
        <v>5013</v>
      </c>
      <c r="K125" s="106">
        <f t="shared" ref="K125:K127" si="58">G125-H125</f>
        <v>74994</v>
      </c>
    </row>
    <row r="126" spans="1:11" ht="15.75">
      <c r="A126" s="14">
        <v>2</v>
      </c>
      <c r="B126" s="14" t="s">
        <v>84</v>
      </c>
      <c r="C126" s="16" t="s">
        <v>323</v>
      </c>
      <c r="D126" s="52">
        <v>42</v>
      </c>
      <c r="E126" s="16" t="s">
        <v>78</v>
      </c>
      <c r="F126" s="85">
        <v>80000</v>
      </c>
      <c r="G126" s="77">
        <v>28894</v>
      </c>
      <c r="H126" s="71">
        <v>2222</v>
      </c>
      <c r="I126" s="69">
        <f t="shared" ref="I126:I127" si="59">ROUND(G126*13%*30/365,0)</f>
        <v>309</v>
      </c>
      <c r="J126" s="99">
        <f t="shared" ref="J126" si="60">SUM(H126:I126)</f>
        <v>2531</v>
      </c>
      <c r="K126" s="106">
        <f>G126-H126</f>
        <v>26672</v>
      </c>
    </row>
    <row r="127" spans="1:11" ht="16.5">
      <c r="A127" s="14">
        <v>3</v>
      </c>
      <c r="B127" s="14" t="s">
        <v>84</v>
      </c>
      <c r="C127" s="16" t="s">
        <v>392</v>
      </c>
      <c r="D127" s="52">
        <v>128</v>
      </c>
      <c r="E127" s="22" t="s">
        <v>78</v>
      </c>
      <c r="F127" s="85">
        <v>120000</v>
      </c>
      <c r="G127" s="77">
        <v>91200</v>
      </c>
      <c r="H127" s="71">
        <v>2400</v>
      </c>
      <c r="I127" s="69">
        <f t="shared" si="59"/>
        <v>974</v>
      </c>
      <c r="J127" s="104">
        <f>SUM(H127:I127)</f>
        <v>3374</v>
      </c>
      <c r="K127" s="106">
        <f t="shared" si="58"/>
        <v>88800</v>
      </c>
    </row>
    <row r="128" spans="1:11" ht="16.5">
      <c r="A128" s="34"/>
      <c r="B128" s="29"/>
      <c r="C128" s="30"/>
      <c r="D128" s="30"/>
      <c r="E128" s="30"/>
      <c r="F128" s="97">
        <f>SUM(F125:F127)</f>
        <v>350000</v>
      </c>
      <c r="G128" s="97">
        <f t="shared" ref="G128:K128" si="61">SUM(G125:G127)</f>
        <v>199255</v>
      </c>
      <c r="H128" s="97">
        <f t="shared" si="61"/>
        <v>8789</v>
      </c>
      <c r="I128" s="97">
        <f t="shared" si="61"/>
        <v>2129</v>
      </c>
      <c r="J128" s="97">
        <f t="shared" si="61"/>
        <v>10918</v>
      </c>
      <c r="K128" s="97">
        <f t="shared" si="61"/>
        <v>190466</v>
      </c>
    </row>
    <row r="129" spans="1:12" ht="16.5">
      <c r="A129" s="34"/>
      <c r="B129" s="29" t="s">
        <v>300</v>
      </c>
      <c r="C129" s="30"/>
      <c r="D129" s="30"/>
      <c r="E129" s="30"/>
      <c r="F129" s="78"/>
      <c r="G129" s="79"/>
      <c r="H129" s="74"/>
      <c r="I129" s="80"/>
      <c r="J129" s="74"/>
      <c r="K129" s="55"/>
    </row>
    <row r="130" spans="1:12" ht="16.5">
      <c r="A130" s="14">
        <v>1</v>
      </c>
      <c r="B130" s="67" t="s">
        <v>406</v>
      </c>
      <c r="C130" s="16" t="s">
        <v>302</v>
      </c>
      <c r="D130" s="22">
        <v>8</v>
      </c>
      <c r="E130" s="22" t="s">
        <v>78</v>
      </c>
      <c r="F130" s="85">
        <v>200000</v>
      </c>
      <c r="G130" s="77">
        <v>49988</v>
      </c>
      <c r="H130" s="71">
        <f>ROUND(F130/36,0)</f>
        <v>5556</v>
      </c>
      <c r="I130" s="69">
        <f>ROUND(G130*13%*30/365,0)</f>
        <v>534</v>
      </c>
      <c r="J130" s="104">
        <f>SUM(H130:I130)</f>
        <v>6090</v>
      </c>
      <c r="K130" s="106">
        <f>SUM(G130-H130)</f>
        <v>44432</v>
      </c>
    </row>
    <row r="131" spans="1:12" ht="16.5">
      <c r="A131" s="152">
        <v>2</v>
      </c>
      <c r="B131" s="67" t="s">
        <v>406</v>
      </c>
      <c r="C131" s="16" t="s">
        <v>444</v>
      </c>
      <c r="D131" s="22">
        <v>12</v>
      </c>
      <c r="E131" s="22" t="s">
        <v>78</v>
      </c>
      <c r="F131" s="85">
        <v>200000</v>
      </c>
      <c r="G131" s="77">
        <v>49988</v>
      </c>
      <c r="H131" s="71">
        <f>ROUND(F131/36,0)</f>
        <v>5556</v>
      </c>
      <c r="I131" s="69">
        <f>ROUND(G131*13%*30/365,0)</f>
        <v>534</v>
      </c>
      <c r="J131" s="104">
        <f t="shared" ref="J131" si="62">SUM(H131:I131)</f>
        <v>6090</v>
      </c>
      <c r="K131" s="106">
        <f t="shared" ref="K131" si="63">SUM(G131-H131)</f>
        <v>44432</v>
      </c>
    </row>
    <row r="132" spans="1:12" ht="16.5">
      <c r="A132" s="14">
        <v>3</v>
      </c>
      <c r="B132" s="14" t="s">
        <v>456</v>
      </c>
      <c r="C132" s="16" t="s">
        <v>457</v>
      </c>
      <c r="D132" s="52">
        <v>7</v>
      </c>
      <c r="E132" s="22" t="s">
        <v>78</v>
      </c>
      <c r="F132" s="85">
        <v>175000</v>
      </c>
      <c r="G132" s="77">
        <v>159090</v>
      </c>
      <c r="H132" s="71">
        <v>7955</v>
      </c>
      <c r="I132" s="69">
        <v>1700</v>
      </c>
      <c r="J132" s="69">
        <v>9655</v>
      </c>
      <c r="K132" s="106">
        <f>G132-H132</f>
        <v>151135</v>
      </c>
    </row>
    <row r="133" spans="1:12" ht="16.5">
      <c r="A133" s="34"/>
      <c r="B133" s="29"/>
      <c r="C133" s="30"/>
      <c r="D133" s="30"/>
      <c r="E133" s="30"/>
      <c r="F133" s="171">
        <f>SUM(F130:F132)</f>
        <v>575000</v>
      </c>
      <c r="G133" s="171">
        <f t="shared" ref="G133:K133" si="64">SUM(G130:G132)</f>
        <v>259066</v>
      </c>
      <c r="H133" s="171">
        <f t="shared" si="64"/>
        <v>19067</v>
      </c>
      <c r="I133" s="171">
        <f t="shared" si="64"/>
        <v>2768</v>
      </c>
      <c r="J133" s="171">
        <f t="shared" si="64"/>
        <v>21835</v>
      </c>
      <c r="K133" s="171">
        <f t="shared" si="64"/>
        <v>239999</v>
      </c>
    </row>
    <row r="134" spans="1:12" ht="16.5">
      <c r="A134" s="34"/>
      <c r="B134" s="29" t="s">
        <v>352</v>
      </c>
      <c r="C134" s="30"/>
      <c r="D134" s="30"/>
      <c r="E134" s="30"/>
      <c r="F134" s="78"/>
      <c r="G134" s="79"/>
      <c r="H134" s="74"/>
      <c r="I134" s="80"/>
      <c r="J134" s="74"/>
      <c r="K134" s="55"/>
    </row>
    <row r="135" spans="1:12" ht="16.5">
      <c r="A135" s="14">
        <v>1</v>
      </c>
      <c r="B135" s="67" t="s">
        <v>407</v>
      </c>
      <c r="C135" s="16" t="s">
        <v>351</v>
      </c>
      <c r="D135" s="22">
        <v>71</v>
      </c>
      <c r="E135" s="22" t="s">
        <v>78</v>
      </c>
      <c r="F135" s="85">
        <v>180000</v>
      </c>
      <c r="G135" s="77">
        <v>25178</v>
      </c>
      <c r="H135" s="71">
        <f>ROUND(F135/36,0)</f>
        <v>5000</v>
      </c>
      <c r="I135" s="69">
        <f>ROUND(G135*13%*30/365,0)</f>
        <v>269</v>
      </c>
      <c r="J135" s="104">
        <f>SUM(H135:I135)</f>
        <v>5269</v>
      </c>
      <c r="K135" s="106">
        <f t="shared" ref="K135" si="65">G135-H135</f>
        <v>20178</v>
      </c>
    </row>
    <row r="136" spans="1:12" ht="16.5">
      <c r="A136" s="34"/>
      <c r="B136" s="29"/>
      <c r="C136" s="30"/>
      <c r="D136" s="30"/>
      <c r="E136" s="30"/>
      <c r="F136" s="97">
        <f>SUM(F135)</f>
        <v>180000</v>
      </c>
      <c r="G136" s="97">
        <f t="shared" ref="G136:K136" si="66">SUM(G135)</f>
        <v>25178</v>
      </c>
      <c r="H136" s="97">
        <f t="shared" si="66"/>
        <v>5000</v>
      </c>
      <c r="I136" s="97">
        <f t="shared" si="66"/>
        <v>269</v>
      </c>
      <c r="J136" s="97">
        <f>SUM(H136:I136)</f>
        <v>5269</v>
      </c>
      <c r="K136" s="97">
        <f t="shared" si="66"/>
        <v>20178</v>
      </c>
    </row>
    <row r="137" spans="1:12" ht="16.5">
      <c r="A137" s="34"/>
      <c r="B137" s="29" t="s">
        <v>404</v>
      </c>
      <c r="C137" s="30"/>
      <c r="D137" s="30"/>
      <c r="E137" s="30"/>
      <c r="F137" s="78"/>
      <c r="G137" s="79"/>
      <c r="H137" s="74"/>
      <c r="I137" s="80"/>
      <c r="J137" s="74"/>
      <c r="K137" s="55"/>
    </row>
    <row r="138" spans="1:12" ht="16.5">
      <c r="A138" s="14">
        <v>1</v>
      </c>
      <c r="B138" s="67" t="s">
        <v>408</v>
      </c>
      <c r="C138" s="16" t="s">
        <v>420</v>
      </c>
      <c r="D138" s="22">
        <v>88</v>
      </c>
      <c r="E138" s="22" t="s">
        <v>78</v>
      </c>
      <c r="F138" s="85">
        <v>300000</v>
      </c>
      <c r="G138" s="77">
        <v>220800</v>
      </c>
      <c r="H138" s="71">
        <v>6000</v>
      </c>
      <c r="I138" s="69">
        <f>ROUND(G138*13%*30/365,0)</f>
        <v>2359</v>
      </c>
      <c r="J138" s="104">
        <f>SUM(H138:I138)</f>
        <v>8359</v>
      </c>
      <c r="K138" s="106">
        <f t="shared" ref="K138" si="67">G138-H138</f>
        <v>214800</v>
      </c>
    </row>
    <row r="139" spans="1:12" ht="16.5">
      <c r="A139" s="34"/>
      <c r="B139" s="29"/>
      <c r="C139" s="30"/>
      <c r="D139" s="30"/>
      <c r="E139" s="30"/>
      <c r="F139" s="97">
        <f>SUM(F138)</f>
        <v>300000</v>
      </c>
      <c r="G139" s="97">
        <f t="shared" ref="G139:I139" si="68">SUM(G138)</f>
        <v>220800</v>
      </c>
      <c r="H139" s="97">
        <f t="shared" si="68"/>
        <v>6000</v>
      </c>
      <c r="I139" s="97">
        <f t="shared" si="68"/>
        <v>2359</v>
      </c>
      <c r="J139" s="97">
        <f>SUM(H139:I139)</f>
        <v>8359</v>
      </c>
      <c r="K139" s="97">
        <f t="shared" ref="K139" si="69">SUM(K138)</f>
        <v>214800</v>
      </c>
    </row>
    <row r="140" spans="1:12" ht="17.25" thickBot="1">
      <c r="A140" s="34"/>
      <c r="B140" s="29"/>
      <c r="C140" s="30"/>
      <c r="D140" s="30"/>
      <c r="E140" s="30"/>
      <c r="F140" s="97"/>
      <c r="G140" s="97"/>
      <c r="H140" s="72"/>
      <c r="I140" s="72"/>
      <c r="J140" s="72"/>
      <c r="K140" s="131"/>
    </row>
    <row r="141" spans="1:12" ht="17.25" thickBot="1">
      <c r="B141" s="51" t="s">
        <v>20</v>
      </c>
      <c r="C141" s="39"/>
      <c r="D141" s="39"/>
      <c r="E141" s="39"/>
      <c r="F141" s="72">
        <f t="shared" ref="F141:K141" si="70">SUM(F136+F133+F128+F122+F118+F112+F106+F97+F93+F79+F67+F54+F42+F35+F28+F21+F12+F139)</f>
        <v>14002700</v>
      </c>
      <c r="G141" s="72">
        <f t="shared" si="70"/>
        <v>9655022</v>
      </c>
      <c r="H141" s="72">
        <f t="shared" si="70"/>
        <v>343602</v>
      </c>
      <c r="I141" s="72">
        <f t="shared" si="70"/>
        <v>103162</v>
      </c>
      <c r="J141" s="72">
        <f t="shared" si="70"/>
        <v>446764</v>
      </c>
      <c r="K141" s="72">
        <f t="shared" si="70"/>
        <v>9311420</v>
      </c>
    </row>
    <row r="142" spans="1:12">
      <c r="B142" s="2"/>
      <c r="C142" s="2"/>
      <c r="D142" s="3"/>
      <c r="E142" s="3"/>
      <c r="F142" s="3"/>
      <c r="G142" s="3"/>
    </row>
    <row r="143" spans="1:12">
      <c r="B143" s="2"/>
      <c r="C143" s="2"/>
      <c r="D143" s="3"/>
      <c r="E143" s="3"/>
      <c r="F143" s="3"/>
      <c r="G143" s="3"/>
    </row>
    <row r="144" spans="1:12" ht="18.75">
      <c r="E144" s="4"/>
      <c r="F144" s="1"/>
      <c r="G144" s="1"/>
      <c r="L144" t="s">
        <v>321</v>
      </c>
    </row>
    <row r="145" spans="2:7">
      <c r="F145" s="1"/>
      <c r="G145" s="1"/>
    </row>
    <row r="147" spans="2:7" ht="16.5">
      <c r="B147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6" max="10" man="1"/>
    <brk id="68" max="10" man="1"/>
    <brk id="107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L149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5.57031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454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8326</v>
      </c>
      <c r="H6" s="71">
        <f t="shared" ref="H6:H11" si="0">ROUND(F6/36,0)</f>
        <v>2778</v>
      </c>
      <c r="I6" s="69">
        <f>ROUND(G6*13%*31/365,0)</f>
        <v>92</v>
      </c>
      <c r="J6" s="71">
        <f t="shared" ref="J6:J11" si="1">SUM(H6:I6)</f>
        <v>2870</v>
      </c>
      <c r="K6" s="135">
        <f t="shared" ref="K6:K11" si="2">G6-H6</f>
        <v>5548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84000</v>
      </c>
      <c r="H7" s="71">
        <v>2000</v>
      </c>
      <c r="I7" s="69">
        <f t="shared" ref="I7:I11" si="3">ROUND(G7*13%*31/365,0)</f>
        <v>927</v>
      </c>
      <c r="J7" s="71">
        <f t="shared" si="1"/>
        <v>2927</v>
      </c>
      <c r="K7" s="135">
        <f t="shared" si="2"/>
        <v>82000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192640</v>
      </c>
      <c r="H8" s="71">
        <v>4480</v>
      </c>
      <c r="I8" s="69">
        <f t="shared" si="3"/>
        <v>2127</v>
      </c>
      <c r="J8" s="71">
        <f t="shared" si="1"/>
        <v>6607</v>
      </c>
      <c r="K8" s="135">
        <f t="shared" si="2"/>
        <v>188160</v>
      </c>
    </row>
    <row r="9" spans="1:11" ht="16.5">
      <c r="A9" s="10">
        <v>4</v>
      </c>
      <c r="B9" s="156" t="s">
        <v>3</v>
      </c>
      <c r="C9" s="16" t="s">
        <v>143</v>
      </c>
      <c r="D9" s="17">
        <v>102</v>
      </c>
      <c r="E9" s="16" t="s">
        <v>38</v>
      </c>
      <c r="F9" s="70">
        <v>190000</v>
      </c>
      <c r="G9" s="77">
        <v>144400</v>
      </c>
      <c r="H9" s="71">
        <v>3800</v>
      </c>
      <c r="I9" s="69">
        <f t="shared" si="3"/>
        <v>1594</v>
      </c>
      <c r="J9" s="71">
        <f t="shared" si="1"/>
        <v>5394</v>
      </c>
      <c r="K9" s="106">
        <f t="shared" si="2"/>
        <v>140600</v>
      </c>
    </row>
    <row r="10" spans="1:11" ht="16.5">
      <c r="A10" s="10">
        <v>5</v>
      </c>
      <c r="B10" s="156" t="s">
        <v>353</v>
      </c>
      <c r="C10" s="122" t="s">
        <v>354</v>
      </c>
      <c r="D10" s="124">
        <v>72</v>
      </c>
      <c r="E10" s="122" t="s">
        <v>38</v>
      </c>
      <c r="F10" s="70">
        <v>30000</v>
      </c>
      <c r="G10" s="77">
        <v>15839</v>
      </c>
      <c r="H10" s="71">
        <f t="shared" si="0"/>
        <v>833</v>
      </c>
      <c r="I10" s="69">
        <f t="shared" si="3"/>
        <v>175</v>
      </c>
      <c r="J10" s="71">
        <f t="shared" si="1"/>
        <v>1008</v>
      </c>
      <c r="K10" s="135">
        <f t="shared" si="2"/>
        <v>15006</v>
      </c>
    </row>
    <row r="11" spans="1:11" ht="16.5">
      <c r="A11" s="10">
        <v>6</v>
      </c>
      <c r="B11" s="156" t="s">
        <v>353</v>
      </c>
      <c r="C11" s="122" t="s">
        <v>362</v>
      </c>
      <c r="D11" s="124">
        <v>74</v>
      </c>
      <c r="E11" s="122" t="s">
        <v>38</v>
      </c>
      <c r="F11" s="70">
        <v>50000</v>
      </c>
      <c r="G11" s="77">
        <v>27776</v>
      </c>
      <c r="H11" s="71">
        <f t="shared" si="0"/>
        <v>1389</v>
      </c>
      <c r="I11" s="69">
        <f t="shared" si="3"/>
        <v>307</v>
      </c>
      <c r="J11" s="71">
        <f t="shared" si="1"/>
        <v>1696</v>
      </c>
      <c r="K11" s="135">
        <f t="shared" si="2"/>
        <v>26387</v>
      </c>
    </row>
    <row r="12" spans="1:11" ht="16.5">
      <c r="A12" s="10"/>
      <c r="B12" s="13" t="s">
        <v>4</v>
      </c>
      <c r="C12" s="10"/>
      <c r="D12" s="10"/>
      <c r="E12" s="10"/>
      <c r="F12" s="127">
        <f>SUM(F6:F11)</f>
        <v>694000</v>
      </c>
      <c r="G12" s="127">
        <f t="shared" ref="G12:K12" si="4">SUM(G6:G11)</f>
        <v>472981</v>
      </c>
      <c r="H12" s="127">
        <f t="shared" si="4"/>
        <v>15280</v>
      </c>
      <c r="I12" s="127">
        <f t="shared" si="4"/>
        <v>5222</v>
      </c>
      <c r="J12" s="127">
        <f t="shared" si="4"/>
        <v>20502</v>
      </c>
      <c r="K12" s="127">
        <f t="shared" si="4"/>
        <v>457701</v>
      </c>
    </row>
    <row r="13" spans="1:11" ht="16.5">
      <c r="A13" s="44"/>
      <c r="B13" s="29"/>
      <c r="C13" s="44"/>
      <c r="D13" s="44"/>
      <c r="E13" s="44"/>
      <c r="F13" s="159"/>
      <c r="G13" s="159"/>
      <c r="H13" s="159"/>
      <c r="I13" s="159"/>
      <c r="J13" s="159"/>
      <c r="K13" s="160"/>
    </row>
    <row r="14" spans="1:11" ht="16.5">
      <c r="A14" s="28"/>
      <c r="B14" s="29" t="s">
        <v>5</v>
      </c>
      <c r="C14" s="30"/>
      <c r="D14" s="30"/>
      <c r="E14" s="30"/>
      <c r="F14" s="73"/>
      <c r="G14" s="73"/>
      <c r="H14" s="75"/>
      <c r="I14" s="76"/>
      <c r="J14" s="76"/>
      <c r="K14" s="120"/>
    </row>
    <row r="15" spans="1:11" ht="15.75">
      <c r="A15" s="15">
        <v>1</v>
      </c>
      <c r="B15" s="14" t="s">
        <v>179</v>
      </c>
      <c r="C15" s="16" t="s">
        <v>416</v>
      </c>
      <c r="D15" s="17">
        <v>82</v>
      </c>
      <c r="E15" s="16" t="s">
        <v>38</v>
      </c>
      <c r="F15" s="70">
        <v>250000</v>
      </c>
      <c r="G15" s="77">
        <v>173910</v>
      </c>
      <c r="H15" s="71">
        <v>5435</v>
      </c>
      <c r="I15" s="69">
        <f>ROUND(G15*13%*31/365,0)</f>
        <v>1920</v>
      </c>
      <c r="J15" s="71">
        <f t="shared" ref="J15:J27" si="5">SUM(H15:I15)</f>
        <v>7355</v>
      </c>
      <c r="K15" s="106">
        <f t="shared" ref="K15:K27" si="6">G15-H15</f>
        <v>168475</v>
      </c>
    </row>
    <row r="16" spans="1:11" ht="15.75">
      <c r="A16" s="15">
        <v>2</v>
      </c>
      <c r="B16" s="14" t="s">
        <v>179</v>
      </c>
      <c r="C16" s="16" t="s">
        <v>376</v>
      </c>
      <c r="D16" s="17">
        <v>84</v>
      </c>
      <c r="E16" s="16" t="s">
        <v>38</v>
      </c>
      <c r="F16" s="70">
        <v>250000</v>
      </c>
      <c r="G16" s="77">
        <v>180000</v>
      </c>
      <c r="H16" s="71">
        <v>5000</v>
      </c>
      <c r="I16" s="69">
        <f t="shared" ref="I16:I20" si="7">ROUND(G16*13%*31/365,0)</f>
        <v>1987</v>
      </c>
      <c r="J16" s="71">
        <f t="shared" si="5"/>
        <v>6987</v>
      </c>
      <c r="K16" s="106">
        <f t="shared" si="6"/>
        <v>175000</v>
      </c>
    </row>
    <row r="17" spans="1:11" ht="15.75">
      <c r="A17" s="15">
        <v>3</v>
      </c>
      <c r="B17" s="14" t="s">
        <v>5</v>
      </c>
      <c r="C17" s="16" t="s">
        <v>375</v>
      </c>
      <c r="D17" s="17">
        <v>86</v>
      </c>
      <c r="E17" s="16" t="s">
        <v>38</v>
      </c>
      <c r="F17" s="70">
        <v>400000</v>
      </c>
      <c r="G17" s="77">
        <v>296000</v>
      </c>
      <c r="H17" s="71">
        <v>8000</v>
      </c>
      <c r="I17" s="69">
        <f t="shared" si="7"/>
        <v>3268</v>
      </c>
      <c r="J17" s="71">
        <f t="shared" si="5"/>
        <v>11268</v>
      </c>
      <c r="K17" s="106">
        <f t="shared" si="6"/>
        <v>288000</v>
      </c>
    </row>
    <row r="18" spans="1:11" ht="15.75">
      <c r="A18" s="15">
        <v>4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152000</v>
      </c>
      <c r="H18" s="71">
        <v>4000</v>
      </c>
      <c r="I18" s="69">
        <f t="shared" si="7"/>
        <v>1678</v>
      </c>
      <c r="J18" s="71">
        <f t="shared" si="5"/>
        <v>5678</v>
      </c>
      <c r="K18" s="106">
        <f>G18-H18</f>
        <v>148000</v>
      </c>
    </row>
    <row r="19" spans="1:11" ht="15.75">
      <c r="A19" s="15">
        <v>5</v>
      </c>
      <c r="B19" s="14" t="s">
        <v>386</v>
      </c>
      <c r="C19" s="16" t="s">
        <v>455</v>
      </c>
      <c r="D19" s="17">
        <v>184</v>
      </c>
      <c r="E19" s="16" t="s">
        <v>38</v>
      </c>
      <c r="F19" s="70">
        <v>100000</v>
      </c>
      <c r="G19" s="77">
        <v>92000</v>
      </c>
      <c r="H19" s="71">
        <v>2000</v>
      </c>
      <c r="I19" s="69">
        <f t="shared" ref="I19" si="8">ROUND(G19*13%*31/365,0)</f>
        <v>1016</v>
      </c>
      <c r="J19" s="71">
        <f t="shared" ref="J19" si="9">SUM(H19:I19)</f>
        <v>3016</v>
      </c>
      <c r="K19" s="106">
        <f>G19-H19</f>
        <v>90000</v>
      </c>
    </row>
    <row r="20" spans="1:11" ht="15.75">
      <c r="A20" s="15">
        <v>6</v>
      </c>
      <c r="B20" s="14" t="s">
        <v>429</v>
      </c>
      <c r="C20" s="16" t="s">
        <v>430</v>
      </c>
      <c r="D20" s="17">
        <v>156</v>
      </c>
      <c r="E20" s="16" t="s">
        <v>38</v>
      </c>
      <c r="F20" s="70">
        <v>150000</v>
      </c>
      <c r="G20" s="77">
        <v>129000</v>
      </c>
      <c r="H20" s="71">
        <v>3000</v>
      </c>
      <c r="I20" s="69">
        <f t="shared" si="7"/>
        <v>1424</v>
      </c>
      <c r="J20" s="71">
        <f t="shared" si="5"/>
        <v>4424</v>
      </c>
      <c r="K20" s="106">
        <f>G20-H20</f>
        <v>126000</v>
      </c>
    </row>
    <row r="21" spans="1:11" ht="16.5">
      <c r="A21" s="15"/>
      <c r="B21" s="13" t="s">
        <v>4</v>
      </c>
      <c r="C21" s="16"/>
      <c r="D21" s="17"/>
      <c r="E21" s="16"/>
      <c r="F21" s="97">
        <f>SUM(F15:F20)</f>
        <v>1350000</v>
      </c>
      <c r="G21" s="97">
        <f t="shared" ref="G21:K21" si="10">SUM(G15:G20)</f>
        <v>1022910</v>
      </c>
      <c r="H21" s="97">
        <f t="shared" si="10"/>
        <v>27435</v>
      </c>
      <c r="I21" s="97">
        <f t="shared" si="10"/>
        <v>11293</v>
      </c>
      <c r="J21" s="97">
        <f t="shared" si="10"/>
        <v>38728</v>
      </c>
      <c r="K21" s="97">
        <f t="shared" si="10"/>
        <v>995475</v>
      </c>
    </row>
    <row r="22" spans="1:11" ht="16.5">
      <c r="A22" s="15"/>
      <c r="B22" s="13"/>
      <c r="C22" s="16"/>
      <c r="D22" s="17"/>
      <c r="E22" s="16"/>
      <c r="F22" s="97"/>
      <c r="G22" s="161"/>
      <c r="H22" s="88"/>
      <c r="I22" s="72"/>
      <c r="J22" s="88"/>
      <c r="K22" s="131"/>
    </row>
    <row r="23" spans="1:11" ht="16.5">
      <c r="A23" s="15"/>
      <c r="B23" s="13" t="s">
        <v>363</v>
      </c>
      <c r="C23" s="16"/>
      <c r="D23" s="17"/>
      <c r="E23" s="16"/>
      <c r="F23" s="70"/>
      <c r="G23" s="77"/>
      <c r="H23" s="71"/>
      <c r="I23" s="69"/>
      <c r="J23" s="71"/>
      <c r="K23" s="106"/>
    </row>
    <row r="24" spans="1:11" ht="15.75">
      <c r="A24" s="15">
        <v>1</v>
      </c>
      <c r="B24" s="14" t="s">
        <v>357</v>
      </c>
      <c r="C24" s="16" t="s">
        <v>371</v>
      </c>
      <c r="D24" s="17">
        <v>87</v>
      </c>
      <c r="E24" s="16" t="s">
        <v>38</v>
      </c>
      <c r="F24" s="70">
        <v>38500</v>
      </c>
      <c r="G24" s="77">
        <v>203500</v>
      </c>
      <c r="H24" s="71">
        <v>5500</v>
      </c>
      <c r="I24" s="69">
        <f>ROUND(G24*13%*31/365,0)</f>
        <v>2247</v>
      </c>
      <c r="J24" s="71">
        <f t="shared" si="5"/>
        <v>7747</v>
      </c>
      <c r="K24" s="106">
        <f t="shared" si="6"/>
        <v>198000</v>
      </c>
    </row>
    <row r="25" spans="1:11" ht="15.75">
      <c r="A25" s="15">
        <v>2</v>
      </c>
      <c r="B25" s="14" t="s">
        <v>357</v>
      </c>
      <c r="C25" s="16" t="s">
        <v>388</v>
      </c>
      <c r="D25" s="17">
        <v>120</v>
      </c>
      <c r="E25" s="16" t="s">
        <v>38</v>
      </c>
      <c r="F25" s="70">
        <v>33600</v>
      </c>
      <c r="G25" s="77">
        <v>212800</v>
      </c>
      <c r="H25" s="71">
        <v>5600</v>
      </c>
      <c r="I25" s="69">
        <f t="shared" ref="I25:I27" si="11">ROUND(G25*13%*31/365,0)</f>
        <v>2350</v>
      </c>
      <c r="J25" s="71">
        <f t="shared" si="5"/>
        <v>7950</v>
      </c>
      <c r="K25" s="106">
        <f t="shared" si="6"/>
        <v>207200</v>
      </c>
    </row>
    <row r="26" spans="1:11" ht="15.75">
      <c r="A26" s="15">
        <v>3</v>
      </c>
      <c r="B26" s="14" t="s">
        <v>368</v>
      </c>
      <c r="C26" s="16" t="s">
        <v>372</v>
      </c>
      <c r="D26" s="17">
        <v>90</v>
      </c>
      <c r="E26" s="16" t="s">
        <v>38</v>
      </c>
      <c r="F26" s="70">
        <v>47600</v>
      </c>
      <c r="G26" s="77">
        <v>251600</v>
      </c>
      <c r="H26" s="71">
        <v>6800</v>
      </c>
      <c r="I26" s="69">
        <f t="shared" si="11"/>
        <v>2778</v>
      </c>
      <c r="J26" s="71">
        <f t="shared" si="5"/>
        <v>9578</v>
      </c>
      <c r="K26" s="106">
        <f t="shared" si="6"/>
        <v>244800</v>
      </c>
    </row>
    <row r="27" spans="1:11" ht="15.75">
      <c r="A27" s="15">
        <v>4</v>
      </c>
      <c r="B27" s="14" t="s">
        <v>363</v>
      </c>
      <c r="C27" s="16" t="s">
        <v>374</v>
      </c>
      <c r="D27" s="17">
        <v>80</v>
      </c>
      <c r="E27" s="16" t="s">
        <v>38</v>
      </c>
      <c r="F27" s="70">
        <v>36000</v>
      </c>
      <c r="G27" s="77">
        <v>140000</v>
      </c>
      <c r="H27" s="71">
        <v>4000</v>
      </c>
      <c r="I27" s="69">
        <f t="shared" si="11"/>
        <v>1546</v>
      </c>
      <c r="J27" s="71">
        <f t="shared" si="5"/>
        <v>5546</v>
      </c>
      <c r="K27" s="106">
        <f t="shared" si="6"/>
        <v>136000</v>
      </c>
    </row>
    <row r="28" spans="1:11" ht="16.5">
      <c r="B28" s="13" t="s">
        <v>4</v>
      </c>
      <c r="F28" s="97">
        <f>SUM(F24:F27)</f>
        <v>155700</v>
      </c>
      <c r="G28" s="97">
        <f t="shared" ref="G28:K28" si="12">SUM(G24:G27)</f>
        <v>807900</v>
      </c>
      <c r="H28" s="97">
        <f t="shared" si="12"/>
        <v>21900</v>
      </c>
      <c r="I28" s="97">
        <f t="shared" si="12"/>
        <v>8921</v>
      </c>
      <c r="J28" s="97">
        <f t="shared" si="12"/>
        <v>30821</v>
      </c>
      <c r="K28" s="97">
        <f t="shared" si="12"/>
        <v>786000</v>
      </c>
    </row>
    <row r="29" spans="1:11" ht="16.5">
      <c r="A29" s="15"/>
      <c r="B29" s="168"/>
      <c r="C29" s="20"/>
      <c r="D29" s="20"/>
      <c r="E29" s="20"/>
      <c r="F29" s="72"/>
      <c r="G29" s="72"/>
      <c r="H29" s="72"/>
      <c r="I29" s="72"/>
      <c r="J29" s="72"/>
      <c r="K29" s="72"/>
    </row>
    <row r="30" spans="1:11" ht="16.5">
      <c r="A30" s="28"/>
      <c r="B30" s="29" t="s">
        <v>10</v>
      </c>
      <c r="C30" s="30"/>
      <c r="D30" s="30"/>
      <c r="E30" s="30"/>
      <c r="F30" s="78"/>
      <c r="G30" s="79"/>
      <c r="H30" s="76"/>
      <c r="I30" s="80"/>
      <c r="J30" s="76"/>
      <c r="K30" s="55"/>
    </row>
    <row r="31" spans="1:11" ht="15.75">
      <c r="A31" s="15">
        <v>1</v>
      </c>
      <c r="B31" s="158" t="s">
        <v>120</v>
      </c>
      <c r="C31" s="16" t="s">
        <v>411</v>
      </c>
      <c r="D31" s="26" t="s">
        <v>306</v>
      </c>
      <c r="E31" s="16" t="s">
        <v>38</v>
      </c>
      <c r="F31" s="70">
        <v>170000</v>
      </c>
      <c r="G31" s="77">
        <v>47228</v>
      </c>
      <c r="H31" s="71">
        <f t="shared" ref="H31:H32" si="13">ROUND(F31/36,0)</f>
        <v>4722</v>
      </c>
      <c r="I31" s="69">
        <f>ROUND(G31*13%*31/365,0)</f>
        <v>521</v>
      </c>
      <c r="J31" s="69">
        <f t="shared" ref="J31:J34" si="14">SUM(H31:I31)</f>
        <v>5243</v>
      </c>
      <c r="K31" s="106">
        <f t="shared" ref="K31:K34" si="15">G31-H31</f>
        <v>42506</v>
      </c>
    </row>
    <row r="32" spans="1:11" ht="15.75">
      <c r="A32" s="15">
        <v>2</v>
      </c>
      <c r="B32" s="158" t="s">
        <v>120</v>
      </c>
      <c r="C32" s="16" t="s">
        <v>417</v>
      </c>
      <c r="D32" s="26" t="s">
        <v>308</v>
      </c>
      <c r="E32" s="16" t="s">
        <v>38</v>
      </c>
      <c r="F32" s="70">
        <v>150000</v>
      </c>
      <c r="G32" s="77">
        <v>41658</v>
      </c>
      <c r="H32" s="71">
        <f t="shared" si="13"/>
        <v>4167</v>
      </c>
      <c r="I32" s="69">
        <f t="shared" ref="I32:I34" si="16">ROUND(G32*13%*31/365,0)</f>
        <v>460</v>
      </c>
      <c r="J32" s="69">
        <f t="shared" si="14"/>
        <v>4627</v>
      </c>
      <c r="K32" s="106">
        <f t="shared" si="15"/>
        <v>37491</v>
      </c>
    </row>
    <row r="33" spans="1:11" ht="15.75">
      <c r="A33" s="15">
        <v>3</v>
      </c>
      <c r="B33" s="158" t="s">
        <v>120</v>
      </c>
      <c r="C33" s="16" t="s">
        <v>427</v>
      </c>
      <c r="D33" s="26" t="s">
        <v>326</v>
      </c>
      <c r="E33" s="16" t="s">
        <v>38</v>
      </c>
      <c r="F33" s="70">
        <v>130000</v>
      </c>
      <c r="G33" s="77">
        <v>50558</v>
      </c>
      <c r="H33" s="71">
        <v>3611</v>
      </c>
      <c r="I33" s="69">
        <f t="shared" si="16"/>
        <v>558</v>
      </c>
      <c r="J33" s="69">
        <f>SUM(H33:I33)</f>
        <v>4169</v>
      </c>
      <c r="K33" s="106">
        <f>G33-H33</f>
        <v>46947</v>
      </c>
    </row>
    <row r="34" spans="1:11" ht="15.75">
      <c r="A34" s="15">
        <v>4</v>
      </c>
      <c r="B34" s="158" t="s">
        <v>91</v>
      </c>
      <c r="C34" s="16" t="s">
        <v>432</v>
      </c>
      <c r="D34" s="26" t="s">
        <v>433</v>
      </c>
      <c r="E34" s="16" t="s">
        <v>38</v>
      </c>
      <c r="F34" s="70">
        <v>150000</v>
      </c>
      <c r="G34" s="77">
        <v>129000</v>
      </c>
      <c r="H34" s="71">
        <v>3000</v>
      </c>
      <c r="I34" s="69">
        <f t="shared" si="16"/>
        <v>1424</v>
      </c>
      <c r="J34" s="69">
        <f t="shared" si="14"/>
        <v>4424</v>
      </c>
      <c r="K34" s="106">
        <f t="shared" si="15"/>
        <v>126000</v>
      </c>
    </row>
    <row r="35" spans="1:11" ht="16.5">
      <c r="A35" s="15"/>
      <c r="B35" s="13" t="s">
        <v>4</v>
      </c>
      <c r="C35" s="20"/>
      <c r="D35" s="20"/>
      <c r="E35" s="20"/>
      <c r="F35" s="72">
        <f t="shared" ref="F35:K35" si="17">SUM(F31:F34)</f>
        <v>600000</v>
      </c>
      <c r="G35" s="72">
        <f t="shared" si="17"/>
        <v>268444</v>
      </c>
      <c r="H35" s="72">
        <f t="shared" si="17"/>
        <v>15500</v>
      </c>
      <c r="I35" s="72">
        <f t="shared" si="17"/>
        <v>2963</v>
      </c>
      <c r="J35" s="72">
        <f t="shared" si="17"/>
        <v>18463</v>
      </c>
      <c r="K35" s="72">
        <f t="shared" si="17"/>
        <v>252944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11</v>
      </c>
      <c r="C38" s="16" t="s">
        <v>412</v>
      </c>
      <c r="D38" s="19">
        <v>70</v>
      </c>
      <c r="E38" s="16" t="s">
        <v>38</v>
      </c>
      <c r="F38" s="70">
        <v>300000</v>
      </c>
      <c r="G38" s="77">
        <v>150006</v>
      </c>
      <c r="H38" s="71">
        <f>ROUND(F38/36,0)</f>
        <v>8333</v>
      </c>
      <c r="I38" s="69">
        <f>ROUND(G38*13%*31/365,0)</f>
        <v>1656</v>
      </c>
      <c r="J38" s="99">
        <f t="shared" ref="J38:J41" si="18">SUM(H38:I38)</f>
        <v>9989</v>
      </c>
      <c r="K38" s="106">
        <f t="shared" ref="K38:K41" si="19">G38-H38</f>
        <v>141673</v>
      </c>
    </row>
    <row r="39" spans="1:11" ht="15.75">
      <c r="A39" s="15">
        <v>2</v>
      </c>
      <c r="B39" s="14" t="s">
        <v>11</v>
      </c>
      <c r="C39" s="16" t="s">
        <v>344</v>
      </c>
      <c r="D39" s="19">
        <v>164</v>
      </c>
      <c r="E39" s="16" t="s">
        <v>38</v>
      </c>
      <c r="F39" s="70">
        <v>270000</v>
      </c>
      <c r="G39" s="77">
        <v>237600</v>
      </c>
      <c r="H39" s="71">
        <v>5400</v>
      </c>
      <c r="I39" s="69">
        <f t="shared" ref="I39:I41" si="20">ROUND(G39*13%*31/365,0)</f>
        <v>2623</v>
      </c>
      <c r="J39" s="99">
        <f t="shared" si="18"/>
        <v>8023</v>
      </c>
      <c r="K39" s="106">
        <f t="shared" si="19"/>
        <v>232200</v>
      </c>
    </row>
    <row r="40" spans="1:11" ht="15.75">
      <c r="A40" s="15">
        <v>3</v>
      </c>
      <c r="B40" s="14" t="s">
        <v>73</v>
      </c>
      <c r="C40" s="16" t="s">
        <v>414</v>
      </c>
      <c r="D40" s="19">
        <v>68</v>
      </c>
      <c r="E40" s="16" t="s">
        <v>38</v>
      </c>
      <c r="F40" s="70">
        <v>100000</v>
      </c>
      <c r="G40" s="77">
        <v>49996</v>
      </c>
      <c r="H40" s="71">
        <v>2778</v>
      </c>
      <c r="I40" s="69">
        <f t="shared" si="20"/>
        <v>552</v>
      </c>
      <c r="J40" s="99">
        <f t="shared" si="18"/>
        <v>3330</v>
      </c>
      <c r="K40" s="106">
        <f t="shared" si="19"/>
        <v>47218</v>
      </c>
    </row>
    <row r="41" spans="1:11" ht="15.75">
      <c r="A41" s="15">
        <v>4</v>
      </c>
      <c r="B41" s="14" t="s">
        <v>73</v>
      </c>
      <c r="C41" s="16" t="s">
        <v>415</v>
      </c>
      <c r="D41" s="19">
        <v>69</v>
      </c>
      <c r="E41" s="16" t="s">
        <v>38</v>
      </c>
      <c r="F41" s="70">
        <v>340000</v>
      </c>
      <c r="G41" s="77">
        <v>48750</v>
      </c>
      <c r="H41" s="71">
        <v>10625</v>
      </c>
      <c r="I41" s="69">
        <f t="shared" si="20"/>
        <v>538</v>
      </c>
      <c r="J41" s="99">
        <f t="shared" si="18"/>
        <v>11163</v>
      </c>
      <c r="K41" s="106">
        <f t="shared" si="19"/>
        <v>38125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21">SUM(F38:F41)</f>
        <v>1010000</v>
      </c>
      <c r="G42" s="72">
        <f t="shared" si="21"/>
        <v>486352</v>
      </c>
      <c r="H42" s="72">
        <f t="shared" si="21"/>
        <v>27136</v>
      </c>
      <c r="I42" s="72">
        <f t="shared" si="21"/>
        <v>5369</v>
      </c>
      <c r="J42" s="72">
        <f>SUM(H42:I42)</f>
        <v>32505</v>
      </c>
      <c r="K42" s="72">
        <f t="shared" si="21"/>
        <v>459216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14</v>
      </c>
      <c r="C44" s="30"/>
      <c r="D44" s="30"/>
      <c r="E44" s="30"/>
      <c r="F44" s="78"/>
      <c r="G44" s="79"/>
      <c r="H44" s="76"/>
      <c r="I44" s="94"/>
      <c r="J44" s="76"/>
      <c r="K44" s="55"/>
    </row>
    <row r="45" spans="1:11" ht="15.75">
      <c r="A45" s="15">
        <v>1</v>
      </c>
      <c r="B45" s="14" t="s">
        <v>317</v>
      </c>
      <c r="C45" s="16" t="s">
        <v>318</v>
      </c>
      <c r="D45" s="17">
        <v>38</v>
      </c>
      <c r="E45" s="16" t="s">
        <v>38</v>
      </c>
      <c r="F45" s="70">
        <v>135000</v>
      </c>
      <c r="G45" s="77">
        <v>45000</v>
      </c>
      <c r="H45" s="71">
        <f t="shared" ref="H45:H50" si="22">ROUND(F45/36,0)</f>
        <v>3750</v>
      </c>
      <c r="I45" s="69">
        <f>ROUND(G45*13%*31/365,0)</f>
        <v>497</v>
      </c>
      <c r="J45" s="99">
        <f t="shared" ref="J45:J53" si="23">SUM(H45:I45)</f>
        <v>4247</v>
      </c>
      <c r="K45" s="106">
        <f t="shared" ref="K45:K53" si="24">G45-H45</f>
        <v>41250</v>
      </c>
    </row>
    <row r="46" spans="1:11" ht="15.75">
      <c r="A46" s="15">
        <v>2</v>
      </c>
      <c r="B46" s="14" t="s">
        <v>327</v>
      </c>
      <c r="C46" s="16" t="s">
        <v>328</v>
      </c>
      <c r="D46" s="17">
        <v>48</v>
      </c>
      <c r="E46" s="16" t="s">
        <v>38</v>
      </c>
      <c r="F46" s="70">
        <v>120000</v>
      </c>
      <c r="G46" s="77">
        <v>46674</v>
      </c>
      <c r="H46" s="71">
        <f t="shared" si="22"/>
        <v>3333</v>
      </c>
      <c r="I46" s="69">
        <f t="shared" ref="I46:I52" si="25">ROUND(G46*13%*31/365,0)</f>
        <v>515</v>
      </c>
      <c r="J46" s="99">
        <f t="shared" si="23"/>
        <v>3848</v>
      </c>
      <c r="K46" s="106">
        <f t="shared" si="24"/>
        <v>43341</v>
      </c>
    </row>
    <row r="47" spans="1:11" ht="15.75">
      <c r="A47" s="15">
        <v>3</v>
      </c>
      <c r="B47" s="14" t="s">
        <v>327</v>
      </c>
      <c r="C47" s="16" t="s">
        <v>329</v>
      </c>
      <c r="D47" s="17">
        <v>50</v>
      </c>
      <c r="E47" s="16" t="s">
        <v>38</v>
      </c>
      <c r="F47" s="70">
        <v>130000</v>
      </c>
      <c r="G47" s="77">
        <v>50558</v>
      </c>
      <c r="H47" s="71">
        <f t="shared" si="22"/>
        <v>3611</v>
      </c>
      <c r="I47" s="69">
        <f t="shared" si="25"/>
        <v>558</v>
      </c>
      <c r="J47" s="99">
        <f t="shared" si="23"/>
        <v>4169</v>
      </c>
      <c r="K47" s="106">
        <f t="shared" si="24"/>
        <v>46947</v>
      </c>
    </row>
    <row r="48" spans="1:11" ht="15.75">
      <c r="A48" s="15">
        <v>4</v>
      </c>
      <c r="B48" s="14" t="s">
        <v>97</v>
      </c>
      <c r="C48" s="16" t="s">
        <v>441</v>
      </c>
      <c r="D48" s="17">
        <v>170</v>
      </c>
      <c r="E48" s="16" t="s">
        <v>38</v>
      </c>
      <c r="F48" s="70">
        <v>220000</v>
      </c>
      <c r="G48" s="77">
        <v>202400</v>
      </c>
      <c r="H48" s="71">
        <v>4400</v>
      </c>
      <c r="I48" s="69">
        <f t="shared" si="25"/>
        <v>2235</v>
      </c>
      <c r="J48" s="99">
        <f t="shared" si="23"/>
        <v>6635</v>
      </c>
      <c r="K48" s="106">
        <f t="shared" si="24"/>
        <v>198000</v>
      </c>
    </row>
    <row r="49" spans="1:11" ht="15.75">
      <c r="A49" s="15">
        <v>5</v>
      </c>
      <c r="B49" s="14" t="s">
        <v>14</v>
      </c>
      <c r="C49" s="16" t="s">
        <v>59</v>
      </c>
      <c r="D49" s="17">
        <v>176</v>
      </c>
      <c r="E49" s="16" t="s">
        <v>38</v>
      </c>
      <c r="F49" s="70">
        <v>100000</v>
      </c>
      <c r="G49" s="77">
        <v>92000</v>
      </c>
      <c r="H49" s="71">
        <v>2000</v>
      </c>
      <c r="I49" s="69">
        <f t="shared" si="25"/>
        <v>1016</v>
      </c>
      <c r="J49" s="99">
        <f t="shared" si="23"/>
        <v>3016</v>
      </c>
      <c r="K49" s="106">
        <f t="shared" si="24"/>
        <v>90000</v>
      </c>
    </row>
    <row r="50" spans="1:11" ht="15.75">
      <c r="A50" s="15">
        <v>6</v>
      </c>
      <c r="B50" s="14" t="s">
        <v>15</v>
      </c>
      <c r="C50" s="16" t="s">
        <v>384</v>
      </c>
      <c r="D50" s="17">
        <v>112</v>
      </c>
      <c r="E50" s="16" t="s">
        <v>38</v>
      </c>
      <c r="F50" s="70">
        <v>200000</v>
      </c>
      <c r="G50" s="77">
        <v>133328</v>
      </c>
      <c r="H50" s="71">
        <f t="shared" si="22"/>
        <v>5556</v>
      </c>
      <c r="I50" s="69">
        <f t="shared" si="25"/>
        <v>1472</v>
      </c>
      <c r="J50" s="99">
        <f t="shared" si="23"/>
        <v>7028</v>
      </c>
      <c r="K50" s="106">
        <f t="shared" si="24"/>
        <v>127772</v>
      </c>
    </row>
    <row r="51" spans="1:11" ht="15.75">
      <c r="A51" s="15">
        <v>7</v>
      </c>
      <c r="B51" s="14" t="s">
        <v>15</v>
      </c>
      <c r="C51" s="16" t="s">
        <v>385</v>
      </c>
      <c r="D51" s="17">
        <v>114</v>
      </c>
      <c r="E51" s="16" t="s">
        <v>38</v>
      </c>
      <c r="F51" s="70">
        <v>210000</v>
      </c>
      <c r="G51" s="77">
        <v>159600</v>
      </c>
      <c r="H51" s="71">
        <v>4200</v>
      </c>
      <c r="I51" s="69">
        <f t="shared" si="25"/>
        <v>1762</v>
      </c>
      <c r="J51" s="99">
        <f t="shared" si="23"/>
        <v>5962</v>
      </c>
      <c r="K51" s="106">
        <f t="shared" si="24"/>
        <v>155400</v>
      </c>
    </row>
    <row r="52" spans="1:11" ht="15.75">
      <c r="A52" s="15">
        <v>8</v>
      </c>
      <c r="B52" s="14" t="s">
        <v>15</v>
      </c>
      <c r="C52" s="16" t="s">
        <v>389</v>
      </c>
      <c r="D52" s="17">
        <v>122</v>
      </c>
      <c r="E52" s="16" t="s">
        <v>38</v>
      </c>
      <c r="F52" s="70">
        <v>230000</v>
      </c>
      <c r="G52" s="77">
        <v>174800</v>
      </c>
      <c r="H52" s="71">
        <v>4600</v>
      </c>
      <c r="I52" s="69">
        <f t="shared" si="25"/>
        <v>1930</v>
      </c>
      <c r="J52" s="99">
        <f t="shared" si="23"/>
        <v>6530</v>
      </c>
      <c r="K52" s="106">
        <f t="shared" si="24"/>
        <v>170200</v>
      </c>
    </row>
    <row r="53" spans="1:11" ht="15.75">
      <c r="A53" s="15">
        <v>9</v>
      </c>
      <c r="B53" s="14" t="s">
        <v>15</v>
      </c>
      <c r="C53" s="16" t="s">
        <v>390</v>
      </c>
      <c r="D53" s="17">
        <v>124</v>
      </c>
      <c r="E53" s="16" t="s">
        <v>38</v>
      </c>
      <c r="F53" s="70">
        <v>200000</v>
      </c>
      <c r="G53" s="77">
        <v>156000</v>
      </c>
      <c r="H53" s="71">
        <v>4000</v>
      </c>
      <c r="I53" s="69">
        <f>ROUND(G53*13%*31/365,0)</f>
        <v>1722</v>
      </c>
      <c r="J53" s="99">
        <f t="shared" si="23"/>
        <v>5722</v>
      </c>
      <c r="K53" s="106">
        <f t="shared" si="24"/>
        <v>152000</v>
      </c>
    </row>
    <row r="54" spans="1:11" ht="16.5">
      <c r="A54" s="14"/>
      <c r="B54" s="13" t="s">
        <v>4</v>
      </c>
      <c r="C54" s="20"/>
      <c r="D54" s="20"/>
      <c r="E54" s="20"/>
      <c r="F54" s="72">
        <f>SUM(F45:F53)</f>
        <v>1545000</v>
      </c>
      <c r="G54" s="72">
        <f t="shared" ref="G54:K54" si="26">SUM(G45:G53)</f>
        <v>1060360</v>
      </c>
      <c r="H54" s="72">
        <f t="shared" si="26"/>
        <v>35450</v>
      </c>
      <c r="I54" s="72">
        <f t="shared" si="26"/>
        <v>11707</v>
      </c>
      <c r="J54" s="72">
        <f t="shared" si="26"/>
        <v>47157</v>
      </c>
      <c r="K54" s="72">
        <f t="shared" si="26"/>
        <v>1024910</v>
      </c>
    </row>
    <row r="55" spans="1:11" ht="16.5">
      <c r="A55" s="34"/>
      <c r="B55" s="29"/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6.5">
      <c r="A56" s="34"/>
      <c r="B56" s="29" t="s">
        <v>16</v>
      </c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5.75">
      <c r="A57" s="14">
        <v>1</v>
      </c>
      <c r="B57" s="14" t="s">
        <v>17</v>
      </c>
      <c r="C57" s="16" t="s">
        <v>264</v>
      </c>
      <c r="D57" s="17">
        <v>389</v>
      </c>
      <c r="E57" s="16" t="s">
        <v>78</v>
      </c>
      <c r="F57" s="70">
        <v>260000</v>
      </c>
      <c r="G57" s="77">
        <v>14452</v>
      </c>
      <c r="H57" s="71">
        <v>7222</v>
      </c>
      <c r="I57" s="69">
        <f>ROUND(G57*13%*31/365,0)</f>
        <v>160</v>
      </c>
      <c r="J57" s="99">
        <f t="shared" ref="J57:J65" si="27">SUM(H57:I57)</f>
        <v>7382</v>
      </c>
      <c r="K57" s="106">
        <f t="shared" ref="K57:K66" si="28">G57-H57</f>
        <v>7230</v>
      </c>
    </row>
    <row r="58" spans="1:11" ht="15.75">
      <c r="A58" s="14">
        <v>2</v>
      </c>
      <c r="B58" s="14" t="s">
        <v>17</v>
      </c>
      <c r="C58" s="16" t="s">
        <v>452</v>
      </c>
      <c r="D58" s="17">
        <v>1</v>
      </c>
      <c r="E58" s="16" t="s">
        <v>78</v>
      </c>
      <c r="F58" s="70">
        <v>240000</v>
      </c>
      <c r="G58" s="77">
        <v>235200</v>
      </c>
      <c r="H58" s="71">
        <v>4800</v>
      </c>
      <c r="I58" s="69">
        <f t="shared" ref="I58:I66" si="29">ROUND(G58*13%*31/365,0)</f>
        <v>2597</v>
      </c>
      <c r="J58" s="99">
        <f t="shared" ref="J58" si="30">SUM(H58:I58)</f>
        <v>7397</v>
      </c>
      <c r="K58" s="106">
        <f t="shared" si="28"/>
        <v>230400</v>
      </c>
    </row>
    <row r="59" spans="1:11" ht="15.75">
      <c r="A59" s="14">
        <v>3</v>
      </c>
      <c r="B59" s="121" t="s">
        <v>187</v>
      </c>
      <c r="C59" s="16" t="s">
        <v>394</v>
      </c>
      <c r="D59" s="17">
        <v>132</v>
      </c>
      <c r="E59" s="16" t="s">
        <v>38</v>
      </c>
      <c r="F59" s="70">
        <v>150000</v>
      </c>
      <c r="G59" s="77">
        <v>117000</v>
      </c>
      <c r="H59" s="71">
        <v>3000</v>
      </c>
      <c r="I59" s="69">
        <f t="shared" si="29"/>
        <v>1292</v>
      </c>
      <c r="J59" s="99">
        <f t="shared" si="27"/>
        <v>4292</v>
      </c>
      <c r="K59" s="106">
        <f t="shared" si="28"/>
        <v>114000</v>
      </c>
    </row>
    <row r="60" spans="1:11" ht="15.75">
      <c r="A60" s="14">
        <v>4</v>
      </c>
      <c r="B60" s="121" t="s">
        <v>187</v>
      </c>
      <c r="C60" s="16" t="s">
        <v>451</v>
      </c>
      <c r="D60" s="17">
        <v>194</v>
      </c>
      <c r="E60" s="16" t="s">
        <v>38</v>
      </c>
      <c r="F60" s="70">
        <v>190000</v>
      </c>
      <c r="G60" s="77">
        <v>184722</v>
      </c>
      <c r="H60" s="71">
        <v>5278</v>
      </c>
      <c r="I60" s="69">
        <v>290</v>
      </c>
      <c r="J60" s="99">
        <f t="shared" si="27"/>
        <v>5568</v>
      </c>
      <c r="K60" s="106">
        <f t="shared" si="28"/>
        <v>179444</v>
      </c>
    </row>
    <row r="61" spans="1:11" ht="15.75">
      <c r="A61" s="14">
        <v>5</v>
      </c>
      <c r="B61" s="14" t="s">
        <v>62</v>
      </c>
      <c r="C61" s="16" t="s">
        <v>65</v>
      </c>
      <c r="D61" s="17">
        <v>34</v>
      </c>
      <c r="E61" s="16" t="s">
        <v>38</v>
      </c>
      <c r="F61" s="70">
        <v>130000</v>
      </c>
      <c r="G61" s="77">
        <v>43336</v>
      </c>
      <c r="H61" s="71">
        <f t="shared" ref="H61" si="31">ROUND(F61/36,0)</f>
        <v>3611</v>
      </c>
      <c r="I61" s="69">
        <f t="shared" si="29"/>
        <v>478</v>
      </c>
      <c r="J61" s="99">
        <f t="shared" si="27"/>
        <v>4089</v>
      </c>
      <c r="K61" s="106">
        <f t="shared" si="28"/>
        <v>39725</v>
      </c>
    </row>
    <row r="62" spans="1:11" ht="15.75">
      <c r="A62" s="14">
        <v>6</v>
      </c>
      <c r="B62" s="14" t="s">
        <v>62</v>
      </c>
      <c r="C62" s="16" t="s">
        <v>340</v>
      </c>
      <c r="D62" s="17">
        <v>62</v>
      </c>
      <c r="E62" s="16" t="s">
        <v>38</v>
      </c>
      <c r="F62" s="70">
        <v>160000</v>
      </c>
      <c r="G62" s="77">
        <v>71120</v>
      </c>
      <c r="H62" s="71">
        <v>4444</v>
      </c>
      <c r="I62" s="69">
        <f t="shared" si="29"/>
        <v>785</v>
      </c>
      <c r="J62" s="99">
        <f t="shared" si="27"/>
        <v>5229</v>
      </c>
      <c r="K62" s="106">
        <f t="shared" si="28"/>
        <v>66676</v>
      </c>
    </row>
    <row r="63" spans="1:11" ht="15.75">
      <c r="A63" s="14">
        <v>7</v>
      </c>
      <c r="B63" s="14" t="s">
        <v>62</v>
      </c>
      <c r="C63" s="16" t="s">
        <v>291</v>
      </c>
      <c r="D63" s="17">
        <v>100</v>
      </c>
      <c r="E63" s="16" t="s">
        <v>38</v>
      </c>
      <c r="F63" s="70">
        <v>180000</v>
      </c>
      <c r="G63" s="77">
        <v>136800</v>
      </c>
      <c r="H63" s="71">
        <v>3600</v>
      </c>
      <c r="I63" s="69">
        <f t="shared" si="29"/>
        <v>1510</v>
      </c>
      <c r="J63" s="99">
        <f t="shared" si="27"/>
        <v>5110</v>
      </c>
      <c r="K63" s="106">
        <f t="shared" si="28"/>
        <v>133200</v>
      </c>
    </row>
    <row r="64" spans="1:11" ht="15.75">
      <c r="A64" s="14">
        <v>8</v>
      </c>
      <c r="B64" s="14" t="s">
        <v>62</v>
      </c>
      <c r="C64" s="16" t="s">
        <v>443</v>
      </c>
      <c r="D64" s="17">
        <v>182</v>
      </c>
      <c r="E64" s="16" t="s">
        <v>38</v>
      </c>
      <c r="F64" s="70">
        <v>239000</v>
      </c>
      <c r="G64" s="77">
        <v>219880</v>
      </c>
      <c r="H64" s="71">
        <v>4780</v>
      </c>
      <c r="I64" s="69">
        <f t="shared" si="29"/>
        <v>2428</v>
      </c>
      <c r="J64" s="99">
        <f t="shared" ref="J64" si="32">SUM(H64:I64)</f>
        <v>7208</v>
      </c>
      <c r="K64" s="106">
        <f t="shared" si="28"/>
        <v>215100</v>
      </c>
    </row>
    <row r="65" spans="1:11" ht="15.75">
      <c r="A65" s="14">
        <v>9</v>
      </c>
      <c r="B65" s="14" t="s">
        <v>336</v>
      </c>
      <c r="C65" s="16" t="s">
        <v>337</v>
      </c>
      <c r="D65" s="17">
        <v>56</v>
      </c>
      <c r="E65" s="16" t="s">
        <v>38</v>
      </c>
      <c r="F65" s="70">
        <v>50000</v>
      </c>
      <c r="G65" s="77">
        <v>22220</v>
      </c>
      <c r="H65" s="71">
        <v>1389</v>
      </c>
      <c r="I65" s="69">
        <f t="shared" si="29"/>
        <v>245</v>
      </c>
      <c r="J65" s="99">
        <f t="shared" si="27"/>
        <v>1634</v>
      </c>
      <c r="K65" s="106">
        <f t="shared" si="28"/>
        <v>20831</v>
      </c>
    </row>
    <row r="66" spans="1:11" ht="15.75">
      <c r="A66" s="14">
        <v>10</v>
      </c>
      <c r="B66" s="14" t="s">
        <v>336</v>
      </c>
      <c r="C66" s="16" t="s">
        <v>48</v>
      </c>
      <c r="D66" s="17">
        <v>174</v>
      </c>
      <c r="E66" s="16" t="s">
        <v>38</v>
      </c>
      <c r="F66" s="70">
        <v>150000</v>
      </c>
      <c r="G66" s="77">
        <v>138000</v>
      </c>
      <c r="H66" s="71">
        <v>3000</v>
      </c>
      <c r="I66" s="69">
        <f t="shared" si="29"/>
        <v>1524</v>
      </c>
      <c r="J66" s="99">
        <f t="shared" ref="J66" si="33">SUM(H66:I66)</f>
        <v>4524</v>
      </c>
      <c r="K66" s="106">
        <f t="shared" si="28"/>
        <v>135000</v>
      </c>
    </row>
    <row r="67" spans="1:11" ht="16.5">
      <c r="A67" s="27"/>
      <c r="B67" s="13" t="s">
        <v>4</v>
      </c>
      <c r="C67" s="20"/>
      <c r="D67" s="20"/>
      <c r="E67" s="20"/>
      <c r="F67" s="72">
        <f>SUM(F57:F66)</f>
        <v>1749000</v>
      </c>
      <c r="G67" s="72">
        <f t="shared" ref="G67:K67" si="34">SUM(G57:G66)</f>
        <v>1182730</v>
      </c>
      <c r="H67" s="72">
        <f t="shared" si="34"/>
        <v>41124</v>
      </c>
      <c r="I67" s="72">
        <f t="shared" si="34"/>
        <v>11309</v>
      </c>
      <c r="J67" s="72">
        <f t="shared" si="34"/>
        <v>52433</v>
      </c>
      <c r="K67" s="72">
        <f t="shared" si="34"/>
        <v>1141606</v>
      </c>
    </row>
    <row r="68" spans="1:11" ht="16.5">
      <c r="A68" s="37"/>
      <c r="B68" s="29"/>
      <c r="C68" s="30"/>
      <c r="D68" s="30"/>
      <c r="E68" s="30"/>
      <c r="F68" s="78"/>
      <c r="G68" s="79"/>
      <c r="H68" s="74"/>
      <c r="I68" s="80"/>
      <c r="J68" s="74"/>
      <c r="K68" s="55"/>
    </row>
    <row r="69" spans="1:11" ht="16.5">
      <c r="A69" s="37"/>
      <c r="B69" s="29" t="s">
        <v>18</v>
      </c>
      <c r="C69" s="30"/>
      <c r="D69" s="30"/>
      <c r="E69" s="30"/>
      <c r="F69" s="78"/>
      <c r="G69" s="79"/>
      <c r="H69" s="76"/>
      <c r="I69" s="80"/>
      <c r="J69" s="76"/>
      <c r="K69" s="55"/>
    </row>
    <row r="70" spans="1:11" ht="16.5">
      <c r="A70" s="27">
        <v>1</v>
      </c>
      <c r="B70" s="14" t="s">
        <v>18</v>
      </c>
      <c r="C70" s="16" t="s">
        <v>378</v>
      </c>
      <c r="D70" s="22">
        <v>92</v>
      </c>
      <c r="E70" s="22" t="s">
        <v>38</v>
      </c>
      <c r="F70" s="85">
        <v>150000</v>
      </c>
      <c r="G70" s="77">
        <v>114000</v>
      </c>
      <c r="H70" s="71">
        <v>3000</v>
      </c>
      <c r="I70" s="69">
        <f>ROUND(G70*13%*31/365,0)</f>
        <v>1259</v>
      </c>
      <c r="J70" s="99">
        <f t="shared" ref="J70:J78" si="35">SUM(H70:I70)</f>
        <v>4259</v>
      </c>
      <c r="K70" s="106">
        <f t="shared" ref="K70:K78" si="36">G70-H70</f>
        <v>111000</v>
      </c>
    </row>
    <row r="71" spans="1:11" ht="16.5">
      <c r="A71" s="27">
        <v>2</v>
      </c>
      <c r="B71" s="14" t="s">
        <v>18</v>
      </c>
      <c r="C71" s="16" t="s">
        <v>379</v>
      </c>
      <c r="D71" s="22">
        <v>94</v>
      </c>
      <c r="E71" s="22" t="s">
        <v>38</v>
      </c>
      <c r="F71" s="85">
        <v>300000</v>
      </c>
      <c r="G71" s="77">
        <v>228000</v>
      </c>
      <c r="H71" s="71">
        <v>6000</v>
      </c>
      <c r="I71" s="69">
        <f t="shared" ref="I71:I78" si="37">ROUND(G71*13%*31/365,0)</f>
        <v>2517</v>
      </c>
      <c r="J71" s="99">
        <f t="shared" si="35"/>
        <v>8517</v>
      </c>
      <c r="K71" s="106">
        <f t="shared" si="36"/>
        <v>222000</v>
      </c>
    </row>
    <row r="72" spans="1:11" ht="16.5">
      <c r="A72" s="27">
        <v>3</v>
      </c>
      <c r="B72" s="14" t="s">
        <v>18</v>
      </c>
      <c r="C72" s="16" t="s">
        <v>380</v>
      </c>
      <c r="D72" s="22">
        <v>96</v>
      </c>
      <c r="E72" s="22" t="s">
        <v>38</v>
      </c>
      <c r="F72" s="85">
        <v>150000</v>
      </c>
      <c r="G72" s="77">
        <v>114000</v>
      </c>
      <c r="H72" s="71">
        <v>3000</v>
      </c>
      <c r="I72" s="69">
        <f t="shared" si="37"/>
        <v>1259</v>
      </c>
      <c r="J72" s="99">
        <f t="shared" si="35"/>
        <v>4259</v>
      </c>
      <c r="K72" s="106">
        <f t="shared" si="36"/>
        <v>111000</v>
      </c>
    </row>
    <row r="73" spans="1:11" ht="16.5">
      <c r="A73" s="27">
        <v>4</v>
      </c>
      <c r="B73" s="14" t="s">
        <v>18</v>
      </c>
      <c r="C73" s="16" t="s">
        <v>393</v>
      </c>
      <c r="D73" s="22">
        <v>130</v>
      </c>
      <c r="E73" s="22" t="s">
        <v>38</v>
      </c>
      <c r="F73" s="85">
        <v>230000</v>
      </c>
      <c r="G73" s="77">
        <v>173779</v>
      </c>
      <c r="H73" s="71">
        <v>5111</v>
      </c>
      <c r="I73" s="69">
        <f t="shared" si="37"/>
        <v>1919</v>
      </c>
      <c r="J73" s="99">
        <f t="shared" si="35"/>
        <v>7030</v>
      </c>
      <c r="K73" s="106">
        <f t="shared" si="36"/>
        <v>168668</v>
      </c>
    </row>
    <row r="74" spans="1:11" ht="16.5">
      <c r="A74" s="27">
        <v>5</v>
      </c>
      <c r="B74" s="14" t="s">
        <v>19</v>
      </c>
      <c r="C74" s="16" t="s">
        <v>400</v>
      </c>
      <c r="D74" s="22">
        <v>142</v>
      </c>
      <c r="E74" s="22" t="s">
        <v>38</v>
      </c>
      <c r="F74" s="85">
        <v>170000</v>
      </c>
      <c r="G74" s="77">
        <v>136000</v>
      </c>
      <c r="H74" s="71">
        <v>3400</v>
      </c>
      <c r="I74" s="69">
        <f t="shared" si="37"/>
        <v>1502</v>
      </c>
      <c r="J74" s="99">
        <f t="shared" si="35"/>
        <v>4902</v>
      </c>
      <c r="K74" s="106">
        <f t="shared" si="36"/>
        <v>132600</v>
      </c>
    </row>
    <row r="75" spans="1:11" ht="16.5">
      <c r="A75" s="27">
        <v>6</v>
      </c>
      <c r="B75" s="14" t="s">
        <v>398</v>
      </c>
      <c r="C75" s="16" t="s">
        <v>223</v>
      </c>
      <c r="D75" s="22">
        <v>138</v>
      </c>
      <c r="E75" s="22" t="s">
        <v>38</v>
      </c>
      <c r="F75" s="85">
        <v>200000</v>
      </c>
      <c r="G75" s="77">
        <v>160000</v>
      </c>
      <c r="H75" s="71">
        <v>4000</v>
      </c>
      <c r="I75" s="69">
        <f t="shared" si="37"/>
        <v>1767</v>
      </c>
      <c r="J75" s="99">
        <f t="shared" si="35"/>
        <v>5767</v>
      </c>
      <c r="K75" s="106">
        <f t="shared" si="36"/>
        <v>156000</v>
      </c>
    </row>
    <row r="76" spans="1:11" ht="16.5">
      <c r="A76" s="27">
        <v>7</v>
      </c>
      <c r="B76" s="14" t="s">
        <v>381</v>
      </c>
      <c r="C76" s="16" t="s">
        <v>382</v>
      </c>
      <c r="D76" s="22">
        <v>108</v>
      </c>
      <c r="E76" s="22" t="s">
        <v>38</v>
      </c>
      <c r="F76" s="85">
        <v>150000</v>
      </c>
      <c r="G76" s="77">
        <v>114000</v>
      </c>
      <c r="H76" s="71">
        <v>3000</v>
      </c>
      <c r="I76" s="69">
        <f t="shared" si="37"/>
        <v>1259</v>
      </c>
      <c r="J76" s="99">
        <f t="shared" si="35"/>
        <v>4259</v>
      </c>
      <c r="K76" s="106">
        <f t="shared" si="36"/>
        <v>111000</v>
      </c>
    </row>
    <row r="77" spans="1:11" ht="16.5">
      <c r="A77" s="27">
        <v>8</v>
      </c>
      <c r="B77" s="14" t="s">
        <v>381</v>
      </c>
      <c r="C77" s="16" t="s">
        <v>383</v>
      </c>
      <c r="D77" s="22">
        <v>110</v>
      </c>
      <c r="E77" s="22" t="s">
        <v>38</v>
      </c>
      <c r="F77" s="85">
        <v>160000</v>
      </c>
      <c r="G77" s="77">
        <v>121600</v>
      </c>
      <c r="H77" s="71">
        <v>3200</v>
      </c>
      <c r="I77" s="69">
        <f t="shared" si="37"/>
        <v>1343</v>
      </c>
      <c r="J77" s="99">
        <f t="shared" si="35"/>
        <v>4543</v>
      </c>
      <c r="K77" s="106">
        <f t="shared" si="36"/>
        <v>118400</v>
      </c>
    </row>
    <row r="78" spans="1:11" ht="16.5">
      <c r="A78" s="27">
        <v>9</v>
      </c>
      <c r="B78" s="14" t="s">
        <v>71</v>
      </c>
      <c r="C78" s="16" t="s">
        <v>403</v>
      </c>
      <c r="D78" s="22">
        <v>146</v>
      </c>
      <c r="E78" s="22" t="s">
        <v>38</v>
      </c>
      <c r="F78" s="85">
        <v>175000</v>
      </c>
      <c r="G78" s="77">
        <v>143500</v>
      </c>
      <c r="H78" s="71">
        <v>3500</v>
      </c>
      <c r="I78" s="69">
        <f t="shared" si="37"/>
        <v>1584</v>
      </c>
      <c r="J78" s="99">
        <f t="shared" si="35"/>
        <v>5084</v>
      </c>
      <c r="K78" s="106">
        <f t="shared" si="36"/>
        <v>140000</v>
      </c>
    </row>
    <row r="79" spans="1:11" ht="16.5">
      <c r="A79" s="14"/>
      <c r="B79" s="13" t="s">
        <v>4</v>
      </c>
      <c r="C79" s="20"/>
      <c r="D79" s="20"/>
      <c r="E79" s="20"/>
      <c r="F79" s="72">
        <f>SUM(F70:F78)</f>
        <v>1685000</v>
      </c>
      <c r="G79" s="72">
        <f t="shared" ref="G79:K79" si="38">SUM(G70:G78)</f>
        <v>1304879</v>
      </c>
      <c r="H79" s="72">
        <f t="shared" si="38"/>
        <v>34211</v>
      </c>
      <c r="I79" s="72">
        <f t="shared" si="38"/>
        <v>14409</v>
      </c>
      <c r="J79" s="72">
        <f t="shared" si="38"/>
        <v>48620</v>
      </c>
      <c r="K79" s="72">
        <f t="shared" si="38"/>
        <v>1270668</v>
      </c>
    </row>
    <row r="80" spans="1:11" ht="16.5">
      <c r="A80" s="34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 t="s">
        <v>79</v>
      </c>
      <c r="C81" s="30"/>
      <c r="D81" s="48"/>
      <c r="E81" s="30"/>
      <c r="F81" s="86"/>
      <c r="G81" s="79"/>
      <c r="H81" s="74"/>
      <c r="I81" s="80"/>
      <c r="J81" s="74"/>
      <c r="K81" s="55"/>
    </row>
    <row r="82" spans="1:11" ht="15.75">
      <c r="A82" s="14">
        <v>1</v>
      </c>
      <c r="B82" s="14" t="s">
        <v>79</v>
      </c>
      <c r="C82" s="16" t="s">
        <v>290</v>
      </c>
      <c r="D82" s="52">
        <v>420</v>
      </c>
      <c r="E82" s="16" t="s">
        <v>78</v>
      </c>
      <c r="F82" s="85">
        <v>150000</v>
      </c>
      <c r="G82" s="70">
        <v>14048</v>
      </c>
      <c r="H82" s="71">
        <v>4688</v>
      </c>
      <c r="I82" s="69">
        <f>ROUND(G82*13%*31/365,0)</f>
        <v>155</v>
      </c>
      <c r="J82" s="99">
        <f t="shared" ref="J82:J94" si="39">SUM(H82:I82)</f>
        <v>4843</v>
      </c>
      <c r="K82" s="106">
        <f t="shared" ref="K82:K94" si="40">G82-H82</f>
        <v>9360</v>
      </c>
    </row>
    <row r="83" spans="1:11" ht="15.75">
      <c r="A83" s="14">
        <v>2</v>
      </c>
      <c r="B83" s="14" t="s">
        <v>79</v>
      </c>
      <c r="C83" s="16" t="s">
        <v>338</v>
      </c>
      <c r="D83" s="52">
        <v>58</v>
      </c>
      <c r="E83" s="16" t="s">
        <v>78</v>
      </c>
      <c r="F83" s="85">
        <v>170000</v>
      </c>
      <c r="G83" s="70">
        <v>25732</v>
      </c>
      <c r="H83" s="71">
        <v>4722</v>
      </c>
      <c r="I83" s="69">
        <f t="shared" ref="I83:I94" si="41">ROUND(G83*13%*31/365,0)</f>
        <v>284</v>
      </c>
      <c r="J83" s="99">
        <f t="shared" si="39"/>
        <v>5006</v>
      </c>
      <c r="K83" s="106">
        <f t="shared" si="40"/>
        <v>21010</v>
      </c>
    </row>
    <row r="84" spans="1:11" ht="15.75">
      <c r="A84" s="14">
        <v>3</v>
      </c>
      <c r="B84" s="14" t="s">
        <v>79</v>
      </c>
      <c r="C84" s="16" t="s">
        <v>342</v>
      </c>
      <c r="D84" s="52">
        <v>67</v>
      </c>
      <c r="E84" s="16" t="s">
        <v>78</v>
      </c>
      <c r="F84" s="85">
        <v>180000</v>
      </c>
      <c r="G84" s="70">
        <v>85000</v>
      </c>
      <c r="H84" s="71">
        <v>5000</v>
      </c>
      <c r="I84" s="69">
        <f t="shared" si="41"/>
        <v>938</v>
      </c>
      <c r="J84" s="99">
        <f t="shared" si="39"/>
        <v>5938</v>
      </c>
      <c r="K84" s="106">
        <f t="shared" si="40"/>
        <v>80000</v>
      </c>
    </row>
    <row r="85" spans="1:11" ht="15.75">
      <c r="A85" s="14">
        <v>4</v>
      </c>
      <c r="B85" s="14" t="s">
        <v>79</v>
      </c>
      <c r="C85" s="16" t="s">
        <v>423</v>
      </c>
      <c r="D85" s="52">
        <v>148</v>
      </c>
      <c r="E85" s="16" t="s">
        <v>78</v>
      </c>
      <c r="F85" s="85">
        <v>175000</v>
      </c>
      <c r="G85" s="70">
        <v>147000</v>
      </c>
      <c r="H85" s="71">
        <v>3500</v>
      </c>
      <c r="I85" s="69">
        <f t="shared" si="41"/>
        <v>1623</v>
      </c>
      <c r="J85" s="99">
        <f t="shared" si="39"/>
        <v>5123</v>
      </c>
      <c r="K85" s="106">
        <f t="shared" si="40"/>
        <v>143500</v>
      </c>
    </row>
    <row r="86" spans="1:11" ht="15.75">
      <c r="A86" s="14">
        <v>5</v>
      </c>
      <c r="B86" s="14" t="s">
        <v>79</v>
      </c>
      <c r="C86" s="16" t="s">
        <v>453</v>
      </c>
      <c r="D86" s="52">
        <v>3</v>
      </c>
      <c r="E86" s="16" t="s">
        <v>78</v>
      </c>
      <c r="F86" s="85">
        <v>220000</v>
      </c>
      <c r="G86" s="70">
        <v>215600</v>
      </c>
      <c r="H86" s="71">
        <v>4400</v>
      </c>
      <c r="I86" s="69">
        <f t="shared" si="41"/>
        <v>2380</v>
      </c>
      <c r="J86" s="99">
        <f t="shared" si="39"/>
        <v>6780</v>
      </c>
      <c r="K86" s="106">
        <f t="shared" si="40"/>
        <v>211200</v>
      </c>
    </row>
    <row r="87" spans="1:11" ht="15.75">
      <c r="A87" s="14">
        <v>6</v>
      </c>
      <c r="B87" s="14" t="s">
        <v>224</v>
      </c>
      <c r="C87" s="16" t="s">
        <v>313</v>
      </c>
      <c r="D87" s="52">
        <v>28</v>
      </c>
      <c r="E87" s="16" t="s">
        <v>78</v>
      </c>
      <c r="F87" s="85">
        <v>120000</v>
      </c>
      <c r="G87" s="77">
        <v>35425</v>
      </c>
      <c r="H87" s="71">
        <v>3383</v>
      </c>
      <c r="I87" s="69">
        <f t="shared" si="41"/>
        <v>391</v>
      </c>
      <c r="J87" s="99">
        <f t="shared" si="39"/>
        <v>3774</v>
      </c>
      <c r="K87" s="106">
        <f t="shared" si="40"/>
        <v>32042</v>
      </c>
    </row>
    <row r="88" spans="1:11" ht="16.5">
      <c r="A88" s="14">
        <v>7</v>
      </c>
      <c r="B88" s="14" t="s">
        <v>437</v>
      </c>
      <c r="C88" s="116" t="s">
        <v>438</v>
      </c>
      <c r="D88" s="52">
        <v>168</v>
      </c>
      <c r="E88" s="16" t="s">
        <v>78</v>
      </c>
      <c r="F88" s="85">
        <v>175000</v>
      </c>
      <c r="G88" s="77">
        <v>154000</v>
      </c>
      <c r="H88" s="71">
        <v>3500</v>
      </c>
      <c r="I88" s="69">
        <f t="shared" si="41"/>
        <v>1700</v>
      </c>
      <c r="J88" s="99">
        <f t="shared" si="39"/>
        <v>5200</v>
      </c>
      <c r="K88" s="106">
        <f t="shared" si="40"/>
        <v>150500</v>
      </c>
    </row>
    <row r="89" spans="1:11" ht="15.75">
      <c r="A89" s="14">
        <v>8</v>
      </c>
      <c r="B89" s="14" t="s">
        <v>266</v>
      </c>
      <c r="C89" s="16" t="s">
        <v>330</v>
      </c>
      <c r="D89" s="52">
        <v>52</v>
      </c>
      <c r="E89" s="16" t="s">
        <v>78</v>
      </c>
      <c r="F89" s="85">
        <v>120000</v>
      </c>
      <c r="G89" s="77">
        <v>46674</v>
      </c>
      <c r="H89" s="71">
        <v>3333</v>
      </c>
      <c r="I89" s="69">
        <f t="shared" si="41"/>
        <v>515</v>
      </c>
      <c r="J89" s="99">
        <f t="shared" si="39"/>
        <v>3848</v>
      </c>
      <c r="K89" s="106">
        <f t="shared" si="40"/>
        <v>43341</v>
      </c>
    </row>
    <row r="90" spans="1:11" ht="15.75">
      <c r="A90" s="14">
        <v>9</v>
      </c>
      <c r="B90" s="14" t="s">
        <v>266</v>
      </c>
      <c r="C90" s="16" t="s">
        <v>331</v>
      </c>
      <c r="D90" s="52">
        <v>54</v>
      </c>
      <c r="E90" s="16" t="s">
        <v>78</v>
      </c>
      <c r="F90" s="85">
        <v>110000</v>
      </c>
      <c r="G90" s="77">
        <v>42768</v>
      </c>
      <c r="H90" s="71">
        <v>3056</v>
      </c>
      <c r="I90" s="69">
        <f t="shared" si="41"/>
        <v>472</v>
      </c>
      <c r="J90" s="99">
        <f t="shared" si="39"/>
        <v>3528</v>
      </c>
      <c r="K90" s="106">
        <f t="shared" si="40"/>
        <v>39712</v>
      </c>
    </row>
    <row r="91" spans="1:11" ht="15.75">
      <c r="A91" s="14">
        <v>10</v>
      </c>
      <c r="B91" s="14" t="s">
        <v>211</v>
      </c>
      <c r="C91" s="16" t="s">
        <v>225</v>
      </c>
      <c r="D91" s="52">
        <v>198</v>
      </c>
      <c r="E91" s="16" t="s">
        <v>78</v>
      </c>
      <c r="F91" s="85">
        <v>220000</v>
      </c>
      <c r="G91" s="77">
        <v>215600</v>
      </c>
      <c r="H91" s="71">
        <v>4400</v>
      </c>
      <c r="I91" s="69">
        <f t="shared" si="41"/>
        <v>2380</v>
      </c>
      <c r="J91" s="99">
        <f t="shared" si="39"/>
        <v>6780</v>
      </c>
      <c r="K91" s="106">
        <f t="shared" si="40"/>
        <v>211200</v>
      </c>
    </row>
    <row r="92" spans="1:11" ht="15.75">
      <c r="A92" s="14">
        <v>11</v>
      </c>
      <c r="B92" s="14" t="s">
        <v>132</v>
      </c>
      <c r="C92" s="16" t="s">
        <v>133</v>
      </c>
      <c r="D92" s="52">
        <v>32</v>
      </c>
      <c r="E92" s="16" t="s">
        <v>78</v>
      </c>
      <c r="F92" s="85">
        <v>150000</v>
      </c>
      <c r="G92" s="77">
        <v>49992</v>
      </c>
      <c r="H92" s="71">
        <v>4167</v>
      </c>
      <c r="I92" s="69">
        <f t="shared" si="41"/>
        <v>552</v>
      </c>
      <c r="J92" s="99">
        <f t="shared" si="39"/>
        <v>4719</v>
      </c>
      <c r="K92" s="106">
        <f t="shared" si="40"/>
        <v>45825</v>
      </c>
    </row>
    <row r="93" spans="1:11" ht="15.75">
      <c r="A93" s="14">
        <v>12</v>
      </c>
      <c r="B93" s="14" t="s">
        <v>103</v>
      </c>
      <c r="C93" s="16" t="s">
        <v>442</v>
      </c>
      <c r="D93" s="52">
        <v>178</v>
      </c>
      <c r="E93" s="16" t="s">
        <v>78</v>
      </c>
      <c r="F93" s="85">
        <v>180000</v>
      </c>
      <c r="G93" s="77">
        <v>165600</v>
      </c>
      <c r="H93" s="71">
        <v>3600</v>
      </c>
      <c r="I93" s="69">
        <f t="shared" si="41"/>
        <v>1828</v>
      </c>
      <c r="J93" s="99">
        <f t="shared" si="39"/>
        <v>5428</v>
      </c>
      <c r="K93" s="106">
        <f t="shared" si="40"/>
        <v>162000</v>
      </c>
    </row>
    <row r="94" spans="1:11" ht="15.75">
      <c r="A94" s="14">
        <v>13</v>
      </c>
      <c r="B94" s="14" t="s">
        <v>103</v>
      </c>
      <c r="C94" s="16" t="s">
        <v>107</v>
      </c>
      <c r="D94" s="52">
        <v>192</v>
      </c>
      <c r="E94" s="16" t="s">
        <v>78</v>
      </c>
      <c r="F94" s="85">
        <v>200000</v>
      </c>
      <c r="G94" s="77">
        <v>188000</v>
      </c>
      <c r="H94" s="71">
        <v>4000</v>
      </c>
      <c r="I94" s="69">
        <f t="shared" si="41"/>
        <v>2076</v>
      </c>
      <c r="J94" s="99">
        <f t="shared" si="39"/>
        <v>6076</v>
      </c>
      <c r="K94" s="106">
        <f t="shared" si="40"/>
        <v>184000</v>
      </c>
    </row>
    <row r="95" spans="1:11" ht="16.5">
      <c r="A95" s="14"/>
      <c r="B95" s="13" t="s">
        <v>4</v>
      </c>
      <c r="C95" s="20"/>
      <c r="D95" s="46"/>
      <c r="E95" s="20"/>
      <c r="F95" s="72">
        <f>SUM(F82:F94)</f>
        <v>2170000</v>
      </c>
      <c r="G95" s="72">
        <f t="shared" ref="G95:K95" si="42">SUM(G82:G94)</f>
        <v>1385439</v>
      </c>
      <c r="H95" s="72">
        <f>SUM(H82:H94)</f>
        <v>51749</v>
      </c>
      <c r="I95" s="72">
        <f t="shared" si="42"/>
        <v>15294</v>
      </c>
      <c r="J95" s="72">
        <f t="shared" si="42"/>
        <v>67043</v>
      </c>
      <c r="K95" s="72">
        <f t="shared" si="42"/>
        <v>1333690</v>
      </c>
    </row>
    <row r="96" spans="1:11" ht="16.5">
      <c r="A96" s="34"/>
      <c r="B96" s="29"/>
      <c r="C96" s="30"/>
      <c r="D96" s="48"/>
      <c r="E96" s="30"/>
      <c r="F96" s="74"/>
      <c r="G96" s="74"/>
      <c r="H96" s="74"/>
      <c r="I96" s="74"/>
      <c r="J96" s="74"/>
      <c r="K96" s="100"/>
    </row>
    <row r="97" spans="1:11" ht="16.5">
      <c r="A97" s="34"/>
      <c r="B97" s="29" t="s">
        <v>422</v>
      </c>
      <c r="C97" s="30"/>
      <c r="D97" s="30"/>
      <c r="E97" s="30"/>
      <c r="F97" s="78"/>
      <c r="G97" s="79"/>
      <c r="H97" s="74"/>
      <c r="I97" s="80"/>
      <c r="J97" s="74"/>
      <c r="K97" s="55"/>
    </row>
    <row r="98" spans="1:11" ht="15.75">
      <c r="A98" s="14">
        <v>1</v>
      </c>
      <c r="B98" s="14" t="s">
        <v>285</v>
      </c>
      <c r="C98" s="16" t="s">
        <v>315</v>
      </c>
      <c r="D98" s="52">
        <v>30</v>
      </c>
      <c r="E98" s="16" t="s">
        <v>78</v>
      </c>
      <c r="F98" s="85">
        <v>100000</v>
      </c>
      <c r="G98" s="77">
        <v>33328</v>
      </c>
      <c r="H98" s="71">
        <v>2778</v>
      </c>
      <c r="I98" s="69">
        <f>ROUND(G98*13%*31/365,0)</f>
        <v>368</v>
      </c>
      <c r="J98" s="99">
        <f>SUM(H98:I98)</f>
        <v>3146</v>
      </c>
      <c r="K98" s="106">
        <f t="shared" ref="K98" si="43">G98-H98</f>
        <v>30550</v>
      </c>
    </row>
    <row r="99" spans="1:11" ht="16.5">
      <c r="A99" s="14"/>
      <c r="B99" s="13" t="s">
        <v>4</v>
      </c>
      <c r="C99" s="20"/>
      <c r="D99" s="46"/>
      <c r="E99" s="20"/>
      <c r="F99" s="170">
        <f>SUM(F98)</f>
        <v>100000</v>
      </c>
      <c r="G99" s="170">
        <f t="shared" ref="G99:K99" si="44">SUM(G98)</f>
        <v>33328</v>
      </c>
      <c r="H99" s="170">
        <f t="shared" si="44"/>
        <v>2778</v>
      </c>
      <c r="I99" s="170">
        <f t="shared" si="44"/>
        <v>368</v>
      </c>
      <c r="J99" s="170">
        <f t="shared" si="44"/>
        <v>3146</v>
      </c>
      <c r="K99" s="170">
        <f t="shared" si="44"/>
        <v>30550</v>
      </c>
    </row>
    <row r="100" spans="1:11" ht="16.5">
      <c r="A100" s="34"/>
      <c r="B100" s="29"/>
      <c r="C100" s="30"/>
      <c r="D100" s="48"/>
      <c r="E100" s="30"/>
      <c r="F100" s="74"/>
      <c r="G100" s="74"/>
      <c r="H100" s="74"/>
      <c r="I100" s="74"/>
      <c r="J100" s="74"/>
      <c r="K100" s="55"/>
    </row>
    <row r="101" spans="1:11" ht="16.5">
      <c r="A101" s="34"/>
      <c r="B101" s="29" t="s">
        <v>109</v>
      </c>
      <c r="C101" s="30"/>
      <c r="D101" s="48"/>
      <c r="E101" s="30"/>
      <c r="F101" s="86"/>
      <c r="G101" s="79"/>
      <c r="H101" s="74"/>
      <c r="I101" s="80"/>
      <c r="J101" s="74"/>
      <c r="K101" s="55"/>
    </row>
    <row r="102" spans="1:11" ht="15.75">
      <c r="A102" s="14">
        <v>1</v>
      </c>
      <c r="B102" s="14" t="s">
        <v>169</v>
      </c>
      <c r="C102" s="16" t="s">
        <v>424</v>
      </c>
      <c r="D102" s="52">
        <v>150</v>
      </c>
      <c r="E102" s="16" t="s">
        <v>78</v>
      </c>
      <c r="F102" s="85">
        <v>150000</v>
      </c>
      <c r="G102" s="77">
        <v>126000</v>
      </c>
      <c r="H102" s="71">
        <v>3000</v>
      </c>
      <c r="I102" s="69">
        <f>ROUND(G102*13%*31/365,0)</f>
        <v>1391</v>
      </c>
      <c r="J102" s="99">
        <f t="shared" ref="J102:J107" si="45">SUM(H102:I102)</f>
        <v>4391</v>
      </c>
      <c r="K102" s="106">
        <f t="shared" ref="K102:K107" si="46">G102-H102</f>
        <v>123000</v>
      </c>
    </row>
    <row r="103" spans="1:11" ht="15.75">
      <c r="A103" s="14">
        <v>2</v>
      </c>
      <c r="B103" s="14" t="s">
        <v>169</v>
      </c>
      <c r="C103" s="16" t="s">
        <v>425</v>
      </c>
      <c r="D103" s="52">
        <v>152</v>
      </c>
      <c r="E103" s="16" t="s">
        <v>78</v>
      </c>
      <c r="F103" s="85">
        <v>50000</v>
      </c>
      <c r="G103" s="77">
        <v>42000</v>
      </c>
      <c r="H103" s="71">
        <v>1000</v>
      </c>
      <c r="I103" s="69">
        <f t="shared" ref="I103:I107" si="47">ROUND(G103*13%*31/365,0)</f>
        <v>464</v>
      </c>
      <c r="J103" s="99">
        <f t="shared" si="45"/>
        <v>1464</v>
      </c>
      <c r="K103" s="106">
        <f t="shared" si="46"/>
        <v>41000</v>
      </c>
    </row>
    <row r="104" spans="1:11" ht="15.75">
      <c r="A104" s="14">
        <v>3</v>
      </c>
      <c r="B104" s="14" t="s">
        <v>169</v>
      </c>
      <c r="C104" s="16" t="s">
        <v>171</v>
      </c>
      <c r="D104" s="52">
        <v>180</v>
      </c>
      <c r="E104" s="16" t="s">
        <v>78</v>
      </c>
      <c r="F104" s="85">
        <v>100000</v>
      </c>
      <c r="G104" s="77">
        <v>83332</v>
      </c>
      <c r="H104" s="71">
        <v>4167</v>
      </c>
      <c r="I104" s="69">
        <f t="shared" si="47"/>
        <v>920</v>
      </c>
      <c r="J104" s="99">
        <f t="shared" si="45"/>
        <v>5087</v>
      </c>
      <c r="K104" s="106">
        <f t="shared" si="46"/>
        <v>79165</v>
      </c>
    </row>
    <row r="105" spans="1:11" ht="15.75">
      <c r="A105" s="14">
        <v>4</v>
      </c>
      <c r="B105" s="14" t="s">
        <v>273</v>
      </c>
      <c r="C105" s="16" t="s">
        <v>274</v>
      </c>
      <c r="D105" s="52">
        <v>393</v>
      </c>
      <c r="E105" s="16" t="s">
        <v>78</v>
      </c>
      <c r="F105" s="85">
        <v>80000</v>
      </c>
      <c r="G105" s="77">
        <v>6674</v>
      </c>
      <c r="H105" s="71">
        <f t="shared" ref="H105" si="48">ROUND(F105/36,0)</f>
        <v>2222</v>
      </c>
      <c r="I105" s="69">
        <f t="shared" si="47"/>
        <v>74</v>
      </c>
      <c r="J105" s="99">
        <f t="shared" si="45"/>
        <v>2296</v>
      </c>
      <c r="K105" s="106">
        <f t="shared" si="46"/>
        <v>4452</v>
      </c>
    </row>
    <row r="106" spans="1:11" ht="15.75">
      <c r="A106" s="14">
        <v>5</v>
      </c>
      <c r="B106" s="14" t="s">
        <v>273</v>
      </c>
      <c r="C106" s="16" t="s">
        <v>275</v>
      </c>
      <c r="D106" s="52">
        <v>394</v>
      </c>
      <c r="E106" s="16" t="s">
        <v>78</v>
      </c>
      <c r="F106" s="85">
        <v>89000</v>
      </c>
      <c r="G106" s="77">
        <v>7424</v>
      </c>
      <c r="H106" s="71">
        <f>ROUND(F106/36,0)</f>
        <v>2472</v>
      </c>
      <c r="I106" s="69">
        <f t="shared" si="47"/>
        <v>82</v>
      </c>
      <c r="J106" s="99">
        <f t="shared" si="45"/>
        <v>2554</v>
      </c>
      <c r="K106" s="106">
        <f t="shared" si="46"/>
        <v>4952</v>
      </c>
    </row>
    <row r="107" spans="1:11" ht="15.75">
      <c r="A107" s="14">
        <v>6</v>
      </c>
      <c r="B107" s="14" t="s">
        <v>109</v>
      </c>
      <c r="C107" s="16" t="s">
        <v>402</v>
      </c>
      <c r="D107" s="52">
        <v>144</v>
      </c>
      <c r="E107" s="16" t="s">
        <v>78</v>
      </c>
      <c r="F107" s="85">
        <v>180000</v>
      </c>
      <c r="G107" s="77">
        <v>144000</v>
      </c>
      <c r="H107" s="71">
        <v>4000</v>
      </c>
      <c r="I107" s="69">
        <f t="shared" si="47"/>
        <v>1590</v>
      </c>
      <c r="J107" s="99">
        <f t="shared" si="45"/>
        <v>5590</v>
      </c>
      <c r="K107" s="106">
        <f t="shared" si="46"/>
        <v>140000</v>
      </c>
    </row>
    <row r="108" spans="1:11" ht="16.5">
      <c r="A108" s="34"/>
      <c r="B108" s="13" t="s">
        <v>4</v>
      </c>
      <c r="C108" s="20"/>
      <c r="D108" s="20"/>
      <c r="E108" s="20"/>
      <c r="F108" s="72">
        <f t="shared" ref="F108:K108" si="49">SUM(F102:F107)</f>
        <v>649000</v>
      </c>
      <c r="G108" s="72">
        <f t="shared" si="49"/>
        <v>409430</v>
      </c>
      <c r="H108" s="72">
        <f t="shared" si="49"/>
        <v>16861</v>
      </c>
      <c r="I108" s="72">
        <f t="shared" si="49"/>
        <v>4521</v>
      </c>
      <c r="J108" s="72">
        <f t="shared" si="49"/>
        <v>21382</v>
      </c>
      <c r="K108" s="72">
        <f t="shared" si="49"/>
        <v>392569</v>
      </c>
    </row>
    <row r="109" spans="1:11" ht="16.5">
      <c r="A109" s="34"/>
      <c r="B109" s="29"/>
      <c r="C109" s="30"/>
      <c r="D109" s="30"/>
      <c r="E109" s="30"/>
      <c r="F109" s="74"/>
      <c r="G109" s="79"/>
      <c r="H109" s="74"/>
      <c r="I109" s="80"/>
      <c r="J109" s="74"/>
      <c r="K109" s="55"/>
    </row>
    <row r="110" spans="1:11" ht="16.5">
      <c r="A110" s="14"/>
      <c r="B110" s="29" t="s">
        <v>125</v>
      </c>
      <c r="C110" s="30"/>
      <c r="D110" s="30"/>
      <c r="E110" s="30"/>
      <c r="F110" s="78"/>
      <c r="G110" s="79"/>
      <c r="H110" s="74"/>
      <c r="I110" s="80"/>
      <c r="J110" s="74"/>
      <c r="K110" s="55"/>
    </row>
    <row r="111" spans="1:11" ht="16.5">
      <c r="A111" s="14">
        <v>1</v>
      </c>
      <c r="B111" s="14" t="s">
        <v>137</v>
      </c>
      <c r="C111" s="116" t="s">
        <v>419</v>
      </c>
      <c r="D111" s="17">
        <v>140</v>
      </c>
      <c r="E111" s="16" t="s">
        <v>78</v>
      </c>
      <c r="F111" s="70">
        <v>200000</v>
      </c>
      <c r="G111" s="70">
        <v>160000</v>
      </c>
      <c r="H111" s="71">
        <v>4000</v>
      </c>
      <c r="I111" s="69">
        <f>ROUND(G111*13%*31/365,0)</f>
        <v>1767</v>
      </c>
      <c r="J111" s="102">
        <f>SUM(H111:I111)</f>
        <v>5767</v>
      </c>
      <c r="K111" s="106">
        <f t="shared" ref="K111:K113" si="50">G111-H111</f>
        <v>156000</v>
      </c>
    </row>
    <row r="112" spans="1:11" ht="15.75">
      <c r="A112" s="34">
        <v>2</v>
      </c>
      <c r="B112" s="14" t="s">
        <v>126</v>
      </c>
      <c r="C112" s="16" t="s">
        <v>447</v>
      </c>
      <c r="D112" s="52">
        <v>188</v>
      </c>
      <c r="E112" s="16" t="s">
        <v>78</v>
      </c>
      <c r="F112" s="85">
        <v>175000</v>
      </c>
      <c r="G112" s="70">
        <v>164500</v>
      </c>
      <c r="H112" s="71">
        <v>3500</v>
      </c>
      <c r="I112" s="69">
        <f t="shared" ref="I112:I113" si="51">ROUND(G112*13%*31/365,0)</f>
        <v>1816</v>
      </c>
      <c r="J112" s="102">
        <f t="shared" ref="J112:J113" si="52">SUM(H112:I112)</f>
        <v>5316</v>
      </c>
      <c r="K112" s="106">
        <f t="shared" si="50"/>
        <v>161000</v>
      </c>
    </row>
    <row r="113" spans="1:11" ht="15.75">
      <c r="A113" s="34">
        <v>3</v>
      </c>
      <c r="B113" s="14" t="s">
        <v>126</v>
      </c>
      <c r="C113" s="16" t="s">
        <v>448</v>
      </c>
      <c r="D113" s="52">
        <v>190</v>
      </c>
      <c r="E113" s="16" t="s">
        <v>78</v>
      </c>
      <c r="F113" s="85">
        <v>230000</v>
      </c>
      <c r="G113" s="70">
        <v>216200</v>
      </c>
      <c r="H113" s="71">
        <v>4600</v>
      </c>
      <c r="I113" s="69">
        <f t="shared" si="51"/>
        <v>2387</v>
      </c>
      <c r="J113" s="102">
        <f t="shared" si="52"/>
        <v>6987</v>
      </c>
      <c r="K113" s="106">
        <f t="shared" si="50"/>
        <v>211600</v>
      </c>
    </row>
    <row r="114" spans="1:11" ht="16.5">
      <c r="A114" s="34"/>
      <c r="B114" s="13" t="s">
        <v>4</v>
      </c>
      <c r="C114" s="20"/>
      <c r="D114" s="20"/>
      <c r="E114" s="20"/>
      <c r="F114" s="88">
        <f>SUM(F111:F113)</f>
        <v>605000</v>
      </c>
      <c r="G114" s="88">
        <f t="shared" ref="G114:K114" si="53">SUM(G111:G113)</f>
        <v>540700</v>
      </c>
      <c r="H114" s="88">
        <f t="shared" si="53"/>
        <v>12100</v>
      </c>
      <c r="I114" s="88">
        <f t="shared" si="53"/>
        <v>5970</v>
      </c>
      <c r="J114" s="88">
        <f t="shared" si="53"/>
        <v>18070</v>
      </c>
      <c r="K114" s="88">
        <f t="shared" si="53"/>
        <v>528600</v>
      </c>
    </row>
    <row r="115" spans="1:11" ht="16.5">
      <c r="A115" s="34"/>
      <c r="B115" s="29"/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6.5">
      <c r="A116" s="34"/>
      <c r="B116" s="29" t="s">
        <v>148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1" ht="15.75">
      <c r="A117" s="14">
        <v>1</v>
      </c>
      <c r="B117" s="14" t="s">
        <v>148</v>
      </c>
      <c r="C117" s="16" t="s">
        <v>391</v>
      </c>
      <c r="D117" s="52">
        <v>126</v>
      </c>
      <c r="E117" s="16" t="s">
        <v>78</v>
      </c>
      <c r="F117" s="85">
        <v>80000</v>
      </c>
      <c r="G117" s="77">
        <v>62400</v>
      </c>
      <c r="H117" s="71">
        <v>1600</v>
      </c>
      <c r="I117" s="69">
        <f>ROUND(G117*13%*31/365,0)</f>
        <v>689</v>
      </c>
      <c r="J117" s="99">
        <f t="shared" ref="J117:J119" si="54">SUM(H117:I117)</f>
        <v>2289</v>
      </c>
      <c r="K117" s="106">
        <f t="shared" ref="K117:K119" si="55">G117-H117</f>
        <v>60800</v>
      </c>
    </row>
    <row r="118" spans="1:11" ht="15.75">
      <c r="A118" s="14">
        <v>2</v>
      </c>
      <c r="B118" s="14" t="s">
        <v>148</v>
      </c>
      <c r="C118" s="16" t="s">
        <v>397</v>
      </c>
      <c r="D118" s="52">
        <v>134</v>
      </c>
      <c r="E118" s="16" t="s">
        <v>78</v>
      </c>
      <c r="F118" s="85">
        <v>250000</v>
      </c>
      <c r="G118" s="77">
        <v>190480</v>
      </c>
      <c r="H118" s="71">
        <v>5952</v>
      </c>
      <c r="I118" s="69">
        <f t="shared" ref="I118:I119" si="56">ROUND(G118*13%*31/365,0)</f>
        <v>2103</v>
      </c>
      <c r="J118" s="99">
        <f t="shared" si="54"/>
        <v>8055</v>
      </c>
      <c r="K118" s="106">
        <f t="shared" si="55"/>
        <v>184528</v>
      </c>
    </row>
    <row r="119" spans="1:11" ht="15.75">
      <c r="A119" s="14">
        <v>3</v>
      </c>
      <c r="B119" s="14" t="s">
        <v>148</v>
      </c>
      <c r="C119" s="16" t="s">
        <v>205</v>
      </c>
      <c r="D119" s="52">
        <v>136</v>
      </c>
      <c r="E119" s="16" t="s">
        <v>78</v>
      </c>
      <c r="F119" s="85">
        <v>100000</v>
      </c>
      <c r="G119" s="77">
        <v>76190</v>
      </c>
      <c r="H119" s="71">
        <v>2381</v>
      </c>
      <c r="I119" s="69">
        <f t="shared" si="56"/>
        <v>841</v>
      </c>
      <c r="J119" s="99">
        <f t="shared" si="54"/>
        <v>3222</v>
      </c>
      <c r="K119" s="106">
        <f t="shared" si="55"/>
        <v>73809</v>
      </c>
    </row>
    <row r="120" spans="1:11" ht="16.5">
      <c r="A120" s="34"/>
      <c r="B120" s="13" t="s">
        <v>4</v>
      </c>
      <c r="C120" s="20"/>
      <c r="D120" s="46"/>
      <c r="E120" s="20"/>
      <c r="F120" s="72">
        <f t="shared" ref="F120:K120" si="57">SUM(F117:F119)</f>
        <v>430000</v>
      </c>
      <c r="G120" s="72">
        <f t="shared" si="57"/>
        <v>329070</v>
      </c>
      <c r="H120" s="72">
        <f t="shared" si="57"/>
        <v>9933</v>
      </c>
      <c r="I120" s="72">
        <f t="shared" si="57"/>
        <v>3633</v>
      </c>
      <c r="J120" s="72">
        <f t="shared" si="57"/>
        <v>13566</v>
      </c>
      <c r="K120" s="72">
        <f t="shared" si="57"/>
        <v>319137</v>
      </c>
    </row>
    <row r="121" spans="1:11" ht="16.5">
      <c r="A121" s="34"/>
      <c r="B121" s="29"/>
      <c r="C121" s="30"/>
      <c r="D121" s="32"/>
      <c r="E121" s="32"/>
      <c r="F121" s="74"/>
      <c r="G121" s="74"/>
      <c r="H121" s="74"/>
      <c r="I121" s="74"/>
      <c r="J121" s="74"/>
      <c r="K121" s="100"/>
    </row>
    <row r="122" spans="1:11" ht="16.5">
      <c r="A122" s="143"/>
      <c r="B122" s="13" t="s">
        <v>162</v>
      </c>
      <c r="C122" s="144"/>
      <c r="D122" s="145"/>
      <c r="E122" s="145"/>
      <c r="F122" s="146"/>
      <c r="G122" s="147"/>
      <c r="H122" s="148"/>
      <c r="I122" s="94"/>
      <c r="J122" s="149"/>
      <c r="K122" s="150"/>
    </row>
    <row r="123" spans="1:11" ht="16.5">
      <c r="A123" s="14">
        <v>1</v>
      </c>
      <c r="B123" s="14" t="s">
        <v>227</v>
      </c>
      <c r="C123" s="16" t="s">
        <v>258</v>
      </c>
      <c r="D123" s="22">
        <v>383</v>
      </c>
      <c r="E123" s="22" t="s">
        <v>78</v>
      </c>
      <c r="F123" s="85">
        <v>90000</v>
      </c>
      <c r="G123" s="77">
        <v>2500</v>
      </c>
      <c r="H123" s="71">
        <f>ROUND(F123/36,0)</f>
        <v>2500</v>
      </c>
      <c r="I123" s="69">
        <f>ROUND(G123*13%*31/365,0)</f>
        <v>28</v>
      </c>
      <c r="J123" s="69">
        <f t="shared" ref="J123:J124" si="58">SUM(H123:I123)</f>
        <v>2528</v>
      </c>
      <c r="K123" s="106">
        <f t="shared" ref="K123:K124" si="59">G123-H123</f>
        <v>0</v>
      </c>
    </row>
    <row r="124" spans="1:11" ht="16.5">
      <c r="A124" s="14">
        <v>2</v>
      </c>
      <c r="B124" s="14" t="s">
        <v>163</v>
      </c>
      <c r="C124" s="16" t="s">
        <v>434</v>
      </c>
      <c r="D124" s="22">
        <v>162</v>
      </c>
      <c r="E124" s="22" t="s">
        <v>78</v>
      </c>
      <c r="F124" s="85">
        <v>200000</v>
      </c>
      <c r="G124" s="77">
        <v>172000</v>
      </c>
      <c r="H124" s="71">
        <v>4000</v>
      </c>
      <c r="I124" s="69">
        <f>ROUND(G124*13%*31/365,0)</f>
        <v>1899</v>
      </c>
      <c r="J124" s="69">
        <f t="shared" si="58"/>
        <v>5899</v>
      </c>
      <c r="K124" s="106">
        <f t="shared" si="59"/>
        <v>168000</v>
      </c>
    </row>
    <row r="125" spans="1:11" ht="16.5">
      <c r="A125" s="14"/>
      <c r="B125" s="13" t="s">
        <v>4</v>
      </c>
      <c r="C125" s="20"/>
      <c r="D125" s="20"/>
      <c r="E125" s="20"/>
      <c r="F125" s="97">
        <f t="shared" ref="F125:K125" si="60">SUM(F123:F124)</f>
        <v>290000</v>
      </c>
      <c r="G125" s="97">
        <f t="shared" si="60"/>
        <v>174500</v>
      </c>
      <c r="H125" s="97">
        <f t="shared" si="60"/>
        <v>6500</v>
      </c>
      <c r="I125" s="97">
        <f t="shared" si="60"/>
        <v>1927</v>
      </c>
      <c r="J125" s="97">
        <f t="shared" si="60"/>
        <v>8427</v>
      </c>
      <c r="K125" s="97">
        <f t="shared" si="60"/>
        <v>168000</v>
      </c>
    </row>
    <row r="126" spans="1:11" ht="16.5">
      <c r="A126" s="34"/>
      <c r="B126" s="29"/>
      <c r="C126" s="30"/>
      <c r="D126" s="30"/>
      <c r="E126" s="30"/>
      <c r="F126" s="91"/>
      <c r="G126" s="91"/>
      <c r="H126" s="74"/>
      <c r="I126" s="74"/>
      <c r="J126" s="74"/>
      <c r="K126" s="169"/>
    </row>
    <row r="127" spans="1:11" ht="16.5">
      <c r="A127" s="34"/>
      <c r="B127" s="29" t="s">
        <v>282</v>
      </c>
      <c r="C127" s="30"/>
      <c r="D127" s="30"/>
      <c r="E127" s="30"/>
      <c r="F127" s="78"/>
      <c r="G127" s="79"/>
      <c r="H127" s="74"/>
      <c r="I127" s="80"/>
      <c r="J127" s="74"/>
      <c r="K127" s="55"/>
    </row>
    <row r="128" spans="1:11" ht="16.5">
      <c r="A128" s="14">
        <v>1</v>
      </c>
      <c r="B128" s="67" t="s">
        <v>84</v>
      </c>
      <c r="C128" s="16" t="s">
        <v>360</v>
      </c>
      <c r="D128" s="22">
        <v>77</v>
      </c>
      <c r="E128" s="22" t="s">
        <v>78</v>
      </c>
      <c r="F128" s="85">
        <v>150000</v>
      </c>
      <c r="G128" s="77">
        <v>83328</v>
      </c>
      <c r="H128" s="71">
        <f>ROUND(F128/36,0)</f>
        <v>4167</v>
      </c>
      <c r="I128" s="69">
        <f>ROUND(G128*13%*31/365,0)</f>
        <v>920</v>
      </c>
      <c r="J128" s="104">
        <f>SUM(H128:I128)</f>
        <v>5087</v>
      </c>
      <c r="K128" s="106">
        <f t="shared" ref="K128:K130" si="61">G128-H128</f>
        <v>79161</v>
      </c>
    </row>
    <row r="129" spans="1:11" ht="15.75">
      <c r="A129" s="14">
        <v>2</v>
      </c>
      <c r="B129" s="14" t="s">
        <v>84</v>
      </c>
      <c r="C129" s="16" t="s">
        <v>323</v>
      </c>
      <c r="D129" s="52">
        <v>42</v>
      </c>
      <c r="E129" s="16" t="s">
        <v>78</v>
      </c>
      <c r="F129" s="85">
        <v>80000</v>
      </c>
      <c r="G129" s="77">
        <v>31116</v>
      </c>
      <c r="H129" s="71">
        <v>2222</v>
      </c>
      <c r="I129" s="69">
        <f>ROUND(G129*13%*31/365,0)</f>
        <v>344</v>
      </c>
      <c r="J129" s="99">
        <f t="shared" ref="J129" si="62">SUM(H129:I129)</f>
        <v>2566</v>
      </c>
      <c r="K129" s="106">
        <f>G129-H129</f>
        <v>28894</v>
      </c>
    </row>
    <row r="130" spans="1:11" ht="16.5">
      <c r="A130" s="14">
        <v>3</v>
      </c>
      <c r="B130" s="14" t="s">
        <v>84</v>
      </c>
      <c r="C130" s="16" t="s">
        <v>392</v>
      </c>
      <c r="D130" s="52">
        <v>128</v>
      </c>
      <c r="E130" s="22" t="s">
        <v>78</v>
      </c>
      <c r="F130" s="85">
        <v>120000</v>
      </c>
      <c r="G130" s="77">
        <v>93600</v>
      </c>
      <c r="H130" s="71">
        <v>2400</v>
      </c>
      <c r="I130" s="69">
        <f>ROUND(G130*13%*31/365,0)</f>
        <v>1033</v>
      </c>
      <c r="J130" s="104">
        <f>SUM(H130:I130)</f>
        <v>3433</v>
      </c>
      <c r="K130" s="106">
        <f t="shared" si="61"/>
        <v>91200</v>
      </c>
    </row>
    <row r="131" spans="1:11" ht="16.5">
      <c r="A131" s="34"/>
      <c r="B131" s="29"/>
      <c r="C131" s="30"/>
      <c r="D131" s="30"/>
      <c r="E131" s="30"/>
      <c r="F131" s="97">
        <f>SUM(F128:F130)</f>
        <v>350000</v>
      </c>
      <c r="G131" s="97">
        <f t="shared" ref="G131:K131" si="63">SUM(G128:G130)</f>
        <v>208044</v>
      </c>
      <c r="H131" s="97">
        <f t="shared" si="63"/>
        <v>8789</v>
      </c>
      <c r="I131" s="97">
        <f t="shared" si="63"/>
        <v>2297</v>
      </c>
      <c r="J131" s="97">
        <f t="shared" si="63"/>
        <v>11086</v>
      </c>
      <c r="K131" s="97">
        <f t="shared" si="63"/>
        <v>199255</v>
      </c>
    </row>
    <row r="132" spans="1:11" ht="16.5">
      <c r="A132" s="34"/>
      <c r="B132" s="29" t="s">
        <v>300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6.5">
      <c r="A133" s="14">
        <v>1</v>
      </c>
      <c r="B133" s="67" t="s">
        <v>406</v>
      </c>
      <c r="C133" s="16" t="s">
        <v>302</v>
      </c>
      <c r="D133" s="22">
        <v>8</v>
      </c>
      <c r="E133" s="22" t="s">
        <v>78</v>
      </c>
      <c r="F133" s="85">
        <v>200000</v>
      </c>
      <c r="G133" s="77">
        <v>55544</v>
      </c>
      <c r="H133" s="71">
        <f>ROUND(F133/36,0)</f>
        <v>5556</v>
      </c>
      <c r="I133" s="69">
        <f>ROUND(G133*13%*31/365,0)</f>
        <v>613</v>
      </c>
      <c r="J133" s="104">
        <f>SUM(H133:I133)</f>
        <v>6169</v>
      </c>
      <c r="K133" s="106">
        <f>SUM(G133-H133)</f>
        <v>49988</v>
      </c>
    </row>
    <row r="134" spans="1:11" ht="16.5">
      <c r="A134" s="152">
        <v>2</v>
      </c>
      <c r="B134" s="67" t="s">
        <v>406</v>
      </c>
      <c r="C134" s="16" t="s">
        <v>444</v>
      </c>
      <c r="D134" s="22">
        <v>12</v>
      </c>
      <c r="E134" s="22" t="s">
        <v>78</v>
      </c>
      <c r="F134" s="85">
        <v>200000</v>
      </c>
      <c r="G134" s="77">
        <v>55544</v>
      </c>
      <c r="H134" s="71">
        <f>ROUND(F134/36,0)</f>
        <v>5556</v>
      </c>
      <c r="I134" s="69">
        <f>ROUND(G134*13%*31/365,0)</f>
        <v>613</v>
      </c>
      <c r="J134" s="104">
        <f t="shared" ref="J134" si="64">SUM(H134:I134)</f>
        <v>6169</v>
      </c>
      <c r="K134" s="106">
        <f t="shared" ref="K134" si="65">SUM(G134-H134)</f>
        <v>49988</v>
      </c>
    </row>
    <row r="135" spans="1:11" ht="16.5">
      <c r="A135" s="34"/>
      <c r="B135" s="29"/>
      <c r="C135" s="30"/>
      <c r="D135" s="30"/>
      <c r="E135" s="30"/>
      <c r="F135" s="97">
        <f>SUM(F133:F134)</f>
        <v>400000</v>
      </c>
      <c r="G135" s="97">
        <f>SUM(G133:G134)</f>
        <v>111088</v>
      </c>
      <c r="H135" s="97">
        <f>SUM(H133:H134)</f>
        <v>11112</v>
      </c>
      <c r="I135" s="97">
        <f>SUM(I133:I134)</f>
        <v>1226</v>
      </c>
      <c r="J135" s="97">
        <f>SUM(H135:I135)</f>
        <v>12338</v>
      </c>
      <c r="K135" s="97">
        <f>SUM(K133:K134)</f>
        <v>99976</v>
      </c>
    </row>
    <row r="136" spans="1:11" ht="16.5">
      <c r="A136" s="34"/>
      <c r="B136" s="29" t="s">
        <v>352</v>
      </c>
      <c r="C136" s="30"/>
      <c r="D136" s="30"/>
      <c r="E136" s="30"/>
      <c r="F136" s="78"/>
      <c r="G136" s="79"/>
      <c r="H136" s="74"/>
      <c r="I136" s="80"/>
      <c r="J136" s="74"/>
      <c r="K136" s="55"/>
    </row>
    <row r="137" spans="1:11" ht="16.5">
      <c r="A137" s="14">
        <v>1</v>
      </c>
      <c r="B137" s="67" t="s">
        <v>407</v>
      </c>
      <c r="C137" s="16" t="s">
        <v>351</v>
      </c>
      <c r="D137" s="22">
        <v>71</v>
      </c>
      <c r="E137" s="22" t="s">
        <v>78</v>
      </c>
      <c r="F137" s="85">
        <v>180000</v>
      </c>
      <c r="G137" s="77">
        <v>30178</v>
      </c>
      <c r="H137" s="71">
        <f>ROUND(F137/36,0)</f>
        <v>5000</v>
      </c>
      <c r="I137" s="69">
        <f>ROUND(G137*13%*31/365,0)</f>
        <v>333</v>
      </c>
      <c r="J137" s="104">
        <f>SUM(H137:I137)</f>
        <v>5333</v>
      </c>
      <c r="K137" s="106">
        <f t="shared" ref="K137" si="66">G137-H137</f>
        <v>25178</v>
      </c>
    </row>
    <row r="138" spans="1:11" ht="16.5">
      <c r="A138" s="34"/>
      <c r="B138" s="29"/>
      <c r="C138" s="30"/>
      <c r="D138" s="30"/>
      <c r="E138" s="30"/>
      <c r="F138" s="97">
        <f>SUM(F137)</f>
        <v>180000</v>
      </c>
      <c r="G138" s="97">
        <f t="shared" ref="G138:K138" si="67">SUM(G137)</f>
        <v>30178</v>
      </c>
      <c r="H138" s="97">
        <f t="shared" si="67"/>
        <v>5000</v>
      </c>
      <c r="I138" s="97">
        <f t="shared" si="67"/>
        <v>333</v>
      </c>
      <c r="J138" s="97">
        <f>SUM(H138:I138)</f>
        <v>5333</v>
      </c>
      <c r="K138" s="97">
        <f t="shared" si="67"/>
        <v>25178</v>
      </c>
    </row>
    <row r="139" spans="1:11" ht="16.5">
      <c r="A139" s="34"/>
      <c r="B139" s="29" t="s">
        <v>404</v>
      </c>
      <c r="C139" s="30"/>
      <c r="D139" s="30"/>
      <c r="E139" s="30"/>
      <c r="F139" s="78"/>
      <c r="G139" s="79"/>
      <c r="H139" s="74"/>
      <c r="I139" s="80"/>
      <c r="J139" s="74"/>
      <c r="K139" s="55"/>
    </row>
    <row r="140" spans="1:11" ht="16.5">
      <c r="A140" s="14">
        <v>1</v>
      </c>
      <c r="B140" s="67" t="s">
        <v>408</v>
      </c>
      <c r="C140" s="16" t="s">
        <v>420</v>
      </c>
      <c r="D140" s="22">
        <v>88</v>
      </c>
      <c r="E140" s="22" t="s">
        <v>78</v>
      </c>
      <c r="F140" s="85">
        <v>300000</v>
      </c>
      <c r="G140" s="77">
        <v>226800</v>
      </c>
      <c r="H140" s="71">
        <v>6000</v>
      </c>
      <c r="I140" s="69">
        <f>ROUND(G140*13%*31/365,0)</f>
        <v>2504</v>
      </c>
      <c r="J140" s="104">
        <f>SUM(H140:I140)</f>
        <v>8504</v>
      </c>
      <c r="K140" s="106">
        <f t="shared" ref="K140" si="68">G140-H140</f>
        <v>220800</v>
      </c>
    </row>
    <row r="141" spans="1:11" ht="16.5">
      <c r="A141" s="34"/>
      <c r="B141" s="29"/>
      <c r="C141" s="30"/>
      <c r="D141" s="30"/>
      <c r="E141" s="30"/>
      <c r="F141" s="97">
        <f>SUM(F140)</f>
        <v>300000</v>
      </c>
      <c r="G141" s="97">
        <f t="shared" ref="G141:I141" si="69">SUM(G140)</f>
        <v>226800</v>
      </c>
      <c r="H141" s="97">
        <f t="shared" si="69"/>
        <v>6000</v>
      </c>
      <c r="I141" s="97">
        <f t="shared" si="69"/>
        <v>2504</v>
      </c>
      <c r="J141" s="97">
        <f>SUM(H141:I141)</f>
        <v>8504</v>
      </c>
      <c r="K141" s="97">
        <f t="shared" ref="K141" si="70">SUM(K140)</f>
        <v>220800</v>
      </c>
    </row>
    <row r="142" spans="1:11" ht="17.25" thickBot="1">
      <c r="A142" s="34"/>
      <c r="B142" s="29"/>
      <c r="C142" s="30"/>
      <c r="D142" s="30"/>
      <c r="E142" s="30"/>
      <c r="F142" s="97"/>
      <c r="G142" s="97"/>
      <c r="H142" s="72"/>
      <c r="I142" s="72"/>
      <c r="J142" s="72"/>
      <c r="K142" s="131"/>
    </row>
    <row r="143" spans="1:11" ht="17.25" thickBot="1">
      <c r="B143" s="51" t="s">
        <v>20</v>
      </c>
      <c r="C143" s="39"/>
      <c r="D143" s="39"/>
      <c r="E143" s="39"/>
      <c r="F143" s="72">
        <f t="shared" ref="F143:K143" si="71">SUM(F138+F135+F131+F125+F120+F114+F108+F99+F95+F79+F67+F54+F42+F35+F28+F21+F12+F141)</f>
        <v>14262700</v>
      </c>
      <c r="G143" s="72">
        <f t="shared" si="71"/>
        <v>10055133</v>
      </c>
      <c r="H143" s="72">
        <f t="shared" si="71"/>
        <v>348858</v>
      </c>
      <c r="I143" s="72">
        <f t="shared" si="71"/>
        <v>109266</v>
      </c>
      <c r="J143" s="72">
        <f t="shared" si="71"/>
        <v>458124</v>
      </c>
      <c r="K143" s="72">
        <f t="shared" si="71"/>
        <v>9706275</v>
      </c>
    </row>
    <row r="144" spans="1:11">
      <c r="B144" s="2"/>
      <c r="C144" s="2"/>
      <c r="D144" s="3"/>
      <c r="E144" s="3"/>
      <c r="F144" s="3"/>
      <c r="G144" s="3"/>
    </row>
    <row r="145" spans="2:12">
      <c r="B145" s="2"/>
      <c r="C145" s="2"/>
      <c r="D145" s="3"/>
      <c r="E145" s="3"/>
      <c r="F145" s="3"/>
      <c r="G145" s="3"/>
    </row>
    <row r="146" spans="2:12" ht="18.75">
      <c r="E146" s="4"/>
      <c r="F146" s="1"/>
      <c r="G146" s="1"/>
      <c r="L146" t="s">
        <v>321</v>
      </c>
    </row>
    <row r="147" spans="2:12">
      <c r="F147" s="1"/>
      <c r="G147" s="1"/>
    </row>
    <row r="149" spans="2:12" ht="16.5">
      <c r="B149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6" max="10" man="1"/>
    <brk id="68" max="10" man="1"/>
    <brk id="109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L149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5.57031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450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11104</v>
      </c>
      <c r="H6" s="71">
        <f t="shared" ref="H6:H11" si="0">ROUND(F6/36,0)</f>
        <v>2778</v>
      </c>
      <c r="I6" s="69">
        <f>ROUND(G6*13%*31/365,0)</f>
        <v>123</v>
      </c>
      <c r="J6" s="71">
        <f t="shared" ref="J6:J11" si="1">SUM(H6:I6)</f>
        <v>2901</v>
      </c>
      <c r="K6" s="135">
        <f t="shared" ref="K6:K11" si="2">G6-H6</f>
        <v>8326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86000</v>
      </c>
      <c r="H7" s="71">
        <v>2000</v>
      </c>
      <c r="I7" s="69">
        <f t="shared" ref="I7:I11" si="3">ROUND(G7*13%*31/365,0)</f>
        <v>950</v>
      </c>
      <c r="J7" s="71">
        <f t="shared" si="1"/>
        <v>2950</v>
      </c>
      <c r="K7" s="135">
        <f t="shared" si="2"/>
        <v>84000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197120</v>
      </c>
      <c r="H8" s="71">
        <v>4480</v>
      </c>
      <c r="I8" s="69">
        <f t="shared" si="3"/>
        <v>2176</v>
      </c>
      <c r="J8" s="71">
        <f t="shared" si="1"/>
        <v>6656</v>
      </c>
      <c r="K8" s="135">
        <f t="shared" si="2"/>
        <v>192640</v>
      </c>
    </row>
    <row r="9" spans="1:11" ht="16.5">
      <c r="A9" s="10">
        <v>4</v>
      </c>
      <c r="B9" s="156" t="s">
        <v>3</v>
      </c>
      <c r="C9" s="16" t="s">
        <v>143</v>
      </c>
      <c r="D9" s="17">
        <v>102</v>
      </c>
      <c r="E9" s="16" t="s">
        <v>38</v>
      </c>
      <c r="F9" s="70">
        <v>190000</v>
      </c>
      <c r="G9" s="77">
        <v>148200</v>
      </c>
      <c r="H9" s="71">
        <v>3800</v>
      </c>
      <c r="I9" s="69">
        <f t="shared" si="3"/>
        <v>1636</v>
      </c>
      <c r="J9" s="71">
        <f t="shared" si="1"/>
        <v>5436</v>
      </c>
      <c r="K9" s="106">
        <f t="shared" si="2"/>
        <v>144400</v>
      </c>
    </row>
    <row r="10" spans="1:11" ht="16.5">
      <c r="A10" s="10">
        <v>5</v>
      </c>
      <c r="B10" s="156" t="s">
        <v>353</v>
      </c>
      <c r="C10" s="122" t="s">
        <v>354</v>
      </c>
      <c r="D10" s="124">
        <v>72</v>
      </c>
      <c r="E10" s="122" t="s">
        <v>38</v>
      </c>
      <c r="F10" s="70">
        <v>30000</v>
      </c>
      <c r="G10" s="77">
        <v>16672</v>
      </c>
      <c r="H10" s="71">
        <f t="shared" si="0"/>
        <v>833</v>
      </c>
      <c r="I10" s="69">
        <f t="shared" si="3"/>
        <v>184</v>
      </c>
      <c r="J10" s="71">
        <f t="shared" si="1"/>
        <v>1017</v>
      </c>
      <c r="K10" s="135">
        <f t="shared" si="2"/>
        <v>15839</v>
      </c>
    </row>
    <row r="11" spans="1:11" ht="16.5">
      <c r="A11" s="10">
        <v>6</v>
      </c>
      <c r="B11" s="156" t="s">
        <v>353</v>
      </c>
      <c r="C11" s="122" t="s">
        <v>362</v>
      </c>
      <c r="D11" s="124">
        <v>74</v>
      </c>
      <c r="E11" s="122" t="s">
        <v>38</v>
      </c>
      <c r="F11" s="70">
        <v>50000</v>
      </c>
      <c r="G11" s="77">
        <v>29165</v>
      </c>
      <c r="H11" s="71">
        <f t="shared" si="0"/>
        <v>1389</v>
      </c>
      <c r="I11" s="69">
        <f t="shared" si="3"/>
        <v>322</v>
      </c>
      <c r="J11" s="71">
        <f t="shared" si="1"/>
        <v>1711</v>
      </c>
      <c r="K11" s="135">
        <f t="shared" si="2"/>
        <v>27776</v>
      </c>
    </row>
    <row r="12" spans="1:11" ht="16.5">
      <c r="A12" s="10"/>
      <c r="B12" s="13" t="s">
        <v>4</v>
      </c>
      <c r="C12" s="10"/>
      <c r="D12" s="10"/>
      <c r="E12" s="10"/>
      <c r="F12" s="127">
        <f>SUM(F6:F11)</f>
        <v>694000</v>
      </c>
      <c r="G12" s="127">
        <f t="shared" ref="G12:K12" si="4">SUM(G6:G11)</f>
        <v>488261</v>
      </c>
      <c r="H12" s="127">
        <f t="shared" si="4"/>
        <v>15280</v>
      </c>
      <c r="I12" s="127">
        <f t="shared" si="4"/>
        <v>5391</v>
      </c>
      <c r="J12" s="127">
        <f t="shared" si="4"/>
        <v>20671</v>
      </c>
      <c r="K12" s="127">
        <f t="shared" si="4"/>
        <v>472981</v>
      </c>
    </row>
    <row r="13" spans="1:11" ht="16.5">
      <c r="A13" s="44"/>
      <c r="B13" s="29"/>
      <c r="C13" s="44"/>
      <c r="D13" s="44"/>
      <c r="E13" s="44"/>
      <c r="F13" s="159"/>
      <c r="G13" s="159"/>
      <c r="H13" s="159"/>
      <c r="I13" s="159"/>
      <c r="J13" s="159"/>
      <c r="K13" s="160"/>
    </row>
    <row r="14" spans="1:11" ht="16.5">
      <c r="A14" s="28"/>
      <c r="B14" s="29" t="s">
        <v>5</v>
      </c>
      <c r="C14" s="30"/>
      <c r="D14" s="30"/>
      <c r="E14" s="30"/>
      <c r="F14" s="73"/>
      <c r="G14" s="73"/>
      <c r="H14" s="75"/>
      <c r="I14" s="76"/>
      <c r="J14" s="76"/>
      <c r="K14" s="120"/>
    </row>
    <row r="15" spans="1:11" ht="15.75">
      <c r="A15" s="15">
        <v>1</v>
      </c>
      <c r="B15" s="14" t="s">
        <v>179</v>
      </c>
      <c r="C15" s="16" t="s">
        <v>416</v>
      </c>
      <c r="D15" s="17">
        <v>82</v>
      </c>
      <c r="E15" s="16" t="s">
        <v>38</v>
      </c>
      <c r="F15" s="70">
        <v>250000</v>
      </c>
      <c r="G15" s="77">
        <v>179345</v>
      </c>
      <c r="H15" s="71">
        <v>5435</v>
      </c>
      <c r="I15" s="69">
        <f>ROUND(G15*13%*31/365,0)</f>
        <v>1980</v>
      </c>
      <c r="J15" s="71">
        <f t="shared" ref="J15:J26" si="5">SUM(H15:I15)</f>
        <v>7415</v>
      </c>
      <c r="K15" s="106">
        <f t="shared" ref="K15:K26" si="6">G15-H15</f>
        <v>173910</v>
      </c>
    </row>
    <row r="16" spans="1:11" ht="15.75">
      <c r="A16" s="15">
        <v>2</v>
      </c>
      <c r="B16" s="14" t="s">
        <v>179</v>
      </c>
      <c r="C16" s="16" t="s">
        <v>376</v>
      </c>
      <c r="D16" s="17">
        <v>84</v>
      </c>
      <c r="E16" s="16" t="s">
        <v>38</v>
      </c>
      <c r="F16" s="70">
        <v>250000</v>
      </c>
      <c r="G16" s="77">
        <v>185000</v>
      </c>
      <c r="H16" s="71">
        <v>5000</v>
      </c>
      <c r="I16" s="69">
        <f t="shared" ref="I16:I19" si="7">ROUND(G16*13%*31/365,0)</f>
        <v>2043</v>
      </c>
      <c r="J16" s="71">
        <f t="shared" si="5"/>
        <v>7043</v>
      </c>
      <c r="K16" s="106">
        <f t="shared" si="6"/>
        <v>180000</v>
      </c>
    </row>
    <row r="17" spans="1:11" ht="15.75">
      <c r="A17" s="15">
        <v>3</v>
      </c>
      <c r="B17" s="14" t="s">
        <v>5</v>
      </c>
      <c r="C17" s="16" t="s">
        <v>375</v>
      </c>
      <c r="D17" s="17">
        <v>86</v>
      </c>
      <c r="E17" s="16" t="s">
        <v>38</v>
      </c>
      <c r="F17" s="70">
        <v>400000</v>
      </c>
      <c r="G17" s="77">
        <v>304000</v>
      </c>
      <c r="H17" s="71">
        <v>8000</v>
      </c>
      <c r="I17" s="69">
        <f t="shared" si="7"/>
        <v>3356</v>
      </c>
      <c r="J17" s="71">
        <f t="shared" si="5"/>
        <v>11356</v>
      </c>
      <c r="K17" s="106">
        <f t="shared" si="6"/>
        <v>296000</v>
      </c>
    </row>
    <row r="18" spans="1:11" ht="15.75">
      <c r="A18" s="15">
        <v>4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156000</v>
      </c>
      <c r="H18" s="71">
        <v>4000</v>
      </c>
      <c r="I18" s="69">
        <f t="shared" si="7"/>
        <v>1722</v>
      </c>
      <c r="J18" s="71">
        <f t="shared" si="5"/>
        <v>5722</v>
      </c>
      <c r="K18" s="106">
        <f>G18-H18</f>
        <v>152000</v>
      </c>
    </row>
    <row r="19" spans="1:11" ht="15.75">
      <c r="A19" s="15">
        <v>5</v>
      </c>
      <c r="B19" s="14" t="s">
        <v>429</v>
      </c>
      <c r="C19" s="16" t="s">
        <v>430</v>
      </c>
      <c r="D19" s="17">
        <v>156</v>
      </c>
      <c r="E19" s="16" t="s">
        <v>38</v>
      </c>
      <c r="F19" s="70">
        <v>150000</v>
      </c>
      <c r="G19" s="77">
        <v>132000</v>
      </c>
      <c r="H19" s="71">
        <v>3000</v>
      </c>
      <c r="I19" s="69">
        <f t="shared" si="7"/>
        <v>1457</v>
      </c>
      <c r="J19" s="71">
        <f t="shared" si="5"/>
        <v>4457</v>
      </c>
      <c r="K19" s="106">
        <f>G19-H19</f>
        <v>129000</v>
      </c>
    </row>
    <row r="20" spans="1:11" ht="16.5">
      <c r="A20" s="15"/>
      <c r="B20" s="13" t="s">
        <v>4</v>
      </c>
      <c r="C20" s="16"/>
      <c r="D20" s="17"/>
      <c r="E20" s="16"/>
      <c r="F20" s="97">
        <f>SUM(F15:F19)</f>
        <v>1250000</v>
      </c>
      <c r="G20" s="97">
        <f t="shared" ref="G20:K20" si="8">SUM(G15:G19)</f>
        <v>956345</v>
      </c>
      <c r="H20" s="97">
        <f t="shared" si="8"/>
        <v>25435</v>
      </c>
      <c r="I20" s="97">
        <f t="shared" si="8"/>
        <v>10558</v>
      </c>
      <c r="J20" s="97">
        <f t="shared" si="8"/>
        <v>35993</v>
      </c>
      <c r="K20" s="97">
        <f t="shared" si="8"/>
        <v>930910</v>
      </c>
    </row>
    <row r="21" spans="1:11" ht="16.5">
      <c r="A21" s="15"/>
      <c r="B21" s="13"/>
      <c r="C21" s="16"/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38500</v>
      </c>
      <c r="G23" s="77">
        <v>209000</v>
      </c>
      <c r="H23" s="71">
        <v>5500</v>
      </c>
      <c r="I23" s="69">
        <f>ROUND(G23*13%*31/365,0)</f>
        <v>2308</v>
      </c>
      <c r="J23" s="71">
        <f t="shared" si="5"/>
        <v>7808</v>
      </c>
      <c r="K23" s="106">
        <f t="shared" si="6"/>
        <v>203500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33600</v>
      </c>
      <c r="G24" s="77">
        <v>218400</v>
      </c>
      <c r="H24" s="71">
        <v>5600</v>
      </c>
      <c r="I24" s="69">
        <f t="shared" ref="I24:I26" si="9">ROUND(G24*13%*31/365,0)</f>
        <v>2411</v>
      </c>
      <c r="J24" s="71">
        <f t="shared" si="5"/>
        <v>8011</v>
      </c>
      <c r="K24" s="106">
        <f t="shared" si="6"/>
        <v>212800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47600</v>
      </c>
      <c r="G25" s="77">
        <v>258400</v>
      </c>
      <c r="H25" s="71">
        <v>6800</v>
      </c>
      <c r="I25" s="69">
        <f t="shared" si="9"/>
        <v>2853</v>
      </c>
      <c r="J25" s="71">
        <f t="shared" si="5"/>
        <v>9653</v>
      </c>
      <c r="K25" s="106">
        <f t="shared" si="6"/>
        <v>251600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36000</v>
      </c>
      <c r="G26" s="77">
        <v>144000</v>
      </c>
      <c r="H26" s="71">
        <v>4000</v>
      </c>
      <c r="I26" s="69">
        <f t="shared" si="9"/>
        <v>1590</v>
      </c>
      <c r="J26" s="71">
        <f t="shared" si="5"/>
        <v>5590</v>
      </c>
      <c r="K26" s="106">
        <f t="shared" si="6"/>
        <v>140000</v>
      </c>
    </row>
    <row r="27" spans="1:11" ht="16.5">
      <c r="B27" s="13" t="s">
        <v>4</v>
      </c>
      <c r="F27" s="97">
        <f>SUM(F23:F26)</f>
        <v>155700</v>
      </c>
      <c r="G27" s="97">
        <f t="shared" ref="G27:K27" si="10">SUM(G23:G26)</f>
        <v>829800</v>
      </c>
      <c r="H27" s="97">
        <f t="shared" si="10"/>
        <v>21900</v>
      </c>
      <c r="I27" s="97">
        <f t="shared" si="10"/>
        <v>9162</v>
      </c>
      <c r="J27" s="97">
        <f t="shared" si="10"/>
        <v>31062</v>
      </c>
      <c r="K27" s="97">
        <f t="shared" si="10"/>
        <v>807900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120</v>
      </c>
      <c r="C30" s="16" t="s">
        <v>411</v>
      </c>
      <c r="D30" s="26" t="s">
        <v>306</v>
      </c>
      <c r="E30" s="16" t="s">
        <v>38</v>
      </c>
      <c r="F30" s="70">
        <v>170000</v>
      </c>
      <c r="G30" s="77">
        <v>51950</v>
      </c>
      <c r="H30" s="71">
        <f t="shared" ref="H30:H31" si="11">ROUND(F30/36,0)</f>
        <v>4722</v>
      </c>
      <c r="I30" s="69">
        <f>ROUND(G30*13%*31/365,0)</f>
        <v>574</v>
      </c>
      <c r="J30" s="69">
        <f t="shared" ref="J30:J33" si="12">SUM(H30:I30)</f>
        <v>5296</v>
      </c>
      <c r="K30" s="106">
        <f t="shared" ref="K30:K33" si="13">G30-H30</f>
        <v>47228</v>
      </c>
    </row>
    <row r="31" spans="1:11" ht="15.75">
      <c r="A31" s="15">
        <v>2</v>
      </c>
      <c r="B31" s="158" t="s">
        <v>120</v>
      </c>
      <c r="C31" s="16" t="s">
        <v>417</v>
      </c>
      <c r="D31" s="26" t="s">
        <v>308</v>
      </c>
      <c r="E31" s="16" t="s">
        <v>38</v>
      </c>
      <c r="F31" s="70">
        <v>150000</v>
      </c>
      <c r="G31" s="77">
        <v>45825</v>
      </c>
      <c r="H31" s="71">
        <f t="shared" si="11"/>
        <v>4167</v>
      </c>
      <c r="I31" s="69">
        <f t="shared" ref="I31:I33" si="14">ROUND(G31*13%*31/365,0)</f>
        <v>506</v>
      </c>
      <c r="J31" s="69">
        <f t="shared" si="12"/>
        <v>4673</v>
      </c>
      <c r="K31" s="106">
        <f t="shared" si="13"/>
        <v>41658</v>
      </c>
    </row>
    <row r="32" spans="1:11" ht="15.75">
      <c r="A32" s="15">
        <v>3</v>
      </c>
      <c r="B32" s="158" t="s">
        <v>120</v>
      </c>
      <c r="C32" s="16" t="s">
        <v>427</v>
      </c>
      <c r="D32" s="26" t="s">
        <v>326</v>
      </c>
      <c r="E32" s="16" t="s">
        <v>38</v>
      </c>
      <c r="F32" s="70">
        <v>130000</v>
      </c>
      <c r="G32" s="77">
        <v>54169</v>
      </c>
      <c r="H32" s="71">
        <v>3611</v>
      </c>
      <c r="I32" s="69">
        <f t="shared" si="14"/>
        <v>598</v>
      </c>
      <c r="J32" s="69">
        <f>SUM(H32:I32)</f>
        <v>4209</v>
      </c>
      <c r="K32" s="106">
        <f>G32-H32</f>
        <v>50558</v>
      </c>
    </row>
    <row r="33" spans="1:11" ht="15.75">
      <c r="A33" s="15">
        <v>4</v>
      </c>
      <c r="B33" s="158" t="s">
        <v>91</v>
      </c>
      <c r="C33" s="16" t="s">
        <v>432</v>
      </c>
      <c r="D33" s="26" t="s">
        <v>433</v>
      </c>
      <c r="E33" s="16" t="s">
        <v>38</v>
      </c>
      <c r="F33" s="70">
        <v>150000</v>
      </c>
      <c r="G33" s="77">
        <v>132000</v>
      </c>
      <c r="H33" s="71">
        <v>3000</v>
      </c>
      <c r="I33" s="69">
        <f t="shared" si="14"/>
        <v>1457</v>
      </c>
      <c r="J33" s="69">
        <f t="shared" si="12"/>
        <v>4457</v>
      </c>
      <c r="K33" s="106">
        <f t="shared" si="13"/>
        <v>129000</v>
      </c>
    </row>
    <row r="34" spans="1:11" ht="16.5">
      <c r="A34" s="15"/>
      <c r="B34" s="13" t="s">
        <v>4</v>
      </c>
      <c r="C34" s="20"/>
      <c r="D34" s="20"/>
      <c r="E34" s="20"/>
      <c r="F34" s="72">
        <f t="shared" ref="F34:K34" si="15">SUM(F30:F33)</f>
        <v>600000</v>
      </c>
      <c r="G34" s="72">
        <f t="shared" si="15"/>
        <v>283944</v>
      </c>
      <c r="H34" s="72">
        <f t="shared" si="15"/>
        <v>15500</v>
      </c>
      <c r="I34" s="72">
        <f t="shared" si="15"/>
        <v>3135</v>
      </c>
      <c r="J34" s="72">
        <f t="shared" si="15"/>
        <v>18635</v>
      </c>
      <c r="K34" s="72">
        <f t="shared" si="15"/>
        <v>268444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412</v>
      </c>
      <c r="D37" s="19">
        <v>70</v>
      </c>
      <c r="E37" s="16" t="s">
        <v>38</v>
      </c>
      <c r="F37" s="70">
        <v>300000</v>
      </c>
      <c r="G37" s="77">
        <v>158339</v>
      </c>
      <c r="H37" s="71">
        <f>ROUND(F37/36,0)</f>
        <v>8333</v>
      </c>
      <c r="I37" s="69">
        <f>ROUND(G37*13%*31/365,0)</f>
        <v>1748</v>
      </c>
      <c r="J37" s="99">
        <f t="shared" ref="J37:J40" si="16">SUM(H37:I37)</f>
        <v>10081</v>
      </c>
      <c r="K37" s="106">
        <f t="shared" ref="K37:K40" si="17">G37-H37</f>
        <v>150006</v>
      </c>
    </row>
    <row r="38" spans="1:11" ht="15.75">
      <c r="A38" s="15">
        <v>2</v>
      </c>
      <c r="B38" s="14" t="s">
        <v>11</v>
      </c>
      <c r="C38" s="16" t="s">
        <v>344</v>
      </c>
      <c r="D38" s="19">
        <v>164</v>
      </c>
      <c r="E38" s="16" t="s">
        <v>38</v>
      </c>
      <c r="F38" s="70">
        <v>270000</v>
      </c>
      <c r="G38" s="77">
        <v>243000</v>
      </c>
      <c r="H38" s="71">
        <v>5400</v>
      </c>
      <c r="I38" s="69">
        <f t="shared" ref="I38:I40" si="18">ROUND(G38*13%*31/365,0)</f>
        <v>2683</v>
      </c>
      <c r="J38" s="99">
        <f t="shared" si="16"/>
        <v>8083</v>
      </c>
      <c r="K38" s="106">
        <f t="shared" si="17"/>
        <v>237600</v>
      </c>
    </row>
    <row r="39" spans="1:11" ht="15.75">
      <c r="A39" s="15">
        <v>3</v>
      </c>
      <c r="B39" s="14" t="s">
        <v>73</v>
      </c>
      <c r="C39" s="16" t="s">
        <v>414</v>
      </c>
      <c r="D39" s="19">
        <v>68</v>
      </c>
      <c r="E39" s="16" t="s">
        <v>38</v>
      </c>
      <c r="F39" s="70">
        <v>100000</v>
      </c>
      <c r="G39" s="77">
        <v>52774</v>
      </c>
      <c r="H39" s="71">
        <v>2778</v>
      </c>
      <c r="I39" s="69">
        <f t="shared" si="18"/>
        <v>583</v>
      </c>
      <c r="J39" s="99">
        <f t="shared" si="16"/>
        <v>3361</v>
      </c>
      <c r="K39" s="106">
        <f t="shared" si="17"/>
        <v>49996</v>
      </c>
    </row>
    <row r="40" spans="1:11" ht="15.75">
      <c r="A40" s="15">
        <v>4</v>
      </c>
      <c r="B40" s="14" t="s">
        <v>73</v>
      </c>
      <c r="C40" s="16" t="s">
        <v>415</v>
      </c>
      <c r="D40" s="19">
        <v>69</v>
      </c>
      <c r="E40" s="16" t="s">
        <v>38</v>
      </c>
      <c r="F40" s="70">
        <v>340000</v>
      </c>
      <c r="G40" s="77">
        <v>59375</v>
      </c>
      <c r="H40" s="71">
        <v>10625</v>
      </c>
      <c r="I40" s="69">
        <f t="shared" si="18"/>
        <v>656</v>
      </c>
      <c r="J40" s="99">
        <f t="shared" si="16"/>
        <v>11281</v>
      </c>
      <c r="K40" s="106">
        <f t="shared" si="17"/>
        <v>48750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19">SUM(F37:F40)</f>
        <v>1010000</v>
      </c>
      <c r="G41" s="72">
        <f t="shared" si="19"/>
        <v>513488</v>
      </c>
      <c r="H41" s="72">
        <f t="shared" si="19"/>
        <v>27136</v>
      </c>
      <c r="I41" s="72">
        <f t="shared" si="19"/>
        <v>5670</v>
      </c>
      <c r="J41" s="72">
        <f>SUM(H41:I41)</f>
        <v>32806</v>
      </c>
      <c r="K41" s="72">
        <f t="shared" si="19"/>
        <v>486352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48750</v>
      </c>
      <c r="H44" s="71">
        <f t="shared" ref="H44:H49" si="20">ROUND(F44/36,0)</f>
        <v>3750</v>
      </c>
      <c r="I44" s="69">
        <f>ROUND(G44*13%*31/365,0)</f>
        <v>538</v>
      </c>
      <c r="J44" s="99">
        <f t="shared" ref="J44:J52" si="21">SUM(H44:I44)</f>
        <v>4288</v>
      </c>
      <c r="K44" s="106">
        <f t="shared" ref="K44:K52" si="22">G44-H44</f>
        <v>45000</v>
      </c>
    </row>
    <row r="45" spans="1:11" ht="15.75">
      <c r="A45" s="15">
        <v>2</v>
      </c>
      <c r="B45" s="14" t="s">
        <v>327</v>
      </c>
      <c r="C45" s="16" t="s">
        <v>328</v>
      </c>
      <c r="D45" s="17">
        <v>48</v>
      </c>
      <c r="E45" s="16" t="s">
        <v>38</v>
      </c>
      <c r="F45" s="70">
        <v>120000</v>
      </c>
      <c r="G45" s="77">
        <v>50007</v>
      </c>
      <c r="H45" s="71">
        <f t="shared" si="20"/>
        <v>3333</v>
      </c>
      <c r="I45" s="69">
        <f t="shared" ref="I45:I52" si="23">ROUND(G45*13%*31/365,0)</f>
        <v>552</v>
      </c>
      <c r="J45" s="99">
        <f t="shared" si="21"/>
        <v>3885</v>
      </c>
      <c r="K45" s="106">
        <f t="shared" si="22"/>
        <v>46674</v>
      </c>
    </row>
    <row r="46" spans="1:11" ht="15.75">
      <c r="A46" s="15">
        <v>3</v>
      </c>
      <c r="B46" s="14" t="s">
        <v>327</v>
      </c>
      <c r="C46" s="16" t="s">
        <v>329</v>
      </c>
      <c r="D46" s="17">
        <v>50</v>
      </c>
      <c r="E46" s="16" t="s">
        <v>38</v>
      </c>
      <c r="F46" s="70">
        <v>130000</v>
      </c>
      <c r="G46" s="77">
        <v>54169</v>
      </c>
      <c r="H46" s="71">
        <f t="shared" si="20"/>
        <v>3611</v>
      </c>
      <c r="I46" s="69">
        <f t="shared" si="23"/>
        <v>598</v>
      </c>
      <c r="J46" s="99">
        <f t="shared" si="21"/>
        <v>4209</v>
      </c>
      <c r="K46" s="106">
        <f t="shared" si="22"/>
        <v>50558</v>
      </c>
    </row>
    <row r="47" spans="1:11" ht="15.75">
      <c r="A47" s="15">
        <v>4</v>
      </c>
      <c r="B47" s="14" t="s">
        <v>97</v>
      </c>
      <c r="C47" s="16" t="s">
        <v>441</v>
      </c>
      <c r="D47" s="17">
        <v>170</v>
      </c>
      <c r="E47" s="16" t="s">
        <v>38</v>
      </c>
      <c r="F47" s="70">
        <v>220000</v>
      </c>
      <c r="G47" s="77">
        <v>206800</v>
      </c>
      <c r="H47" s="71">
        <v>4400</v>
      </c>
      <c r="I47" s="69">
        <f t="shared" si="23"/>
        <v>2283</v>
      </c>
      <c r="J47" s="99">
        <f t="shared" si="21"/>
        <v>6683</v>
      </c>
      <c r="K47" s="106">
        <f t="shared" si="22"/>
        <v>202400</v>
      </c>
    </row>
    <row r="48" spans="1:11" ht="15.75">
      <c r="A48" s="15">
        <v>5</v>
      </c>
      <c r="B48" s="14" t="s">
        <v>14</v>
      </c>
      <c r="C48" s="16" t="s">
        <v>59</v>
      </c>
      <c r="D48" s="17">
        <v>176</v>
      </c>
      <c r="E48" s="16" t="s">
        <v>38</v>
      </c>
      <c r="F48" s="70">
        <v>100000</v>
      </c>
      <c r="G48" s="77">
        <v>94000</v>
      </c>
      <c r="H48" s="71">
        <v>2000</v>
      </c>
      <c r="I48" s="69">
        <f t="shared" si="23"/>
        <v>1038</v>
      </c>
      <c r="J48" s="99">
        <f t="shared" si="21"/>
        <v>3038</v>
      </c>
      <c r="K48" s="106">
        <f t="shared" si="22"/>
        <v>92000</v>
      </c>
    </row>
    <row r="49" spans="1:11" ht="15.75">
      <c r="A49" s="15">
        <v>6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138884</v>
      </c>
      <c r="H49" s="71">
        <f t="shared" si="20"/>
        <v>5556</v>
      </c>
      <c r="I49" s="69">
        <f t="shared" si="23"/>
        <v>1533</v>
      </c>
      <c r="J49" s="99">
        <f t="shared" si="21"/>
        <v>7089</v>
      </c>
      <c r="K49" s="106">
        <f t="shared" si="22"/>
        <v>133328</v>
      </c>
    </row>
    <row r="50" spans="1:11" ht="15.75">
      <c r="A50" s="15">
        <v>7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163800</v>
      </c>
      <c r="H50" s="71">
        <v>4200</v>
      </c>
      <c r="I50" s="69">
        <f t="shared" si="23"/>
        <v>1809</v>
      </c>
      <c r="J50" s="99">
        <f t="shared" si="21"/>
        <v>6009</v>
      </c>
      <c r="K50" s="106">
        <f t="shared" si="22"/>
        <v>159600</v>
      </c>
    </row>
    <row r="51" spans="1:11" ht="15.75">
      <c r="A51" s="15">
        <v>8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179400</v>
      </c>
      <c r="H51" s="71">
        <v>4600</v>
      </c>
      <c r="I51" s="69">
        <f t="shared" si="23"/>
        <v>1981</v>
      </c>
      <c r="J51" s="99">
        <f t="shared" si="21"/>
        <v>6581</v>
      </c>
      <c r="K51" s="106">
        <f t="shared" si="22"/>
        <v>174800</v>
      </c>
    </row>
    <row r="52" spans="1:11" ht="15.75">
      <c r="A52" s="15">
        <v>9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160000</v>
      </c>
      <c r="H52" s="71">
        <v>4000</v>
      </c>
      <c r="I52" s="69">
        <f t="shared" si="23"/>
        <v>1767</v>
      </c>
      <c r="J52" s="99">
        <f t="shared" si="21"/>
        <v>5767</v>
      </c>
      <c r="K52" s="106">
        <f t="shared" si="22"/>
        <v>156000</v>
      </c>
    </row>
    <row r="53" spans="1:11" ht="16.5">
      <c r="A53" s="14"/>
      <c r="B53" s="13" t="s">
        <v>4</v>
      </c>
      <c r="C53" s="20"/>
      <c r="D53" s="20"/>
      <c r="E53" s="20"/>
      <c r="F53" s="72">
        <f>SUM(F44:F52)</f>
        <v>1545000</v>
      </c>
      <c r="G53" s="72">
        <f t="shared" ref="G53:K53" si="24">SUM(G44:G52)</f>
        <v>1095810</v>
      </c>
      <c r="H53" s="72">
        <f t="shared" si="24"/>
        <v>35450</v>
      </c>
      <c r="I53" s="72">
        <f t="shared" si="24"/>
        <v>12099</v>
      </c>
      <c r="J53" s="72">
        <f t="shared" si="24"/>
        <v>47549</v>
      </c>
      <c r="K53" s="72">
        <f t="shared" si="24"/>
        <v>1060360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264</v>
      </c>
      <c r="D56" s="17">
        <v>389</v>
      </c>
      <c r="E56" s="16" t="s">
        <v>78</v>
      </c>
      <c r="F56" s="70">
        <v>260000</v>
      </c>
      <c r="G56" s="77">
        <v>21674</v>
      </c>
      <c r="H56" s="71">
        <v>7222</v>
      </c>
      <c r="I56" s="69">
        <f>ROUND(G56*13%*31/365,0)</f>
        <v>239</v>
      </c>
      <c r="J56" s="99">
        <f t="shared" ref="J56:J65" si="25">SUM(H56:I56)</f>
        <v>7461</v>
      </c>
      <c r="K56" s="106">
        <f t="shared" ref="K56:K66" si="26">G56-H56</f>
        <v>14452</v>
      </c>
    </row>
    <row r="57" spans="1:11" ht="15.75">
      <c r="A57" s="14">
        <v>2</v>
      </c>
      <c r="B57" s="14" t="s">
        <v>17</v>
      </c>
      <c r="C57" s="16" t="s">
        <v>452</v>
      </c>
      <c r="D57" s="17">
        <v>1</v>
      </c>
      <c r="E57" s="16" t="s">
        <v>78</v>
      </c>
      <c r="F57" s="70">
        <v>240000</v>
      </c>
      <c r="G57" s="77">
        <v>240000</v>
      </c>
      <c r="H57" s="71">
        <v>4800</v>
      </c>
      <c r="I57" s="69">
        <v>3761</v>
      </c>
      <c r="J57" s="99">
        <f t="shared" ref="J57" si="27">SUM(H57:I57)</f>
        <v>8561</v>
      </c>
      <c r="K57" s="106">
        <f t="shared" ref="K57" si="28">G57-H57</f>
        <v>235200</v>
      </c>
    </row>
    <row r="58" spans="1:11" ht="15.75">
      <c r="A58" s="14">
        <v>3</v>
      </c>
      <c r="B58" s="121" t="s">
        <v>187</v>
      </c>
      <c r="C58" s="16" t="s">
        <v>394</v>
      </c>
      <c r="D58" s="17">
        <v>132</v>
      </c>
      <c r="E58" s="16" t="s">
        <v>38</v>
      </c>
      <c r="F58" s="70">
        <v>150000</v>
      </c>
      <c r="G58" s="77">
        <v>120000</v>
      </c>
      <c r="H58" s="71">
        <v>3000</v>
      </c>
      <c r="I58" s="69">
        <f t="shared" ref="I58:I66" si="29">ROUND(G58*13%*31/365,0)</f>
        <v>1325</v>
      </c>
      <c r="J58" s="99">
        <f t="shared" si="25"/>
        <v>4325</v>
      </c>
      <c r="K58" s="106">
        <f t="shared" si="26"/>
        <v>117000</v>
      </c>
    </row>
    <row r="59" spans="1:11" ht="15.75">
      <c r="A59" s="14">
        <v>4</v>
      </c>
      <c r="B59" s="121" t="s">
        <v>187</v>
      </c>
      <c r="C59" s="16" t="s">
        <v>451</v>
      </c>
      <c r="D59" s="17">
        <v>194</v>
      </c>
      <c r="E59" s="16" t="s">
        <v>38</v>
      </c>
      <c r="F59" s="70">
        <v>190000</v>
      </c>
      <c r="G59" s="77">
        <v>190000</v>
      </c>
      <c r="H59" s="71">
        <v>5278</v>
      </c>
      <c r="I59" s="69">
        <v>3857</v>
      </c>
      <c r="J59" s="99">
        <f t="shared" ref="J59" si="30">SUM(H59:I59)</f>
        <v>9135</v>
      </c>
      <c r="K59" s="106">
        <f t="shared" ref="K59" si="31">G59-H59</f>
        <v>184722</v>
      </c>
    </row>
    <row r="60" spans="1:11" ht="15.75">
      <c r="A60" s="14">
        <v>5</v>
      </c>
      <c r="B60" s="14" t="s">
        <v>62</v>
      </c>
      <c r="C60" s="16" t="s">
        <v>65</v>
      </c>
      <c r="D60" s="17">
        <v>34</v>
      </c>
      <c r="E60" s="16" t="s">
        <v>38</v>
      </c>
      <c r="F60" s="70">
        <v>130000</v>
      </c>
      <c r="G60" s="77">
        <v>46947</v>
      </c>
      <c r="H60" s="71">
        <f t="shared" ref="H60" si="32">ROUND(F60/36,0)</f>
        <v>3611</v>
      </c>
      <c r="I60" s="69">
        <f t="shared" si="29"/>
        <v>518</v>
      </c>
      <c r="J60" s="99">
        <f t="shared" si="25"/>
        <v>4129</v>
      </c>
      <c r="K60" s="106">
        <f t="shared" si="26"/>
        <v>43336</v>
      </c>
    </row>
    <row r="61" spans="1:11" ht="15.75">
      <c r="A61" s="14">
        <v>6</v>
      </c>
      <c r="B61" s="14" t="s">
        <v>62</v>
      </c>
      <c r="C61" s="16" t="s">
        <v>340</v>
      </c>
      <c r="D61" s="17">
        <v>62</v>
      </c>
      <c r="E61" s="16" t="s">
        <v>38</v>
      </c>
      <c r="F61" s="70">
        <v>160000</v>
      </c>
      <c r="G61" s="77">
        <v>75564</v>
      </c>
      <c r="H61" s="71">
        <v>4444</v>
      </c>
      <c r="I61" s="69">
        <f t="shared" si="29"/>
        <v>834</v>
      </c>
      <c r="J61" s="99">
        <f t="shared" si="25"/>
        <v>5278</v>
      </c>
      <c r="K61" s="106">
        <f t="shared" si="26"/>
        <v>71120</v>
      </c>
    </row>
    <row r="62" spans="1:11" ht="15.75">
      <c r="A62" s="14">
        <v>7</v>
      </c>
      <c r="B62" s="14" t="s">
        <v>62</v>
      </c>
      <c r="C62" s="16" t="s">
        <v>291</v>
      </c>
      <c r="D62" s="17">
        <v>100</v>
      </c>
      <c r="E62" s="16" t="s">
        <v>38</v>
      </c>
      <c r="F62" s="70">
        <v>180000</v>
      </c>
      <c r="G62" s="77">
        <v>140400</v>
      </c>
      <c r="H62" s="71">
        <v>3600</v>
      </c>
      <c r="I62" s="69">
        <f t="shared" si="29"/>
        <v>1550</v>
      </c>
      <c r="J62" s="99">
        <f t="shared" si="25"/>
        <v>5150</v>
      </c>
      <c r="K62" s="106">
        <f t="shared" si="26"/>
        <v>136800</v>
      </c>
    </row>
    <row r="63" spans="1:11" ht="15.75">
      <c r="A63" s="14">
        <v>8</v>
      </c>
      <c r="B63" s="14" t="s">
        <v>62</v>
      </c>
      <c r="C63" s="16" t="s">
        <v>443</v>
      </c>
      <c r="D63" s="17">
        <v>182</v>
      </c>
      <c r="E63" s="16" t="s">
        <v>38</v>
      </c>
      <c r="F63" s="70">
        <v>239000</v>
      </c>
      <c r="G63" s="77">
        <v>224660</v>
      </c>
      <c r="H63" s="71">
        <v>4780</v>
      </c>
      <c r="I63" s="69">
        <f t="shared" si="29"/>
        <v>2480</v>
      </c>
      <c r="J63" s="99">
        <f t="shared" ref="J63" si="33">SUM(H63:I63)</f>
        <v>7260</v>
      </c>
      <c r="K63" s="106">
        <f t="shared" si="26"/>
        <v>219880</v>
      </c>
    </row>
    <row r="64" spans="1:11" ht="15.75">
      <c r="A64" s="14">
        <v>9</v>
      </c>
      <c r="B64" s="14" t="s">
        <v>16</v>
      </c>
      <c r="C64" s="16" t="s">
        <v>256</v>
      </c>
      <c r="D64" s="17">
        <v>382</v>
      </c>
      <c r="E64" s="16" t="s">
        <v>38</v>
      </c>
      <c r="F64" s="70">
        <v>85000</v>
      </c>
      <c r="G64" s="77">
        <v>2414</v>
      </c>
      <c r="H64" s="71">
        <v>2414</v>
      </c>
      <c r="I64" s="69">
        <f t="shared" si="29"/>
        <v>27</v>
      </c>
      <c r="J64" s="99">
        <f t="shared" si="25"/>
        <v>2441</v>
      </c>
      <c r="K64" s="106">
        <f t="shared" si="26"/>
        <v>0</v>
      </c>
    </row>
    <row r="65" spans="1:11" ht="15.75">
      <c r="A65" s="14">
        <v>10</v>
      </c>
      <c r="B65" s="14" t="s">
        <v>336</v>
      </c>
      <c r="C65" s="16" t="s">
        <v>337</v>
      </c>
      <c r="D65" s="17">
        <v>56</v>
      </c>
      <c r="E65" s="16" t="s">
        <v>38</v>
      </c>
      <c r="F65" s="70">
        <v>50000</v>
      </c>
      <c r="G65" s="77">
        <v>23609</v>
      </c>
      <c r="H65" s="71">
        <v>1389</v>
      </c>
      <c r="I65" s="69">
        <f t="shared" si="29"/>
        <v>261</v>
      </c>
      <c r="J65" s="99">
        <f t="shared" si="25"/>
        <v>1650</v>
      </c>
      <c r="K65" s="106">
        <f t="shared" si="26"/>
        <v>22220</v>
      </c>
    </row>
    <row r="66" spans="1:11" ht="15.75">
      <c r="A66" s="14">
        <v>11</v>
      </c>
      <c r="B66" s="14" t="s">
        <v>336</v>
      </c>
      <c r="C66" s="16" t="s">
        <v>48</v>
      </c>
      <c r="D66" s="17">
        <v>174</v>
      </c>
      <c r="E66" s="16" t="s">
        <v>38</v>
      </c>
      <c r="F66" s="70">
        <v>150000</v>
      </c>
      <c r="G66" s="77">
        <v>141000</v>
      </c>
      <c r="H66" s="71">
        <v>3000</v>
      </c>
      <c r="I66" s="69">
        <f t="shared" si="29"/>
        <v>1557</v>
      </c>
      <c r="J66" s="99">
        <f t="shared" ref="J66" si="34">SUM(H66:I66)</f>
        <v>4557</v>
      </c>
      <c r="K66" s="106">
        <f t="shared" si="26"/>
        <v>138000</v>
      </c>
    </row>
    <row r="67" spans="1:11" ht="16.5">
      <c r="A67" s="27"/>
      <c r="B67" s="13" t="s">
        <v>4</v>
      </c>
      <c r="C67" s="20"/>
      <c r="D67" s="20"/>
      <c r="E67" s="20"/>
      <c r="F67" s="72">
        <f>SUM(F56:F66)</f>
        <v>1834000</v>
      </c>
      <c r="G67" s="72">
        <f t="shared" ref="G67:K67" si="35">SUM(G56:G66)</f>
        <v>1226268</v>
      </c>
      <c r="H67" s="72">
        <f t="shared" si="35"/>
        <v>43538</v>
      </c>
      <c r="I67" s="72">
        <f t="shared" si="35"/>
        <v>16409</v>
      </c>
      <c r="J67" s="72">
        <f t="shared" si="35"/>
        <v>59947</v>
      </c>
      <c r="K67" s="72">
        <f t="shared" si="35"/>
        <v>1182730</v>
      </c>
    </row>
    <row r="68" spans="1:11" ht="16.5">
      <c r="A68" s="37"/>
      <c r="B68" s="29"/>
      <c r="C68" s="30"/>
      <c r="D68" s="30"/>
      <c r="E68" s="30"/>
      <c r="F68" s="78"/>
      <c r="G68" s="79"/>
      <c r="H68" s="74"/>
      <c r="I68" s="80"/>
      <c r="J68" s="74"/>
      <c r="K68" s="55"/>
    </row>
    <row r="69" spans="1:11" ht="16.5">
      <c r="A69" s="37"/>
      <c r="B69" s="29" t="s">
        <v>18</v>
      </c>
      <c r="C69" s="30"/>
      <c r="D69" s="30"/>
      <c r="E69" s="30"/>
      <c r="F69" s="78"/>
      <c r="G69" s="79"/>
      <c r="H69" s="76"/>
      <c r="I69" s="80"/>
      <c r="J69" s="76"/>
      <c r="K69" s="55"/>
    </row>
    <row r="70" spans="1:11" ht="16.5">
      <c r="A70" s="27">
        <v>1</v>
      </c>
      <c r="B70" s="14" t="s">
        <v>18</v>
      </c>
      <c r="C70" s="16" t="s">
        <v>378</v>
      </c>
      <c r="D70" s="22">
        <v>92</v>
      </c>
      <c r="E70" s="22" t="s">
        <v>38</v>
      </c>
      <c r="F70" s="85">
        <v>150000</v>
      </c>
      <c r="G70" s="77">
        <v>117000</v>
      </c>
      <c r="H70" s="71">
        <v>3000</v>
      </c>
      <c r="I70" s="69">
        <f>ROUND(G70*13%*31/365,0)</f>
        <v>1292</v>
      </c>
      <c r="J70" s="99">
        <f t="shared" ref="J70:J78" si="36">SUM(H70:I70)</f>
        <v>4292</v>
      </c>
      <c r="K70" s="106">
        <f t="shared" ref="K70:K78" si="37">G70-H70</f>
        <v>114000</v>
      </c>
    </row>
    <row r="71" spans="1:11" ht="16.5">
      <c r="A71" s="27">
        <v>2</v>
      </c>
      <c r="B71" s="14" t="s">
        <v>18</v>
      </c>
      <c r="C71" s="16" t="s">
        <v>379</v>
      </c>
      <c r="D71" s="22">
        <v>94</v>
      </c>
      <c r="E71" s="22" t="s">
        <v>38</v>
      </c>
      <c r="F71" s="85">
        <v>300000</v>
      </c>
      <c r="G71" s="77">
        <v>234000</v>
      </c>
      <c r="H71" s="71">
        <v>6000</v>
      </c>
      <c r="I71" s="69">
        <f t="shared" ref="I71:I78" si="38">ROUND(G71*13%*31/365,0)</f>
        <v>2584</v>
      </c>
      <c r="J71" s="99">
        <f t="shared" si="36"/>
        <v>8584</v>
      </c>
      <c r="K71" s="106">
        <f t="shared" si="37"/>
        <v>228000</v>
      </c>
    </row>
    <row r="72" spans="1:11" ht="16.5">
      <c r="A72" s="27">
        <v>3</v>
      </c>
      <c r="B72" s="14" t="s">
        <v>18</v>
      </c>
      <c r="C72" s="16" t="s">
        <v>380</v>
      </c>
      <c r="D72" s="22">
        <v>96</v>
      </c>
      <c r="E72" s="22" t="s">
        <v>38</v>
      </c>
      <c r="F72" s="85">
        <v>150000</v>
      </c>
      <c r="G72" s="77">
        <v>117000</v>
      </c>
      <c r="H72" s="71">
        <v>3000</v>
      </c>
      <c r="I72" s="69">
        <f t="shared" si="38"/>
        <v>1292</v>
      </c>
      <c r="J72" s="99">
        <f t="shared" si="36"/>
        <v>4292</v>
      </c>
      <c r="K72" s="106">
        <f t="shared" si="37"/>
        <v>114000</v>
      </c>
    </row>
    <row r="73" spans="1:11" ht="16.5">
      <c r="A73" s="27">
        <v>4</v>
      </c>
      <c r="B73" s="14" t="s">
        <v>18</v>
      </c>
      <c r="C73" s="16" t="s">
        <v>393</v>
      </c>
      <c r="D73" s="22">
        <v>130</v>
      </c>
      <c r="E73" s="22" t="s">
        <v>38</v>
      </c>
      <c r="F73" s="85">
        <v>230000</v>
      </c>
      <c r="G73" s="77">
        <v>178890</v>
      </c>
      <c r="H73" s="71">
        <v>5111</v>
      </c>
      <c r="I73" s="69">
        <f t="shared" si="38"/>
        <v>1975</v>
      </c>
      <c r="J73" s="99">
        <f t="shared" si="36"/>
        <v>7086</v>
      </c>
      <c r="K73" s="106">
        <f t="shared" si="37"/>
        <v>173779</v>
      </c>
    </row>
    <row r="74" spans="1:11" ht="16.5">
      <c r="A74" s="27">
        <v>5</v>
      </c>
      <c r="B74" s="14" t="s">
        <v>19</v>
      </c>
      <c r="C74" s="16" t="s">
        <v>400</v>
      </c>
      <c r="D74" s="22">
        <v>142</v>
      </c>
      <c r="E74" s="22" t="s">
        <v>38</v>
      </c>
      <c r="F74" s="85">
        <v>170000</v>
      </c>
      <c r="G74" s="77">
        <v>139400</v>
      </c>
      <c r="H74" s="71">
        <v>3400</v>
      </c>
      <c r="I74" s="69">
        <f t="shared" si="38"/>
        <v>1539</v>
      </c>
      <c r="J74" s="99">
        <f t="shared" si="36"/>
        <v>4939</v>
      </c>
      <c r="K74" s="106">
        <f t="shared" si="37"/>
        <v>136000</v>
      </c>
    </row>
    <row r="75" spans="1:11" ht="16.5">
      <c r="A75" s="27">
        <v>6</v>
      </c>
      <c r="B75" s="14" t="s">
        <v>398</v>
      </c>
      <c r="C75" s="16" t="s">
        <v>223</v>
      </c>
      <c r="D75" s="22">
        <v>138</v>
      </c>
      <c r="E75" s="22" t="s">
        <v>38</v>
      </c>
      <c r="F75" s="85">
        <v>200000</v>
      </c>
      <c r="G75" s="77">
        <v>164000</v>
      </c>
      <c r="H75" s="71">
        <v>4000</v>
      </c>
      <c r="I75" s="69">
        <f t="shared" si="38"/>
        <v>1811</v>
      </c>
      <c r="J75" s="99">
        <f t="shared" si="36"/>
        <v>5811</v>
      </c>
      <c r="K75" s="106">
        <f t="shared" si="37"/>
        <v>160000</v>
      </c>
    </row>
    <row r="76" spans="1:11" ht="16.5">
      <c r="A76" s="27">
        <v>7</v>
      </c>
      <c r="B76" s="14" t="s">
        <v>381</v>
      </c>
      <c r="C76" s="16" t="s">
        <v>382</v>
      </c>
      <c r="D76" s="22">
        <v>108</v>
      </c>
      <c r="E76" s="22" t="s">
        <v>38</v>
      </c>
      <c r="F76" s="85">
        <v>150000</v>
      </c>
      <c r="G76" s="77">
        <v>117000</v>
      </c>
      <c r="H76" s="71">
        <v>3000</v>
      </c>
      <c r="I76" s="69">
        <f t="shared" si="38"/>
        <v>1292</v>
      </c>
      <c r="J76" s="99">
        <f t="shared" si="36"/>
        <v>4292</v>
      </c>
      <c r="K76" s="106">
        <f t="shared" si="37"/>
        <v>114000</v>
      </c>
    </row>
    <row r="77" spans="1:11" ht="16.5">
      <c r="A77" s="27">
        <v>8</v>
      </c>
      <c r="B77" s="14" t="s">
        <v>381</v>
      </c>
      <c r="C77" s="16" t="s">
        <v>383</v>
      </c>
      <c r="D77" s="22">
        <v>110</v>
      </c>
      <c r="E77" s="22" t="s">
        <v>38</v>
      </c>
      <c r="F77" s="85">
        <v>160000</v>
      </c>
      <c r="G77" s="77">
        <v>124800</v>
      </c>
      <c r="H77" s="71">
        <v>3200</v>
      </c>
      <c r="I77" s="69">
        <f t="shared" si="38"/>
        <v>1378</v>
      </c>
      <c r="J77" s="99">
        <f t="shared" si="36"/>
        <v>4578</v>
      </c>
      <c r="K77" s="106">
        <f t="shared" si="37"/>
        <v>121600</v>
      </c>
    </row>
    <row r="78" spans="1:11" ht="16.5">
      <c r="A78" s="27">
        <v>9</v>
      </c>
      <c r="B78" s="14" t="s">
        <v>71</v>
      </c>
      <c r="C78" s="16" t="s">
        <v>403</v>
      </c>
      <c r="D78" s="22">
        <v>146</v>
      </c>
      <c r="E78" s="22" t="s">
        <v>38</v>
      </c>
      <c r="F78" s="85">
        <v>175000</v>
      </c>
      <c r="G78" s="77">
        <v>147000</v>
      </c>
      <c r="H78" s="71">
        <v>3500</v>
      </c>
      <c r="I78" s="69">
        <f t="shared" si="38"/>
        <v>1623</v>
      </c>
      <c r="J78" s="99">
        <f t="shared" si="36"/>
        <v>5123</v>
      </c>
      <c r="K78" s="106">
        <f t="shared" si="37"/>
        <v>143500</v>
      </c>
    </row>
    <row r="79" spans="1:11" ht="16.5">
      <c r="A79" s="14"/>
      <c r="B79" s="13" t="s">
        <v>4</v>
      </c>
      <c r="C79" s="20"/>
      <c r="D79" s="20"/>
      <c r="E79" s="20"/>
      <c r="F79" s="72">
        <f>SUM(F70:F78)</f>
        <v>1685000</v>
      </c>
      <c r="G79" s="72">
        <f t="shared" ref="G79:K79" si="39">SUM(G70:G78)</f>
        <v>1339090</v>
      </c>
      <c r="H79" s="72">
        <f t="shared" si="39"/>
        <v>34211</v>
      </c>
      <c r="I79" s="72">
        <f t="shared" si="39"/>
        <v>14786</v>
      </c>
      <c r="J79" s="72">
        <f t="shared" si="39"/>
        <v>48997</v>
      </c>
      <c r="K79" s="72">
        <f t="shared" si="39"/>
        <v>1304879</v>
      </c>
    </row>
    <row r="80" spans="1:11" ht="16.5">
      <c r="A80" s="34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 t="s">
        <v>79</v>
      </c>
      <c r="C81" s="30"/>
      <c r="D81" s="48"/>
      <c r="E81" s="30"/>
      <c r="F81" s="86"/>
      <c r="G81" s="79"/>
      <c r="H81" s="74"/>
      <c r="I81" s="80"/>
      <c r="J81" s="74"/>
      <c r="K81" s="55"/>
    </row>
    <row r="82" spans="1:11" ht="15.75">
      <c r="A82" s="14">
        <v>1</v>
      </c>
      <c r="B82" s="14" t="s">
        <v>79</v>
      </c>
      <c r="C82" s="16" t="s">
        <v>290</v>
      </c>
      <c r="D82" s="52">
        <v>420</v>
      </c>
      <c r="E82" s="16" t="s">
        <v>78</v>
      </c>
      <c r="F82" s="85">
        <v>150000</v>
      </c>
      <c r="G82" s="70">
        <v>18736</v>
      </c>
      <c r="H82" s="71">
        <v>4688</v>
      </c>
      <c r="I82" s="69">
        <f>ROUND(G82*13%*31/365,0)</f>
        <v>207</v>
      </c>
      <c r="J82" s="99">
        <f t="shared" ref="J82:J94" si="40">SUM(H82:I82)</f>
        <v>4895</v>
      </c>
      <c r="K82" s="106">
        <f t="shared" ref="K82:K94" si="41">G82-H82</f>
        <v>14048</v>
      </c>
    </row>
    <row r="83" spans="1:11" ht="15.75">
      <c r="A83" s="14">
        <v>2</v>
      </c>
      <c r="B83" s="14" t="s">
        <v>79</v>
      </c>
      <c r="C83" s="16" t="s">
        <v>338</v>
      </c>
      <c r="D83" s="52">
        <v>58</v>
      </c>
      <c r="E83" s="16" t="s">
        <v>78</v>
      </c>
      <c r="F83" s="85">
        <v>170000</v>
      </c>
      <c r="G83" s="70">
        <v>80282</v>
      </c>
      <c r="H83" s="71">
        <v>4722</v>
      </c>
      <c r="I83" s="69">
        <f t="shared" ref="I83:I94" si="42">ROUND(G83*13%*31/365,0)</f>
        <v>886</v>
      </c>
      <c r="J83" s="99">
        <f t="shared" si="40"/>
        <v>5608</v>
      </c>
      <c r="K83" s="106">
        <f t="shared" si="41"/>
        <v>75560</v>
      </c>
    </row>
    <row r="84" spans="1:11" ht="15.75">
      <c r="A84" s="14">
        <v>3</v>
      </c>
      <c r="B84" s="14" t="s">
        <v>79</v>
      </c>
      <c r="C84" s="16" t="s">
        <v>342</v>
      </c>
      <c r="D84" s="52">
        <v>67</v>
      </c>
      <c r="E84" s="16" t="s">
        <v>78</v>
      </c>
      <c r="F84" s="85">
        <v>180000</v>
      </c>
      <c r="G84" s="70">
        <v>90000</v>
      </c>
      <c r="H84" s="71">
        <v>5000</v>
      </c>
      <c r="I84" s="69">
        <f t="shared" si="42"/>
        <v>994</v>
      </c>
      <c r="J84" s="99">
        <f t="shared" si="40"/>
        <v>5994</v>
      </c>
      <c r="K84" s="106">
        <f t="shared" si="41"/>
        <v>85000</v>
      </c>
    </row>
    <row r="85" spans="1:11" ht="15.75">
      <c r="A85" s="14">
        <v>4</v>
      </c>
      <c r="B85" s="14" t="s">
        <v>79</v>
      </c>
      <c r="C85" s="16" t="s">
        <v>423</v>
      </c>
      <c r="D85" s="52">
        <v>148</v>
      </c>
      <c r="E85" s="16" t="s">
        <v>78</v>
      </c>
      <c r="F85" s="85">
        <v>175000</v>
      </c>
      <c r="G85" s="70">
        <v>150500</v>
      </c>
      <c r="H85" s="71">
        <v>3500</v>
      </c>
      <c r="I85" s="69">
        <f t="shared" si="42"/>
        <v>1662</v>
      </c>
      <c r="J85" s="99">
        <f t="shared" si="40"/>
        <v>5162</v>
      </c>
      <c r="K85" s="106">
        <f t="shared" si="41"/>
        <v>147000</v>
      </c>
    </row>
    <row r="86" spans="1:11" ht="15.75">
      <c r="A86" s="14">
        <v>5</v>
      </c>
      <c r="B86" s="14" t="s">
        <v>79</v>
      </c>
      <c r="C86" s="16" t="s">
        <v>453</v>
      </c>
      <c r="D86" s="52">
        <v>3</v>
      </c>
      <c r="E86" s="16" t="s">
        <v>78</v>
      </c>
      <c r="F86" s="85">
        <v>220000</v>
      </c>
      <c r="G86" s="70">
        <v>220000</v>
      </c>
      <c r="H86" s="71">
        <v>4400</v>
      </c>
      <c r="I86" s="69">
        <v>3369</v>
      </c>
      <c r="J86" s="99">
        <f t="shared" ref="J86" si="43">SUM(H86:I86)</f>
        <v>7769</v>
      </c>
      <c r="K86" s="106">
        <f t="shared" ref="K86" si="44">G86-H86</f>
        <v>215600</v>
      </c>
    </row>
    <row r="87" spans="1:11" ht="15.75">
      <c r="A87" s="14">
        <v>6</v>
      </c>
      <c r="B87" s="14" t="s">
        <v>224</v>
      </c>
      <c r="C87" s="16" t="s">
        <v>313</v>
      </c>
      <c r="D87" s="52">
        <v>28</v>
      </c>
      <c r="E87" s="16" t="s">
        <v>78</v>
      </c>
      <c r="F87" s="85">
        <v>120000</v>
      </c>
      <c r="G87" s="77">
        <v>38808</v>
      </c>
      <c r="H87" s="71">
        <v>3383</v>
      </c>
      <c r="I87" s="69">
        <f t="shared" si="42"/>
        <v>428</v>
      </c>
      <c r="J87" s="99">
        <f t="shared" si="40"/>
        <v>3811</v>
      </c>
      <c r="K87" s="106">
        <f t="shared" si="41"/>
        <v>35425</v>
      </c>
    </row>
    <row r="88" spans="1:11" ht="16.5">
      <c r="A88" s="14">
        <v>7</v>
      </c>
      <c r="B88" s="14" t="s">
        <v>437</v>
      </c>
      <c r="C88" s="116" t="s">
        <v>438</v>
      </c>
      <c r="D88" s="52">
        <v>168</v>
      </c>
      <c r="E88" s="16" t="s">
        <v>78</v>
      </c>
      <c r="F88" s="85">
        <v>175000</v>
      </c>
      <c r="G88" s="77">
        <v>157500</v>
      </c>
      <c r="H88" s="71">
        <v>3500</v>
      </c>
      <c r="I88" s="69">
        <f t="shared" si="42"/>
        <v>1739</v>
      </c>
      <c r="J88" s="99">
        <f t="shared" si="40"/>
        <v>5239</v>
      </c>
      <c r="K88" s="106">
        <f t="shared" si="41"/>
        <v>154000</v>
      </c>
    </row>
    <row r="89" spans="1:11" ht="15.75">
      <c r="A89" s="14">
        <v>8</v>
      </c>
      <c r="B89" s="14" t="s">
        <v>266</v>
      </c>
      <c r="C89" s="16" t="s">
        <v>330</v>
      </c>
      <c r="D89" s="52">
        <v>52</v>
      </c>
      <c r="E89" s="16" t="s">
        <v>78</v>
      </c>
      <c r="F89" s="85">
        <v>120000</v>
      </c>
      <c r="G89" s="77">
        <v>50007</v>
      </c>
      <c r="H89" s="71">
        <v>3333</v>
      </c>
      <c r="I89" s="69">
        <f t="shared" si="42"/>
        <v>552</v>
      </c>
      <c r="J89" s="99">
        <f t="shared" si="40"/>
        <v>3885</v>
      </c>
      <c r="K89" s="106">
        <f t="shared" si="41"/>
        <v>46674</v>
      </c>
    </row>
    <row r="90" spans="1:11" ht="15.75">
      <c r="A90" s="14">
        <v>9</v>
      </c>
      <c r="B90" s="14" t="s">
        <v>266</v>
      </c>
      <c r="C90" s="16" t="s">
        <v>331</v>
      </c>
      <c r="D90" s="52">
        <v>54</v>
      </c>
      <c r="E90" s="16" t="s">
        <v>78</v>
      </c>
      <c r="F90" s="85">
        <v>110000</v>
      </c>
      <c r="G90" s="77">
        <v>45824</v>
      </c>
      <c r="H90" s="71">
        <v>3056</v>
      </c>
      <c r="I90" s="69">
        <f t="shared" si="42"/>
        <v>506</v>
      </c>
      <c r="J90" s="99">
        <f t="shared" si="40"/>
        <v>3562</v>
      </c>
      <c r="K90" s="106">
        <f t="shared" si="41"/>
        <v>42768</v>
      </c>
    </row>
    <row r="91" spans="1:11" ht="15.75">
      <c r="A91" s="14">
        <v>10</v>
      </c>
      <c r="B91" s="14" t="s">
        <v>211</v>
      </c>
      <c r="C91" s="16" t="s">
        <v>225</v>
      </c>
      <c r="D91" s="52">
        <v>198</v>
      </c>
      <c r="E91" s="16" t="s">
        <v>78</v>
      </c>
      <c r="F91" s="85">
        <v>220000</v>
      </c>
      <c r="G91" s="77">
        <v>220000</v>
      </c>
      <c r="H91" s="71">
        <v>4400</v>
      </c>
      <c r="I91" s="69">
        <v>4310</v>
      </c>
      <c r="J91" s="99">
        <f t="shared" si="40"/>
        <v>8710</v>
      </c>
      <c r="K91" s="106">
        <f t="shared" si="41"/>
        <v>215600</v>
      </c>
    </row>
    <row r="92" spans="1:11" ht="15.75">
      <c r="A92" s="14">
        <v>11</v>
      </c>
      <c r="B92" s="14" t="s">
        <v>132</v>
      </c>
      <c r="C92" s="16" t="s">
        <v>133</v>
      </c>
      <c r="D92" s="52">
        <v>32</v>
      </c>
      <c r="E92" s="16" t="s">
        <v>78</v>
      </c>
      <c r="F92" s="85">
        <v>150000</v>
      </c>
      <c r="G92" s="77">
        <v>54159</v>
      </c>
      <c r="H92" s="71">
        <v>4167</v>
      </c>
      <c r="I92" s="69">
        <f t="shared" si="42"/>
        <v>598</v>
      </c>
      <c r="J92" s="99">
        <f t="shared" si="40"/>
        <v>4765</v>
      </c>
      <c r="K92" s="106">
        <f t="shared" si="41"/>
        <v>49992</v>
      </c>
    </row>
    <row r="93" spans="1:11" ht="15.75">
      <c r="A93" s="14">
        <v>12</v>
      </c>
      <c r="B93" s="14" t="s">
        <v>103</v>
      </c>
      <c r="C93" s="16" t="s">
        <v>442</v>
      </c>
      <c r="D93" s="52">
        <v>178</v>
      </c>
      <c r="E93" s="16" t="s">
        <v>78</v>
      </c>
      <c r="F93" s="85">
        <v>180000</v>
      </c>
      <c r="G93" s="77">
        <v>169200</v>
      </c>
      <c r="H93" s="71">
        <v>3600</v>
      </c>
      <c r="I93" s="69">
        <f t="shared" si="42"/>
        <v>1868</v>
      </c>
      <c r="J93" s="99">
        <f t="shared" si="40"/>
        <v>5468</v>
      </c>
      <c r="K93" s="106">
        <f t="shared" si="41"/>
        <v>165600</v>
      </c>
    </row>
    <row r="94" spans="1:11" ht="15.75">
      <c r="A94" s="14">
        <v>13</v>
      </c>
      <c r="B94" s="14" t="s">
        <v>103</v>
      </c>
      <c r="C94" s="16" t="s">
        <v>107</v>
      </c>
      <c r="D94" s="52">
        <v>192</v>
      </c>
      <c r="E94" s="16" t="s">
        <v>78</v>
      </c>
      <c r="F94" s="85">
        <v>200000</v>
      </c>
      <c r="G94" s="77">
        <v>192000</v>
      </c>
      <c r="H94" s="71">
        <v>4000</v>
      </c>
      <c r="I94" s="69">
        <f t="shared" si="42"/>
        <v>2120</v>
      </c>
      <c r="J94" s="99">
        <f t="shared" si="40"/>
        <v>6120</v>
      </c>
      <c r="K94" s="106">
        <f t="shared" si="41"/>
        <v>188000</v>
      </c>
    </row>
    <row r="95" spans="1:11" ht="16.5">
      <c r="A95" s="14"/>
      <c r="B95" s="13" t="s">
        <v>4</v>
      </c>
      <c r="C95" s="20"/>
      <c r="D95" s="46"/>
      <c r="E95" s="20"/>
      <c r="F95" s="72">
        <f>SUM(F82:F94)</f>
        <v>2170000</v>
      </c>
      <c r="G95" s="72">
        <f t="shared" ref="G95:K95" si="45">SUM(G82:G94)</f>
        <v>1487016</v>
      </c>
      <c r="H95" s="72">
        <f>SUM(H82:H94)</f>
        <v>51749</v>
      </c>
      <c r="I95" s="72">
        <f t="shared" si="45"/>
        <v>19239</v>
      </c>
      <c r="J95" s="72">
        <f t="shared" si="45"/>
        <v>70988</v>
      </c>
      <c r="K95" s="72">
        <f t="shared" si="45"/>
        <v>1435267</v>
      </c>
    </row>
    <row r="96" spans="1:11" ht="16.5">
      <c r="A96" s="34"/>
      <c r="B96" s="29"/>
      <c r="C96" s="30"/>
      <c r="D96" s="48"/>
      <c r="E96" s="30"/>
      <c r="F96" s="74"/>
      <c r="G96" s="74"/>
      <c r="H96" s="74"/>
      <c r="I96" s="74"/>
      <c r="J96" s="74"/>
      <c r="K96" s="100"/>
    </row>
    <row r="97" spans="1:11" ht="16.5">
      <c r="A97" s="34"/>
      <c r="B97" s="29" t="s">
        <v>422</v>
      </c>
      <c r="C97" s="30"/>
      <c r="D97" s="30"/>
      <c r="E97" s="30"/>
      <c r="F97" s="78"/>
      <c r="G97" s="79"/>
      <c r="H97" s="74"/>
      <c r="I97" s="80"/>
      <c r="J97" s="74"/>
      <c r="K97" s="55"/>
    </row>
    <row r="98" spans="1:11" ht="15.75">
      <c r="A98" s="14">
        <v>1</v>
      </c>
      <c r="B98" s="14" t="s">
        <v>285</v>
      </c>
      <c r="C98" s="16" t="s">
        <v>315</v>
      </c>
      <c r="D98" s="52">
        <v>30</v>
      </c>
      <c r="E98" s="16" t="s">
        <v>78</v>
      </c>
      <c r="F98" s="85">
        <v>100000</v>
      </c>
      <c r="G98" s="77">
        <v>36106</v>
      </c>
      <c r="H98" s="71">
        <v>2778</v>
      </c>
      <c r="I98" s="69">
        <f>ROUND(G98*13%*31/365,0)</f>
        <v>399</v>
      </c>
      <c r="J98" s="99">
        <f>SUM(H98:I98)</f>
        <v>3177</v>
      </c>
      <c r="K98" s="106">
        <f t="shared" ref="K98:K99" si="46">G98-H98</f>
        <v>33328</v>
      </c>
    </row>
    <row r="99" spans="1:11" ht="15.75">
      <c r="A99" s="14">
        <v>2</v>
      </c>
      <c r="B99" s="14" t="s">
        <v>285</v>
      </c>
      <c r="C99" s="16" t="s">
        <v>323</v>
      </c>
      <c r="D99" s="52">
        <v>42</v>
      </c>
      <c r="E99" s="16" t="s">
        <v>78</v>
      </c>
      <c r="F99" s="85">
        <v>80000</v>
      </c>
      <c r="G99" s="77">
        <v>33338</v>
      </c>
      <c r="H99" s="71">
        <v>2222</v>
      </c>
      <c r="I99" s="69">
        <f>ROUND(G99*13%*31/365,0)</f>
        <v>368</v>
      </c>
      <c r="J99" s="99">
        <f t="shared" ref="J99" si="47">SUM(H99:I99)</f>
        <v>2590</v>
      </c>
      <c r="K99" s="106">
        <f t="shared" si="46"/>
        <v>31116</v>
      </c>
    </row>
    <row r="100" spans="1:11" ht="16.5">
      <c r="A100" s="14"/>
      <c r="B100" s="13" t="s">
        <v>4</v>
      </c>
      <c r="C100" s="20"/>
      <c r="D100" s="46"/>
      <c r="E100" s="20"/>
      <c r="F100" s="72">
        <f>SUM(F98:F99)</f>
        <v>180000</v>
      </c>
      <c r="G100" s="72">
        <f>SUM(G98:G99)</f>
        <v>69444</v>
      </c>
      <c r="H100" s="72">
        <f>SUM(H98:H99)</f>
        <v>5000</v>
      </c>
      <c r="I100" s="72">
        <f>SUM(I98:I99)</f>
        <v>767</v>
      </c>
      <c r="J100" s="72">
        <f>SUM(H100:I100)</f>
        <v>5767</v>
      </c>
      <c r="K100" s="72">
        <f>SUM(K98:K99)</f>
        <v>64444</v>
      </c>
    </row>
    <row r="101" spans="1:11" ht="16.5">
      <c r="A101" s="34"/>
      <c r="B101" s="29"/>
      <c r="C101" s="30"/>
      <c r="D101" s="48"/>
      <c r="E101" s="30"/>
      <c r="F101" s="74"/>
      <c r="G101" s="74"/>
      <c r="H101" s="74"/>
      <c r="I101" s="74"/>
      <c r="J101" s="74"/>
      <c r="K101" s="55"/>
    </row>
    <row r="102" spans="1:11" ht="16.5">
      <c r="A102" s="34"/>
      <c r="B102" s="29" t="s">
        <v>109</v>
      </c>
      <c r="C102" s="30"/>
      <c r="D102" s="48"/>
      <c r="E102" s="30"/>
      <c r="F102" s="86"/>
      <c r="G102" s="79"/>
      <c r="H102" s="74"/>
      <c r="I102" s="80"/>
      <c r="J102" s="74"/>
      <c r="K102" s="55"/>
    </row>
    <row r="103" spans="1:11" ht="15.75">
      <c r="A103" s="14">
        <v>1</v>
      </c>
      <c r="B103" s="14" t="s">
        <v>169</v>
      </c>
      <c r="C103" s="16" t="s">
        <v>424</v>
      </c>
      <c r="D103" s="52">
        <v>150</v>
      </c>
      <c r="E103" s="16" t="s">
        <v>78</v>
      </c>
      <c r="F103" s="85">
        <v>150000</v>
      </c>
      <c r="G103" s="77">
        <v>129000</v>
      </c>
      <c r="H103" s="71">
        <v>3000</v>
      </c>
      <c r="I103" s="69">
        <f>ROUND(G103*13%*31/365,0)</f>
        <v>1424</v>
      </c>
      <c r="J103" s="99">
        <f t="shared" ref="J103:J108" si="48">SUM(H103:I103)</f>
        <v>4424</v>
      </c>
      <c r="K103" s="106">
        <f t="shared" ref="K103:K108" si="49">G103-H103</f>
        <v>126000</v>
      </c>
    </row>
    <row r="104" spans="1:11" ht="15.75">
      <c r="A104" s="14">
        <v>2</v>
      </c>
      <c r="B104" s="14" t="s">
        <v>169</v>
      </c>
      <c r="C104" s="16" t="s">
        <v>425</v>
      </c>
      <c r="D104" s="52">
        <v>152</v>
      </c>
      <c r="E104" s="16" t="s">
        <v>78</v>
      </c>
      <c r="F104" s="85">
        <v>50000</v>
      </c>
      <c r="G104" s="77">
        <v>43000</v>
      </c>
      <c r="H104" s="71">
        <v>1000</v>
      </c>
      <c r="I104" s="69">
        <f t="shared" ref="I104:I108" si="50">ROUND(G104*13%*31/365,0)</f>
        <v>475</v>
      </c>
      <c r="J104" s="99">
        <f t="shared" si="48"/>
        <v>1475</v>
      </c>
      <c r="K104" s="106">
        <f t="shared" si="49"/>
        <v>42000</v>
      </c>
    </row>
    <row r="105" spans="1:11" ht="15.75">
      <c r="A105" s="14">
        <v>3</v>
      </c>
      <c r="B105" s="14" t="s">
        <v>169</v>
      </c>
      <c r="C105" s="16" t="s">
        <v>171</v>
      </c>
      <c r="D105" s="52">
        <v>180</v>
      </c>
      <c r="E105" s="16" t="s">
        <v>78</v>
      </c>
      <c r="F105" s="85">
        <v>100000</v>
      </c>
      <c r="G105" s="77">
        <v>87499</v>
      </c>
      <c r="H105" s="71">
        <v>4167</v>
      </c>
      <c r="I105" s="69">
        <f t="shared" si="50"/>
        <v>966</v>
      </c>
      <c r="J105" s="99">
        <f t="shared" si="48"/>
        <v>5133</v>
      </c>
      <c r="K105" s="106">
        <f t="shared" si="49"/>
        <v>83332</v>
      </c>
    </row>
    <row r="106" spans="1:11" ht="15.75">
      <c r="A106" s="14">
        <v>4</v>
      </c>
      <c r="B106" s="14" t="s">
        <v>273</v>
      </c>
      <c r="C106" s="16" t="s">
        <v>274</v>
      </c>
      <c r="D106" s="52">
        <v>393</v>
      </c>
      <c r="E106" s="16" t="s">
        <v>78</v>
      </c>
      <c r="F106" s="85">
        <v>80000</v>
      </c>
      <c r="G106" s="77">
        <v>8896</v>
      </c>
      <c r="H106" s="71">
        <f t="shared" ref="H106" si="51">ROUND(F106/36,0)</f>
        <v>2222</v>
      </c>
      <c r="I106" s="69">
        <f t="shared" si="50"/>
        <v>98</v>
      </c>
      <c r="J106" s="99">
        <f t="shared" si="48"/>
        <v>2320</v>
      </c>
      <c r="K106" s="106">
        <f t="shared" si="49"/>
        <v>6674</v>
      </c>
    </row>
    <row r="107" spans="1:11" ht="15.75">
      <c r="A107" s="14">
        <v>5</v>
      </c>
      <c r="B107" s="14" t="s">
        <v>273</v>
      </c>
      <c r="C107" s="16" t="s">
        <v>275</v>
      </c>
      <c r="D107" s="52">
        <v>394</v>
      </c>
      <c r="E107" s="16" t="s">
        <v>78</v>
      </c>
      <c r="F107" s="85">
        <v>89000</v>
      </c>
      <c r="G107" s="77">
        <v>9896</v>
      </c>
      <c r="H107" s="71">
        <f>ROUND(F107/36,0)</f>
        <v>2472</v>
      </c>
      <c r="I107" s="69">
        <f t="shared" si="50"/>
        <v>109</v>
      </c>
      <c r="J107" s="99">
        <f t="shared" si="48"/>
        <v>2581</v>
      </c>
      <c r="K107" s="106">
        <f t="shared" si="49"/>
        <v>7424</v>
      </c>
    </row>
    <row r="108" spans="1:11" ht="15.75">
      <c r="A108" s="14">
        <v>6</v>
      </c>
      <c r="B108" s="14" t="s">
        <v>109</v>
      </c>
      <c r="C108" s="16" t="s">
        <v>402</v>
      </c>
      <c r="D108" s="52">
        <v>144</v>
      </c>
      <c r="E108" s="16" t="s">
        <v>78</v>
      </c>
      <c r="F108" s="85">
        <v>180000</v>
      </c>
      <c r="G108" s="77">
        <v>148000</v>
      </c>
      <c r="H108" s="71">
        <v>4000</v>
      </c>
      <c r="I108" s="69">
        <f t="shared" si="50"/>
        <v>1634</v>
      </c>
      <c r="J108" s="99">
        <f t="shared" si="48"/>
        <v>5634</v>
      </c>
      <c r="K108" s="106">
        <f t="shared" si="49"/>
        <v>144000</v>
      </c>
    </row>
    <row r="109" spans="1:11" ht="16.5">
      <c r="A109" s="34"/>
      <c r="B109" s="13" t="s">
        <v>4</v>
      </c>
      <c r="C109" s="20"/>
      <c r="D109" s="20"/>
      <c r="E109" s="20"/>
      <c r="F109" s="72">
        <f t="shared" ref="F109:K109" si="52">SUM(F103:F108)</f>
        <v>649000</v>
      </c>
      <c r="G109" s="72">
        <f t="shared" si="52"/>
        <v>426291</v>
      </c>
      <c r="H109" s="72">
        <f t="shared" si="52"/>
        <v>16861</v>
      </c>
      <c r="I109" s="72">
        <f t="shared" si="52"/>
        <v>4706</v>
      </c>
      <c r="J109" s="72">
        <f t="shared" si="52"/>
        <v>21567</v>
      </c>
      <c r="K109" s="72">
        <f t="shared" si="52"/>
        <v>409430</v>
      </c>
    </row>
    <row r="110" spans="1:11" ht="16.5">
      <c r="A110" s="34"/>
      <c r="B110" s="29"/>
      <c r="C110" s="30"/>
      <c r="D110" s="30"/>
      <c r="E110" s="30"/>
      <c r="F110" s="74"/>
      <c r="G110" s="79"/>
      <c r="H110" s="74"/>
      <c r="I110" s="80"/>
      <c r="J110" s="74"/>
      <c r="K110" s="55"/>
    </row>
    <row r="111" spans="1:11" ht="16.5">
      <c r="A111" s="14"/>
      <c r="B111" s="29" t="s">
        <v>125</v>
      </c>
      <c r="C111" s="30"/>
      <c r="D111" s="30"/>
      <c r="E111" s="30"/>
      <c r="F111" s="78"/>
      <c r="G111" s="79"/>
      <c r="H111" s="74"/>
      <c r="I111" s="80"/>
      <c r="J111" s="74"/>
      <c r="K111" s="55"/>
    </row>
    <row r="112" spans="1:11" ht="16.5">
      <c r="A112" s="14">
        <v>1</v>
      </c>
      <c r="B112" s="14" t="s">
        <v>137</v>
      </c>
      <c r="C112" s="116" t="s">
        <v>419</v>
      </c>
      <c r="D112" s="17">
        <v>140</v>
      </c>
      <c r="E112" s="16" t="s">
        <v>78</v>
      </c>
      <c r="F112" s="70">
        <v>200000</v>
      </c>
      <c r="G112" s="70">
        <v>164000</v>
      </c>
      <c r="H112" s="71">
        <v>4000</v>
      </c>
      <c r="I112" s="69">
        <f>ROUND(G112*13%*31/365,0)</f>
        <v>1811</v>
      </c>
      <c r="J112" s="102">
        <f>SUM(H112:I112)</f>
        <v>5811</v>
      </c>
      <c r="K112" s="106">
        <f t="shared" ref="K112:K114" si="53">G112-H112</f>
        <v>160000</v>
      </c>
    </row>
    <row r="113" spans="1:11" ht="15.75">
      <c r="A113" s="34">
        <v>2</v>
      </c>
      <c r="B113" s="14" t="s">
        <v>126</v>
      </c>
      <c r="C113" s="16" t="s">
        <v>447</v>
      </c>
      <c r="D113" s="52">
        <v>188</v>
      </c>
      <c r="E113" s="16" t="s">
        <v>78</v>
      </c>
      <c r="F113" s="85">
        <v>175000</v>
      </c>
      <c r="G113" s="70">
        <v>168000</v>
      </c>
      <c r="H113" s="71">
        <v>3500</v>
      </c>
      <c r="I113" s="69">
        <f t="shared" ref="I113:I114" si="54">ROUND(G113*13%*31/365,0)</f>
        <v>1855</v>
      </c>
      <c r="J113" s="102">
        <f t="shared" ref="J113:J114" si="55">SUM(H113:I113)</f>
        <v>5355</v>
      </c>
      <c r="K113" s="106">
        <f t="shared" si="53"/>
        <v>164500</v>
      </c>
    </row>
    <row r="114" spans="1:11" ht="15.75">
      <c r="A114" s="34">
        <v>3</v>
      </c>
      <c r="B114" s="14" t="s">
        <v>126</v>
      </c>
      <c r="C114" s="16" t="s">
        <v>448</v>
      </c>
      <c r="D114" s="52">
        <v>190</v>
      </c>
      <c r="E114" s="16" t="s">
        <v>78</v>
      </c>
      <c r="F114" s="85">
        <v>230000</v>
      </c>
      <c r="G114" s="70">
        <v>220800</v>
      </c>
      <c r="H114" s="71">
        <v>4600</v>
      </c>
      <c r="I114" s="69">
        <f t="shared" si="54"/>
        <v>2438</v>
      </c>
      <c r="J114" s="102">
        <f t="shared" si="55"/>
        <v>7038</v>
      </c>
      <c r="K114" s="106">
        <f t="shared" si="53"/>
        <v>216200</v>
      </c>
    </row>
    <row r="115" spans="1:11" ht="16.5">
      <c r="A115" s="34"/>
      <c r="B115" s="13" t="s">
        <v>4</v>
      </c>
      <c r="C115" s="20"/>
      <c r="D115" s="20"/>
      <c r="E115" s="20"/>
      <c r="F115" s="88">
        <f>SUM(F112:F114)</f>
        <v>605000</v>
      </c>
      <c r="G115" s="88">
        <f t="shared" ref="G115:K115" si="56">SUM(G112:G114)</f>
        <v>552800</v>
      </c>
      <c r="H115" s="88">
        <f t="shared" si="56"/>
        <v>12100</v>
      </c>
      <c r="I115" s="88">
        <f t="shared" si="56"/>
        <v>6104</v>
      </c>
      <c r="J115" s="88">
        <f t="shared" si="56"/>
        <v>18204</v>
      </c>
      <c r="K115" s="88">
        <f t="shared" si="56"/>
        <v>540700</v>
      </c>
    </row>
    <row r="116" spans="1:11" ht="16.5">
      <c r="A116" s="34"/>
      <c r="B116" s="29"/>
      <c r="C116" s="30"/>
      <c r="D116" s="30"/>
      <c r="E116" s="30"/>
      <c r="F116" s="78"/>
      <c r="G116" s="79"/>
      <c r="H116" s="74"/>
      <c r="I116" s="80"/>
      <c r="J116" s="74"/>
      <c r="K116" s="55"/>
    </row>
    <row r="117" spans="1:11" ht="16.5">
      <c r="A117" s="34"/>
      <c r="B117" s="29" t="s">
        <v>148</v>
      </c>
      <c r="C117" s="30"/>
      <c r="D117" s="48"/>
      <c r="E117" s="30"/>
      <c r="F117" s="86"/>
      <c r="G117" s="79"/>
      <c r="H117" s="74"/>
      <c r="I117" s="80"/>
      <c r="J117" s="74"/>
      <c r="K117" s="55"/>
    </row>
    <row r="118" spans="1:11" ht="15.75">
      <c r="A118" s="14">
        <v>1</v>
      </c>
      <c r="B118" s="14" t="s">
        <v>148</v>
      </c>
      <c r="C118" s="16" t="s">
        <v>391</v>
      </c>
      <c r="D118" s="52">
        <v>126</v>
      </c>
      <c r="E118" s="16" t="s">
        <v>78</v>
      </c>
      <c r="F118" s="85">
        <v>80000</v>
      </c>
      <c r="G118" s="77">
        <v>64000</v>
      </c>
      <c r="H118" s="71">
        <v>1600</v>
      </c>
      <c r="I118" s="69">
        <f>ROUND(G118*13%*31/365,0)</f>
        <v>707</v>
      </c>
      <c r="J118" s="99">
        <f t="shared" ref="J118:J120" si="57">SUM(H118:I118)</f>
        <v>2307</v>
      </c>
      <c r="K118" s="106">
        <f t="shared" ref="K118:K120" si="58">G118-H118</f>
        <v>62400</v>
      </c>
    </row>
    <row r="119" spans="1:11" ht="15.75">
      <c r="A119" s="14">
        <v>2</v>
      </c>
      <c r="B119" s="14" t="s">
        <v>148</v>
      </c>
      <c r="C119" s="16" t="s">
        <v>397</v>
      </c>
      <c r="D119" s="52">
        <v>134</v>
      </c>
      <c r="E119" s="16" t="s">
        <v>78</v>
      </c>
      <c r="F119" s="85">
        <v>250000</v>
      </c>
      <c r="G119" s="77">
        <v>196432</v>
      </c>
      <c r="H119" s="71">
        <v>5952</v>
      </c>
      <c r="I119" s="69">
        <f t="shared" ref="I119:I120" si="59">ROUND(G119*13%*31/365,0)</f>
        <v>2169</v>
      </c>
      <c r="J119" s="99">
        <f t="shared" si="57"/>
        <v>8121</v>
      </c>
      <c r="K119" s="106">
        <f t="shared" si="58"/>
        <v>190480</v>
      </c>
    </row>
    <row r="120" spans="1:11" ht="15.75">
      <c r="A120" s="14">
        <v>3</v>
      </c>
      <c r="B120" s="14" t="s">
        <v>148</v>
      </c>
      <c r="C120" s="16" t="s">
        <v>205</v>
      </c>
      <c r="D120" s="52">
        <v>136</v>
      </c>
      <c r="E120" s="16" t="s">
        <v>78</v>
      </c>
      <c r="F120" s="85">
        <v>100000</v>
      </c>
      <c r="G120" s="77">
        <v>78571</v>
      </c>
      <c r="H120" s="71">
        <v>2381</v>
      </c>
      <c r="I120" s="69">
        <f t="shared" si="59"/>
        <v>868</v>
      </c>
      <c r="J120" s="99">
        <f t="shared" si="57"/>
        <v>3249</v>
      </c>
      <c r="K120" s="106">
        <f t="shared" si="58"/>
        <v>76190</v>
      </c>
    </row>
    <row r="121" spans="1:11" ht="16.5">
      <c r="A121" s="34"/>
      <c r="B121" s="13" t="s">
        <v>4</v>
      </c>
      <c r="C121" s="20"/>
      <c r="D121" s="46"/>
      <c r="E121" s="20"/>
      <c r="F121" s="72">
        <f t="shared" ref="F121:K121" si="60">SUM(F118:F120)</f>
        <v>430000</v>
      </c>
      <c r="G121" s="72">
        <f t="shared" si="60"/>
        <v>339003</v>
      </c>
      <c r="H121" s="72">
        <f t="shared" si="60"/>
        <v>9933</v>
      </c>
      <c r="I121" s="72">
        <f t="shared" si="60"/>
        <v>3744</v>
      </c>
      <c r="J121" s="72">
        <f t="shared" si="60"/>
        <v>13677</v>
      </c>
      <c r="K121" s="72">
        <f t="shared" si="60"/>
        <v>329070</v>
      </c>
    </row>
    <row r="122" spans="1:11" ht="16.5">
      <c r="A122" s="34"/>
      <c r="B122" s="29"/>
      <c r="C122" s="30"/>
      <c r="D122" s="32"/>
      <c r="E122" s="32"/>
      <c r="F122" s="74"/>
      <c r="G122" s="74"/>
      <c r="H122" s="74"/>
      <c r="I122" s="74"/>
      <c r="J122" s="74"/>
      <c r="K122" s="100"/>
    </row>
    <row r="123" spans="1:11" ht="16.5">
      <c r="A123" s="143"/>
      <c r="B123" s="13" t="s">
        <v>162</v>
      </c>
      <c r="C123" s="144"/>
      <c r="D123" s="145"/>
      <c r="E123" s="145"/>
      <c r="F123" s="146"/>
      <c r="G123" s="147"/>
      <c r="H123" s="148"/>
      <c r="I123" s="94"/>
      <c r="J123" s="149"/>
      <c r="K123" s="150"/>
    </row>
    <row r="124" spans="1:11" ht="16.5">
      <c r="A124" s="14">
        <v>1</v>
      </c>
      <c r="B124" s="14" t="s">
        <v>227</v>
      </c>
      <c r="C124" s="16" t="s">
        <v>258</v>
      </c>
      <c r="D124" s="22">
        <v>383</v>
      </c>
      <c r="E124" s="22" t="s">
        <v>78</v>
      </c>
      <c r="F124" s="85">
        <v>90000</v>
      </c>
      <c r="G124" s="77">
        <v>5000</v>
      </c>
      <c r="H124" s="71">
        <f>ROUND(F124/36,0)</f>
        <v>2500</v>
      </c>
      <c r="I124" s="69">
        <f>ROUND(G124*13%*31/365,0)</f>
        <v>55</v>
      </c>
      <c r="J124" s="69">
        <f t="shared" ref="J124:J125" si="61">SUM(H124:I124)</f>
        <v>2555</v>
      </c>
      <c r="K124" s="106">
        <f t="shared" ref="K124:K125" si="62">G124-H124</f>
        <v>2500</v>
      </c>
    </row>
    <row r="125" spans="1:11" ht="16.5">
      <c r="A125" s="14">
        <v>2</v>
      </c>
      <c r="B125" s="14" t="s">
        <v>163</v>
      </c>
      <c r="C125" s="16" t="s">
        <v>434</v>
      </c>
      <c r="D125" s="22">
        <v>162</v>
      </c>
      <c r="E125" s="22" t="s">
        <v>78</v>
      </c>
      <c r="F125" s="85">
        <v>200000</v>
      </c>
      <c r="G125" s="77">
        <v>176000</v>
      </c>
      <c r="H125" s="71">
        <v>4000</v>
      </c>
      <c r="I125" s="69">
        <f>ROUND(G125*13%*31/365,0)</f>
        <v>1943</v>
      </c>
      <c r="J125" s="69">
        <f t="shared" si="61"/>
        <v>5943</v>
      </c>
      <c r="K125" s="106">
        <f t="shared" si="62"/>
        <v>172000</v>
      </c>
    </row>
    <row r="126" spans="1:11" ht="16.5">
      <c r="A126" s="14"/>
      <c r="B126" s="13" t="s">
        <v>4</v>
      </c>
      <c r="C126" s="20"/>
      <c r="D126" s="20"/>
      <c r="E126" s="20"/>
      <c r="F126" s="97">
        <f t="shared" ref="F126:K126" si="63">SUM(F124:F125)</f>
        <v>290000</v>
      </c>
      <c r="G126" s="97">
        <f t="shared" si="63"/>
        <v>181000</v>
      </c>
      <c r="H126" s="97">
        <f t="shared" si="63"/>
        <v>6500</v>
      </c>
      <c r="I126" s="97">
        <f t="shared" si="63"/>
        <v>1998</v>
      </c>
      <c r="J126" s="97">
        <f t="shared" si="63"/>
        <v>8498</v>
      </c>
      <c r="K126" s="97">
        <f t="shared" si="63"/>
        <v>174500</v>
      </c>
    </row>
    <row r="127" spans="1:11" ht="16.5">
      <c r="A127" s="34"/>
      <c r="B127" s="29"/>
      <c r="C127" s="30"/>
      <c r="D127" s="30"/>
      <c r="E127" s="30"/>
      <c r="F127" s="91"/>
      <c r="G127" s="91"/>
      <c r="H127" s="74"/>
      <c r="I127" s="74"/>
      <c r="J127" s="74"/>
      <c r="K127" s="169"/>
    </row>
    <row r="128" spans="1:11" ht="16.5">
      <c r="A128" s="34"/>
      <c r="B128" s="29" t="s">
        <v>282</v>
      </c>
      <c r="C128" s="30"/>
      <c r="D128" s="30"/>
      <c r="E128" s="30"/>
      <c r="F128" s="78"/>
      <c r="G128" s="79"/>
      <c r="H128" s="74"/>
      <c r="I128" s="80"/>
      <c r="J128" s="74"/>
      <c r="K128" s="55"/>
    </row>
    <row r="129" spans="1:11" ht="16.5">
      <c r="A129" s="14">
        <v>1</v>
      </c>
      <c r="B129" s="67" t="s">
        <v>84</v>
      </c>
      <c r="C129" s="16" t="s">
        <v>360</v>
      </c>
      <c r="D129" s="22">
        <v>77</v>
      </c>
      <c r="E129" s="22" t="s">
        <v>78</v>
      </c>
      <c r="F129" s="85">
        <v>150000</v>
      </c>
      <c r="G129" s="77">
        <v>87495</v>
      </c>
      <c r="H129" s="71">
        <f>ROUND(F129/36,0)</f>
        <v>4167</v>
      </c>
      <c r="I129" s="69">
        <f>ROUND(G129*13%*31/365,0)</f>
        <v>966</v>
      </c>
      <c r="J129" s="104">
        <f>SUM(H129:I129)</f>
        <v>5133</v>
      </c>
      <c r="K129" s="106">
        <f t="shared" ref="K129:K130" si="64">G129-H129</f>
        <v>83328</v>
      </c>
    </row>
    <row r="130" spans="1:11" ht="16.5">
      <c r="A130" s="14">
        <v>2</v>
      </c>
      <c r="B130" s="14" t="s">
        <v>84</v>
      </c>
      <c r="C130" s="16" t="s">
        <v>392</v>
      </c>
      <c r="D130" s="22">
        <v>128</v>
      </c>
      <c r="E130" s="22" t="s">
        <v>78</v>
      </c>
      <c r="F130" s="85">
        <v>120000</v>
      </c>
      <c r="G130" s="77">
        <v>96000</v>
      </c>
      <c r="H130" s="71">
        <v>2400</v>
      </c>
      <c r="I130" s="69">
        <f>ROUND(G130*13%*31/365,0)</f>
        <v>1060</v>
      </c>
      <c r="J130" s="104">
        <f>SUM(H130:I130)</f>
        <v>3460</v>
      </c>
      <c r="K130" s="106">
        <f t="shared" si="64"/>
        <v>93600</v>
      </c>
    </row>
    <row r="131" spans="1:11" ht="16.5">
      <c r="A131" s="34"/>
      <c r="B131" s="29"/>
      <c r="C131" s="30"/>
      <c r="D131" s="30"/>
      <c r="E131" s="30"/>
      <c r="F131" s="97">
        <f>SUM(F129:F130)</f>
        <v>270000</v>
      </c>
      <c r="G131" s="97">
        <f t="shared" ref="G131:K131" si="65">SUM(G129:G130)</f>
        <v>183495</v>
      </c>
      <c r="H131" s="97">
        <f t="shared" si="65"/>
        <v>6567</v>
      </c>
      <c r="I131" s="97">
        <f t="shared" si="65"/>
        <v>2026</v>
      </c>
      <c r="J131" s="97">
        <f>SUM(H131:I131)</f>
        <v>8593</v>
      </c>
      <c r="K131" s="97">
        <f t="shared" si="65"/>
        <v>176928</v>
      </c>
    </row>
    <row r="132" spans="1:11" ht="16.5">
      <c r="A132" s="34"/>
      <c r="B132" s="29" t="s">
        <v>300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6.5">
      <c r="A133" s="14">
        <v>1</v>
      </c>
      <c r="B133" s="67" t="s">
        <v>406</v>
      </c>
      <c r="C133" s="16" t="s">
        <v>302</v>
      </c>
      <c r="D133" s="22">
        <v>8</v>
      </c>
      <c r="E133" s="22" t="s">
        <v>78</v>
      </c>
      <c r="F133" s="85">
        <v>200000</v>
      </c>
      <c r="G133" s="77">
        <v>61100</v>
      </c>
      <c r="H133" s="71">
        <f>ROUND(F133/36,0)</f>
        <v>5556</v>
      </c>
      <c r="I133" s="69">
        <f>ROUND(G133*13%*31/365,0)</f>
        <v>675</v>
      </c>
      <c r="J133" s="104">
        <f>SUM(H133:I133)</f>
        <v>6231</v>
      </c>
      <c r="K133" s="106">
        <f>SUM(G133-H133)</f>
        <v>55544</v>
      </c>
    </row>
    <row r="134" spans="1:11" ht="16.5">
      <c r="A134" s="152">
        <v>2</v>
      </c>
      <c r="B134" s="67" t="s">
        <v>406</v>
      </c>
      <c r="C134" s="16" t="s">
        <v>444</v>
      </c>
      <c r="D134" s="22">
        <v>12</v>
      </c>
      <c r="E134" s="22" t="s">
        <v>78</v>
      </c>
      <c r="F134" s="85">
        <v>200000</v>
      </c>
      <c r="G134" s="77">
        <v>61100</v>
      </c>
      <c r="H134" s="71">
        <f>ROUND(F134/36,0)</f>
        <v>5556</v>
      </c>
      <c r="I134" s="69">
        <f>ROUND(G134*13%*31/365,0)</f>
        <v>675</v>
      </c>
      <c r="J134" s="104">
        <f t="shared" ref="J134" si="66">SUM(H134:I134)</f>
        <v>6231</v>
      </c>
      <c r="K134" s="106">
        <f t="shared" ref="K134" si="67">SUM(G134-H134)</f>
        <v>55544</v>
      </c>
    </row>
    <row r="135" spans="1:11" ht="16.5">
      <c r="A135" s="34"/>
      <c r="B135" s="29"/>
      <c r="C135" s="30"/>
      <c r="D135" s="30"/>
      <c r="E135" s="30"/>
      <c r="F135" s="97">
        <f>SUM(F133:F134)</f>
        <v>400000</v>
      </c>
      <c r="G135" s="97">
        <f>SUM(G133:G134)</f>
        <v>122200</v>
      </c>
      <c r="H135" s="97">
        <f>SUM(H133:H134)</f>
        <v>11112</v>
      </c>
      <c r="I135" s="97">
        <f>SUM(I133:I134)</f>
        <v>1350</v>
      </c>
      <c r="J135" s="97">
        <f>SUM(H135:I135)</f>
        <v>12462</v>
      </c>
      <c r="K135" s="97">
        <f>SUM(K133:K134)</f>
        <v>111088</v>
      </c>
    </row>
    <row r="136" spans="1:11" ht="16.5">
      <c r="A136" s="34"/>
      <c r="B136" s="29" t="s">
        <v>352</v>
      </c>
      <c r="C136" s="30"/>
      <c r="D136" s="30"/>
      <c r="E136" s="30"/>
      <c r="F136" s="78"/>
      <c r="G136" s="79"/>
      <c r="H136" s="74"/>
      <c r="I136" s="80"/>
      <c r="J136" s="74"/>
      <c r="K136" s="55"/>
    </row>
    <row r="137" spans="1:11" ht="16.5">
      <c r="A137" s="14">
        <v>1</v>
      </c>
      <c r="B137" s="67" t="s">
        <v>407</v>
      </c>
      <c r="C137" s="16" t="s">
        <v>351</v>
      </c>
      <c r="D137" s="22">
        <v>71</v>
      </c>
      <c r="E137" s="22" t="s">
        <v>78</v>
      </c>
      <c r="F137" s="85">
        <v>180000</v>
      </c>
      <c r="G137" s="77">
        <v>35178</v>
      </c>
      <c r="H137" s="71">
        <f>ROUND(F137/36,0)</f>
        <v>5000</v>
      </c>
      <c r="I137" s="69">
        <v>388</v>
      </c>
      <c r="J137" s="104">
        <f>SUM(H137:I137)</f>
        <v>5388</v>
      </c>
      <c r="K137" s="106">
        <f t="shared" ref="K137" si="68">G137-H137</f>
        <v>30178</v>
      </c>
    </row>
    <row r="138" spans="1:11" ht="16.5">
      <c r="A138" s="34"/>
      <c r="B138" s="29"/>
      <c r="C138" s="30"/>
      <c r="D138" s="30"/>
      <c r="E138" s="30"/>
      <c r="F138" s="97">
        <f>SUM(F137)</f>
        <v>180000</v>
      </c>
      <c r="G138" s="97">
        <f t="shared" ref="G138:K138" si="69">SUM(G137)</f>
        <v>35178</v>
      </c>
      <c r="H138" s="97">
        <f t="shared" si="69"/>
        <v>5000</v>
      </c>
      <c r="I138" s="97">
        <f t="shared" si="69"/>
        <v>388</v>
      </c>
      <c r="J138" s="97">
        <f>SUM(H138:I138)</f>
        <v>5388</v>
      </c>
      <c r="K138" s="97">
        <f t="shared" si="69"/>
        <v>30178</v>
      </c>
    </row>
    <row r="139" spans="1:11" ht="16.5">
      <c r="A139" s="34"/>
      <c r="B139" s="29" t="s">
        <v>404</v>
      </c>
      <c r="C139" s="30"/>
      <c r="D139" s="30"/>
      <c r="E139" s="30"/>
      <c r="F139" s="78"/>
      <c r="G139" s="79"/>
      <c r="H139" s="74"/>
      <c r="I139" s="80"/>
      <c r="J139" s="74"/>
      <c r="K139" s="55"/>
    </row>
    <row r="140" spans="1:11" ht="16.5">
      <c r="A140" s="14">
        <v>1</v>
      </c>
      <c r="B140" s="67" t="s">
        <v>408</v>
      </c>
      <c r="C140" s="16" t="s">
        <v>420</v>
      </c>
      <c r="D140" s="22">
        <v>88</v>
      </c>
      <c r="E140" s="22" t="s">
        <v>78</v>
      </c>
      <c r="F140" s="85">
        <v>300000</v>
      </c>
      <c r="G140" s="77">
        <v>232800</v>
      </c>
      <c r="H140" s="71">
        <v>6000</v>
      </c>
      <c r="I140" s="69">
        <f>ROUND(G140*13%*31/365,0)</f>
        <v>2570</v>
      </c>
      <c r="J140" s="104">
        <f>SUM(H140:I140)</f>
        <v>8570</v>
      </c>
      <c r="K140" s="106">
        <f t="shared" ref="K140" si="70">G140-H140</f>
        <v>226800</v>
      </c>
    </row>
    <row r="141" spans="1:11" ht="16.5">
      <c r="A141" s="34"/>
      <c r="B141" s="29"/>
      <c r="C141" s="30"/>
      <c r="D141" s="30"/>
      <c r="E141" s="30"/>
      <c r="F141" s="97">
        <f>SUM(F140)</f>
        <v>300000</v>
      </c>
      <c r="G141" s="97">
        <f t="shared" ref="G141:I141" si="71">SUM(G140)</f>
        <v>232800</v>
      </c>
      <c r="H141" s="97">
        <f t="shared" si="71"/>
        <v>6000</v>
      </c>
      <c r="I141" s="97">
        <f t="shared" si="71"/>
        <v>2570</v>
      </c>
      <c r="J141" s="97">
        <f>SUM(H141:I141)</f>
        <v>8570</v>
      </c>
      <c r="K141" s="97">
        <f t="shared" ref="K141" si="72">SUM(K140)</f>
        <v>226800</v>
      </c>
    </row>
    <row r="142" spans="1:11" ht="17.25" thickBot="1">
      <c r="A142" s="34"/>
      <c r="B142" s="29"/>
      <c r="C142" s="30"/>
      <c r="D142" s="30"/>
      <c r="E142" s="30"/>
      <c r="F142" s="97"/>
      <c r="G142" s="97"/>
      <c r="H142" s="72"/>
      <c r="I142" s="72"/>
      <c r="J142" s="72"/>
      <c r="K142" s="131"/>
    </row>
    <row r="143" spans="1:11" ht="17.25" thickBot="1">
      <c r="B143" s="51" t="s">
        <v>20</v>
      </c>
      <c r="C143" s="39"/>
      <c r="D143" s="39"/>
      <c r="E143" s="39"/>
      <c r="F143" s="72">
        <f t="shared" ref="F143:K143" si="73">SUM(F138+F135+F131+F126+F121+F115+F109+F100+F95+F79+F67+F53+F41+F34+F27+F20+F12+F141)</f>
        <v>14247700</v>
      </c>
      <c r="G143" s="72">
        <f t="shared" si="73"/>
        <v>10362233</v>
      </c>
      <c r="H143" s="72">
        <f t="shared" si="73"/>
        <v>349272</v>
      </c>
      <c r="I143" s="72">
        <f t="shared" si="73"/>
        <v>120102</v>
      </c>
      <c r="J143" s="72">
        <f t="shared" si="73"/>
        <v>469374</v>
      </c>
      <c r="K143" s="72">
        <f t="shared" si="73"/>
        <v>10012961</v>
      </c>
    </row>
    <row r="144" spans="1:11">
      <c r="B144" s="2"/>
      <c r="C144" s="2"/>
      <c r="D144" s="3"/>
      <c r="E144" s="3"/>
      <c r="F144" s="3"/>
      <c r="G144" s="3"/>
    </row>
    <row r="145" spans="2:12">
      <c r="B145" s="2"/>
      <c r="C145" s="2"/>
      <c r="D145" s="3"/>
      <c r="E145" s="3"/>
      <c r="F145" s="3"/>
      <c r="G145" s="3"/>
    </row>
    <row r="146" spans="2:12" ht="18.75">
      <c r="E146" s="4"/>
      <c r="F146" s="1"/>
      <c r="G146" s="1"/>
      <c r="L146" t="s">
        <v>321</v>
      </c>
    </row>
    <row r="147" spans="2:12">
      <c r="F147" s="1"/>
      <c r="G147" s="1"/>
    </row>
    <row r="149" spans="2:12" ht="16.5">
      <c r="B149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5" max="10" man="1"/>
    <brk id="68" max="10" man="1"/>
    <brk id="110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L146"/>
  <sheetViews>
    <sheetView view="pageBreakPreview" topLeftCell="A11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5.57031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449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13882</v>
      </c>
      <c r="H6" s="71">
        <f t="shared" ref="H6:H11" si="0">ROUND(F6/36,0)</f>
        <v>2778</v>
      </c>
      <c r="I6" s="69">
        <f>ROUND(G6*13%*30/365,0)</f>
        <v>148</v>
      </c>
      <c r="J6" s="71">
        <f t="shared" ref="J6:J11" si="1">SUM(H6:I6)</f>
        <v>2926</v>
      </c>
      <c r="K6" s="135">
        <f t="shared" ref="K6:K11" si="2">G6-H6</f>
        <v>11104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88000</v>
      </c>
      <c r="H7" s="71">
        <v>2000</v>
      </c>
      <c r="I7" s="69">
        <f t="shared" ref="I7:I11" si="3">ROUND(G7*13%*30/365,0)</f>
        <v>940</v>
      </c>
      <c r="J7" s="71">
        <f t="shared" si="1"/>
        <v>2940</v>
      </c>
      <c r="K7" s="135">
        <f t="shared" si="2"/>
        <v>86000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201600</v>
      </c>
      <c r="H8" s="71">
        <v>4480</v>
      </c>
      <c r="I8" s="69">
        <f t="shared" si="3"/>
        <v>2154</v>
      </c>
      <c r="J8" s="71">
        <f t="shared" si="1"/>
        <v>6634</v>
      </c>
      <c r="K8" s="135">
        <f t="shared" si="2"/>
        <v>197120</v>
      </c>
    </row>
    <row r="9" spans="1:11" ht="16.5">
      <c r="A9" s="10">
        <v>4</v>
      </c>
      <c r="B9" s="156" t="s">
        <v>3</v>
      </c>
      <c r="C9" s="16" t="s">
        <v>143</v>
      </c>
      <c r="D9" s="17">
        <v>102</v>
      </c>
      <c r="E9" s="16" t="s">
        <v>38</v>
      </c>
      <c r="F9" s="70">
        <v>190000</v>
      </c>
      <c r="G9" s="77">
        <v>152000</v>
      </c>
      <c r="H9" s="71">
        <v>3800</v>
      </c>
      <c r="I9" s="69">
        <f t="shared" si="3"/>
        <v>1624</v>
      </c>
      <c r="J9" s="71">
        <f t="shared" si="1"/>
        <v>5424</v>
      </c>
      <c r="K9" s="106">
        <f t="shared" si="2"/>
        <v>148200</v>
      </c>
    </row>
    <row r="10" spans="1:11" ht="16.5">
      <c r="A10" s="10">
        <v>5</v>
      </c>
      <c r="B10" s="156" t="s">
        <v>353</v>
      </c>
      <c r="C10" s="122" t="s">
        <v>354</v>
      </c>
      <c r="D10" s="124">
        <v>72</v>
      </c>
      <c r="E10" s="122" t="s">
        <v>38</v>
      </c>
      <c r="F10" s="70">
        <v>30000</v>
      </c>
      <c r="G10" s="77">
        <v>17505</v>
      </c>
      <c r="H10" s="71">
        <f t="shared" si="0"/>
        <v>833</v>
      </c>
      <c r="I10" s="69">
        <f t="shared" si="3"/>
        <v>187</v>
      </c>
      <c r="J10" s="71">
        <f t="shared" si="1"/>
        <v>1020</v>
      </c>
      <c r="K10" s="135">
        <f t="shared" si="2"/>
        <v>16672</v>
      </c>
    </row>
    <row r="11" spans="1:11" ht="16.5">
      <c r="A11" s="10">
        <v>6</v>
      </c>
      <c r="B11" s="156" t="s">
        <v>353</v>
      </c>
      <c r="C11" s="122" t="s">
        <v>362</v>
      </c>
      <c r="D11" s="124">
        <v>74</v>
      </c>
      <c r="E11" s="122" t="s">
        <v>38</v>
      </c>
      <c r="F11" s="70">
        <v>50000</v>
      </c>
      <c r="G11" s="77">
        <v>30554</v>
      </c>
      <c r="H11" s="71">
        <f t="shared" si="0"/>
        <v>1389</v>
      </c>
      <c r="I11" s="69">
        <f t="shared" si="3"/>
        <v>326</v>
      </c>
      <c r="J11" s="71">
        <f t="shared" si="1"/>
        <v>1715</v>
      </c>
      <c r="K11" s="135">
        <f t="shared" si="2"/>
        <v>29165</v>
      </c>
    </row>
    <row r="12" spans="1:11" ht="16.5">
      <c r="A12" s="10"/>
      <c r="B12" s="13" t="s">
        <v>4</v>
      </c>
      <c r="C12" s="10"/>
      <c r="D12" s="10"/>
      <c r="E12" s="10"/>
      <c r="F12" s="127">
        <f>SUM(F6:F11)</f>
        <v>694000</v>
      </c>
      <c r="G12" s="127">
        <f t="shared" ref="G12:K12" si="4">SUM(G6:G11)</f>
        <v>503541</v>
      </c>
      <c r="H12" s="127">
        <f t="shared" si="4"/>
        <v>15280</v>
      </c>
      <c r="I12" s="127">
        <f t="shared" si="4"/>
        <v>5379</v>
      </c>
      <c r="J12" s="127">
        <f t="shared" si="4"/>
        <v>20659</v>
      </c>
      <c r="K12" s="127">
        <f t="shared" si="4"/>
        <v>488261</v>
      </c>
    </row>
    <row r="13" spans="1:11" ht="16.5">
      <c r="A13" s="44"/>
      <c r="B13" s="29"/>
      <c r="C13" s="44"/>
      <c r="D13" s="44"/>
      <c r="E13" s="44"/>
      <c r="F13" s="159"/>
      <c r="G13" s="159"/>
      <c r="H13" s="159"/>
      <c r="I13" s="159"/>
      <c r="J13" s="159"/>
      <c r="K13" s="160"/>
    </row>
    <row r="14" spans="1:11" ht="16.5">
      <c r="A14" s="28"/>
      <c r="B14" s="29" t="s">
        <v>5</v>
      </c>
      <c r="C14" s="30"/>
      <c r="D14" s="30"/>
      <c r="E14" s="30"/>
      <c r="F14" s="73"/>
      <c r="G14" s="73"/>
      <c r="H14" s="75"/>
      <c r="I14" s="76"/>
      <c r="J14" s="76"/>
      <c r="K14" s="120"/>
    </row>
    <row r="15" spans="1:11" ht="15.75">
      <c r="A15" s="15">
        <v>1</v>
      </c>
      <c r="B15" s="14" t="s">
        <v>179</v>
      </c>
      <c r="C15" s="16" t="s">
        <v>416</v>
      </c>
      <c r="D15" s="17">
        <v>82</v>
      </c>
      <c r="E15" s="16" t="s">
        <v>38</v>
      </c>
      <c r="F15" s="70">
        <v>250000</v>
      </c>
      <c r="G15" s="77">
        <v>184780</v>
      </c>
      <c r="H15" s="71">
        <v>5435</v>
      </c>
      <c r="I15" s="69">
        <f>ROUND(G15*13%*30/365,0)</f>
        <v>1974</v>
      </c>
      <c r="J15" s="71">
        <f t="shared" ref="J15:J26" si="5">SUM(H15:I15)</f>
        <v>7409</v>
      </c>
      <c r="K15" s="106">
        <f t="shared" ref="K15:K26" si="6">G15-H15</f>
        <v>179345</v>
      </c>
    </row>
    <row r="16" spans="1:11" ht="15.75">
      <c r="A16" s="15">
        <v>2</v>
      </c>
      <c r="B16" s="14" t="s">
        <v>179</v>
      </c>
      <c r="C16" s="16" t="s">
        <v>376</v>
      </c>
      <c r="D16" s="17">
        <v>84</v>
      </c>
      <c r="E16" s="16" t="s">
        <v>38</v>
      </c>
      <c r="F16" s="70">
        <v>250000</v>
      </c>
      <c r="G16" s="77">
        <v>190000</v>
      </c>
      <c r="H16" s="71">
        <v>5000</v>
      </c>
      <c r="I16" s="69">
        <f t="shared" ref="I16:I19" si="7">ROUND(G16*13%*30/365,0)</f>
        <v>2030</v>
      </c>
      <c r="J16" s="71">
        <f t="shared" si="5"/>
        <v>7030</v>
      </c>
      <c r="K16" s="106">
        <f t="shared" si="6"/>
        <v>185000</v>
      </c>
    </row>
    <row r="17" spans="1:11" ht="15.75">
      <c r="A17" s="15">
        <v>3</v>
      </c>
      <c r="B17" s="14" t="s">
        <v>5</v>
      </c>
      <c r="C17" s="16" t="s">
        <v>375</v>
      </c>
      <c r="D17" s="17">
        <v>86</v>
      </c>
      <c r="E17" s="16" t="s">
        <v>38</v>
      </c>
      <c r="F17" s="70">
        <v>400000</v>
      </c>
      <c r="G17" s="77">
        <v>312000</v>
      </c>
      <c r="H17" s="71">
        <v>8000</v>
      </c>
      <c r="I17" s="69">
        <f t="shared" si="7"/>
        <v>3334</v>
      </c>
      <c r="J17" s="71">
        <f t="shared" si="5"/>
        <v>11334</v>
      </c>
      <c r="K17" s="106">
        <f t="shared" si="6"/>
        <v>304000</v>
      </c>
    </row>
    <row r="18" spans="1:11" ht="15.75">
      <c r="A18" s="15">
        <v>4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160000</v>
      </c>
      <c r="H18" s="71">
        <v>4000</v>
      </c>
      <c r="I18" s="69">
        <f t="shared" si="7"/>
        <v>1710</v>
      </c>
      <c r="J18" s="71">
        <f t="shared" si="5"/>
        <v>5710</v>
      </c>
      <c r="K18" s="106">
        <f>G18-H18</f>
        <v>156000</v>
      </c>
    </row>
    <row r="19" spans="1:11" ht="15.75">
      <c r="A19" s="15">
        <v>5</v>
      </c>
      <c r="B19" s="14" t="s">
        <v>429</v>
      </c>
      <c r="C19" s="16" t="s">
        <v>430</v>
      </c>
      <c r="D19" s="17">
        <v>156</v>
      </c>
      <c r="E19" s="16" t="s">
        <v>38</v>
      </c>
      <c r="F19" s="70">
        <v>150000</v>
      </c>
      <c r="G19" s="77">
        <v>135000</v>
      </c>
      <c r="H19" s="71">
        <v>3000</v>
      </c>
      <c r="I19" s="69">
        <f t="shared" si="7"/>
        <v>1442</v>
      </c>
      <c r="J19" s="71">
        <f t="shared" si="5"/>
        <v>4442</v>
      </c>
      <c r="K19" s="106">
        <f>G19-H19</f>
        <v>132000</v>
      </c>
    </row>
    <row r="20" spans="1:11" ht="16.5">
      <c r="A20" s="15"/>
      <c r="B20" s="13" t="s">
        <v>4</v>
      </c>
      <c r="C20" s="16"/>
      <c r="D20" s="17"/>
      <c r="E20" s="16"/>
      <c r="F20" s="97">
        <f>SUM(F15:F19)</f>
        <v>1250000</v>
      </c>
      <c r="G20" s="97">
        <f t="shared" ref="G20:K20" si="8">SUM(G15:G19)</f>
        <v>981780</v>
      </c>
      <c r="H20" s="97">
        <f t="shared" si="8"/>
        <v>25435</v>
      </c>
      <c r="I20" s="97">
        <f t="shared" si="8"/>
        <v>10490</v>
      </c>
      <c r="J20" s="97">
        <f t="shared" si="8"/>
        <v>35925</v>
      </c>
      <c r="K20" s="97">
        <f t="shared" si="8"/>
        <v>956345</v>
      </c>
    </row>
    <row r="21" spans="1:11" ht="16.5">
      <c r="A21" s="15"/>
      <c r="B21" s="13"/>
      <c r="C21" s="16"/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38500</v>
      </c>
      <c r="G23" s="77">
        <v>214500</v>
      </c>
      <c r="H23" s="71">
        <v>5500</v>
      </c>
      <c r="I23" s="69">
        <f>ROUND(G23*13%*30/365,0)</f>
        <v>2292</v>
      </c>
      <c r="J23" s="71">
        <f t="shared" si="5"/>
        <v>7792</v>
      </c>
      <c r="K23" s="106">
        <f t="shared" si="6"/>
        <v>209000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33600</v>
      </c>
      <c r="G24" s="77">
        <v>224000</v>
      </c>
      <c r="H24" s="71">
        <v>5600</v>
      </c>
      <c r="I24" s="69">
        <f t="shared" ref="I24:I26" si="9">ROUND(G24*13%*30/365,0)</f>
        <v>2393</v>
      </c>
      <c r="J24" s="71">
        <f t="shared" si="5"/>
        <v>7993</v>
      </c>
      <c r="K24" s="106">
        <f t="shared" si="6"/>
        <v>218400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47600</v>
      </c>
      <c r="G25" s="77">
        <v>265200</v>
      </c>
      <c r="H25" s="71">
        <v>6800</v>
      </c>
      <c r="I25" s="69">
        <f t="shared" si="9"/>
        <v>2834</v>
      </c>
      <c r="J25" s="71">
        <f t="shared" si="5"/>
        <v>9634</v>
      </c>
      <c r="K25" s="106">
        <f t="shared" si="6"/>
        <v>258400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36000</v>
      </c>
      <c r="G26" s="77">
        <v>148000</v>
      </c>
      <c r="H26" s="71">
        <v>4000</v>
      </c>
      <c r="I26" s="69">
        <f t="shared" si="9"/>
        <v>1581</v>
      </c>
      <c r="J26" s="71">
        <f t="shared" si="5"/>
        <v>5581</v>
      </c>
      <c r="K26" s="106">
        <f t="shared" si="6"/>
        <v>144000</v>
      </c>
    </row>
    <row r="27" spans="1:11" ht="16.5">
      <c r="B27" s="13" t="s">
        <v>4</v>
      </c>
      <c r="F27" s="97">
        <f>SUM(F23:F26)</f>
        <v>155700</v>
      </c>
      <c r="G27" s="97">
        <f t="shared" ref="G27:K27" si="10">SUM(G23:G26)</f>
        <v>851700</v>
      </c>
      <c r="H27" s="97">
        <f t="shared" si="10"/>
        <v>21900</v>
      </c>
      <c r="I27" s="97">
        <f t="shared" si="10"/>
        <v>9100</v>
      </c>
      <c r="J27" s="97">
        <f t="shared" si="10"/>
        <v>31000</v>
      </c>
      <c r="K27" s="97">
        <f t="shared" si="10"/>
        <v>829800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120</v>
      </c>
      <c r="C30" s="16" t="s">
        <v>411</v>
      </c>
      <c r="D30" s="26" t="s">
        <v>306</v>
      </c>
      <c r="E30" s="16" t="s">
        <v>38</v>
      </c>
      <c r="F30" s="70">
        <v>170000</v>
      </c>
      <c r="G30" s="77">
        <v>56672</v>
      </c>
      <c r="H30" s="71">
        <f t="shared" ref="H30:H31" si="11">ROUND(F30/36,0)</f>
        <v>4722</v>
      </c>
      <c r="I30" s="69">
        <f>ROUND(G30*13%*30/365,0)</f>
        <v>606</v>
      </c>
      <c r="J30" s="69">
        <f t="shared" ref="J30:J33" si="12">SUM(H30:I30)</f>
        <v>5328</v>
      </c>
      <c r="K30" s="106">
        <f t="shared" ref="K30:K33" si="13">G30-H30</f>
        <v>51950</v>
      </c>
    </row>
    <row r="31" spans="1:11" ht="15.75">
      <c r="A31" s="15">
        <v>2</v>
      </c>
      <c r="B31" s="158" t="s">
        <v>120</v>
      </c>
      <c r="C31" s="16" t="s">
        <v>417</v>
      </c>
      <c r="D31" s="26" t="s">
        <v>308</v>
      </c>
      <c r="E31" s="16" t="s">
        <v>38</v>
      </c>
      <c r="F31" s="70">
        <v>150000</v>
      </c>
      <c r="G31" s="77">
        <v>49992</v>
      </c>
      <c r="H31" s="71">
        <f t="shared" si="11"/>
        <v>4167</v>
      </c>
      <c r="I31" s="69">
        <f t="shared" ref="I31:I33" si="14">ROUND(G31*13%*30/365,0)</f>
        <v>534</v>
      </c>
      <c r="J31" s="69">
        <f t="shared" si="12"/>
        <v>4701</v>
      </c>
      <c r="K31" s="106">
        <f t="shared" si="13"/>
        <v>45825</v>
      </c>
    </row>
    <row r="32" spans="1:11" ht="15.75">
      <c r="A32" s="15">
        <v>3</v>
      </c>
      <c r="B32" s="158" t="s">
        <v>120</v>
      </c>
      <c r="C32" s="16" t="s">
        <v>427</v>
      </c>
      <c r="D32" s="26" t="s">
        <v>326</v>
      </c>
      <c r="E32" s="16" t="s">
        <v>38</v>
      </c>
      <c r="F32" s="70">
        <v>130000</v>
      </c>
      <c r="G32" s="77">
        <v>57780</v>
      </c>
      <c r="H32" s="71">
        <v>3611</v>
      </c>
      <c r="I32" s="69">
        <f t="shared" si="14"/>
        <v>617</v>
      </c>
      <c r="J32" s="69">
        <f>SUM(H32:I32)</f>
        <v>4228</v>
      </c>
      <c r="K32" s="106">
        <f>G32-H32</f>
        <v>54169</v>
      </c>
    </row>
    <row r="33" spans="1:11" ht="15.75">
      <c r="A33" s="15">
        <v>4</v>
      </c>
      <c r="B33" s="158" t="s">
        <v>91</v>
      </c>
      <c r="C33" s="16" t="s">
        <v>432</v>
      </c>
      <c r="D33" s="26" t="s">
        <v>433</v>
      </c>
      <c r="E33" s="16" t="s">
        <v>38</v>
      </c>
      <c r="F33" s="70">
        <v>150000</v>
      </c>
      <c r="G33" s="77">
        <v>135000</v>
      </c>
      <c r="H33" s="71">
        <v>3000</v>
      </c>
      <c r="I33" s="69">
        <f t="shared" si="14"/>
        <v>1442</v>
      </c>
      <c r="J33" s="69">
        <f t="shared" si="12"/>
        <v>4442</v>
      </c>
      <c r="K33" s="106">
        <f t="shared" si="13"/>
        <v>132000</v>
      </c>
    </row>
    <row r="34" spans="1:11" ht="16.5">
      <c r="A34" s="15"/>
      <c r="B34" s="13" t="s">
        <v>4</v>
      </c>
      <c r="C34" s="20"/>
      <c r="D34" s="20"/>
      <c r="E34" s="20"/>
      <c r="F34" s="72">
        <f t="shared" ref="F34:K34" si="15">SUM(F30:F33)</f>
        <v>600000</v>
      </c>
      <c r="G34" s="72">
        <f t="shared" si="15"/>
        <v>299444</v>
      </c>
      <c r="H34" s="72">
        <f t="shared" si="15"/>
        <v>15500</v>
      </c>
      <c r="I34" s="72">
        <f t="shared" si="15"/>
        <v>3199</v>
      </c>
      <c r="J34" s="72">
        <f t="shared" si="15"/>
        <v>18699</v>
      </c>
      <c r="K34" s="72">
        <f t="shared" si="15"/>
        <v>283944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412</v>
      </c>
      <c r="D37" s="19">
        <v>70</v>
      </c>
      <c r="E37" s="16" t="s">
        <v>38</v>
      </c>
      <c r="F37" s="70">
        <v>300000</v>
      </c>
      <c r="G37" s="77">
        <v>166672</v>
      </c>
      <c r="H37" s="71">
        <f>ROUND(F37/36,0)</f>
        <v>8333</v>
      </c>
      <c r="I37" s="69">
        <f>ROUND(G37*13%*30/365,0)</f>
        <v>1781</v>
      </c>
      <c r="J37" s="99">
        <f t="shared" ref="J37:J40" si="16">SUM(H37:I37)</f>
        <v>10114</v>
      </c>
      <c r="K37" s="106">
        <f t="shared" ref="K37:K40" si="17">G37-H37</f>
        <v>158339</v>
      </c>
    </row>
    <row r="38" spans="1:11" ht="15.75">
      <c r="A38" s="15">
        <v>2</v>
      </c>
      <c r="B38" s="14" t="s">
        <v>11</v>
      </c>
      <c r="C38" s="16" t="s">
        <v>344</v>
      </c>
      <c r="D38" s="19">
        <v>164</v>
      </c>
      <c r="E38" s="16" t="s">
        <v>38</v>
      </c>
      <c r="F38" s="70">
        <v>270000</v>
      </c>
      <c r="G38" s="77">
        <v>248400</v>
      </c>
      <c r="H38" s="71">
        <v>5400</v>
      </c>
      <c r="I38" s="69">
        <f t="shared" ref="I38:I40" si="18">ROUND(G38*13%*30/365,0)</f>
        <v>2654</v>
      </c>
      <c r="J38" s="99">
        <f t="shared" si="16"/>
        <v>8054</v>
      </c>
      <c r="K38" s="106">
        <f t="shared" si="17"/>
        <v>243000</v>
      </c>
    </row>
    <row r="39" spans="1:11" ht="15.75">
      <c r="A39" s="15">
        <v>3</v>
      </c>
      <c r="B39" s="14" t="s">
        <v>73</v>
      </c>
      <c r="C39" s="16" t="s">
        <v>414</v>
      </c>
      <c r="D39" s="19">
        <v>68</v>
      </c>
      <c r="E39" s="16" t="s">
        <v>38</v>
      </c>
      <c r="F39" s="70">
        <v>100000</v>
      </c>
      <c r="G39" s="77">
        <v>55552</v>
      </c>
      <c r="H39" s="71">
        <v>2778</v>
      </c>
      <c r="I39" s="69">
        <f t="shared" si="18"/>
        <v>594</v>
      </c>
      <c r="J39" s="99">
        <f t="shared" si="16"/>
        <v>3372</v>
      </c>
      <c r="K39" s="106">
        <f t="shared" si="17"/>
        <v>52774</v>
      </c>
    </row>
    <row r="40" spans="1:11" ht="15.75">
      <c r="A40" s="15">
        <v>4</v>
      </c>
      <c r="B40" s="14" t="s">
        <v>73</v>
      </c>
      <c r="C40" s="16" t="s">
        <v>415</v>
      </c>
      <c r="D40" s="19">
        <v>69</v>
      </c>
      <c r="E40" s="16" t="s">
        <v>38</v>
      </c>
      <c r="F40" s="70">
        <v>340000</v>
      </c>
      <c r="G40" s="77">
        <v>70000</v>
      </c>
      <c r="H40" s="71">
        <v>10625</v>
      </c>
      <c r="I40" s="69">
        <f t="shared" si="18"/>
        <v>748</v>
      </c>
      <c r="J40" s="99">
        <f t="shared" si="16"/>
        <v>11373</v>
      </c>
      <c r="K40" s="106">
        <f t="shared" si="17"/>
        <v>59375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19">SUM(F37:F40)</f>
        <v>1010000</v>
      </c>
      <c r="G41" s="72">
        <f t="shared" si="19"/>
        <v>540624</v>
      </c>
      <c r="H41" s="72">
        <f t="shared" si="19"/>
        <v>27136</v>
      </c>
      <c r="I41" s="72">
        <f t="shared" si="19"/>
        <v>5777</v>
      </c>
      <c r="J41" s="72">
        <f>SUM(H41:I41)</f>
        <v>32913</v>
      </c>
      <c r="K41" s="72">
        <f t="shared" si="19"/>
        <v>513488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52500</v>
      </c>
      <c r="H44" s="71">
        <f t="shared" ref="H44:H49" si="20">ROUND(F44/36,0)</f>
        <v>3750</v>
      </c>
      <c r="I44" s="69">
        <f>ROUND(G44*13%*30/365,0)</f>
        <v>561</v>
      </c>
      <c r="J44" s="99">
        <f t="shared" ref="J44:J52" si="21">SUM(H44:I44)</f>
        <v>4311</v>
      </c>
      <c r="K44" s="106">
        <f t="shared" ref="K44:K52" si="22">G44-H44</f>
        <v>48750</v>
      </c>
    </row>
    <row r="45" spans="1:11" ht="15.75">
      <c r="A45" s="15">
        <v>2</v>
      </c>
      <c r="B45" s="14" t="s">
        <v>327</v>
      </c>
      <c r="C45" s="16" t="s">
        <v>328</v>
      </c>
      <c r="D45" s="17">
        <v>48</v>
      </c>
      <c r="E45" s="16" t="s">
        <v>38</v>
      </c>
      <c r="F45" s="70">
        <v>120000</v>
      </c>
      <c r="G45" s="77">
        <v>53340</v>
      </c>
      <c r="H45" s="71">
        <f t="shared" si="20"/>
        <v>3333</v>
      </c>
      <c r="I45" s="69">
        <f t="shared" ref="I45:I52" si="23">ROUND(G45*13%*30/365,0)</f>
        <v>570</v>
      </c>
      <c r="J45" s="99">
        <f t="shared" si="21"/>
        <v>3903</v>
      </c>
      <c r="K45" s="106">
        <f t="shared" si="22"/>
        <v>50007</v>
      </c>
    </row>
    <row r="46" spans="1:11" ht="15.75">
      <c r="A46" s="15">
        <v>3</v>
      </c>
      <c r="B46" s="14" t="s">
        <v>327</v>
      </c>
      <c r="C46" s="16" t="s">
        <v>329</v>
      </c>
      <c r="D46" s="17">
        <v>50</v>
      </c>
      <c r="E46" s="16" t="s">
        <v>38</v>
      </c>
      <c r="F46" s="70">
        <v>130000</v>
      </c>
      <c r="G46" s="77">
        <v>57780</v>
      </c>
      <c r="H46" s="71">
        <f t="shared" si="20"/>
        <v>3611</v>
      </c>
      <c r="I46" s="69">
        <f t="shared" si="23"/>
        <v>617</v>
      </c>
      <c r="J46" s="99">
        <f t="shared" si="21"/>
        <v>4228</v>
      </c>
      <c r="K46" s="106">
        <f t="shared" si="22"/>
        <v>54169</v>
      </c>
    </row>
    <row r="47" spans="1:11" ht="15.75">
      <c r="A47" s="15">
        <v>4</v>
      </c>
      <c r="B47" s="14" t="s">
        <v>97</v>
      </c>
      <c r="C47" s="16" t="s">
        <v>441</v>
      </c>
      <c r="D47" s="17">
        <v>170</v>
      </c>
      <c r="E47" s="16" t="s">
        <v>38</v>
      </c>
      <c r="F47" s="70">
        <v>220000</v>
      </c>
      <c r="G47" s="77">
        <v>211200</v>
      </c>
      <c r="H47" s="71">
        <v>4400</v>
      </c>
      <c r="I47" s="69">
        <f t="shared" si="23"/>
        <v>2257</v>
      </c>
      <c r="J47" s="99">
        <f t="shared" si="21"/>
        <v>6657</v>
      </c>
      <c r="K47" s="106">
        <f t="shared" si="22"/>
        <v>206800</v>
      </c>
    </row>
    <row r="48" spans="1:11" ht="15.75">
      <c r="A48" s="15">
        <v>5</v>
      </c>
      <c r="B48" s="14" t="s">
        <v>14</v>
      </c>
      <c r="C48" s="16" t="s">
        <v>59</v>
      </c>
      <c r="D48" s="17">
        <v>176</v>
      </c>
      <c r="E48" s="16" t="s">
        <v>38</v>
      </c>
      <c r="F48" s="70">
        <v>100000</v>
      </c>
      <c r="G48" s="77">
        <v>96000</v>
      </c>
      <c r="H48" s="71">
        <v>2000</v>
      </c>
      <c r="I48" s="69">
        <f t="shared" si="23"/>
        <v>1026</v>
      </c>
      <c r="J48" s="99">
        <f t="shared" si="21"/>
        <v>3026</v>
      </c>
      <c r="K48" s="106">
        <f t="shared" si="22"/>
        <v>94000</v>
      </c>
    </row>
    <row r="49" spans="1:11" ht="15.75">
      <c r="A49" s="15">
        <v>6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144440</v>
      </c>
      <c r="H49" s="71">
        <f t="shared" si="20"/>
        <v>5556</v>
      </c>
      <c r="I49" s="69">
        <f t="shared" si="23"/>
        <v>1543</v>
      </c>
      <c r="J49" s="99">
        <f t="shared" si="21"/>
        <v>7099</v>
      </c>
      <c r="K49" s="106">
        <f t="shared" si="22"/>
        <v>138884</v>
      </c>
    </row>
    <row r="50" spans="1:11" ht="15.75">
      <c r="A50" s="15">
        <v>7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168000</v>
      </c>
      <c r="H50" s="71">
        <v>4200</v>
      </c>
      <c r="I50" s="69">
        <f t="shared" si="23"/>
        <v>1795</v>
      </c>
      <c r="J50" s="99">
        <f t="shared" si="21"/>
        <v>5995</v>
      </c>
      <c r="K50" s="106">
        <f t="shared" si="22"/>
        <v>163800</v>
      </c>
    </row>
    <row r="51" spans="1:11" ht="15.75">
      <c r="A51" s="15">
        <v>8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184000</v>
      </c>
      <c r="H51" s="71">
        <v>4600</v>
      </c>
      <c r="I51" s="69">
        <f t="shared" si="23"/>
        <v>1966</v>
      </c>
      <c r="J51" s="99">
        <f t="shared" si="21"/>
        <v>6566</v>
      </c>
      <c r="K51" s="106">
        <f t="shared" si="22"/>
        <v>179400</v>
      </c>
    </row>
    <row r="52" spans="1:11" ht="15.75">
      <c r="A52" s="15">
        <v>9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164000</v>
      </c>
      <c r="H52" s="71">
        <v>4000</v>
      </c>
      <c r="I52" s="69">
        <f t="shared" si="23"/>
        <v>1752</v>
      </c>
      <c r="J52" s="99">
        <f t="shared" si="21"/>
        <v>5752</v>
      </c>
      <c r="K52" s="106">
        <f t="shared" si="22"/>
        <v>160000</v>
      </c>
    </row>
    <row r="53" spans="1:11" ht="16.5">
      <c r="A53" s="14"/>
      <c r="B53" s="13" t="s">
        <v>4</v>
      </c>
      <c r="C53" s="20"/>
      <c r="D53" s="20"/>
      <c r="E53" s="20"/>
      <c r="F53" s="72">
        <f>SUM(F44:F52)</f>
        <v>1545000</v>
      </c>
      <c r="G53" s="72">
        <f t="shared" ref="G53:K53" si="24">SUM(G44:G52)</f>
        <v>1131260</v>
      </c>
      <c r="H53" s="72">
        <f t="shared" si="24"/>
        <v>35450</v>
      </c>
      <c r="I53" s="72">
        <f t="shared" si="24"/>
        <v>12087</v>
      </c>
      <c r="J53" s="72">
        <f t="shared" si="24"/>
        <v>47537</v>
      </c>
      <c r="K53" s="72">
        <f t="shared" si="24"/>
        <v>1095810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264</v>
      </c>
      <c r="D56" s="17">
        <v>389</v>
      </c>
      <c r="E56" s="16" t="s">
        <v>78</v>
      </c>
      <c r="F56" s="70">
        <v>260000</v>
      </c>
      <c r="G56" s="77">
        <v>28896</v>
      </c>
      <c r="H56" s="71">
        <v>7222</v>
      </c>
      <c r="I56" s="69">
        <f>ROUND(G56*13%*30/365,0)</f>
        <v>309</v>
      </c>
      <c r="J56" s="99">
        <f t="shared" ref="J56:J63" si="25">SUM(H56:I56)</f>
        <v>7531</v>
      </c>
      <c r="K56" s="106">
        <f t="shared" ref="K56:K64" si="26">G56-H56</f>
        <v>21674</v>
      </c>
    </row>
    <row r="57" spans="1:11" ht="15.75">
      <c r="A57" s="14">
        <v>2</v>
      </c>
      <c r="B57" s="121" t="s">
        <v>187</v>
      </c>
      <c r="C57" s="16" t="s">
        <v>394</v>
      </c>
      <c r="D57" s="17">
        <v>132</v>
      </c>
      <c r="E57" s="16" t="s">
        <v>38</v>
      </c>
      <c r="F57" s="70">
        <v>150000</v>
      </c>
      <c r="G57" s="77">
        <v>123000</v>
      </c>
      <c r="H57" s="71">
        <v>3000</v>
      </c>
      <c r="I57" s="69">
        <f t="shared" ref="I57:I64" si="27">ROUND(G57*13%*30/365,0)</f>
        <v>1314</v>
      </c>
      <c r="J57" s="99">
        <f t="shared" si="25"/>
        <v>4314</v>
      </c>
      <c r="K57" s="106">
        <f t="shared" si="26"/>
        <v>120000</v>
      </c>
    </row>
    <row r="58" spans="1:11" ht="15.75">
      <c r="A58" s="14">
        <v>3</v>
      </c>
      <c r="B58" s="14" t="s">
        <v>62</v>
      </c>
      <c r="C58" s="16" t="s">
        <v>65</v>
      </c>
      <c r="D58" s="17">
        <v>34</v>
      </c>
      <c r="E58" s="16" t="s">
        <v>38</v>
      </c>
      <c r="F58" s="70">
        <v>130000</v>
      </c>
      <c r="G58" s="77">
        <v>50558</v>
      </c>
      <c r="H58" s="71">
        <f t="shared" ref="H58" si="28">ROUND(F58/36,0)</f>
        <v>3611</v>
      </c>
      <c r="I58" s="69">
        <f t="shared" si="27"/>
        <v>540</v>
      </c>
      <c r="J58" s="99">
        <f t="shared" si="25"/>
        <v>4151</v>
      </c>
      <c r="K58" s="106">
        <f t="shared" si="26"/>
        <v>46947</v>
      </c>
    </row>
    <row r="59" spans="1:11" ht="15.75">
      <c r="A59" s="14">
        <v>4</v>
      </c>
      <c r="B59" s="14" t="s">
        <v>62</v>
      </c>
      <c r="C59" s="16" t="s">
        <v>340</v>
      </c>
      <c r="D59" s="17">
        <v>62</v>
      </c>
      <c r="E59" s="16" t="s">
        <v>38</v>
      </c>
      <c r="F59" s="70">
        <v>160000</v>
      </c>
      <c r="G59" s="77">
        <v>80008</v>
      </c>
      <c r="H59" s="71">
        <v>4444</v>
      </c>
      <c r="I59" s="69">
        <f t="shared" si="27"/>
        <v>855</v>
      </c>
      <c r="J59" s="99">
        <f t="shared" si="25"/>
        <v>5299</v>
      </c>
      <c r="K59" s="106">
        <f t="shared" si="26"/>
        <v>75564</v>
      </c>
    </row>
    <row r="60" spans="1:11" ht="15.75">
      <c r="A60" s="14">
        <v>5</v>
      </c>
      <c r="B60" s="14" t="s">
        <v>62</v>
      </c>
      <c r="C60" s="16" t="s">
        <v>291</v>
      </c>
      <c r="D60" s="17">
        <v>100</v>
      </c>
      <c r="E60" s="16" t="s">
        <v>38</v>
      </c>
      <c r="F60" s="70">
        <v>180000</v>
      </c>
      <c r="G60" s="77">
        <v>144000</v>
      </c>
      <c r="H60" s="71">
        <v>3600</v>
      </c>
      <c r="I60" s="69">
        <f t="shared" si="27"/>
        <v>1539</v>
      </c>
      <c r="J60" s="99">
        <f t="shared" si="25"/>
        <v>5139</v>
      </c>
      <c r="K60" s="106">
        <f t="shared" si="26"/>
        <v>140400</v>
      </c>
    </row>
    <row r="61" spans="1:11" ht="15.75">
      <c r="A61" s="14">
        <v>6</v>
      </c>
      <c r="B61" s="14" t="s">
        <v>62</v>
      </c>
      <c r="C61" s="16" t="s">
        <v>443</v>
      </c>
      <c r="D61" s="17">
        <v>182</v>
      </c>
      <c r="E61" s="16" t="s">
        <v>38</v>
      </c>
      <c r="F61" s="70">
        <v>239000</v>
      </c>
      <c r="G61" s="77">
        <v>229440</v>
      </c>
      <c r="H61" s="71">
        <v>4780</v>
      </c>
      <c r="I61" s="69">
        <f t="shared" si="27"/>
        <v>2452</v>
      </c>
      <c r="J61" s="99">
        <f t="shared" ref="J61" si="29">SUM(H61:I61)</f>
        <v>7232</v>
      </c>
      <c r="K61" s="106">
        <f t="shared" si="26"/>
        <v>224660</v>
      </c>
    </row>
    <row r="62" spans="1:11" ht="15.75">
      <c r="A62" s="14">
        <v>7</v>
      </c>
      <c r="B62" s="14" t="s">
        <v>16</v>
      </c>
      <c r="C62" s="16" t="s">
        <v>256</v>
      </c>
      <c r="D62" s="17">
        <v>382</v>
      </c>
      <c r="E62" s="16" t="s">
        <v>38</v>
      </c>
      <c r="F62" s="70">
        <v>85000</v>
      </c>
      <c r="G62" s="77">
        <v>4843</v>
      </c>
      <c r="H62" s="71">
        <v>2429</v>
      </c>
      <c r="I62" s="69">
        <f t="shared" si="27"/>
        <v>52</v>
      </c>
      <c r="J62" s="99">
        <f t="shared" si="25"/>
        <v>2481</v>
      </c>
      <c r="K62" s="106">
        <f t="shared" si="26"/>
        <v>2414</v>
      </c>
    </row>
    <row r="63" spans="1:11" ht="15.75">
      <c r="A63" s="14">
        <v>8</v>
      </c>
      <c r="B63" s="14" t="s">
        <v>336</v>
      </c>
      <c r="C63" s="16" t="s">
        <v>337</v>
      </c>
      <c r="D63" s="17">
        <v>56</v>
      </c>
      <c r="E63" s="16" t="s">
        <v>38</v>
      </c>
      <c r="F63" s="70">
        <v>50000</v>
      </c>
      <c r="G63" s="77">
        <v>24998</v>
      </c>
      <c r="H63" s="71">
        <v>1389</v>
      </c>
      <c r="I63" s="69">
        <f t="shared" si="27"/>
        <v>267</v>
      </c>
      <c r="J63" s="99">
        <f t="shared" si="25"/>
        <v>1656</v>
      </c>
      <c r="K63" s="106">
        <f t="shared" si="26"/>
        <v>23609</v>
      </c>
    </row>
    <row r="64" spans="1:11" ht="15.75">
      <c r="A64" s="14">
        <v>9</v>
      </c>
      <c r="B64" s="14" t="s">
        <v>336</v>
      </c>
      <c r="C64" s="16" t="s">
        <v>48</v>
      </c>
      <c r="D64" s="17">
        <v>174</v>
      </c>
      <c r="E64" s="16" t="s">
        <v>38</v>
      </c>
      <c r="F64" s="70">
        <v>150000</v>
      </c>
      <c r="G64" s="77">
        <v>144000</v>
      </c>
      <c r="H64" s="71">
        <v>3000</v>
      </c>
      <c r="I64" s="69">
        <f t="shared" si="27"/>
        <v>1539</v>
      </c>
      <c r="J64" s="99">
        <f t="shared" ref="J64" si="30">SUM(H64:I64)</f>
        <v>4539</v>
      </c>
      <c r="K64" s="106">
        <f t="shared" si="26"/>
        <v>141000</v>
      </c>
    </row>
    <row r="65" spans="1:11" ht="16.5">
      <c r="A65" s="27"/>
      <c r="B65" s="13" t="s">
        <v>4</v>
      </c>
      <c r="C65" s="20"/>
      <c r="D65" s="20"/>
      <c r="E65" s="20"/>
      <c r="F65" s="72">
        <f>SUM(F56:F64)</f>
        <v>1404000</v>
      </c>
      <c r="G65" s="72">
        <f t="shared" ref="G65:K65" si="31">SUM(G56:G64)</f>
        <v>829743</v>
      </c>
      <c r="H65" s="72">
        <f t="shared" si="31"/>
        <v>33475</v>
      </c>
      <c r="I65" s="72">
        <f t="shared" si="31"/>
        <v>8867</v>
      </c>
      <c r="J65" s="72">
        <f t="shared" si="31"/>
        <v>42342</v>
      </c>
      <c r="K65" s="72">
        <f t="shared" si="31"/>
        <v>796268</v>
      </c>
    </row>
    <row r="66" spans="1:11" ht="16.5">
      <c r="A66" s="37"/>
      <c r="B66" s="29"/>
      <c r="C66" s="30"/>
      <c r="D66" s="30"/>
      <c r="E66" s="30"/>
      <c r="F66" s="78"/>
      <c r="G66" s="79"/>
      <c r="H66" s="74"/>
      <c r="I66" s="80"/>
      <c r="J66" s="74"/>
      <c r="K66" s="55"/>
    </row>
    <row r="67" spans="1:11" ht="16.5">
      <c r="A67" s="37"/>
      <c r="B67" s="29" t="s">
        <v>18</v>
      </c>
      <c r="C67" s="30"/>
      <c r="D67" s="30"/>
      <c r="E67" s="30"/>
      <c r="F67" s="78"/>
      <c r="G67" s="79"/>
      <c r="H67" s="76"/>
      <c r="I67" s="80"/>
      <c r="J67" s="76"/>
      <c r="K67" s="55"/>
    </row>
    <row r="68" spans="1:11" ht="16.5">
      <c r="A68" s="27">
        <v>1</v>
      </c>
      <c r="B68" s="14" t="s">
        <v>18</v>
      </c>
      <c r="C68" s="16" t="s">
        <v>378</v>
      </c>
      <c r="D68" s="22">
        <v>92</v>
      </c>
      <c r="E68" s="22" t="s">
        <v>38</v>
      </c>
      <c r="F68" s="85">
        <v>150000</v>
      </c>
      <c r="G68" s="77">
        <v>120000</v>
      </c>
      <c r="H68" s="71">
        <v>3000</v>
      </c>
      <c r="I68" s="69">
        <f>ROUND(G68*13%*30/365,0)</f>
        <v>1282</v>
      </c>
      <c r="J68" s="99">
        <f t="shared" ref="J68:J76" si="32">SUM(H68:I68)</f>
        <v>4282</v>
      </c>
      <c r="K68" s="106">
        <f t="shared" ref="K68:K76" si="33">G68-H68</f>
        <v>117000</v>
      </c>
    </row>
    <row r="69" spans="1:11" ht="16.5">
      <c r="A69" s="27">
        <v>2</v>
      </c>
      <c r="B69" s="14" t="s">
        <v>18</v>
      </c>
      <c r="C69" s="16" t="s">
        <v>379</v>
      </c>
      <c r="D69" s="22">
        <v>94</v>
      </c>
      <c r="E69" s="22" t="s">
        <v>38</v>
      </c>
      <c r="F69" s="85">
        <v>300000</v>
      </c>
      <c r="G69" s="77">
        <v>240000</v>
      </c>
      <c r="H69" s="71">
        <v>6000</v>
      </c>
      <c r="I69" s="69">
        <f t="shared" ref="I69:I76" si="34">ROUND(G69*13%*30/365,0)</f>
        <v>2564</v>
      </c>
      <c r="J69" s="99">
        <f t="shared" si="32"/>
        <v>8564</v>
      </c>
      <c r="K69" s="106">
        <f t="shared" si="33"/>
        <v>234000</v>
      </c>
    </row>
    <row r="70" spans="1:11" ht="16.5">
      <c r="A70" s="27">
        <v>3</v>
      </c>
      <c r="B70" s="14" t="s">
        <v>18</v>
      </c>
      <c r="C70" s="16" t="s">
        <v>380</v>
      </c>
      <c r="D70" s="22">
        <v>96</v>
      </c>
      <c r="E70" s="22" t="s">
        <v>38</v>
      </c>
      <c r="F70" s="85">
        <v>150000</v>
      </c>
      <c r="G70" s="77">
        <v>120000</v>
      </c>
      <c r="H70" s="71">
        <v>3000</v>
      </c>
      <c r="I70" s="69">
        <f t="shared" si="34"/>
        <v>1282</v>
      </c>
      <c r="J70" s="99">
        <f t="shared" si="32"/>
        <v>4282</v>
      </c>
      <c r="K70" s="106">
        <f t="shared" si="33"/>
        <v>117000</v>
      </c>
    </row>
    <row r="71" spans="1:11" ht="16.5">
      <c r="A71" s="27">
        <v>4</v>
      </c>
      <c r="B71" s="14" t="s">
        <v>18</v>
      </c>
      <c r="C71" s="16" t="s">
        <v>393</v>
      </c>
      <c r="D71" s="22">
        <v>130</v>
      </c>
      <c r="E71" s="22" t="s">
        <v>38</v>
      </c>
      <c r="F71" s="85">
        <v>230000</v>
      </c>
      <c r="G71" s="77">
        <v>184001</v>
      </c>
      <c r="H71" s="71">
        <v>5111</v>
      </c>
      <c r="I71" s="69">
        <f t="shared" si="34"/>
        <v>1966</v>
      </c>
      <c r="J71" s="99">
        <f t="shared" si="32"/>
        <v>7077</v>
      </c>
      <c r="K71" s="106">
        <f t="shared" si="33"/>
        <v>178890</v>
      </c>
    </row>
    <row r="72" spans="1:11" ht="16.5">
      <c r="A72" s="27">
        <v>5</v>
      </c>
      <c r="B72" s="14" t="s">
        <v>19</v>
      </c>
      <c r="C72" s="16" t="s">
        <v>400</v>
      </c>
      <c r="D72" s="22">
        <v>142</v>
      </c>
      <c r="E72" s="22" t="s">
        <v>38</v>
      </c>
      <c r="F72" s="85">
        <v>170000</v>
      </c>
      <c r="G72" s="77">
        <v>142800</v>
      </c>
      <c r="H72" s="71">
        <v>3400</v>
      </c>
      <c r="I72" s="69">
        <f t="shared" si="34"/>
        <v>1526</v>
      </c>
      <c r="J72" s="99">
        <f t="shared" si="32"/>
        <v>4926</v>
      </c>
      <c r="K72" s="106">
        <f t="shared" si="33"/>
        <v>139400</v>
      </c>
    </row>
    <row r="73" spans="1:11" ht="16.5">
      <c r="A73" s="27">
        <v>6</v>
      </c>
      <c r="B73" s="14" t="s">
        <v>398</v>
      </c>
      <c r="C73" s="16" t="s">
        <v>223</v>
      </c>
      <c r="D73" s="22">
        <v>138</v>
      </c>
      <c r="E73" s="22" t="s">
        <v>38</v>
      </c>
      <c r="F73" s="85">
        <v>200000</v>
      </c>
      <c r="G73" s="77">
        <v>168000</v>
      </c>
      <c r="H73" s="71">
        <v>4000</v>
      </c>
      <c r="I73" s="69">
        <f t="shared" si="34"/>
        <v>1795</v>
      </c>
      <c r="J73" s="99">
        <f t="shared" si="32"/>
        <v>5795</v>
      </c>
      <c r="K73" s="106">
        <f t="shared" si="33"/>
        <v>164000</v>
      </c>
    </row>
    <row r="74" spans="1:11" ht="16.5">
      <c r="A74" s="27">
        <v>7</v>
      </c>
      <c r="B74" s="14" t="s">
        <v>381</v>
      </c>
      <c r="C74" s="16" t="s">
        <v>382</v>
      </c>
      <c r="D74" s="22">
        <v>108</v>
      </c>
      <c r="E74" s="22" t="s">
        <v>38</v>
      </c>
      <c r="F74" s="85">
        <v>150000</v>
      </c>
      <c r="G74" s="77">
        <v>120000</v>
      </c>
      <c r="H74" s="71">
        <v>3000</v>
      </c>
      <c r="I74" s="69">
        <f t="shared" si="34"/>
        <v>1282</v>
      </c>
      <c r="J74" s="99">
        <f t="shared" si="32"/>
        <v>4282</v>
      </c>
      <c r="K74" s="106">
        <f t="shared" si="33"/>
        <v>117000</v>
      </c>
    </row>
    <row r="75" spans="1:11" ht="16.5">
      <c r="A75" s="27">
        <v>8</v>
      </c>
      <c r="B75" s="14" t="s">
        <v>381</v>
      </c>
      <c r="C75" s="16" t="s">
        <v>383</v>
      </c>
      <c r="D75" s="22">
        <v>110</v>
      </c>
      <c r="E75" s="22" t="s">
        <v>38</v>
      </c>
      <c r="F75" s="85">
        <v>160000</v>
      </c>
      <c r="G75" s="77">
        <v>128000</v>
      </c>
      <c r="H75" s="71">
        <v>3200</v>
      </c>
      <c r="I75" s="69">
        <f t="shared" si="34"/>
        <v>1368</v>
      </c>
      <c r="J75" s="99">
        <f t="shared" si="32"/>
        <v>4568</v>
      </c>
      <c r="K75" s="106">
        <f t="shared" si="33"/>
        <v>124800</v>
      </c>
    </row>
    <row r="76" spans="1:11" ht="16.5">
      <c r="A76" s="27">
        <v>9</v>
      </c>
      <c r="B76" s="14" t="s">
        <v>71</v>
      </c>
      <c r="C76" s="16" t="s">
        <v>403</v>
      </c>
      <c r="D76" s="22">
        <v>146</v>
      </c>
      <c r="E76" s="22" t="s">
        <v>38</v>
      </c>
      <c r="F76" s="85">
        <v>175000</v>
      </c>
      <c r="G76" s="77">
        <v>150500</v>
      </c>
      <c r="H76" s="71">
        <v>3500</v>
      </c>
      <c r="I76" s="69">
        <f t="shared" si="34"/>
        <v>1608</v>
      </c>
      <c r="J76" s="99">
        <f t="shared" si="32"/>
        <v>5108</v>
      </c>
      <c r="K76" s="106">
        <f t="shared" si="33"/>
        <v>147000</v>
      </c>
    </row>
    <row r="77" spans="1:11" ht="16.5">
      <c r="A77" s="14"/>
      <c r="B77" s="13" t="s">
        <v>4</v>
      </c>
      <c r="C77" s="20"/>
      <c r="D77" s="20"/>
      <c r="E77" s="20"/>
      <c r="F77" s="72">
        <f>SUM(F68:F76)</f>
        <v>1685000</v>
      </c>
      <c r="G77" s="72">
        <f t="shared" ref="G77:K77" si="35">SUM(G68:G76)</f>
        <v>1373301</v>
      </c>
      <c r="H77" s="72">
        <f t="shared" si="35"/>
        <v>34211</v>
      </c>
      <c r="I77" s="72">
        <f t="shared" si="35"/>
        <v>14673</v>
      </c>
      <c r="J77" s="72">
        <f t="shared" si="35"/>
        <v>48884</v>
      </c>
      <c r="K77" s="72">
        <f t="shared" si="35"/>
        <v>1339090</v>
      </c>
    </row>
    <row r="78" spans="1:11" ht="16.5">
      <c r="A78" s="34"/>
      <c r="B78" s="29"/>
      <c r="C78" s="30"/>
      <c r="D78" s="30"/>
      <c r="E78" s="30"/>
      <c r="F78" s="78"/>
      <c r="G78" s="79"/>
      <c r="H78" s="74"/>
      <c r="I78" s="80"/>
      <c r="J78" s="74"/>
      <c r="K78" s="55"/>
    </row>
    <row r="79" spans="1:11" ht="16.5">
      <c r="A79" s="34"/>
      <c r="B79" s="29" t="s">
        <v>79</v>
      </c>
      <c r="C79" s="30"/>
      <c r="D79" s="48"/>
      <c r="E79" s="30"/>
      <c r="F79" s="86"/>
      <c r="G79" s="79"/>
      <c r="H79" s="74"/>
      <c r="I79" s="80"/>
      <c r="J79" s="74"/>
      <c r="K79" s="55"/>
    </row>
    <row r="80" spans="1:11" ht="15.75">
      <c r="A80" s="14">
        <v>1</v>
      </c>
      <c r="B80" s="14" t="s">
        <v>79</v>
      </c>
      <c r="C80" s="16" t="s">
        <v>290</v>
      </c>
      <c r="D80" s="52">
        <v>420</v>
      </c>
      <c r="E80" s="16" t="s">
        <v>78</v>
      </c>
      <c r="F80" s="85">
        <v>150000</v>
      </c>
      <c r="G80" s="70">
        <v>23424</v>
      </c>
      <c r="H80" s="71">
        <v>4688</v>
      </c>
      <c r="I80" s="69">
        <f>ROUND(G80*13%*30/365,0)</f>
        <v>250</v>
      </c>
      <c r="J80" s="99">
        <f t="shared" ref="J80:J89" si="36">SUM(H80:I80)</f>
        <v>4938</v>
      </c>
      <c r="K80" s="106">
        <f t="shared" ref="K80:K90" si="37">G80-H80</f>
        <v>18736</v>
      </c>
    </row>
    <row r="81" spans="1:11" ht="15.75">
      <c r="A81" s="14">
        <v>2</v>
      </c>
      <c r="B81" s="14" t="s">
        <v>79</v>
      </c>
      <c r="C81" s="16" t="s">
        <v>338</v>
      </c>
      <c r="D81" s="52">
        <v>58</v>
      </c>
      <c r="E81" s="16" t="s">
        <v>78</v>
      </c>
      <c r="F81" s="85">
        <v>170000</v>
      </c>
      <c r="G81" s="70">
        <v>85004</v>
      </c>
      <c r="H81" s="71">
        <v>4722</v>
      </c>
      <c r="I81" s="69">
        <f t="shared" ref="I81:I90" si="38">ROUND(G81*13%*30/365,0)</f>
        <v>908</v>
      </c>
      <c r="J81" s="99">
        <f t="shared" si="36"/>
        <v>5630</v>
      </c>
      <c r="K81" s="106">
        <f t="shared" si="37"/>
        <v>80282</v>
      </c>
    </row>
    <row r="82" spans="1:11" ht="15.75">
      <c r="A82" s="14">
        <v>3</v>
      </c>
      <c r="B82" s="14" t="s">
        <v>79</v>
      </c>
      <c r="C82" s="16" t="s">
        <v>342</v>
      </c>
      <c r="D82" s="52">
        <v>67</v>
      </c>
      <c r="E82" s="16" t="s">
        <v>78</v>
      </c>
      <c r="F82" s="85">
        <v>180000</v>
      </c>
      <c r="G82" s="70">
        <v>95000</v>
      </c>
      <c r="H82" s="71">
        <v>5000</v>
      </c>
      <c r="I82" s="69">
        <f t="shared" si="38"/>
        <v>1015</v>
      </c>
      <c r="J82" s="99">
        <f t="shared" si="36"/>
        <v>6015</v>
      </c>
      <c r="K82" s="106">
        <f t="shared" si="37"/>
        <v>90000</v>
      </c>
    </row>
    <row r="83" spans="1:11" ht="15.75">
      <c r="A83" s="14">
        <v>4</v>
      </c>
      <c r="B83" s="14" t="s">
        <v>79</v>
      </c>
      <c r="C83" s="16" t="s">
        <v>423</v>
      </c>
      <c r="D83" s="52">
        <v>148</v>
      </c>
      <c r="E83" s="16" t="s">
        <v>78</v>
      </c>
      <c r="F83" s="85">
        <v>175000</v>
      </c>
      <c r="G83" s="70">
        <v>154000</v>
      </c>
      <c r="H83" s="71">
        <v>3500</v>
      </c>
      <c r="I83" s="69">
        <f t="shared" si="38"/>
        <v>1645</v>
      </c>
      <c r="J83" s="99">
        <f t="shared" si="36"/>
        <v>5145</v>
      </c>
      <c r="K83" s="106">
        <f t="shared" si="37"/>
        <v>150500</v>
      </c>
    </row>
    <row r="84" spans="1:11" ht="15.75">
      <c r="A84" s="14">
        <v>5</v>
      </c>
      <c r="B84" s="14" t="s">
        <v>224</v>
      </c>
      <c r="C84" s="16" t="s">
        <v>313</v>
      </c>
      <c r="D84" s="52">
        <v>28</v>
      </c>
      <c r="E84" s="16" t="s">
        <v>78</v>
      </c>
      <c r="F84" s="85">
        <v>120000</v>
      </c>
      <c r="G84" s="77">
        <v>42191</v>
      </c>
      <c r="H84" s="71">
        <v>3383</v>
      </c>
      <c r="I84" s="69">
        <f t="shared" si="38"/>
        <v>451</v>
      </c>
      <c r="J84" s="99">
        <f t="shared" si="36"/>
        <v>3834</v>
      </c>
      <c r="K84" s="106">
        <f t="shared" si="37"/>
        <v>38808</v>
      </c>
    </row>
    <row r="85" spans="1:11" ht="16.5">
      <c r="A85" s="14">
        <v>6</v>
      </c>
      <c r="B85" s="14" t="s">
        <v>437</v>
      </c>
      <c r="C85" s="116" t="s">
        <v>438</v>
      </c>
      <c r="D85" s="52">
        <v>168</v>
      </c>
      <c r="E85" s="16" t="s">
        <v>78</v>
      </c>
      <c r="F85" s="85">
        <v>175000</v>
      </c>
      <c r="G85" s="77">
        <v>161000</v>
      </c>
      <c r="H85" s="71">
        <v>3500</v>
      </c>
      <c r="I85" s="69">
        <f t="shared" si="38"/>
        <v>1720</v>
      </c>
      <c r="J85" s="99">
        <f t="shared" si="36"/>
        <v>5220</v>
      </c>
      <c r="K85" s="106">
        <f t="shared" si="37"/>
        <v>157500</v>
      </c>
    </row>
    <row r="86" spans="1:11" ht="15.75">
      <c r="A86" s="14">
        <v>7</v>
      </c>
      <c r="B86" s="14" t="s">
        <v>266</v>
      </c>
      <c r="C86" s="16" t="s">
        <v>330</v>
      </c>
      <c r="D86" s="52">
        <v>52</v>
      </c>
      <c r="E86" s="16" t="s">
        <v>78</v>
      </c>
      <c r="F86" s="85">
        <v>120000</v>
      </c>
      <c r="G86" s="77">
        <v>53340</v>
      </c>
      <c r="H86" s="71">
        <v>3333</v>
      </c>
      <c r="I86" s="69">
        <f t="shared" si="38"/>
        <v>570</v>
      </c>
      <c r="J86" s="99">
        <f t="shared" si="36"/>
        <v>3903</v>
      </c>
      <c r="K86" s="106">
        <f t="shared" si="37"/>
        <v>50007</v>
      </c>
    </row>
    <row r="87" spans="1:11" ht="15.75">
      <c r="A87" s="14">
        <v>8</v>
      </c>
      <c r="B87" s="14" t="s">
        <v>266</v>
      </c>
      <c r="C87" s="16" t="s">
        <v>331</v>
      </c>
      <c r="D87" s="52">
        <v>54</v>
      </c>
      <c r="E87" s="16" t="s">
        <v>78</v>
      </c>
      <c r="F87" s="85">
        <v>110000</v>
      </c>
      <c r="G87" s="77">
        <v>48880</v>
      </c>
      <c r="H87" s="71">
        <v>3056</v>
      </c>
      <c r="I87" s="69">
        <f t="shared" si="38"/>
        <v>522</v>
      </c>
      <c r="J87" s="99">
        <f t="shared" si="36"/>
        <v>3578</v>
      </c>
      <c r="K87" s="106">
        <f t="shared" si="37"/>
        <v>45824</v>
      </c>
    </row>
    <row r="88" spans="1:11" ht="15.75">
      <c r="A88" s="14">
        <v>9</v>
      </c>
      <c r="B88" s="14" t="s">
        <v>132</v>
      </c>
      <c r="C88" s="16" t="s">
        <v>133</v>
      </c>
      <c r="D88" s="52">
        <v>32</v>
      </c>
      <c r="E88" s="16" t="s">
        <v>78</v>
      </c>
      <c r="F88" s="85">
        <v>150000</v>
      </c>
      <c r="G88" s="77">
        <v>58326</v>
      </c>
      <c r="H88" s="71">
        <v>4167</v>
      </c>
      <c r="I88" s="69">
        <f t="shared" si="38"/>
        <v>623</v>
      </c>
      <c r="J88" s="99">
        <f t="shared" si="36"/>
        <v>4790</v>
      </c>
      <c r="K88" s="106">
        <f t="shared" si="37"/>
        <v>54159</v>
      </c>
    </row>
    <row r="89" spans="1:11" ht="15.75">
      <c r="A89" s="14">
        <v>10</v>
      </c>
      <c r="B89" s="14" t="s">
        <v>103</v>
      </c>
      <c r="C89" s="16" t="s">
        <v>442</v>
      </c>
      <c r="D89" s="52">
        <v>178</v>
      </c>
      <c r="E89" s="16" t="s">
        <v>78</v>
      </c>
      <c r="F89" s="85">
        <v>180000</v>
      </c>
      <c r="G89" s="77">
        <v>172800</v>
      </c>
      <c r="H89" s="71">
        <v>3600</v>
      </c>
      <c r="I89" s="69">
        <f t="shared" si="38"/>
        <v>1846</v>
      </c>
      <c r="J89" s="99">
        <f t="shared" si="36"/>
        <v>5446</v>
      </c>
      <c r="K89" s="106">
        <f t="shared" si="37"/>
        <v>169200</v>
      </c>
    </row>
    <row r="90" spans="1:11" ht="15.75">
      <c r="A90" s="14">
        <v>11</v>
      </c>
      <c r="B90" s="14" t="s">
        <v>103</v>
      </c>
      <c r="C90" s="16" t="s">
        <v>107</v>
      </c>
      <c r="D90" s="52">
        <v>192</v>
      </c>
      <c r="E90" s="16" t="s">
        <v>78</v>
      </c>
      <c r="F90" s="85">
        <v>200000</v>
      </c>
      <c r="G90" s="77">
        <v>196000</v>
      </c>
      <c r="H90" s="71">
        <v>4000</v>
      </c>
      <c r="I90" s="69">
        <f t="shared" si="38"/>
        <v>2094</v>
      </c>
      <c r="J90" s="99">
        <f t="shared" ref="J90" si="39">SUM(H90:I90)</f>
        <v>6094</v>
      </c>
      <c r="K90" s="106">
        <f t="shared" si="37"/>
        <v>192000</v>
      </c>
    </row>
    <row r="91" spans="1:11" ht="16.5">
      <c r="A91" s="14"/>
      <c r="B91" s="13" t="s">
        <v>4</v>
      </c>
      <c r="C91" s="20"/>
      <c r="D91" s="46"/>
      <c r="E91" s="20"/>
      <c r="F91" s="72">
        <f>SUM(F80:F90)</f>
        <v>1730000</v>
      </c>
      <c r="G91" s="72">
        <f t="shared" ref="G91:K91" si="40">SUM(G80:G90)</f>
        <v>1089965</v>
      </c>
      <c r="H91" s="72">
        <f>SUM(H80:H90)</f>
        <v>42949</v>
      </c>
      <c r="I91" s="72">
        <f t="shared" si="40"/>
        <v>11644</v>
      </c>
      <c r="J91" s="72">
        <f t="shared" si="40"/>
        <v>54593</v>
      </c>
      <c r="K91" s="72">
        <f t="shared" si="40"/>
        <v>1047016</v>
      </c>
    </row>
    <row r="92" spans="1:11" ht="16.5">
      <c r="A92" s="34"/>
      <c r="B92" s="29"/>
      <c r="C92" s="30"/>
      <c r="D92" s="48"/>
      <c r="E92" s="30"/>
      <c r="F92" s="74"/>
      <c r="G92" s="74"/>
      <c r="H92" s="74"/>
      <c r="I92" s="74"/>
      <c r="J92" s="74"/>
      <c r="K92" s="100"/>
    </row>
    <row r="93" spans="1:11" ht="16.5">
      <c r="A93" s="34"/>
      <c r="B93" s="29" t="s">
        <v>422</v>
      </c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5.75">
      <c r="A94" s="14">
        <v>1</v>
      </c>
      <c r="B94" s="14" t="s">
        <v>285</v>
      </c>
      <c r="C94" s="16" t="s">
        <v>315</v>
      </c>
      <c r="D94" s="52">
        <v>30</v>
      </c>
      <c r="E94" s="16" t="s">
        <v>78</v>
      </c>
      <c r="F94" s="85">
        <v>100000</v>
      </c>
      <c r="G94" s="77">
        <v>38884</v>
      </c>
      <c r="H94" s="71">
        <v>2778</v>
      </c>
      <c r="I94" s="69">
        <f>ROUND(G94*13%*30/365,0)</f>
        <v>415</v>
      </c>
      <c r="J94" s="99">
        <f>SUM(H94:I94)</f>
        <v>3193</v>
      </c>
      <c r="K94" s="106">
        <f t="shared" ref="K94:K95" si="41">G94-H94</f>
        <v>36106</v>
      </c>
    </row>
    <row r="95" spans="1:11" ht="15.75">
      <c r="A95" s="14">
        <v>2</v>
      </c>
      <c r="B95" s="14" t="s">
        <v>285</v>
      </c>
      <c r="C95" s="16" t="s">
        <v>323</v>
      </c>
      <c r="D95" s="52">
        <v>42</v>
      </c>
      <c r="E95" s="16" t="s">
        <v>78</v>
      </c>
      <c r="F95" s="85">
        <v>80000</v>
      </c>
      <c r="G95" s="77">
        <v>35560</v>
      </c>
      <c r="H95" s="71">
        <v>2222</v>
      </c>
      <c r="I95" s="69">
        <f>ROUND(G95*13%*30/365,0)</f>
        <v>380</v>
      </c>
      <c r="J95" s="99">
        <f t="shared" ref="J95" si="42">SUM(H95:I95)</f>
        <v>2602</v>
      </c>
      <c r="K95" s="106">
        <f t="shared" si="41"/>
        <v>33338</v>
      </c>
    </row>
    <row r="96" spans="1:11" ht="16.5">
      <c r="A96" s="14"/>
      <c r="B96" s="13" t="s">
        <v>4</v>
      </c>
      <c r="C96" s="20"/>
      <c r="D96" s="46"/>
      <c r="E96" s="20"/>
      <c r="F96" s="72">
        <f>SUM(F94:F95)</f>
        <v>180000</v>
      </c>
      <c r="G96" s="72">
        <f>SUM(G94:G95)</f>
        <v>74444</v>
      </c>
      <c r="H96" s="72">
        <f>SUM(H94:H95)</f>
        <v>5000</v>
      </c>
      <c r="I96" s="72">
        <f>SUM(I94:I95)</f>
        <v>795</v>
      </c>
      <c r="J96" s="72">
        <f>SUM(H96:I96)</f>
        <v>5795</v>
      </c>
      <c r="K96" s="72">
        <f>SUM(K94:K95)</f>
        <v>69444</v>
      </c>
    </row>
    <row r="97" spans="1:11" ht="16.5">
      <c r="A97" s="34"/>
      <c r="B97" s="29"/>
      <c r="C97" s="30"/>
      <c r="D97" s="48"/>
      <c r="E97" s="30"/>
      <c r="F97" s="74"/>
      <c r="G97" s="74"/>
      <c r="H97" s="74"/>
      <c r="I97" s="74"/>
      <c r="J97" s="74"/>
      <c r="K97" s="55"/>
    </row>
    <row r="98" spans="1:11" ht="16.5">
      <c r="A98" s="34"/>
      <c r="B98" s="29" t="s">
        <v>109</v>
      </c>
      <c r="C98" s="30"/>
      <c r="D98" s="48"/>
      <c r="E98" s="30"/>
      <c r="F98" s="86"/>
      <c r="G98" s="79"/>
      <c r="H98" s="74"/>
      <c r="I98" s="80"/>
      <c r="J98" s="74"/>
      <c r="K98" s="55"/>
    </row>
    <row r="99" spans="1:11" ht="15.75">
      <c r="A99" s="14">
        <v>1</v>
      </c>
      <c r="B99" s="14" t="s">
        <v>169</v>
      </c>
      <c r="C99" s="16" t="s">
        <v>424</v>
      </c>
      <c r="D99" s="52">
        <v>150</v>
      </c>
      <c r="E99" s="16" t="s">
        <v>78</v>
      </c>
      <c r="F99" s="85">
        <v>150000</v>
      </c>
      <c r="G99" s="77">
        <v>132000</v>
      </c>
      <c r="H99" s="71">
        <v>3000</v>
      </c>
      <c r="I99" s="69">
        <f>ROUND(G99*13%*30/365,0)</f>
        <v>1410</v>
      </c>
      <c r="J99" s="99">
        <f t="shared" ref="J99:J104" si="43">SUM(H99:I99)</f>
        <v>4410</v>
      </c>
      <c r="K99" s="106">
        <f t="shared" ref="K99:K104" si="44">G99-H99</f>
        <v>129000</v>
      </c>
    </row>
    <row r="100" spans="1:11" ht="15.75">
      <c r="A100" s="14">
        <v>2</v>
      </c>
      <c r="B100" s="14" t="s">
        <v>169</v>
      </c>
      <c r="C100" s="16" t="s">
        <v>425</v>
      </c>
      <c r="D100" s="52">
        <v>152</v>
      </c>
      <c r="E100" s="16" t="s">
        <v>78</v>
      </c>
      <c r="F100" s="85">
        <v>50000</v>
      </c>
      <c r="G100" s="77">
        <v>44000</v>
      </c>
      <c r="H100" s="71">
        <v>1000</v>
      </c>
      <c r="I100" s="69">
        <f t="shared" ref="I100:I104" si="45">ROUND(G100*13%*30/365,0)</f>
        <v>470</v>
      </c>
      <c r="J100" s="99">
        <f t="shared" si="43"/>
        <v>1470</v>
      </c>
      <c r="K100" s="106">
        <f t="shared" si="44"/>
        <v>43000</v>
      </c>
    </row>
    <row r="101" spans="1:11" ht="15.75">
      <c r="A101" s="14">
        <v>3</v>
      </c>
      <c r="B101" s="14" t="s">
        <v>169</v>
      </c>
      <c r="C101" s="16" t="s">
        <v>171</v>
      </c>
      <c r="D101" s="52">
        <v>180</v>
      </c>
      <c r="E101" s="16" t="s">
        <v>78</v>
      </c>
      <c r="F101" s="85">
        <v>100000</v>
      </c>
      <c r="G101" s="77">
        <v>91666</v>
      </c>
      <c r="H101" s="71">
        <v>4167</v>
      </c>
      <c r="I101" s="69">
        <f t="shared" si="45"/>
        <v>979</v>
      </c>
      <c r="J101" s="99">
        <f t="shared" si="43"/>
        <v>5146</v>
      </c>
      <c r="K101" s="106">
        <f t="shared" si="44"/>
        <v>87499</v>
      </c>
    </row>
    <row r="102" spans="1:11" ht="15.75">
      <c r="A102" s="14">
        <v>4</v>
      </c>
      <c r="B102" s="14" t="s">
        <v>273</v>
      </c>
      <c r="C102" s="16" t="s">
        <v>274</v>
      </c>
      <c r="D102" s="52">
        <v>393</v>
      </c>
      <c r="E102" s="16" t="s">
        <v>78</v>
      </c>
      <c r="F102" s="85">
        <v>80000</v>
      </c>
      <c r="G102" s="77">
        <v>11118</v>
      </c>
      <c r="H102" s="71">
        <f t="shared" ref="H102" si="46">ROUND(F102/36,0)</f>
        <v>2222</v>
      </c>
      <c r="I102" s="69">
        <f t="shared" si="45"/>
        <v>119</v>
      </c>
      <c r="J102" s="99">
        <f t="shared" si="43"/>
        <v>2341</v>
      </c>
      <c r="K102" s="106">
        <f t="shared" si="44"/>
        <v>8896</v>
      </c>
    </row>
    <row r="103" spans="1:11" ht="15.75">
      <c r="A103" s="14">
        <v>5</v>
      </c>
      <c r="B103" s="14" t="s">
        <v>273</v>
      </c>
      <c r="C103" s="16" t="s">
        <v>275</v>
      </c>
      <c r="D103" s="52">
        <v>394</v>
      </c>
      <c r="E103" s="16" t="s">
        <v>78</v>
      </c>
      <c r="F103" s="85">
        <v>89000</v>
      </c>
      <c r="G103" s="77">
        <v>12368</v>
      </c>
      <c r="H103" s="71">
        <f>ROUND(F103/36,0)</f>
        <v>2472</v>
      </c>
      <c r="I103" s="69">
        <f t="shared" si="45"/>
        <v>132</v>
      </c>
      <c r="J103" s="99">
        <f t="shared" si="43"/>
        <v>2604</v>
      </c>
      <c r="K103" s="106">
        <f t="shared" si="44"/>
        <v>9896</v>
      </c>
    </row>
    <row r="104" spans="1:11" ht="15.75">
      <c r="A104" s="14">
        <v>6</v>
      </c>
      <c r="B104" s="14" t="s">
        <v>109</v>
      </c>
      <c r="C104" s="16" t="s">
        <v>402</v>
      </c>
      <c r="D104" s="52">
        <v>144</v>
      </c>
      <c r="E104" s="16" t="s">
        <v>78</v>
      </c>
      <c r="F104" s="85">
        <v>180000</v>
      </c>
      <c r="G104" s="77">
        <v>152000</v>
      </c>
      <c r="H104" s="71">
        <v>4000</v>
      </c>
      <c r="I104" s="69">
        <f t="shared" si="45"/>
        <v>1624</v>
      </c>
      <c r="J104" s="99">
        <f t="shared" si="43"/>
        <v>5624</v>
      </c>
      <c r="K104" s="106">
        <f t="shared" si="44"/>
        <v>148000</v>
      </c>
    </row>
    <row r="105" spans="1:11" ht="16.5">
      <c r="A105" s="34"/>
      <c r="B105" s="13" t="s">
        <v>4</v>
      </c>
      <c r="C105" s="20"/>
      <c r="D105" s="20"/>
      <c r="E105" s="20"/>
      <c r="F105" s="72">
        <f t="shared" ref="F105:K105" si="47">SUM(F99:F104)</f>
        <v>649000</v>
      </c>
      <c r="G105" s="72">
        <f t="shared" si="47"/>
        <v>443152</v>
      </c>
      <c r="H105" s="72">
        <f t="shared" si="47"/>
        <v>16861</v>
      </c>
      <c r="I105" s="72">
        <f t="shared" si="47"/>
        <v>4734</v>
      </c>
      <c r="J105" s="72">
        <f t="shared" si="47"/>
        <v>21595</v>
      </c>
      <c r="K105" s="72">
        <f t="shared" si="47"/>
        <v>426291</v>
      </c>
    </row>
    <row r="106" spans="1:11" ht="16.5">
      <c r="A106" s="34"/>
      <c r="B106" s="29"/>
      <c r="C106" s="30"/>
      <c r="D106" s="30"/>
      <c r="E106" s="30"/>
      <c r="F106" s="74"/>
      <c r="G106" s="79"/>
      <c r="H106" s="74"/>
      <c r="I106" s="80"/>
      <c r="J106" s="74"/>
      <c r="K106" s="55"/>
    </row>
    <row r="107" spans="1:11" ht="16.5">
      <c r="A107" s="14"/>
      <c r="B107" s="29" t="s">
        <v>125</v>
      </c>
      <c r="C107" s="30"/>
      <c r="D107" s="30"/>
      <c r="E107" s="30"/>
      <c r="F107" s="78"/>
      <c r="G107" s="79"/>
      <c r="H107" s="74"/>
      <c r="I107" s="80"/>
      <c r="J107" s="74"/>
      <c r="K107" s="55"/>
    </row>
    <row r="108" spans="1:11" ht="16.5">
      <c r="A108" s="14">
        <v>1</v>
      </c>
      <c r="B108" s="14" t="s">
        <v>137</v>
      </c>
      <c r="C108" s="116" t="s">
        <v>419</v>
      </c>
      <c r="D108" s="17">
        <v>140</v>
      </c>
      <c r="E108" s="16" t="s">
        <v>78</v>
      </c>
      <c r="F108" s="70">
        <v>200000</v>
      </c>
      <c r="G108" s="70">
        <v>168000</v>
      </c>
      <c r="H108" s="71">
        <v>4000</v>
      </c>
      <c r="I108" s="69">
        <f>ROUND(G108*13%*30/365,0)</f>
        <v>1795</v>
      </c>
      <c r="J108" s="102">
        <f>SUM(H108:I108)</f>
        <v>5795</v>
      </c>
      <c r="K108" s="106">
        <f t="shared" ref="K108:K111" si="48">G108-H108</f>
        <v>164000</v>
      </c>
    </row>
    <row r="109" spans="1:11" ht="15.75">
      <c r="A109" s="14">
        <v>2</v>
      </c>
      <c r="B109" s="14" t="s">
        <v>134</v>
      </c>
      <c r="C109" s="16" t="s">
        <v>245</v>
      </c>
      <c r="D109" s="52">
        <v>364</v>
      </c>
      <c r="E109" s="16" t="s">
        <v>78</v>
      </c>
      <c r="F109" s="85">
        <v>100000</v>
      </c>
      <c r="G109" s="70">
        <v>2770</v>
      </c>
      <c r="H109" s="71">
        <v>2770</v>
      </c>
      <c r="I109" s="69">
        <f t="shared" ref="I109:I111" si="49">ROUND(G109*13%*30/365,0)</f>
        <v>30</v>
      </c>
      <c r="J109" s="102">
        <f t="shared" ref="J109:J111" si="50">SUM(H109:I109)</f>
        <v>2800</v>
      </c>
      <c r="K109" s="106">
        <f t="shared" si="48"/>
        <v>0</v>
      </c>
    </row>
    <row r="110" spans="1:11" ht="15.75">
      <c r="A110" s="34">
        <v>3</v>
      </c>
      <c r="B110" s="14" t="s">
        <v>126</v>
      </c>
      <c r="C110" s="16" t="s">
        <v>447</v>
      </c>
      <c r="D110" s="52">
        <v>188</v>
      </c>
      <c r="E110" s="16" t="s">
        <v>78</v>
      </c>
      <c r="F110" s="85">
        <v>175000</v>
      </c>
      <c r="G110" s="70">
        <v>171500</v>
      </c>
      <c r="H110" s="71">
        <v>3500</v>
      </c>
      <c r="I110" s="69">
        <f t="shared" si="49"/>
        <v>1832</v>
      </c>
      <c r="J110" s="102">
        <f t="shared" si="50"/>
        <v>5332</v>
      </c>
      <c r="K110" s="106">
        <f t="shared" si="48"/>
        <v>168000</v>
      </c>
    </row>
    <row r="111" spans="1:11" ht="15.75">
      <c r="A111" s="34">
        <v>4</v>
      </c>
      <c r="B111" s="14" t="s">
        <v>126</v>
      </c>
      <c r="C111" s="16" t="s">
        <v>448</v>
      </c>
      <c r="D111" s="52">
        <v>190</v>
      </c>
      <c r="E111" s="16" t="s">
        <v>78</v>
      </c>
      <c r="F111" s="85">
        <v>230000</v>
      </c>
      <c r="G111" s="70">
        <v>225400</v>
      </c>
      <c r="H111" s="71">
        <v>4600</v>
      </c>
      <c r="I111" s="69">
        <f t="shared" si="49"/>
        <v>2408</v>
      </c>
      <c r="J111" s="102">
        <f t="shared" si="50"/>
        <v>7008</v>
      </c>
      <c r="K111" s="106">
        <f t="shared" si="48"/>
        <v>220800</v>
      </c>
    </row>
    <row r="112" spans="1:11" ht="16.5">
      <c r="A112" s="34"/>
      <c r="B112" s="13" t="s">
        <v>4</v>
      </c>
      <c r="C112" s="20"/>
      <c r="D112" s="20"/>
      <c r="E112" s="20"/>
      <c r="F112" s="88">
        <f>SUM(F108:F111)</f>
        <v>705000</v>
      </c>
      <c r="G112" s="88">
        <f t="shared" ref="G112:K112" si="51">SUM(G108:G111)</f>
        <v>567670</v>
      </c>
      <c r="H112" s="88">
        <f t="shared" si="51"/>
        <v>14870</v>
      </c>
      <c r="I112" s="88">
        <f t="shared" si="51"/>
        <v>6065</v>
      </c>
      <c r="J112" s="88">
        <f t="shared" si="51"/>
        <v>20935</v>
      </c>
      <c r="K112" s="88">
        <f t="shared" si="51"/>
        <v>552800</v>
      </c>
    </row>
    <row r="113" spans="1:11" ht="16.5">
      <c r="A113" s="34"/>
      <c r="B113" s="29"/>
      <c r="C113" s="30"/>
      <c r="D113" s="30"/>
      <c r="E113" s="30"/>
      <c r="F113" s="78"/>
      <c r="G113" s="79"/>
      <c r="H113" s="74"/>
      <c r="I113" s="80"/>
      <c r="J113" s="74"/>
      <c r="K113" s="55"/>
    </row>
    <row r="114" spans="1:11" ht="16.5">
      <c r="A114" s="34"/>
      <c r="B114" s="29" t="s">
        <v>148</v>
      </c>
      <c r="C114" s="30"/>
      <c r="D114" s="48"/>
      <c r="E114" s="30"/>
      <c r="F114" s="86"/>
      <c r="G114" s="79"/>
      <c r="H114" s="74"/>
      <c r="I114" s="80"/>
      <c r="J114" s="74"/>
      <c r="K114" s="55"/>
    </row>
    <row r="115" spans="1:11" ht="15.75">
      <c r="A115" s="14">
        <v>1</v>
      </c>
      <c r="B115" s="14" t="s">
        <v>148</v>
      </c>
      <c r="C115" s="16" t="s">
        <v>391</v>
      </c>
      <c r="D115" s="52">
        <v>126</v>
      </c>
      <c r="E115" s="16" t="s">
        <v>78</v>
      </c>
      <c r="F115" s="85">
        <v>80000</v>
      </c>
      <c r="G115" s="77">
        <v>65600</v>
      </c>
      <c r="H115" s="71">
        <v>1600</v>
      </c>
      <c r="I115" s="69">
        <f>ROUND(G115*13%*30/365,0)</f>
        <v>701</v>
      </c>
      <c r="J115" s="99">
        <f t="shared" ref="J115:J117" si="52">SUM(H115:I115)</f>
        <v>2301</v>
      </c>
      <c r="K115" s="106">
        <f t="shared" ref="K115:K117" si="53">G115-H115</f>
        <v>64000</v>
      </c>
    </row>
    <row r="116" spans="1:11" ht="15.75">
      <c r="A116" s="14">
        <v>2</v>
      </c>
      <c r="B116" s="14" t="s">
        <v>148</v>
      </c>
      <c r="C116" s="16" t="s">
        <v>397</v>
      </c>
      <c r="D116" s="52">
        <v>134</v>
      </c>
      <c r="E116" s="16" t="s">
        <v>78</v>
      </c>
      <c r="F116" s="85">
        <v>250000</v>
      </c>
      <c r="G116" s="77">
        <v>202384</v>
      </c>
      <c r="H116" s="71">
        <v>5952</v>
      </c>
      <c r="I116" s="69">
        <f t="shared" ref="I116:I117" si="54">ROUND(G116*13%*30/365,0)</f>
        <v>2162</v>
      </c>
      <c r="J116" s="99">
        <f t="shared" si="52"/>
        <v>8114</v>
      </c>
      <c r="K116" s="106">
        <f t="shared" si="53"/>
        <v>196432</v>
      </c>
    </row>
    <row r="117" spans="1:11" ht="15.75">
      <c r="A117" s="14">
        <v>3</v>
      </c>
      <c r="B117" s="14" t="s">
        <v>148</v>
      </c>
      <c r="C117" s="16" t="s">
        <v>205</v>
      </c>
      <c r="D117" s="52">
        <v>136</v>
      </c>
      <c r="E117" s="16" t="s">
        <v>78</v>
      </c>
      <c r="F117" s="85">
        <v>100000</v>
      </c>
      <c r="G117" s="77">
        <v>80952</v>
      </c>
      <c r="H117" s="71">
        <v>2381</v>
      </c>
      <c r="I117" s="69">
        <f t="shared" si="54"/>
        <v>865</v>
      </c>
      <c r="J117" s="99">
        <f t="shared" si="52"/>
        <v>3246</v>
      </c>
      <c r="K117" s="106">
        <f t="shared" si="53"/>
        <v>78571</v>
      </c>
    </row>
    <row r="118" spans="1:11" ht="16.5">
      <c r="A118" s="34"/>
      <c r="B118" s="13" t="s">
        <v>4</v>
      </c>
      <c r="C118" s="20"/>
      <c r="D118" s="46"/>
      <c r="E118" s="20"/>
      <c r="F118" s="72">
        <f t="shared" ref="F118:K118" si="55">SUM(F115:F117)</f>
        <v>430000</v>
      </c>
      <c r="G118" s="72">
        <f t="shared" si="55"/>
        <v>348936</v>
      </c>
      <c r="H118" s="72">
        <f t="shared" si="55"/>
        <v>9933</v>
      </c>
      <c r="I118" s="72">
        <f t="shared" si="55"/>
        <v>3728</v>
      </c>
      <c r="J118" s="72">
        <f t="shared" si="55"/>
        <v>13661</v>
      </c>
      <c r="K118" s="72">
        <f t="shared" si="55"/>
        <v>339003</v>
      </c>
    </row>
    <row r="119" spans="1:11" ht="16.5">
      <c r="A119" s="34"/>
      <c r="B119" s="29"/>
      <c r="C119" s="30"/>
      <c r="D119" s="32"/>
      <c r="E119" s="32"/>
      <c r="F119" s="74"/>
      <c r="G119" s="74"/>
      <c r="H119" s="74"/>
      <c r="I119" s="74"/>
      <c r="J119" s="74"/>
      <c r="K119" s="100"/>
    </row>
    <row r="120" spans="1:11" ht="16.5">
      <c r="A120" s="143"/>
      <c r="B120" s="13" t="s">
        <v>162</v>
      </c>
      <c r="C120" s="144"/>
      <c r="D120" s="145"/>
      <c r="E120" s="145"/>
      <c r="F120" s="146"/>
      <c r="G120" s="147"/>
      <c r="H120" s="148"/>
      <c r="I120" s="94"/>
      <c r="J120" s="149"/>
      <c r="K120" s="150"/>
    </row>
    <row r="121" spans="1:11" ht="16.5">
      <c r="A121" s="14">
        <v>1</v>
      </c>
      <c r="B121" s="14" t="s">
        <v>227</v>
      </c>
      <c r="C121" s="16" t="s">
        <v>258</v>
      </c>
      <c r="D121" s="22">
        <v>383</v>
      </c>
      <c r="E121" s="22" t="s">
        <v>78</v>
      </c>
      <c r="F121" s="85">
        <v>90000</v>
      </c>
      <c r="G121" s="77">
        <v>7500</v>
      </c>
      <c r="H121" s="71">
        <f>ROUND(F121/36,0)</f>
        <v>2500</v>
      </c>
      <c r="I121" s="69">
        <f>ROUND(G121*13%*30/365,0)</f>
        <v>80</v>
      </c>
      <c r="J121" s="69">
        <f t="shared" ref="J121:J122" si="56">SUM(H121:I121)</f>
        <v>2580</v>
      </c>
      <c r="K121" s="106">
        <f t="shared" ref="K121:K122" si="57">G121-H121</f>
        <v>5000</v>
      </c>
    </row>
    <row r="122" spans="1:11" ht="16.5">
      <c r="A122" s="14">
        <v>2</v>
      </c>
      <c r="B122" s="14" t="s">
        <v>163</v>
      </c>
      <c r="C122" s="16" t="s">
        <v>434</v>
      </c>
      <c r="D122" s="22">
        <v>162</v>
      </c>
      <c r="E122" s="22" t="s">
        <v>78</v>
      </c>
      <c r="F122" s="85">
        <v>200000</v>
      </c>
      <c r="G122" s="77">
        <v>180000</v>
      </c>
      <c r="H122" s="71">
        <v>4000</v>
      </c>
      <c r="I122" s="69">
        <f>ROUND(G122*13%*30/365,0)</f>
        <v>1923</v>
      </c>
      <c r="J122" s="69">
        <f t="shared" si="56"/>
        <v>5923</v>
      </c>
      <c r="K122" s="106">
        <f t="shared" si="57"/>
        <v>176000</v>
      </c>
    </row>
    <row r="123" spans="1:11" ht="16.5">
      <c r="A123" s="14"/>
      <c r="B123" s="13" t="s">
        <v>4</v>
      </c>
      <c r="C123" s="20"/>
      <c r="D123" s="20"/>
      <c r="E123" s="20"/>
      <c r="F123" s="97">
        <f t="shared" ref="F123:K123" si="58">SUM(F121:F122)</f>
        <v>290000</v>
      </c>
      <c r="G123" s="97">
        <f t="shared" si="58"/>
        <v>187500</v>
      </c>
      <c r="H123" s="97">
        <f t="shared" si="58"/>
        <v>6500</v>
      </c>
      <c r="I123" s="97">
        <f t="shared" si="58"/>
        <v>2003</v>
      </c>
      <c r="J123" s="97">
        <f t="shared" si="58"/>
        <v>8503</v>
      </c>
      <c r="K123" s="97">
        <f t="shared" si="58"/>
        <v>181000</v>
      </c>
    </row>
    <row r="124" spans="1:11" ht="16.5">
      <c r="A124" s="34"/>
      <c r="B124" s="29"/>
      <c r="C124" s="30"/>
      <c r="D124" s="30"/>
      <c r="E124" s="30"/>
      <c r="F124" s="91"/>
      <c r="G124" s="91"/>
      <c r="H124" s="74"/>
      <c r="I124" s="74"/>
      <c r="J124" s="74"/>
      <c r="K124" s="169"/>
    </row>
    <row r="125" spans="1:11" ht="16.5">
      <c r="A125" s="34"/>
      <c r="B125" s="29" t="s">
        <v>282</v>
      </c>
      <c r="C125" s="30"/>
      <c r="D125" s="30"/>
      <c r="E125" s="30"/>
      <c r="F125" s="78"/>
      <c r="G125" s="79"/>
      <c r="H125" s="74"/>
      <c r="I125" s="80"/>
      <c r="J125" s="74"/>
      <c r="K125" s="55"/>
    </row>
    <row r="126" spans="1:11" ht="16.5">
      <c r="A126" s="14">
        <v>1</v>
      </c>
      <c r="B126" s="67" t="s">
        <v>84</v>
      </c>
      <c r="C126" s="16" t="s">
        <v>360</v>
      </c>
      <c r="D126" s="22">
        <v>77</v>
      </c>
      <c r="E126" s="22" t="s">
        <v>78</v>
      </c>
      <c r="F126" s="85">
        <v>150000</v>
      </c>
      <c r="G126" s="77">
        <v>91662</v>
      </c>
      <c r="H126" s="71">
        <f>ROUND(F126/36,0)</f>
        <v>4167</v>
      </c>
      <c r="I126" s="69">
        <f>ROUND(G126*13%*30/365,0)</f>
        <v>979</v>
      </c>
      <c r="J126" s="104">
        <f>SUM(H126:I126)</f>
        <v>5146</v>
      </c>
      <c r="K126" s="106">
        <f t="shared" ref="K126:K127" si="59">G126-H126</f>
        <v>87495</v>
      </c>
    </row>
    <row r="127" spans="1:11" ht="16.5">
      <c r="A127" s="14">
        <v>2</v>
      </c>
      <c r="B127" s="14" t="s">
        <v>84</v>
      </c>
      <c r="C127" s="16" t="s">
        <v>392</v>
      </c>
      <c r="D127" s="22">
        <v>128</v>
      </c>
      <c r="E127" s="22" t="s">
        <v>78</v>
      </c>
      <c r="F127" s="85">
        <v>120000</v>
      </c>
      <c r="G127" s="77">
        <v>98400</v>
      </c>
      <c r="H127" s="71">
        <v>2400</v>
      </c>
      <c r="I127" s="69">
        <f>ROUND(G127*13%*30/365,0)</f>
        <v>1051</v>
      </c>
      <c r="J127" s="104">
        <f>SUM(H127:I127)</f>
        <v>3451</v>
      </c>
      <c r="K127" s="106">
        <f t="shared" si="59"/>
        <v>96000</v>
      </c>
    </row>
    <row r="128" spans="1:11" ht="16.5">
      <c r="A128" s="34"/>
      <c r="B128" s="29"/>
      <c r="C128" s="30"/>
      <c r="D128" s="30"/>
      <c r="E128" s="30"/>
      <c r="F128" s="97">
        <f>SUM(F126:F127)</f>
        <v>270000</v>
      </c>
      <c r="G128" s="97">
        <f t="shared" ref="G128:K128" si="60">SUM(G126:G127)</f>
        <v>190062</v>
      </c>
      <c r="H128" s="97">
        <f t="shared" si="60"/>
        <v>6567</v>
      </c>
      <c r="I128" s="97">
        <f t="shared" si="60"/>
        <v>2030</v>
      </c>
      <c r="J128" s="97">
        <f>SUM(H128:I128)</f>
        <v>8597</v>
      </c>
      <c r="K128" s="97">
        <f t="shared" si="60"/>
        <v>183495</v>
      </c>
    </row>
    <row r="129" spans="1:12" ht="16.5">
      <c r="A129" s="34"/>
      <c r="B129" s="29" t="s">
        <v>300</v>
      </c>
      <c r="C129" s="30"/>
      <c r="D129" s="30"/>
      <c r="E129" s="30"/>
      <c r="F129" s="78"/>
      <c r="G129" s="79"/>
      <c r="H129" s="74"/>
      <c r="I129" s="80"/>
      <c r="J129" s="74"/>
      <c r="K129" s="55"/>
    </row>
    <row r="130" spans="1:12" ht="16.5">
      <c r="A130" s="14">
        <v>1</v>
      </c>
      <c r="B130" s="67" t="s">
        <v>406</v>
      </c>
      <c r="C130" s="16" t="s">
        <v>302</v>
      </c>
      <c r="D130" s="22">
        <v>8</v>
      </c>
      <c r="E130" s="22" t="s">
        <v>78</v>
      </c>
      <c r="F130" s="85">
        <v>200000</v>
      </c>
      <c r="G130" s="77">
        <v>66656</v>
      </c>
      <c r="H130" s="71">
        <f>ROUND(F130/36,0)</f>
        <v>5556</v>
      </c>
      <c r="I130" s="69">
        <f>ROUND(G130*13%*30/365,0)</f>
        <v>712</v>
      </c>
      <c r="J130" s="104">
        <f>SUM(H130:I130)</f>
        <v>6268</v>
      </c>
      <c r="K130" s="106">
        <f>SUM(G130-H130)</f>
        <v>61100</v>
      </c>
    </row>
    <row r="131" spans="1:12" ht="16.5">
      <c r="A131" s="152">
        <v>2</v>
      </c>
      <c r="B131" s="67" t="s">
        <v>406</v>
      </c>
      <c r="C131" s="16" t="s">
        <v>444</v>
      </c>
      <c r="D131" s="22">
        <v>12</v>
      </c>
      <c r="E131" s="22" t="s">
        <v>78</v>
      </c>
      <c r="F131" s="85">
        <v>200000</v>
      </c>
      <c r="G131" s="77">
        <v>66656</v>
      </c>
      <c r="H131" s="71">
        <f>ROUND(F131/36,0)</f>
        <v>5556</v>
      </c>
      <c r="I131" s="69">
        <f>ROUND(G131*13%*30/365,0)</f>
        <v>712</v>
      </c>
      <c r="J131" s="104">
        <f t="shared" ref="J131" si="61">SUM(H131:I131)</f>
        <v>6268</v>
      </c>
      <c r="K131" s="106">
        <f t="shared" ref="K131" si="62">SUM(G131-H131)</f>
        <v>61100</v>
      </c>
    </row>
    <row r="132" spans="1:12" ht="16.5">
      <c r="A132" s="34"/>
      <c r="B132" s="29"/>
      <c r="C132" s="30"/>
      <c r="D132" s="30"/>
      <c r="E132" s="30"/>
      <c r="F132" s="97">
        <f>SUM(F130:F131)</f>
        <v>400000</v>
      </c>
      <c r="G132" s="97">
        <f>SUM(G130:G131)</f>
        <v>133312</v>
      </c>
      <c r="H132" s="97">
        <f>SUM(H130:H131)</f>
        <v>11112</v>
      </c>
      <c r="I132" s="97">
        <f>SUM(I130:I131)</f>
        <v>1424</v>
      </c>
      <c r="J132" s="97">
        <f>SUM(H132:I132)</f>
        <v>12536</v>
      </c>
      <c r="K132" s="97">
        <f>SUM(K130:K131)</f>
        <v>122200</v>
      </c>
    </row>
    <row r="133" spans="1:12" ht="16.5">
      <c r="A133" s="34"/>
      <c r="B133" s="29" t="s">
        <v>352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2" ht="16.5">
      <c r="A134" s="14">
        <v>1</v>
      </c>
      <c r="B134" s="67" t="s">
        <v>407</v>
      </c>
      <c r="C134" s="16" t="s">
        <v>351</v>
      </c>
      <c r="D134" s="22">
        <v>71</v>
      </c>
      <c r="E134" s="22" t="s">
        <v>78</v>
      </c>
      <c r="F134" s="85">
        <v>180000</v>
      </c>
      <c r="G134" s="77">
        <v>40178</v>
      </c>
      <c r="H134" s="71">
        <f>ROUND(F134/36,0)</f>
        <v>5000</v>
      </c>
      <c r="I134" s="69">
        <v>358</v>
      </c>
      <c r="J134" s="104">
        <f>SUM(H134:I134)</f>
        <v>5358</v>
      </c>
      <c r="K134" s="106">
        <f t="shared" ref="K134" si="63">G134-H134</f>
        <v>35178</v>
      </c>
    </row>
    <row r="135" spans="1:12" ht="16.5">
      <c r="A135" s="34"/>
      <c r="B135" s="29"/>
      <c r="C135" s="30"/>
      <c r="D135" s="30"/>
      <c r="E135" s="30"/>
      <c r="F135" s="97">
        <f>SUM(F134)</f>
        <v>180000</v>
      </c>
      <c r="G135" s="97">
        <f t="shared" ref="G135:K135" si="64">SUM(G134)</f>
        <v>40178</v>
      </c>
      <c r="H135" s="97">
        <f t="shared" si="64"/>
        <v>5000</v>
      </c>
      <c r="I135" s="97">
        <f t="shared" si="64"/>
        <v>358</v>
      </c>
      <c r="J135" s="97">
        <f>SUM(H135:I135)</f>
        <v>5358</v>
      </c>
      <c r="K135" s="97">
        <f t="shared" si="64"/>
        <v>35178</v>
      </c>
    </row>
    <row r="136" spans="1:12" ht="16.5">
      <c r="A136" s="34"/>
      <c r="B136" s="29" t="s">
        <v>404</v>
      </c>
      <c r="C136" s="30"/>
      <c r="D136" s="30"/>
      <c r="E136" s="30"/>
      <c r="F136" s="78"/>
      <c r="G136" s="79"/>
      <c r="H136" s="74"/>
      <c r="I136" s="80"/>
      <c r="J136" s="74"/>
      <c r="K136" s="55"/>
    </row>
    <row r="137" spans="1:12" ht="16.5">
      <c r="A137" s="14">
        <v>1</v>
      </c>
      <c r="B137" s="67" t="s">
        <v>408</v>
      </c>
      <c r="C137" s="16" t="s">
        <v>420</v>
      </c>
      <c r="D137" s="22">
        <v>88</v>
      </c>
      <c r="E137" s="22" t="s">
        <v>78</v>
      </c>
      <c r="F137" s="85">
        <v>0</v>
      </c>
      <c r="G137" s="77">
        <v>0</v>
      </c>
      <c r="H137" s="71">
        <v>0</v>
      </c>
      <c r="I137" s="69">
        <f>ROUND(G137*13%*31/365,0)</f>
        <v>0</v>
      </c>
      <c r="J137" s="104">
        <f>SUM(H137:I137)</f>
        <v>0</v>
      </c>
      <c r="K137" s="106">
        <f t="shared" ref="K137" si="65">G137-H137</f>
        <v>0</v>
      </c>
    </row>
    <row r="138" spans="1:12" ht="16.5">
      <c r="A138" s="34"/>
      <c r="B138" s="29"/>
      <c r="C138" s="30"/>
      <c r="D138" s="30"/>
      <c r="E138" s="30"/>
      <c r="F138" s="97">
        <f>SUM(F137)</f>
        <v>0</v>
      </c>
      <c r="G138" s="97">
        <f t="shared" ref="G138:I138" si="66">SUM(G137)</f>
        <v>0</v>
      </c>
      <c r="H138" s="97">
        <f t="shared" si="66"/>
        <v>0</v>
      </c>
      <c r="I138" s="97">
        <f t="shared" si="66"/>
        <v>0</v>
      </c>
      <c r="J138" s="97">
        <f>SUM(H138:I138)</f>
        <v>0</v>
      </c>
      <c r="K138" s="97">
        <f t="shared" ref="K138" si="67">SUM(K137)</f>
        <v>0</v>
      </c>
    </row>
    <row r="139" spans="1:12" ht="17.25" thickBot="1">
      <c r="A139" s="34"/>
      <c r="B139" s="29"/>
      <c r="C139" s="30"/>
      <c r="D139" s="30"/>
      <c r="E139" s="30"/>
      <c r="F139" s="97"/>
      <c r="G139" s="97"/>
      <c r="H139" s="72"/>
      <c r="I139" s="72"/>
      <c r="J139" s="72"/>
      <c r="K139" s="131"/>
    </row>
    <row r="140" spans="1:12" ht="17.25" thickBot="1">
      <c r="B140" s="51" t="s">
        <v>20</v>
      </c>
      <c r="C140" s="39"/>
      <c r="D140" s="39"/>
      <c r="E140" s="39"/>
      <c r="F140" s="72">
        <f t="shared" ref="F140:K140" si="68">SUM(F135+F132+F128+F123+F118+F112+F105+F96+F91+F77+F65+F53+F41+F34+F27+F20+F12+F138)</f>
        <v>13177700</v>
      </c>
      <c r="G140" s="72">
        <f t="shared" si="68"/>
        <v>9586612</v>
      </c>
      <c r="H140" s="72">
        <f t="shared" si="68"/>
        <v>327179</v>
      </c>
      <c r="I140" s="72">
        <f t="shared" si="68"/>
        <v>102353</v>
      </c>
      <c r="J140" s="72">
        <f t="shared" si="68"/>
        <v>429532</v>
      </c>
      <c r="K140" s="72">
        <f t="shared" si="68"/>
        <v>9259433</v>
      </c>
    </row>
    <row r="141" spans="1:12">
      <c r="B141" s="2"/>
      <c r="C141" s="2"/>
      <c r="D141" s="3"/>
      <c r="E141" s="3"/>
      <c r="F141" s="3"/>
      <c r="G141" s="3"/>
    </row>
    <row r="142" spans="1:12">
      <c r="B142" s="2"/>
      <c r="C142" s="2"/>
      <c r="D142" s="3"/>
      <c r="E142" s="3"/>
      <c r="F142" s="3"/>
      <c r="G142" s="3"/>
    </row>
    <row r="143" spans="1:12" ht="18.75">
      <c r="E143" s="4"/>
      <c r="F143" s="1"/>
      <c r="G143" s="1"/>
      <c r="L143" t="s">
        <v>321</v>
      </c>
    </row>
    <row r="144" spans="1:12">
      <c r="F144" s="1"/>
      <c r="G144" s="1"/>
    </row>
    <row r="146" spans="2:2" ht="16.5">
      <c r="B146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5" max="10" man="1"/>
    <brk id="66" max="10" man="1"/>
    <brk id="106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L146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5.57031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445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16660</v>
      </c>
      <c r="H6" s="71">
        <f t="shared" ref="H6:H10" si="0">ROUND(F6/36,0)</f>
        <v>2778</v>
      </c>
      <c r="I6" s="69">
        <f>ROUND(G6*13%*31/365,0)</f>
        <v>184</v>
      </c>
      <c r="J6" s="71">
        <f t="shared" ref="J6:J10" si="1">SUM(H6:I6)</f>
        <v>2962</v>
      </c>
      <c r="K6" s="135">
        <f t="shared" ref="K6:K10" si="2">G6-H6</f>
        <v>13882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90000</v>
      </c>
      <c r="H7" s="71">
        <v>2000</v>
      </c>
      <c r="I7" s="69">
        <f t="shared" ref="I7:I10" si="3">ROUND(G7*13%*31/365,0)</f>
        <v>994</v>
      </c>
      <c r="J7" s="71">
        <f t="shared" si="1"/>
        <v>2994</v>
      </c>
      <c r="K7" s="135">
        <f t="shared" si="2"/>
        <v>88000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206080</v>
      </c>
      <c r="H8" s="71">
        <v>4480</v>
      </c>
      <c r="I8" s="69">
        <f t="shared" si="3"/>
        <v>2275</v>
      </c>
      <c r="J8" s="71">
        <f t="shared" si="1"/>
        <v>6755</v>
      </c>
      <c r="K8" s="135">
        <f t="shared" si="2"/>
        <v>201600</v>
      </c>
    </row>
    <row r="9" spans="1:11" ht="16.5">
      <c r="A9" s="10">
        <v>4</v>
      </c>
      <c r="B9" s="156" t="s">
        <v>353</v>
      </c>
      <c r="C9" s="122" t="s">
        <v>354</v>
      </c>
      <c r="D9" s="124">
        <v>72</v>
      </c>
      <c r="E9" s="122" t="s">
        <v>38</v>
      </c>
      <c r="F9" s="70">
        <v>30000</v>
      </c>
      <c r="G9" s="77">
        <v>18338</v>
      </c>
      <c r="H9" s="71">
        <f t="shared" si="0"/>
        <v>833</v>
      </c>
      <c r="I9" s="69">
        <f t="shared" si="3"/>
        <v>202</v>
      </c>
      <c r="J9" s="71">
        <f t="shared" si="1"/>
        <v>1035</v>
      </c>
      <c r="K9" s="135">
        <f t="shared" si="2"/>
        <v>17505</v>
      </c>
    </row>
    <row r="10" spans="1:11" ht="16.5">
      <c r="A10" s="10">
        <v>5</v>
      </c>
      <c r="B10" s="156" t="s">
        <v>353</v>
      </c>
      <c r="C10" s="122" t="s">
        <v>362</v>
      </c>
      <c r="D10" s="124">
        <v>74</v>
      </c>
      <c r="E10" s="122" t="s">
        <v>38</v>
      </c>
      <c r="F10" s="70">
        <v>50000</v>
      </c>
      <c r="G10" s="77">
        <v>31943</v>
      </c>
      <c r="H10" s="71">
        <f t="shared" si="0"/>
        <v>1389</v>
      </c>
      <c r="I10" s="69">
        <f t="shared" si="3"/>
        <v>353</v>
      </c>
      <c r="J10" s="71">
        <f t="shared" si="1"/>
        <v>1742</v>
      </c>
      <c r="K10" s="135">
        <f t="shared" si="2"/>
        <v>30554</v>
      </c>
    </row>
    <row r="11" spans="1:11" ht="16.5">
      <c r="A11" s="10"/>
      <c r="B11" s="13" t="s">
        <v>4</v>
      </c>
      <c r="C11" s="10"/>
      <c r="D11" s="10"/>
      <c r="E11" s="10"/>
      <c r="F11" s="127">
        <f>SUM(F6:F10)</f>
        <v>504000</v>
      </c>
      <c r="G11" s="127">
        <f t="shared" ref="G11:K11" si="4">SUM(G6:G10)</f>
        <v>363021</v>
      </c>
      <c r="H11" s="127">
        <f t="shared" si="4"/>
        <v>11480</v>
      </c>
      <c r="I11" s="127">
        <f>SUM(I6:I10)</f>
        <v>4008</v>
      </c>
      <c r="J11" s="127">
        <f t="shared" si="4"/>
        <v>15488</v>
      </c>
      <c r="K11" s="127">
        <f t="shared" si="4"/>
        <v>351541</v>
      </c>
    </row>
    <row r="12" spans="1:11" ht="16.5">
      <c r="A12" s="44"/>
      <c r="B12" s="29"/>
      <c r="C12" s="44"/>
      <c r="D12" s="44"/>
      <c r="E12" s="44"/>
      <c r="F12" s="159"/>
      <c r="G12" s="159"/>
      <c r="H12" s="159"/>
      <c r="I12" s="159"/>
      <c r="J12" s="159"/>
      <c r="K12" s="160"/>
    </row>
    <row r="13" spans="1:11" ht="16.5">
      <c r="A13" s="28"/>
      <c r="B13" s="29" t="s">
        <v>5</v>
      </c>
      <c r="C13" s="30"/>
      <c r="D13" s="30"/>
      <c r="E13" s="30"/>
      <c r="F13" s="73"/>
      <c r="G13" s="73"/>
      <c r="H13" s="75"/>
      <c r="I13" s="76"/>
      <c r="J13" s="76"/>
      <c r="K13" s="120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6" t="s">
        <v>38</v>
      </c>
      <c r="F14" s="70">
        <v>250000</v>
      </c>
      <c r="G14" s="77">
        <v>190215</v>
      </c>
      <c r="H14" s="71">
        <v>5435</v>
      </c>
      <c r="I14" s="69">
        <f>ROUND(G14*13%*31/365,0)</f>
        <v>2100</v>
      </c>
      <c r="J14" s="71">
        <f t="shared" ref="J14:J26" si="5">SUM(H14:I14)</f>
        <v>7535</v>
      </c>
      <c r="K14" s="106">
        <f t="shared" ref="K14:K26" si="6">G14-H14</f>
        <v>184780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6" t="s">
        <v>38</v>
      </c>
      <c r="F15" s="70">
        <v>250000</v>
      </c>
      <c r="G15" s="77">
        <v>195000</v>
      </c>
      <c r="H15" s="71">
        <v>5000</v>
      </c>
      <c r="I15" s="69">
        <f t="shared" ref="I15:I19" si="7">ROUND(G15*13%*31/365,0)</f>
        <v>2153</v>
      </c>
      <c r="J15" s="71">
        <f t="shared" si="5"/>
        <v>7153</v>
      </c>
      <c r="K15" s="106">
        <f t="shared" si="6"/>
        <v>190000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6" t="s">
        <v>38</v>
      </c>
      <c r="F16" s="70">
        <v>400000</v>
      </c>
      <c r="G16" s="77">
        <v>320000</v>
      </c>
      <c r="H16" s="71">
        <v>8000</v>
      </c>
      <c r="I16" s="69">
        <f t="shared" si="7"/>
        <v>3533</v>
      </c>
      <c r="J16" s="71">
        <f t="shared" si="5"/>
        <v>11533</v>
      </c>
      <c r="K16" s="106">
        <f t="shared" si="6"/>
        <v>312000</v>
      </c>
    </row>
    <row r="17" spans="1:11" ht="15.75">
      <c r="A17" s="15">
        <v>4</v>
      </c>
      <c r="B17" s="14" t="s">
        <v>5</v>
      </c>
      <c r="C17" s="16" t="s">
        <v>143</v>
      </c>
      <c r="D17" s="17">
        <v>102</v>
      </c>
      <c r="E17" s="16" t="s">
        <v>38</v>
      </c>
      <c r="F17" s="70">
        <v>190000</v>
      </c>
      <c r="G17" s="77">
        <v>155800</v>
      </c>
      <c r="H17" s="71">
        <v>3800</v>
      </c>
      <c r="I17" s="69">
        <f t="shared" si="7"/>
        <v>1720</v>
      </c>
      <c r="J17" s="71">
        <f t="shared" si="5"/>
        <v>5520</v>
      </c>
      <c r="K17" s="106">
        <f t="shared" si="6"/>
        <v>152000</v>
      </c>
    </row>
    <row r="18" spans="1:11" ht="15.75">
      <c r="A18" s="15">
        <v>5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164000</v>
      </c>
      <c r="H18" s="71">
        <v>4000</v>
      </c>
      <c r="I18" s="69">
        <f t="shared" si="7"/>
        <v>1811</v>
      </c>
      <c r="J18" s="71">
        <f t="shared" si="5"/>
        <v>5811</v>
      </c>
      <c r="K18" s="106">
        <f>G18-H18</f>
        <v>160000</v>
      </c>
    </row>
    <row r="19" spans="1:11" ht="15.75">
      <c r="A19" s="15">
        <v>6</v>
      </c>
      <c r="B19" s="14" t="s">
        <v>429</v>
      </c>
      <c r="C19" s="16" t="s">
        <v>430</v>
      </c>
      <c r="D19" s="17">
        <v>156</v>
      </c>
      <c r="E19" s="16" t="s">
        <v>38</v>
      </c>
      <c r="F19" s="70">
        <v>150000</v>
      </c>
      <c r="G19" s="77">
        <v>138000</v>
      </c>
      <c r="H19" s="71">
        <v>3000</v>
      </c>
      <c r="I19" s="69">
        <f t="shared" si="7"/>
        <v>1524</v>
      </c>
      <c r="J19" s="71">
        <f t="shared" si="5"/>
        <v>4524</v>
      </c>
      <c r="K19" s="106">
        <f>G19-H19</f>
        <v>135000</v>
      </c>
    </row>
    <row r="20" spans="1:11" ht="16.5">
      <c r="A20" s="15"/>
      <c r="B20" s="13" t="s">
        <v>4</v>
      </c>
      <c r="C20" s="16"/>
      <c r="D20" s="17"/>
      <c r="E20" s="16"/>
      <c r="F20" s="97">
        <f>SUM(F14:F19)</f>
        <v>1440000</v>
      </c>
      <c r="G20" s="97">
        <f t="shared" ref="G20:K20" si="8">SUM(G14:G19)</f>
        <v>1163015</v>
      </c>
      <c r="H20" s="97">
        <f t="shared" si="8"/>
        <v>29235</v>
      </c>
      <c r="I20" s="97">
        <f t="shared" si="8"/>
        <v>12841</v>
      </c>
      <c r="J20" s="97">
        <f t="shared" si="8"/>
        <v>42076</v>
      </c>
      <c r="K20" s="97">
        <f t="shared" si="8"/>
        <v>1133780</v>
      </c>
    </row>
    <row r="21" spans="1:11" ht="16.5">
      <c r="A21" s="15"/>
      <c r="B21" s="13"/>
      <c r="C21" s="16"/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38500</v>
      </c>
      <c r="G23" s="77">
        <v>220000</v>
      </c>
      <c r="H23" s="71">
        <v>5500</v>
      </c>
      <c r="I23" s="69">
        <f>ROUND(G23*13%*31/365,0)</f>
        <v>2429</v>
      </c>
      <c r="J23" s="71">
        <f t="shared" si="5"/>
        <v>7929</v>
      </c>
      <c r="K23" s="106">
        <f t="shared" si="6"/>
        <v>214500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33600</v>
      </c>
      <c r="G24" s="77">
        <v>229600</v>
      </c>
      <c r="H24" s="71">
        <v>5600</v>
      </c>
      <c r="I24" s="69">
        <f t="shared" ref="I24:I26" si="9">ROUND(G24*13%*31/365,0)</f>
        <v>2535</v>
      </c>
      <c r="J24" s="71">
        <f t="shared" si="5"/>
        <v>8135</v>
      </c>
      <c r="K24" s="106">
        <f t="shared" si="6"/>
        <v>224000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47600</v>
      </c>
      <c r="G25" s="77">
        <v>272000</v>
      </c>
      <c r="H25" s="71">
        <v>6800</v>
      </c>
      <c r="I25" s="69">
        <f t="shared" si="9"/>
        <v>3003</v>
      </c>
      <c r="J25" s="71">
        <f t="shared" si="5"/>
        <v>9803</v>
      </c>
      <c r="K25" s="106">
        <f t="shared" si="6"/>
        <v>265200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36000</v>
      </c>
      <c r="G26" s="77">
        <v>152000</v>
      </c>
      <c r="H26" s="71">
        <v>4000</v>
      </c>
      <c r="I26" s="69">
        <f t="shared" si="9"/>
        <v>1678</v>
      </c>
      <c r="J26" s="71">
        <f t="shared" si="5"/>
        <v>5678</v>
      </c>
      <c r="K26" s="106">
        <f t="shared" si="6"/>
        <v>148000</v>
      </c>
    </row>
    <row r="27" spans="1:11" ht="16.5">
      <c r="B27" s="13" t="s">
        <v>4</v>
      </c>
      <c r="F27" s="97">
        <f t="shared" ref="F27:K27" si="10">SUM(F23:F26)</f>
        <v>155700</v>
      </c>
      <c r="G27" s="97">
        <f t="shared" si="10"/>
        <v>873600</v>
      </c>
      <c r="H27" s="97">
        <f t="shared" si="10"/>
        <v>21900</v>
      </c>
      <c r="I27" s="97">
        <f t="shared" si="10"/>
        <v>9645</v>
      </c>
      <c r="J27" s="97">
        <f t="shared" si="10"/>
        <v>31545</v>
      </c>
      <c r="K27" s="97">
        <f t="shared" si="10"/>
        <v>851700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120</v>
      </c>
      <c r="C30" s="16" t="s">
        <v>411</v>
      </c>
      <c r="D30" s="26" t="s">
        <v>306</v>
      </c>
      <c r="E30" s="16" t="s">
        <v>38</v>
      </c>
      <c r="F30" s="70">
        <v>170000</v>
      </c>
      <c r="G30" s="77">
        <v>61394</v>
      </c>
      <c r="H30" s="71">
        <f t="shared" ref="H30:H31" si="11">ROUND(F30/36,0)</f>
        <v>4722</v>
      </c>
      <c r="I30" s="69">
        <f>ROUND(G30*13%*31/365,0)</f>
        <v>678</v>
      </c>
      <c r="J30" s="69">
        <f t="shared" ref="J30:J33" si="12">SUM(H30:I30)</f>
        <v>5400</v>
      </c>
      <c r="K30" s="106">
        <f t="shared" ref="K30:K33" si="13">G30-H30</f>
        <v>56672</v>
      </c>
    </row>
    <row r="31" spans="1:11" ht="15.75">
      <c r="A31" s="15">
        <v>2</v>
      </c>
      <c r="B31" s="158" t="s">
        <v>120</v>
      </c>
      <c r="C31" s="16" t="s">
        <v>417</v>
      </c>
      <c r="D31" s="26" t="s">
        <v>308</v>
      </c>
      <c r="E31" s="16" t="s">
        <v>38</v>
      </c>
      <c r="F31" s="70">
        <v>150000</v>
      </c>
      <c r="G31" s="77">
        <v>54159</v>
      </c>
      <c r="H31" s="71">
        <f t="shared" si="11"/>
        <v>4167</v>
      </c>
      <c r="I31" s="69">
        <f t="shared" ref="I31:I33" si="14">ROUND(G31*13%*31/365,0)</f>
        <v>598</v>
      </c>
      <c r="J31" s="69">
        <f t="shared" si="12"/>
        <v>4765</v>
      </c>
      <c r="K31" s="106">
        <f t="shared" si="13"/>
        <v>49992</v>
      </c>
    </row>
    <row r="32" spans="1:11" ht="15.75">
      <c r="A32" s="15">
        <v>3</v>
      </c>
      <c r="B32" s="158" t="s">
        <v>120</v>
      </c>
      <c r="C32" s="16" t="s">
        <v>427</v>
      </c>
      <c r="D32" s="26" t="s">
        <v>326</v>
      </c>
      <c r="E32" s="16" t="s">
        <v>38</v>
      </c>
      <c r="F32" s="70">
        <v>130000</v>
      </c>
      <c r="G32" s="77">
        <v>61391</v>
      </c>
      <c r="H32" s="71">
        <v>3611</v>
      </c>
      <c r="I32" s="69">
        <f t="shared" si="14"/>
        <v>678</v>
      </c>
      <c r="J32" s="69">
        <f>SUM(H32:I32)</f>
        <v>4289</v>
      </c>
      <c r="K32" s="106">
        <f>G32-H32</f>
        <v>57780</v>
      </c>
    </row>
    <row r="33" spans="1:11" ht="15.75">
      <c r="A33" s="15">
        <v>4</v>
      </c>
      <c r="B33" s="158" t="s">
        <v>91</v>
      </c>
      <c r="C33" s="16" t="s">
        <v>432</v>
      </c>
      <c r="D33" s="26" t="s">
        <v>433</v>
      </c>
      <c r="E33" s="16" t="s">
        <v>38</v>
      </c>
      <c r="F33" s="70">
        <v>150000</v>
      </c>
      <c r="G33" s="77">
        <v>138000</v>
      </c>
      <c r="H33" s="71">
        <v>3000</v>
      </c>
      <c r="I33" s="69">
        <f t="shared" si="14"/>
        <v>1524</v>
      </c>
      <c r="J33" s="69">
        <f t="shared" si="12"/>
        <v>4524</v>
      </c>
      <c r="K33" s="106">
        <f t="shared" si="13"/>
        <v>135000</v>
      </c>
    </row>
    <row r="34" spans="1:11" ht="16.5">
      <c r="A34" s="15"/>
      <c r="B34" s="13" t="s">
        <v>4</v>
      </c>
      <c r="C34" s="20"/>
      <c r="D34" s="20"/>
      <c r="E34" s="20"/>
      <c r="F34" s="72">
        <f t="shared" ref="F34:K34" si="15">SUM(F30:F33)</f>
        <v>600000</v>
      </c>
      <c r="G34" s="72">
        <f t="shared" si="15"/>
        <v>314944</v>
      </c>
      <c r="H34" s="72">
        <f t="shared" si="15"/>
        <v>15500</v>
      </c>
      <c r="I34" s="72">
        <f t="shared" si="15"/>
        <v>3478</v>
      </c>
      <c r="J34" s="72">
        <f t="shared" si="15"/>
        <v>18978</v>
      </c>
      <c r="K34" s="72">
        <f t="shared" si="15"/>
        <v>299444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412</v>
      </c>
      <c r="D37" s="19">
        <v>70</v>
      </c>
      <c r="E37" s="16" t="s">
        <v>38</v>
      </c>
      <c r="F37" s="70">
        <v>300000</v>
      </c>
      <c r="G37" s="77">
        <v>175005</v>
      </c>
      <c r="H37" s="71">
        <f>ROUND(F37/36,0)</f>
        <v>8333</v>
      </c>
      <c r="I37" s="69">
        <f>ROUND(G37*13%*31/365,0)</f>
        <v>1932</v>
      </c>
      <c r="J37" s="99">
        <f t="shared" ref="J37:J40" si="16">SUM(H37:I37)</f>
        <v>10265</v>
      </c>
      <c r="K37" s="106">
        <f t="shared" ref="K37:K40" si="17">G37-H37</f>
        <v>166672</v>
      </c>
    </row>
    <row r="38" spans="1:11" ht="15.75">
      <c r="A38" s="15">
        <v>2</v>
      </c>
      <c r="B38" s="14" t="s">
        <v>11</v>
      </c>
      <c r="C38" s="16" t="s">
        <v>344</v>
      </c>
      <c r="D38" s="19">
        <v>164</v>
      </c>
      <c r="E38" s="16" t="s">
        <v>38</v>
      </c>
      <c r="F38" s="70">
        <v>270000</v>
      </c>
      <c r="G38" s="77">
        <v>253800</v>
      </c>
      <c r="H38" s="71">
        <v>5400</v>
      </c>
      <c r="I38" s="69">
        <f t="shared" ref="I38:I40" si="18">ROUND(G38*13%*31/365,0)</f>
        <v>2802</v>
      </c>
      <c r="J38" s="99">
        <f t="shared" si="16"/>
        <v>8202</v>
      </c>
      <c r="K38" s="106">
        <f t="shared" si="17"/>
        <v>248400</v>
      </c>
    </row>
    <row r="39" spans="1:11" ht="15.75">
      <c r="A39" s="15">
        <v>3</v>
      </c>
      <c r="B39" s="14" t="s">
        <v>73</v>
      </c>
      <c r="C39" s="16" t="s">
        <v>414</v>
      </c>
      <c r="D39" s="19">
        <v>68</v>
      </c>
      <c r="E39" s="16" t="s">
        <v>38</v>
      </c>
      <c r="F39" s="70">
        <v>100000</v>
      </c>
      <c r="G39" s="77">
        <v>58330</v>
      </c>
      <c r="H39" s="71">
        <v>2778</v>
      </c>
      <c r="I39" s="69">
        <f t="shared" si="18"/>
        <v>644</v>
      </c>
      <c r="J39" s="99">
        <f t="shared" si="16"/>
        <v>3422</v>
      </c>
      <c r="K39" s="106">
        <f t="shared" si="17"/>
        <v>55552</v>
      </c>
    </row>
    <row r="40" spans="1:11" ht="15.75">
      <c r="A40" s="15">
        <v>4</v>
      </c>
      <c r="B40" s="14" t="s">
        <v>73</v>
      </c>
      <c r="C40" s="16" t="s">
        <v>415</v>
      </c>
      <c r="D40" s="19">
        <v>69</v>
      </c>
      <c r="E40" s="16" t="s">
        <v>38</v>
      </c>
      <c r="F40" s="70">
        <v>340000</v>
      </c>
      <c r="G40" s="77">
        <v>80625</v>
      </c>
      <c r="H40" s="71">
        <v>10625</v>
      </c>
      <c r="I40" s="69">
        <f t="shared" si="18"/>
        <v>890</v>
      </c>
      <c r="J40" s="99">
        <f t="shared" si="16"/>
        <v>11515</v>
      </c>
      <c r="K40" s="106">
        <f t="shared" si="17"/>
        <v>70000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19">SUM(F37:F40)</f>
        <v>1010000</v>
      </c>
      <c r="G41" s="72">
        <f t="shared" si="19"/>
        <v>567760</v>
      </c>
      <c r="H41" s="72">
        <f t="shared" si="19"/>
        <v>27136</v>
      </c>
      <c r="I41" s="72">
        <f t="shared" si="19"/>
        <v>6268</v>
      </c>
      <c r="J41" s="72">
        <f>SUM(H41:I41)</f>
        <v>33404</v>
      </c>
      <c r="K41" s="72">
        <f t="shared" si="19"/>
        <v>540624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56250</v>
      </c>
      <c r="H44" s="71">
        <f t="shared" ref="H44:H49" si="20">ROUND(F44/36,0)</f>
        <v>3750</v>
      </c>
      <c r="I44" s="69">
        <f>ROUND(G44*13%*31/365,0)</f>
        <v>621</v>
      </c>
      <c r="J44" s="99">
        <f t="shared" ref="J44:J52" si="21">SUM(H44:I44)</f>
        <v>4371</v>
      </c>
      <c r="K44" s="106">
        <f t="shared" ref="K44:K52" si="22">G44-H44</f>
        <v>52500</v>
      </c>
    </row>
    <row r="45" spans="1:11" ht="15.75">
      <c r="A45" s="15">
        <v>2</v>
      </c>
      <c r="B45" s="14" t="s">
        <v>327</v>
      </c>
      <c r="C45" s="16" t="s">
        <v>328</v>
      </c>
      <c r="D45" s="17">
        <v>48</v>
      </c>
      <c r="E45" s="16" t="s">
        <v>38</v>
      </c>
      <c r="F45" s="70">
        <v>120000</v>
      </c>
      <c r="G45" s="77">
        <v>56673</v>
      </c>
      <c r="H45" s="71">
        <f t="shared" si="20"/>
        <v>3333</v>
      </c>
      <c r="I45" s="69">
        <f t="shared" ref="I45:I51" si="23">ROUND(G45*13%*31/365,0)</f>
        <v>626</v>
      </c>
      <c r="J45" s="99">
        <f t="shared" si="21"/>
        <v>3959</v>
      </c>
      <c r="K45" s="106">
        <f t="shared" si="22"/>
        <v>53340</v>
      </c>
    </row>
    <row r="46" spans="1:11" ht="15.75">
      <c r="A46" s="15">
        <v>3</v>
      </c>
      <c r="B46" s="14" t="s">
        <v>327</v>
      </c>
      <c r="C46" s="16" t="s">
        <v>329</v>
      </c>
      <c r="D46" s="17">
        <v>50</v>
      </c>
      <c r="E46" s="16" t="s">
        <v>38</v>
      </c>
      <c r="F46" s="70">
        <v>130000</v>
      </c>
      <c r="G46" s="77">
        <v>61391</v>
      </c>
      <c r="H46" s="71">
        <f t="shared" si="20"/>
        <v>3611</v>
      </c>
      <c r="I46" s="69">
        <f t="shared" si="23"/>
        <v>678</v>
      </c>
      <c r="J46" s="99">
        <f t="shared" si="21"/>
        <v>4289</v>
      </c>
      <c r="K46" s="106">
        <f t="shared" si="22"/>
        <v>57780</v>
      </c>
    </row>
    <row r="47" spans="1:11" ht="15.75">
      <c r="A47" s="15">
        <v>4</v>
      </c>
      <c r="B47" s="14" t="s">
        <v>97</v>
      </c>
      <c r="C47" s="16" t="s">
        <v>441</v>
      </c>
      <c r="D47" s="17">
        <v>170</v>
      </c>
      <c r="E47" s="16" t="s">
        <v>38</v>
      </c>
      <c r="F47" s="70">
        <v>220000</v>
      </c>
      <c r="G47" s="77">
        <v>215600</v>
      </c>
      <c r="H47" s="71">
        <v>4400</v>
      </c>
      <c r="I47" s="69">
        <f t="shared" si="23"/>
        <v>2380</v>
      </c>
      <c r="J47" s="99">
        <f t="shared" si="21"/>
        <v>6780</v>
      </c>
      <c r="K47" s="106">
        <f t="shared" si="22"/>
        <v>211200</v>
      </c>
    </row>
    <row r="48" spans="1:11" ht="15.75">
      <c r="A48" s="15">
        <v>5</v>
      </c>
      <c r="B48" s="14" t="s">
        <v>14</v>
      </c>
      <c r="C48" s="16" t="s">
        <v>59</v>
      </c>
      <c r="D48" s="17">
        <v>176</v>
      </c>
      <c r="E48" s="16" t="s">
        <v>38</v>
      </c>
      <c r="F48" s="70">
        <v>100000</v>
      </c>
      <c r="G48" s="77">
        <v>98000</v>
      </c>
      <c r="H48" s="71">
        <v>2000</v>
      </c>
      <c r="I48" s="69">
        <f t="shared" si="23"/>
        <v>1082</v>
      </c>
      <c r="J48" s="99">
        <f t="shared" si="21"/>
        <v>3082</v>
      </c>
      <c r="K48" s="106">
        <f t="shared" si="22"/>
        <v>96000</v>
      </c>
    </row>
    <row r="49" spans="1:11" ht="15.75">
      <c r="A49" s="15">
        <v>6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149996</v>
      </c>
      <c r="H49" s="71">
        <f t="shared" si="20"/>
        <v>5556</v>
      </c>
      <c r="I49" s="69">
        <f t="shared" si="23"/>
        <v>1656</v>
      </c>
      <c r="J49" s="99">
        <f t="shared" si="21"/>
        <v>7212</v>
      </c>
      <c r="K49" s="106">
        <f t="shared" si="22"/>
        <v>144440</v>
      </c>
    </row>
    <row r="50" spans="1:11" ht="15.75">
      <c r="A50" s="15">
        <v>7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172200</v>
      </c>
      <c r="H50" s="71">
        <v>4200</v>
      </c>
      <c r="I50" s="69">
        <f t="shared" si="23"/>
        <v>1901</v>
      </c>
      <c r="J50" s="99">
        <f t="shared" si="21"/>
        <v>6101</v>
      </c>
      <c r="K50" s="106">
        <f t="shared" si="22"/>
        <v>168000</v>
      </c>
    </row>
    <row r="51" spans="1:11" ht="15.75">
      <c r="A51" s="15">
        <v>8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188600</v>
      </c>
      <c r="H51" s="71">
        <v>4600</v>
      </c>
      <c r="I51" s="69">
        <f t="shared" si="23"/>
        <v>2082</v>
      </c>
      <c r="J51" s="99">
        <f t="shared" si="21"/>
        <v>6682</v>
      </c>
      <c r="K51" s="106">
        <f t="shared" si="22"/>
        <v>184000</v>
      </c>
    </row>
    <row r="52" spans="1:11" ht="15.75">
      <c r="A52" s="15">
        <v>9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168000</v>
      </c>
      <c r="H52" s="71">
        <v>4000</v>
      </c>
      <c r="I52" s="69">
        <f>ROUND(G52*13%*31/365,0)</f>
        <v>1855</v>
      </c>
      <c r="J52" s="99">
        <f t="shared" si="21"/>
        <v>5855</v>
      </c>
      <c r="K52" s="106">
        <f t="shared" si="22"/>
        <v>164000</v>
      </c>
    </row>
    <row r="53" spans="1:11" ht="16.5">
      <c r="A53" s="14"/>
      <c r="B53" s="13" t="s">
        <v>4</v>
      </c>
      <c r="C53" s="20"/>
      <c r="D53" s="20"/>
      <c r="E53" s="20"/>
      <c r="F53" s="72">
        <f>SUM(F44:F52)</f>
        <v>1545000</v>
      </c>
      <c r="G53" s="72">
        <f t="shared" ref="G53:K53" si="24">SUM(G44:G52)</f>
        <v>1166710</v>
      </c>
      <c r="H53" s="72">
        <f t="shared" si="24"/>
        <v>35450</v>
      </c>
      <c r="I53" s="72">
        <f t="shared" si="24"/>
        <v>12881</v>
      </c>
      <c r="J53" s="72">
        <f t="shared" si="24"/>
        <v>48331</v>
      </c>
      <c r="K53" s="72">
        <f t="shared" si="24"/>
        <v>1131260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264</v>
      </c>
      <c r="D56" s="17">
        <v>389</v>
      </c>
      <c r="E56" s="16" t="s">
        <v>78</v>
      </c>
      <c r="F56" s="70">
        <v>260000</v>
      </c>
      <c r="G56" s="77">
        <v>36118</v>
      </c>
      <c r="H56" s="71">
        <v>7222</v>
      </c>
      <c r="I56" s="69">
        <f>ROUND(G56*13%*31/365,0)</f>
        <v>399</v>
      </c>
      <c r="J56" s="99">
        <f t="shared" ref="J56:J63" si="25">SUM(H56:I56)</f>
        <v>7621</v>
      </c>
      <c r="K56" s="106">
        <f t="shared" ref="K56:K64" si="26">G56-H56</f>
        <v>28896</v>
      </c>
    </row>
    <row r="57" spans="1:11" ht="15.75">
      <c r="A57" s="14">
        <v>2</v>
      </c>
      <c r="B57" s="121" t="s">
        <v>187</v>
      </c>
      <c r="C57" s="16" t="s">
        <v>394</v>
      </c>
      <c r="D57" s="17">
        <v>132</v>
      </c>
      <c r="E57" s="16" t="s">
        <v>38</v>
      </c>
      <c r="F57" s="70">
        <v>150000</v>
      </c>
      <c r="G57" s="77">
        <v>126000</v>
      </c>
      <c r="H57" s="71">
        <v>3000</v>
      </c>
      <c r="I57" s="69">
        <f t="shared" ref="I57:I64" si="27">ROUND(G57*13%*31/365,0)</f>
        <v>1391</v>
      </c>
      <c r="J57" s="99">
        <f t="shared" si="25"/>
        <v>4391</v>
      </c>
      <c r="K57" s="106">
        <f t="shared" si="26"/>
        <v>123000</v>
      </c>
    </row>
    <row r="58" spans="1:11" ht="15.75">
      <c r="A58" s="14">
        <v>3</v>
      </c>
      <c r="B58" s="14" t="s">
        <v>62</v>
      </c>
      <c r="C58" s="16" t="s">
        <v>65</v>
      </c>
      <c r="D58" s="17">
        <v>34</v>
      </c>
      <c r="E58" s="16" t="s">
        <v>38</v>
      </c>
      <c r="F58" s="70">
        <v>130000</v>
      </c>
      <c r="G58" s="77">
        <v>54169</v>
      </c>
      <c r="H58" s="71">
        <f t="shared" ref="H58" si="28">ROUND(F58/36,0)</f>
        <v>3611</v>
      </c>
      <c r="I58" s="69">
        <f t="shared" si="27"/>
        <v>598</v>
      </c>
      <c r="J58" s="99">
        <f t="shared" si="25"/>
        <v>4209</v>
      </c>
      <c r="K58" s="106">
        <f t="shared" si="26"/>
        <v>50558</v>
      </c>
    </row>
    <row r="59" spans="1:11" ht="15.75">
      <c r="A59" s="14">
        <v>4</v>
      </c>
      <c r="B59" s="14" t="s">
        <v>62</v>
      </c>
      <c r="C59" s="16" t="s">
        <v>340</v>
      </c>
      <c r="D59" s="17">
        <v>62</v>
      </c>
      <c r="E59" s="16" t="s">
        <v>38</v>
      </c>
      <c r="F59" s="70">
        <v>160000</v>
      </c>
      <c r="G59" s="77">
        <v>84452</v>
      </c>
      <c r="H59" s="71">
        <v>4444</v>
      </c>
      <c r="I59" s="69">
        <f t="shared" si="27"/>
        <v>932</v>
      </c>
      <c r="J59" s="99">
        <f t="shared" si="25"/>
        <v>5376</v>
      </c>
      <c r="K59" s="106">
        <f t="shared" si="26"/>
        <v>80008</v>
      </c>
    </row>
    <row r="60" spans="1:11" ht="15.75">
      <c r="A60" s="14">
        <v>5</v>
      </c>
      <c r="B60" s="14" t="s">
        <v>62</v>
      </c>
      <c r="C60" s="16" t="s">
        <v>291</v>
      </c>
      <c r="D60" s="17">
        <v>100</v>
      </c>
      <c r="E60" s="16" t="s">
        <v>38</v>
      </c>
      <c r="F60" s="70">
        <v>180000</v>
      </c>
      <c r="G60" s="77">
        <v>147600</v>
      </c>
      <c r="H60" s="71">
        <v>3600</v>
      </c>
      <c r="I60" s="69">
        <f t="shared" si="27"/>
        <v>1630</v>
      </c>
      <c r="J60" s="99">
        <f t="shared" si="25"/>
        <v>5230</v>
      </c>
      <c r="K60" s="106">
        <f t="shared" si="26"/>
        <v>144000</v>
      </c>
    </row>
    <row r="61" spans="1:11" ht="15.75">
      <c r="A61" s="14">
        <v>6</v>
      </c>
      <c r="B61" s="14" t="s">
        <v>62</v>
      </c>
      <c r="C61" s="16" t="s">
        <v>443</v>
      </c>
      <c r="D61" s="17">
        <v>182</v>
      </c>
      <c r="E61" s="16" t="s">
        <v>38</v>
      </c>
      <c r="F61" s="70">
        <v>239000</v>
      </c>
      <c r="G61" s="77">
        <v>234220</v>
      </c>
      <c r="H61" s="71">
        <v>4780</v>
      </c>
      <c r="I61" s="69">
        <f t="shared" si="27"/>
        <v>2586</v>
      </c>
      <c r="J61" s="99">
        <f t="shared" ref="J61" si="29">SUM(H61:I61)</f>
        <v>7366</v>
      </c>
      <c r="K61" s="106">
        <f t="shared" si="26"/>
        <v>229440</v>
      </c>
    </row>
    <row r="62" spans="1:11" ht="15.75">
      <c r="A62" s="14">
        <v>7</v>
      </c>
      <c r="B62" s="14" t="s">
        <v>16</v>
      </c>
      <c r="C62" s="16" t="s">
        <v>256</v>
      </c>
      <c r="D62" s="17">
        <v>382</v>
      </c>
      <c r="E62" s="16" t="s">
        <v>38</v>
      </c>
      <c r="F62" s="70">
        <v>85000</v>
      </c>
      <c r="G62" s="77">
        <v>7272</v>
      </c>
      <c r="H62" s="71">
        <v>2429</v>
      </c>
      <c r="I62" s="69">
        <f t="shared" si="27"/>
        <v>80</v>
      </c>
      <c r="J62" s="99">
        <f t="shared" si="25"/>
        <v>2509</v>
      </c>
      <c r="K62" s="106">
        <f t="shared" si="26"/>
        <v>4843</v>
      </c>
    </row>
    <row r="63" spans="1:11" ht="15.75">
      <c r="A63" s="14">
        <v>8</v>
      </c>
      <c r="B63" s="14" t="s">
        <v>336</v>
      </c>
      <c r="C63" s="16" t="s">
        <v>337</v>
      </c>
      <c r="D63" s="17">
        <v>56</v>
      </c>
      <c r="E63" s="16" t="s">
        <v>38</v>
      </c>
      <c r="F63" s="70">
        <v>50000</v>
      </c>
      <c r="G63" s="77">
        <v>26387</v>
      </c>
      <c r="H63" s="71">
        <v>1389</v>
      </c>
      <c r="I63" s="69">
        <f t="shared" si="27"/>
        <v>291</v>
      </c>
      <c r="J63" s="99">
        <f t="shared" si="25"/>
        <v>1680</v>
      </c>
      <c r="K63" s="106">
        <f t="shared" si="26"/>
        <v>24998</v>
      </c>
    </row>
    <row r="64" spans="1:11" ht="15.75">
      <c r="A64" s="14">
        <v>9</v>
      </c>
      <c r="B64" s="14" t="s">
        <v>336</v>
      </c>
      <c r="C64" s="16" t="s">
        <v>48</v>
      </c>
      <c r="D64" s="17">
        <v>174</v>
      </c>
      <c r="E64" s="16" t="s">
        <v>38</v>
      </c>
      <c r="F64" s="70">
        <v>150000</v>
      </c>
      <c r="G64" s="77">
        <v>147000</v>
      </c>
      <c r="H64" s="71">
        <v>3000</v>
      </c>
      <c r="I64" s="69">
        <f t="shared" si="27"/>
        <v>1623</v>
      </c>
      <c r="J64" s="99">
        <f t="shared" ref="J64" si="30">SUM(H64:I64)</f>
        <v>4623</v>
      </c>
      <c r="K64" s="106">
        <f t="shared" si="26"/>
        <v>144000</v>
      </c>
    </row>
    <row r="65" spans="1:11" ht="16.5">
      <c r="A65" s="27"/>
      <c r="B65" s="13" t="s">
        <v>4</v>
      </c>
      <c r="C65" s="20"/>
      <c r="D65" s="20"/>
      <c r="E65" s="20"/>
      <c r="F65" s="72">
        <f>SUM(F56:F64)</f>
        <v>1404000</v>
      </c>
      <c r="G65" s="72">
        <f t="shared" ref="G65:K65" si="31">SUM(G56:G64)</f>
        <v>863218</v>
      </c>
      <c r="H65" s="72">
        <f t="shared" si="31"/>
        <v>33475</v>
      </c>
      <c r="I65" s="72">
        <f t="shared" si="31"/>
        <v>9530</v>
      </c>
      <c r="J65" s="72">
        <f t="shared" si="31"/>
        <v>43005</v>
      </c>
      <c r="K65" s="72">
        <f t="shared" si="31"/>
        <v>829743</v>
      </c>
    </row>
    <row r="66" spans="1:11" ht="16.5">
      <c r="A66" s="37"/>
      <c r="B66" s="29"/>
      <c r="C66" s="30"/>
      <c r="D66" s="30"/>
      <c r="E66" s="30"/>
      <c r="F66" s="78"/>
      <c r="G66" s="79"/>
      <c r="H66" s="74"/>
      <c r="I66" s="80"/>
      <c r="J66" s="74"/>
      <c r="K66" s="55"/>
    </row>
    <row r="67" spans="1:11" ht="16.5">
      <c r="A67" s="37"/>
      <c r="B67" s="29" t="s">
        <v>18</v>
      </c>
      <c r="C67" s="30"/>
      <c r="D67" s="30"/>
      <c r="E67" s="30"/>
      <c r="F67" s="78"/>
      <c r="G67" s="79"/>
      <c r="H67" s="76"/>
      <c r="I67" s="80"/>
      <c r="J67" s="76"/>
      <c r="K67" s="55"/>
    </row>
    <row r="68" spans="1:11" ht="16.5">
      <c r="A68" s="27">
        <v>1</v>
      </c>
      <c r="B68" s="14" t="s">
        <v>18</v>
      </c>
      <c r="C68" s="16" t="s">
        <v>378</v>
      </c>
      <c r="D68" s="22">
        <v>92</v>
      </c>
      <c r="E68" s="22" t="s">
        <v>38</v>
      </c>
      <c r="F68" s="85">
        <v>150000</v>
      </c>
      <c r="G68" s="77">
        <v>123000</v>
      </c>
      <c r="H68" s="71">
        <v>3000</v>
      </c>
      <c r="I68" s="69">
        <f>ROUND(G68*13%*31/365,0)</f>
        <v>1358</v>
      </c>
      <c r="J68" s="99">
        <f t="shared" ref="J68:J76" si="32">SUM(H68:I68)</f>
        <v>4358</v>
      </c>
      <c r="K68" s="106">
        <f t="shared" ref="K68:K76" si="33">G68-H68</f>
        <v>120000</v>
      </c>
    </row>
    <row r="69" spans="1:11" ht="16.5">
      <c r="A69" s="27">
        <v>2</v>
      </c>
      <c r="B69" s="14" t="s">
        <v>18</v>
      </c>
      <c r="C69" s="16" t="s">
        <v>379</v>
      </c>
      <c r="D69" s="22">
        <v>94</v>
      </c>
      <c r="E69" s="22" t="s">
        <v>38</v>
      </c>
      <c r="F69" s="85">
        <v>300000</v>
      </c>
      <c r="G69" s="77">
        <v>246000</v>
      </c>
      <c r="H69" s="71">
        <v>6000</v>
      </c>
      <c r="I69" s="69">
        <f t="shared" ref="I69:I76" si="34">ROUND(G69*13%*31/365,0)</f>
        <v>2716</v>
      </c>
      <c r="J69" s="99">
        <f t="shared" si="32"/>
        <v>8716</v>
      </c>
      <c r="K69" s="106">
        <f t="shared" si="33"/>
        <v>240000</v>
      </c>
    </row>
    <row r="70" spans="1:11" ht="16.5">
      <c r="A70" s="27">
        <v>3</v>
      </c>
      <c r="B70" s="14" t="s">
        <v>18</v>
      </c>
      <c r="C70" s="16" t="s">
        <v>380</v>
      </c>
      <c r="D70" s="22">
        <v>96</v>
      </c>
      <c r="E70" s="22" t="s">
        <v>38</v>
      </c>
      <c r="F70" s="85">
        <v>150000</v>
      </c>
      <c r="G70" s="77">
        <v>123000</v>
      </c>
      <c r="H70" s="71">
        <v>3000</v>
      </c>
      <c r="I70" s="69">
        <f t="shared" si="34"/>
        <v>1358</v>
      </c>
      <c r="J70" s="99">
        <f t="shared" si="32"/>
        <v>4358</v>
      </c>
      <c r="K70" s="106">
        <f t="shared" si="33"/>
        <v>120000</v>
      </c>
    </row>
    <row r="71" spans="1:11" ht="16.5">
      <c r="A71" s="27">
        <v>4</v>
      </c>
      <c r="B71" s="14" t="s">
        <v>18</v>
      </c>
      <c r="C71" s="16" t="s">
        <v>393</v>
      </c>
      <c r="D71" s="22">
        <v>130</v>
      </c>
      <c r="E71" s="22" t="s">
        <v>38</v>
      </c>
      <c r="F71" s="85">
        <v>230000</v>
      </c>
      <c r="G71" s="77">
        <v>189112</v>
      </c>
      <c r="H71" s="71">
        <v>5111</v>
      </c>
      <c r="I71" s="69">
        <f t="shared" si="34"/>
        <v>2088</v>
      </c>
      <c r="J71" s="99">
        <f t="shared" si="32"/>
        <v>7199</v>
      </c>
      <c r="K71" s="106">
        <f t="shared" si="33"/>
        <v>184001</v>
      </c>
    </row>
    <row r="72" spans="1:11" ht="16.5">
      <c r="A72" s="27">
        <v>5</v>
      </c>
      <c r="B72" s="14" t="s">
        <v>19</v>
      </c>
      <c r="C72" s="16" t="s">
        <v>400</v>
      </c>
      <c r="D72" s="22">
        <v>142</v>
      </c>
      <c r="E72" s="22" t="s">
        <v>38</v>
      </c>
      <c r="F72" s="85">
        <v>170000</v>
      </c>
      <c r="G72" s="77">
        <v>146200</v>
      </c>
      <c r="H72" s="71">
        <v>3400</v>
      </c>
      <c r="I72" s="69">
        <f t="shared" si="34"/>
        <v>1614</v>
      </c>
      <c r="J72" s="99">
        <f t="shared" si="32"/>
        <v>5014</v>
      </c>
      <c r="K72" s="106">
        <f t="shared" si="33"/>
        <v>142800</v>
      </c>
    </row>
    <row r="73" spans="1:11" ht="16.5">
      <c r="A73" s="27">
        <v>6</v>
      </c>
      <c r="B73" s="14" t="s">
        <v>398</v>
      </c>
      <c r="C73" s="16" t="s">
        <v>223</v>
      </c>
      <c r="D73" s="22">
        <v>138</v>
      </c>
      <c r="E73" s="22" t="s">
        <v>38</v>
      </c>
      <c r="F73" s="85">
        <v>200000</v>
      </c>
      <c r="G73" s="77">
        <v>172000</v>
      </c>
      <c r="H73" s="71">
        <v>4000</v>
      </c>
      <c r="I73" s="69">
        <f t="shared" si="34"/>
        <v>1899</v>
      </c>
      <c r="J73" s="99">
        <f t="shared" si="32"/>
        <v>5899</v>
      </c>
      <c r="K73" s="106">
        <f t="shared" si="33"/>
        <v>168000</v>
      </c>
    </row>
    <row r="74" spans="1:11" ht="16.5">
      <c r="A74" s="27">
        <v>7</v>
      </c>
      <c r="B74" s="14" t="s">
        <v>381</v>
      </c>
      <c r="C74" s="16" t="s">
        <v>382</v>
      </c>
      <c r="D74" s="22">
        <v>108</v>
      </c>
      <c r="E74" s="22" t="s">
        <v>38</v>
      </c>
      <c r="F74" s="85">
        <v>150000</v>
      </c>
      <c r="G74" s="77">
        <v>123000</v>
      </c>
      <c r="H74" s="71">
        <v>3000</v>
      </c>
      <c r="I74" s="69">
        <f t="shared" si="34"/>
        <v>1358</v>
      </c>
      <c r="J74" s="99">
        <f t="shared" si="32"/>
        <v>4358</v>
      </c>
      <c r="K74" s="106">
        <f t="shared" si="33"/>
        <v>120000</v>
      </c>
    </row>
    <row r="75" spans="1:11" ht="16.5">
      <c r="A75" s="27">
        <v>8</v>
      </c>
      <c r="B75" s="14" t="s">
        <v>381</v>
      </c>
      <c r="C75" s="16" t="s">
        <v>383</v>
      </c>
      <c r="D75" s="22">
        <v>110</v>
      </c>
      <c r="E75" s="22" t="s">
        <v>38</v>
      </c>
      <c r="F75" s="85">
        <v>160000</v>
      </c>
      <c r="G75" s="77">
        <v>131200</v>
      </c>
      <c r="H75" s="71">
        <v>3200</v>
      </c>
      <c r="I75" s="69">
        <f t="shared" si="34"/>
        <v>1449</v>
      </c>
      <c r="J75" s="99">
        <f t="shared" si="32"/>
        <v>4649</v>
      </c>
      <c r="K75" s="106">
        <f t="shared" si="33"/>
        <v>128000</v>
      </c>
    </row>
    <row r="76" spans="1:11" ht="16.5">
      <c r="A76" s="27">
        <v>9</v>
      </c>
      <c r="B76" s="14" t="s">
        <v>71</v>
      </c>
      <c r="C76" s="16" t="s">
        <v>403</v>
      </c>
      <c r="D76" s="22">
        <v>146</v>
      </c>
      <c r="E76" s="22" t="s">
        <v>38</v>
      </c>
      <c r="F76" s="85">
        <v>175000</v>
      </c>
      <c r="G76" s="77">
        <v>154000</v>
      </c>
      <c r="H76" s="71">
        <v>3500</v>
      </c>
      <c r="I76" s="69">
        <f t="shared" si="34"/>
        <v>1700</v>
      </c>
      <c r="J76" s="99">
        <f t="shared" si="32"/>
        <v>5200</v>
      </c>
      <c r="K76" s="106">
        <f t="shared" si="33"/>
        <v>150500</v>
      </c>
    </row>
    <row r="77" spans="1:11" ht="16.5">
      <c r="A77" s="14"/>
      <c r="B77" s="13" t="s">
        <v>4</v>
      </c>
      <c r="C77" s="20"/>
      <c r="D77" s="20"/>
      <c r="E77" s="20"/>
      <c r="F77" s="72">
        <f>SUM(F68:F76)</f>
        <v>1685000</v>
      </c>
      <c r="G77" s="72">
        <f t="shared" ref="G77:K77" si="35">SUM(G68:G76)</f>
        <v>1407512</v>
      </c>
      <c r="H77" s="72">
        <f t="shared" si="35"/>
        <v>34211</v>
      </c>
      <c r="I77" s="72">
        <f t="shared" si="35"/>
        <v>15540</v>
      </c>
      <c r="J77" s="72">
        <f t="shared" si="35"/>
        <v>49751</v>
      </c>
      <c r="K77" s="72">
        <f t="shared" si="35"/>
        <v>1373301</v>
      </c>
    </row>
    <row r="78" spans="1:11" ht="16.5">
      <c r="A78" s="34"/>
      <c r="B78" s="29"/>
      <c r="C78" s="30"/>
      <c r="D78" s="30"/>
      <c r="E78" s="30"/>
      <c r="F78" s="78"/>
      <c r="G78" s="79"/>
      <c r="H78" s="74"/>
      <c r="I78" s="80"/>
      <c r="J78" s="74"/>
      <c r="K78" s="55"/>
    </row>
    <row r="79" spans="1:11" ht="16.5">
      <c r="A79" s="34"/>
      <c r="B79" s="29" t="s">
        <v>79</v>
      </c>
      <c r="C79" s="30"/>
      <c r="D79" s="48"/>
      <c r="E79" s="30"/>
      <c r="F79" s="86"/>
      <c r="G79" s="79"/>
      <c r="H79" s="74"/>
      <c r="I79" s="80"/>
      <c r="J79" s="74"/>
      <c r="K79" s="55"/>
    </row>
    <row r="80" spans="1:11" ht="15.75">
      <c r="A80" s="14">
        <v>1</v>
      </c>
      <c r="B80" s="14" t="s">
        <v>79</v>
      </c>
      <c r="C80" s="16" t="s">
        <v>290</v>
      </c>
      <c r="D80" s="52">
        <v>420</v>
      </c>
      <c r="E80" s="16" t="s">
        <v>78</v>
      </c>
      <c r="F80" s="85">
        <v>150000</v>
      </c>
      <c r="G80" s="70">
        <v>28112</v>
      </c>
      <c r="H80" s="71">
        <v>4688</v>
      </c>
      <c r="I80" s="69">
        <f>ROUND(G80*13%*31/365,0)</f>
        <v>310</v>
      </c>
      <c r="J80" s="99">
        <f t="shared" ref="J80:J89" si="36">SUM(H80:I80)</f>
        <v>4998</v>
      </c>
      <c r="K80" s="106">
        <f t="shared" ref="K80:K89" si="37">G80-H80</f>
        <v>23424</v>
      </c>
    </row>
    <row r="81" spans="1:11" ht="15.75">
      <c r="A81" s="14">
        <v>2</v>
      </c>
      <c r="B81" s="14" t="s">
        <v>79</v>
      </c>
      <c r="C81" s="16" t="s">
        <v>338</v>
      </c>
      <c r="D81" s="52">
        <v>58</v>
      </c>
      <c r="E81" s="16" t="s">
        <v>78</v>
      </c>
      <c r="F81" s="85">
        <v>170000</v>
      </c>
      <c r="G81" s="70">
        <v>89726</v>
      </c>
      <c r="H81" s="71">
        <v>4722</v>
      </c>
      <c r="I81" s="69">
        <f t="shared" ref="I81:I89" si="38">ROUND(G81*13%*31/365,0)</f>
        <v>991</v>
      </c>
      <c r="J81" s="99">
        <f t="shared" si="36"/>
        <v>5713</v>
      </c>
      <c r="K81" s="106">
        <f t="shared" si="37"/>
        <v>85004</v>
      </c>
    </row>
    <row r="82" spans="1:11" ht="15.75">
      <c r="A82" s="14">
        <v>3</v>
      </c>
      <c r="B82" s="14" t="s">
        <v>79</v>
      </c>
      <c r="C82" s="16" t="s">
        <v>342</v>
      </c>
      <c r="D82" s="52">
        <v>67</v>
      </c>
      <c r="E82" s="16" t="s">
        <v>78</v>
      </c>
      <c r="F82" s="85">
        <v>180000</v>
      </c>
      <c r="G82" s="70">
        <v>100000</v>
      </c>
      <c r="H82" s="71">
        <v>5000</v>
      </c>
      <c r="I82" s="69">
        <f t="shared" si="38"/>
        <v>1104</v>
      </c>
      <c r="J82" s="99">
        <f t="shared" si="36"/>
        <v>6104</v>
      </c>
      <c r="K82" s="106">
        <f t="shared" si="37"/>
        <v>95000</v>
      </c>
    </row>
    <row r="83" spans="1:11" ht="15.75">
      <c r="A83" s="14">
        <v>4</v>
      </c>
      <c r="B83" s="14" t="s">
        <v>79</v>
      </c>
      <c r="C83" s="16" t="s">
        <v>423</v>
      </c>
      <c r="D83" s="52">
        <v>148</v>
      </c>
      <c r="E83" s="16" t="s">
        <v>78</v>
      </c>
      <c r="F83" s="85">
        <v>175000</v>
      </c>
      <c r="G83" s="70">
        <v>157500</v>
      </c>
      <c r="H83" s="71">
        <v>3500</v>
      </c>
      <c r="I83" s="69">
        <f t="shared" si="38"/>
        <v>1739</v>
      </c>
      <c r="J83" s="99">
        <f t="shared" si="36"/>
        <v>5239</v>
      </c>
      <c r="K83" s="106">
        <f t="shared" si="37"/>
        <v>154000</v>
      </c>
    </row>
    <row r="84" spans="1:11" ht="15.75">
      <c r="A84" s="14">
        <v>5</v>
      </c>
      <c r="B84" s="14" t="s">
        <v>224</v>
      </c>
      <c r="C84" s="16" t="s">
        <v>313</v>
      </c>
      <c r="D84" s="52">
        <v>28</v>
      </c>
      <c r="E84" s="16" t="s">
        <v>78</v>
      </c>
      <c r="F84" s="85">
        <v>120000</v>
      </c>
      <c r="G84" s="77">
        <v>45574</v>
      </c>
      <c r="H84" s="71">
        <v>3383</v>
      </c>
      <c r="I84" s="69">
        <f t="shared" si="38"/>
        <v>503</v>
      </c>
      <c r="J84" s="99">
        <f t="shared" si="36"/>
        <v>3886</v>
      </c>
      <c r="K84" s="106">
        <f t="shared" si="37"/>
        <v>42191</v>
      </c>
    </row>
    <row r="85" spans="1:11" ht="16.5">
      <c r="A85" s="14">
        <v>6</v>
      </c>
      <c r="B85" s="14" t="s">
        <v>437</v>
      </c>
      <c r="C85" s="116" t="s">
        <v>438</v>
      </c>
      <c r="D85" s="52">
        <v>168</v>
      </c>
      <c r="E85" s="16" t="s">
        <v>78</v>
      </c>
      <c r="F85" s="85">
        <v>175000</v>
      </c>
      <c r="G85" s="77">
        <v>164500</v>
      </c>
      <c r="H85" s="71">
        <v>3500</v>
      </c>
      <c r="I85" s="69">
        <f t="shared" si="38"/>
        <v>1816</v>
      </c>
      <c r="J85" s="99">
        <f t="shared" ref="J85" si="39">SUM(H85:I85)</f>
        <v>5316</v>
      </c>
      <c r="K85" s="106">
        <f t="shared" si="37"/>
        <v>161000</v>
      </c>
    </row>
    <row r="86" spans="1:11" ht="15.75">
      <c r="A86" s="14">
        <v>7</v>
      </c>
      <c r="B86" s="14" t="s">
        <v>266</v>
      </c>
      <c r="C86" s="16" t="s">
        <v>330</v>
      </c>
      <c r="D86" s="52">
        <v>52</v>
      </c>
      <c r="E86" s="16" t="s">
        <v>78</v>
      </c>
      <c r="F86" s="85">
        <v>120000</v>
      </c>
      <c r="G86" s="77">
        <v>56673</v>
      </c>
      <c r="H86" s="71">
        <v>3333</v>
      </c>
      <c r="I86" s="69">
        <f t="shared" si="38"/>
        <v>626</v>
      </c>
      <c r="J86" s="99">
        <f t="shared" si="36"/>
        <v>3959</v>
      </c>
      <c r="K86" s="106">
        <f t="shared" si="37"/>
        <v>53340</v>
      </c>
    </row>
    <row r="87" spans="1:11" ht="15.75">
      <c r="A87" s="14">
        <v>8</v>
      </c>
      <c r="B87" s="14" t="s">
        <v>266</v>
      </c>
      <c r="C87" s="16" t="s">
        <v>331</v>
      </c>
      <c r="D87" s="52">
        <v>54</v>
      </c>
      <c r="E87" s="16" t="s">
        <v>78</v>
      </c>
      <c r="F87" s="85">
        <v>110000</v>
      </c>
      <c r="G87" s="77">
        <v>51936</v>
      </c>
      <c r="H87" s="71">
        <v>3056</v>
      </c>
      <c r="I87" s="69">
        <f t="shared" si="38"/>
        <v>573</v>
      </c>
      <c r="J87" s="99">
        <f t="shared" si="36"/>
        <v>3629</v>
      </c>
      <c r="K87" s="106">
        <f t="shared" si="37"/>
        <v>48880</v>
      </c>
    </row>
    <row r="88" spans="1:11" ht="15.75">
      <c r="A88" s="14">
        <v>9</v>
      </c>
      <c r="B88" s="14" t="s">
        <v>132</v>
      </c>
      <c r="C88" s="16" t="s">
        <v>133</v>
      </c>
      <c r="D88" s="52">
        <v>32</v>
      </c>
      <c r="E88" s="16" t="s">
        <v>78</v>
      </c>
      <c r="F88" s="85">
        <v>150000</v>
      </c>
      <c r="G88" s="77">
        <v>62493</v>
      </c>
      <c r="H88" s="71">
        <v>4167</v>
      </c>
      <c r="I88" s="69">
        <f t="shared" si="38"/>
        <v>690</v>
      </c>
      <c r="J88" s="99">
        <f t="shared" si="36"/>
        <v>4857</v>
      </c>
      <c r="K88" s="106">
        <f t="shared" si="37"/>
        <v>58326</v>
      </c>
    </row>
    <row r="89" spans="1:11" ht="15.75">
      <c r="A89" s="14">
        <v>10</v>
      </c>
      <c r="B89" s="14" t="s">
        <v>103</v>
      </c>
      <c r="C89" s="16" t="s">
        <v>442</v>
      </c>
      <c r="D89" s="52">
        <v>178</v>
      </c>
      <c r="E89" s="16" t="s">
        <v>78</v>
      </c>
      <c r="F89" s="85">
        <v>180000</v>
      </c>
      <c r="G89" s="77">
        <v>176400</v>
      </c>
      <c r="H89" s="71">
        <v>3600</v>
      </c>
      <c r="I89" s="69">
        <f t="shared" si="38"/>
        <v>1948</v>
      </c>
      <c r="J89" s="99">
        <f t="shared" si="36"/>
        <v>5548</v>
      </c>
      <c r="K89" s="106">
        <f t="shared" si="37"/>
        <v>172800</v>
      </c>
    </row>
    <row r="90" spans="1:11" ht="15.75">
      <c r="A90" s="14">
        <v>11</v>
      </c>
      <c r="B90" s="14" t="s">
        <v>103</v>
      </c>
      <c r="C90" s="16" t="s">
        <v>107</v>
      </c>
      <c r="D90" s="52">
        <v>192</v>
      </c>
      <c r="E90" s="16" t="s">
        <v>78</v>
      </c>
      <c r="F90" s="85">
        <v>200000</v>
      </c>
      <c r="G90" s="77">
        <v>200000</v>
      </c>
      <c r="H90" s="71">
        <v>4000</v>
      </c>
      <c r="I90" s="69">
        <v>2564</v>
      </c>
      <c r="J90" s="99">
        <f t="shared" ref="J90" si="40">SUM(H90:I90)</f>
        <v>6564</v>
      </c>
      <c r="K90" s="106">
        <f t="shared" ref="K90" si="41">G90-H90</f>
        <v>196000</v>
      </c>
    </row>
    <row r="91" spans="1:11" ht="16.5">
      <c r="A91" s="14"/>
      <c r="B91" s="13" t="s">
        <v>4</v>
      </c>
      <c r="C91" s="20"/>
      <c r="D91" s="46"/>
      <c r="E91" s="20"/>
      <c r="F91" s="72">
        <f>SUM(F80:F90)</f>
        <v>1730000</v>
      </c>
      <c r="G91" s="72">
        <f t="shared" ref="G91:K91" si="42">SUM(G80:G90)</f>
        <v>1132914</v>
      </c>
      <c r="H91" s="72">
        <f>SUM(H80:H90)</f>
        <v>42949</v>
      </c>
      <c r="I91" s="72">
        <f t="shared" si="42"/>
        <v>12864</v>
      </c>
      <c r="J91" s="72">
        <f t="shared" si="42"/>
        <v>55813</v>
      </c>
      <c r="K91" s="72">
        <f t="shared" si="42"/>
        <v>1089965</v>
      </c>
    </row>
    <row r="92" spans="1:11" ht="16.5">
      <c r="A92" s="34"/>
      <c r="B92" s="29"/>
      <c r="C92" s="30"/>
      <c r="D92" s="48"/>
      <c r="E92" s="30"/>
      <c r="F92" s="74"/>
      <c r="G92" s="74"/>
      <c r="H92" s="74"/>
      <c r="I92" s="74"/>
      <c r="J92" s="74"/>
      <c r="K92" s="100"/>
    </row>
    <row r="93" spans="1:11" ht="16.5">
      <c r="A93" s="34"/>
      <c r="B93" s="29" t="s">
        <v>422</v>
      </c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5.75">
      <c r="A94" s="14">
        <v>1</v>
      </c>
      <c r="B94" s="14" t="s">
        <v>285</v>
      </c>
      <c r="C94" s="16" t="s">
        <v>315</v>
      </c>
      <c r="D94" s="52">
        <v>30</v>
      </c>
      <c r="E94" s="16" t="s">
        <v>78</v>
      </c>
      <c r="F94" s="85">
        <v>100000</v>
      </c>
      <c r="G94" s="77">
        <v>41662</v>
      </c>
      <c r="H94" s="71">
        <v>2778</v>
      </c>
      <c r="I94" s="69">
        <f>ROUND(G94*13%*31/365,0)</f>
        <v>460</v>
      </c>
      <c r="J94" s="99">
        <f>SUM(H94:I94)</f>
        <v>3238</v>
      </c>
      <c r="K94" s="106">
        <f t="shared" ref="K94:K95" si="43">G94-H94</f>
        <v>38884</v>
      </c>
    </row>
    <row r="95" spans="1:11" ht="15.75">
      <c r="A95" s="14">
        <v>2</v>
      </c>
      <c r="B95" s="14" t="s">
        <v>285</v>
      </c>
      <c r="C95" s="16" t="s">
        <v>323</v>
      </c>
      <c r="D95" s="52">
        <v>42</v>
      </c>
      <c r="E95" s="16" t="s">
        <v>78</v>
      </c>
      <c r="F95" s="85">
        <v>80000</v>
      </c>
      <c r="G95" s="77">
        <v>37782</v>
      </c>
      <c r="H95" s="71">
        <v>2222</v>
      </c>
      <c r="I95" s="69">
        <f>ROUND(G95*13%*31/365,0)</f>
        <v>417</v>
      </c>
      <c r="J95" s="99">
        <f t="shared" ref="J95" si="44">SUM(H95:I95)</f>
        <v>2639</v>
      </c>
      <c r="K95" s="106">
        <f t="shared" si="43"/>
        <v>35560</v>
      </c>
    </row>
    <row r="96" spans="1:11" ht="16.5">
      <c r="A96" s="14"/>
      <c r="B96" s="13" t="s">
        <v>4</v>
      </c>
      <c r="C96" s="20"/>
      <c r="D96" s="46"/>
      <c r="E96" s="20"/>
      <c r="F96" s="72">
        <f>SUM(F94:F95)</f>
        <v>180000</v>
      </c>
      <c r="G96" s="72">
        <f>SUM(G94:G95)</f>
        <v>79444</v>
      </c>
      <c r="H96" s="72">
        <f>SUM(H94:H95)</f>
        <v>5000</v>
      </c>
      <c r="I96" s="72">
        <f>SUM(I94:I95)</f>
        <v>877</v>
      </c>
      <c r="J96" s="72">
        <f>SUM(H96:I96)</f>
        <v>5877</v>
      </c>
      <c r="K96" s="72">
        <f>SUM(K94:K95)</f>
        <v>74444</v>
      </c>
    </row>
    <row r="97" spans="1:11" ht="16.5">
      <c r="A97" s="34"/>
      <c r="B97" s="29"/>
      <c r="C97" s="30"/>
      <c r="D97" s="48"/>
      <c r="E97" s="30"/>
      <c r="F97" s="74"/>
      <c r="G97" s="74"/>
      <c r="H97" s="74"/>
      <c r="I97" s="74"/>
      <c r="J97" s="74"/>
      <c r="K97" s="55"/>
    </row>
    <row r="98" spans="1:11" ht="16.5">
      <c r="A98" s="34"/>
      <c r="B98" s="29" t="s">
        <v>109</v>
      </c>
      <c r="C98" s="30"/>
      <c r="D98" s="48"/>
      <c r="E98" s="30"/>
      <c r="F98" s="86"/>
      <c r="G98" s="79"/>
      <c r="H98" s="74"/>
      <c r="I98" s="80"/>
      <c r="J98" s="74"/>
      <c r="K98" s="55"/>
    </row>
    <row r="99" spans="1:11" ht="15.75">
      <c r="A99" s="14">
        <v>1</v>
      </c>
      <c r="B99" s="14" t="s">
        <v>169</v>
      </c>
      <c r="C99" s="16" t="s">
        <v>424</v>
      </c>
      <c r="D99" s="52">
        <v>150</v>
      </c>
      <c r="E99" s="16" t="s">
        <v>78</v>
      </c>
      <c r="F99" s="85">
        <v>150000</v>
      </c>
      <c r="G99" s="77">
        <v>135000</v>
      </c>
      <c r="H99" s="71">
        <v>3000</v>
      </c>
      <c r="I99" s="69">
        <f>ROUND(G99*13%*31/365,0)</f>
        <v>1491</v>
      </c>
      <c r="J99" s="99">
        <f t="shared" ref="J99:J104" si="45">SUM(H99:I99)</f>
        <v>4491</v>
      </c>
      <c r="K99" s="106">
        <f t="shared" ref="K99:K104" si="46">G99-H99</f>
        <v>132000</v>
      </c>
    </row>
    <row r="100" spans="1:11" ht="15.75">
      <c r="A100" s="14">
        <v>2</v>
      </c>
      <c r="B100" s="14" t="s">
        <v>169</v>
      </c>
      <c r="C100" s="16" t="s">
        <v>425</v>
      </c>
      <c r="D100" s="52">
        <v>152</v>
      </c>
      <c r="E100" s="16" t="s">
        <v>78</v>
      </c>
      <c r="F100" s="85">
        <v>50000</v>
      </c>
      <c r="G100" s="77">
        <v>45000</v>
      </c>
      <c r="H100" s="71">
        <v>1000</v>
      </c>
      <c r="I100" s="69">
        <f t="shared" ref="I100:I104" si="47">ROUND(G100*13%*31/365,0)</f>
        <v>497</v>
      </c>
      <c r="J100" s="99">
        <f t="shared" si="45"/>
        <v>1497</v>
      </c>
      <c r="K100" s="106">
        <f t="shared" si="46"/>
        <v>44000</v>
      </c>
    </row>
    <row r="101" spans="1:11" ht="15.75">
      <c r="A101" s="14">
        <v>3</v>
      </c>
      <c r="B101" s="14" t="s">
        <v>169</v>
      </c>
      <c r="C101" s="16" t="s">
        <v>171</v>
      </c>
      <c r="D101" s="52">
        <v>180</v>
      </c>
      <c r="E101" s="16" t="s">
        <v>78</v>
      </c>
      <c r="F101" s="85">
        <v>100000</v>
      </c>
      <c r="G101" s="77">
        <v>95833</v>
      </c>
      <c r="H101" s="71">
        <v>4167</v>
      </c>
      <c r="I101" s="69">
        <f t="shared" si="47"/>
        <v>1058</v>
      </c>
      <c r="J101" s="99">
        <f t="shared" si="45"/>
        <v>5225</v>
      </c>
      <c r="K101" s="106">
        <f t="shared" si="46"/>
        <v>91666</v>
      </c>
    </row>
    <row r="102" spans="1:11" ht="15.75">
      <c r="A102" s="14">
        <v>4</v>
      </c>
      <c r="B102" s="14" t="s">
        <v>273</v>
      </c>
      <c r="C102" s="16" t="s">
        <v>274</v>
      </c>
      <c r="D102" s="52">
        <v>393</v>
      </c>
      <c r="E102" s="16" t="s">
        <v>78</v>
      </c>
      <c r="F102" s="85">
        <v>80000</v>
      </c>
      <c r="G102" s="77">
        <v>13340</v>
      </c>
      <c r="H102" s="71">
        <f t="shared" ref="H102" si="48">ROUND(F102/36,0)</f>
        <v>2222</v>
      </c>
      <c r="I102" s="69">
        <f t="shared" si="47"/>
        <v>147</v>
      </c>
      <c r="J102" s="99">
        <f t="shared" si="45"/>
        <v>2369</v>
      </c>
      <c r="K102" s="106">
        <f t="shared" si="46"/>
        <v>11118</v>
      </c>
    </row>
    <row r="103" spans="1:11" ht="15.75">
      <c r="A103" s="14">
        <v>5</v>
      </c>
      <c r="B103" s="14" t="s">
        <v>273</v>
      </c>
      <c r="C103" s="16" t="s">
        <v>275</v>
      </c>
      <c r="D103" s="52">
        <v>394</v>
      </c>
      <c r="E103" s="16" t="s">
        <v>78</v>
      </c>
      <c r="F103" s="85">
        <v>89000</v>
      </c>
      <c r="G103" s="77">
        <v>14840</v>
      </c>
      <c r="H103" s="71">
        <f>ROUND(F103/36,0)</f>
        <v>2472</v>
      </c>
      <c r="I103" s="69">
        <f t="shared" si="47"/>
        <v>164</v>
      </c>
      <c r="J103" s="99">
        <f t="shared" si="45"/>
        <v>2636</v>
      </c>
      <c r="K103" s="106">
        <f t="shared" si="46"/>
        <v>12368</v>
      </c>
    </row>
    <row r="104" spans="1:11" ht="15.75">
      <c r="A104" s="14">
        <v>6</v>
      </c>
      <c r="B104" s="14" t="s">
        <v>109</v>
      </c>
      <c r="C104" s="16" t="s">
        <v>402</v>
      </c>
      <c r="D104" s="52">
        <v>144</v>
      </c>
      <c r="E104" s="16" t="s">
        <v>78</v>
      </c>
      <c r="F104" s="85">
        <v>180000</v>
      </c>
      <c r="G104" s="77">
        <v>156000</v>
      </c>
      <c r="H104" s="71">
        <v>4000</v>
      </c>
      <c r="I104" s="69">
        <f t="shared" si="47"/>
        <v>1722</v>
      </c>
      <c r="J104" s="99">
        <f t="shared" si="45"/>
        <v>5722</v>
      </c>
      <c r="K104" s="106">
        <f t="shared" si="46"/>
        <v>152000</v>
      </c>
    </row>
    <row r="105" spans="1:11" ht="16.5">
      <c r="A105" s="34"/>
      <c r="B105" s="13" t="s">
        <v>4</v>
      </c>
      <c r="C105" s="20"/>
      <c r="D105" s="20"/>
      <c r="E105" s="20"/>
      <c r="F105" s="72">
        <f t="shared" ref="F105:K105" si="49">SUM(F99:F104)</f>
        <v>649000</v>
      </c>
      <c r="G105" s="72">
        <f t="shared" si="49"/>
        <v>460013</v>
      </c>
      <c r="H105" s="72">
        <f t="shared" si="49"/>
        <v>16861</v>
      </c>
      <c r="I105" s="72">
        <f t="shared" si="49"/>
        <v>5079</v>
      </c>
      <c r="J105" s="72">
        <f t="shared" si="49"/>
        <v>21940</v>
      </c>
      <c r="K105" s="72">
        <f t="shared" si="49"/>
        <v>443152</v>
      </c>
    </row>
    <row r="106" spans="1:11" ht="16.5">
      <c r="A106" s="34"/>
      <c r="B106" s="29"/>
      <c r="C106" s="30"/>
      <c r="D106" s="30"/>
      <c r="E106" s="30"/>
      <c r="F106" s="74"/>
      <c r="G106" s="79"/>
      <c r="H106" s="74"/>
      <c r="I106" s="80"/>
      <c r="J106" s="74"/>
      <c r="K106" s="55"/>
    </row>
    <row r="107" spans="1:11" ht="16.5">
      <c r="A107" s="14"/>
      <c r="B107" s="29" t="s">
        <v>125</v>
      </c>
      <c r="C107" s="30"/>
      <c r="D107" s="30"/>
      <c r="E107" s="30"/>
      <c r="F107" s="78"/>
      <c r="G107" s="79"/>
      <c r="H107" s="74"/>
      <c r="I107" s="80"/>
      <c r="J107" s="74"/>
      <c r="K107" s="55"/>
    </row>
    <row r="108" spans="1:11" ht="16.5">
      <c r="A108" s="14">
        <v>1</v>
      </c>
      <c r="B108" s="14" t="s">
        <v>137</v>
      </c>
      <c r="C108" s="116" t="s">
        <v>419</v>
      </c>
      <c r="D108" s="17">
        <v>140</v>
      </c>
      <c r="E108" s="16" t="s">
        <v>78</v>
      </c>
      <c r="F108" s="70">
        <v>200000</v>
      </c>
      <c r="G108" s="70">
        <v>172000</v>
      </c>
      <c r="H108" s="71">
        <v>4000</v>
      </c>
      <c r="I108" s="69">
        <f t="shared" ref="I108:I109" si="50">ROUND(G108*13%*31/365,0)</f>
        <v>1899</v>
      </c>
      <c r="J108" s="102">
        <f>SUM(H108:I108)</f>
        <v>5899</v>
      </c>
      <c r="K108" s="106">
        <f t="shared" ref="K108:K109" si="51">G108-H108</f>
        <v>168000</v>
      </c>
    </row>
    <row r="109" spans="1:11" ht="15.75">
      <c r="A109" s="14">
        <v>2</v>
      </c>
      <c r="B109" s="14" t="s">
        <v>134</v>
      </c>
      <c r="C109" s="16" t="s">
        <v>245</v>
      </c>
      <c r="D109" s="52">
        <v>364</v>
      </c>
      <c r="E109" s="16" t="s">
        <v>78</v>
      </c>
      <c r="F109" s="85">
        <v>100000</v>
      </c>
      <c r="G109" s="70">
        <v>5548</v>
      </c>
      <c r="H109" s="71">
        <f>ROUND(F109/36,0)</f>
        <v>2778</v>
      </c>
      <c r="I109" s="69">
        <f t="shared" si="50"/>
        <v>61</v>
      </c>
      <c r="J109" s="102">
        <f t="shared" ref="J109" si="52">SUM(H109:I109)</f>
        <v>2839</v>
      </c>
      <c r="K109" s="106">
        <f t="shared" si="51"/>
        <v>2770</v>
      </c>
    </row>
    <row r="110" spans="1:11" ht="15.75">
      <c r="A110" s="34">
        <v>3</v>
      </c>
      <c r="B110" s="14" t="s">
        <v>126</v>
      </c>
      <c r="C110" s="16" t="s">
        <v>447</v>
      </c>
      <c r="D110" s="52">
        <v>188</v>
      </c>
      <c r="E110" s="16" t="s">
        <v>78</v>
      </c>
      <c r="F110" s="85">
        <v>175000</v>
      </c>
      <c r="G110" s="70">
        <v>175000</v>
      </c>
      <c r="H110" s="71">
        <v>3500</v>
      </c>
      <c r="I110" s="69">
        <v>2244</v>
      </c>
      <c r="J110" s="102">
        <f t="shared" ref="J110" si="53">SUM(H110:I110)</f>
        <v>5744</v>
      </c>
      <c r="K110" s="106">
        <f t="shared" ref="K110" si="54">G110-H110</f>
        <v>171500</v>
      </c>
    </row>
    <row r="111" spans="1:11" ht="15.75">
      <c r="A111" s="34">
        <v>4</v>
      </c>
      <c r="B111" s="14" t="s">
        <v>126</v>
      </c>
      <c r="C111" s="16" t="s">
        <v>448</v>
      </c>
      <c r="D111" s="52">
        <v>190</v>
      </c>
      <c r="E111" s="16" t="s">
        <v>78</v>
      </c>
      <c r="F111" s="85">
        <v>230000</v>
      </c>
      <c r="G111" s="70">
        <v>230000</v>
      </c>
      <c r="H111" s="71">
        <v>4600</v>
      </c>
      <c r="I111" s="69">
        <v>2949</v>
      </c>
      <c r="J111" s="102">
        <f t="shared" ref="J111" si="55">SUM(H111:I111)</f>
        <v>7549</v>
      </c>
      <c r="K111" s="106">
        <f t="shared" ref="K111" si="56">G111-H111</f>
        <v>225400</v>
      </c>
    </row>
    <row r="112" spans="1:11" ht="16.5">
      <c r="A112" s="34"/>
      <c r="B112" s="13" t="s">
        <v>4</v>
      </c>
      <c r="C112" s="20"/>
      <c r="D112" s="20"/>
      <c r="E112" s="20"/>
      <c r="F112" s="88">
        <f>SUM(F108:F111)</f>
        <v>705000</v>
      </c>
      <c r="G112" s="88">
        <f t="shared" ref="G112:K112" si="57">SUM(G108:G111)</f>
        <v>582548</v>
      </c>
      <c r="H112" s="88">
        <f t="shared" si="57"/>
        <v>14878</v>
      </c>
      <c r="I112" s="88">
        <f t="shared" si="57"/>
        <v>7153</v>
      </c>
      <c r="J112" s="88">
        <f t="shared" si="57"/>
        <v>22031</v>
      </c>
      <c r="K112" s="88">
        <f t="shared" si="57"/>
        <v>567670</v>
      </c>
    </row>
    <row r="113" spans="1:11" ht="16.5">
      <c r="A113" s="34"/>
      <c r="B113" s="29"/>
      <c r="C113" s="30"/>
      <c r="D113" s="30"/>
      <c r="E113" s="30"/>
      <c r="F113" s="78"/>
      <c r="G113" s="79"/>
      <c r="H113" s="74"/>
      <c r="I113" s="80"/>
      <c r="J113" s="74"/>
      <c r="K113" s="55"/>
    </row>
    <row r="114" spans="1:11" ht="16.5">
      <c r="A114" s="34"/>
      <c r="B114" s="29" t="s">
        <v>148</v>
      </c>
      <c r="C114" s="30"/>
      <c r="D114" s="48"/>
      <c r="E114" s="30"/>
      <c r="F114" s="86"/>
      <c r="G114" s="79"/>
      <c r="H114" s="74"/>
      <c r="I114" s="80"/>
      <c r="J114" s="74"/>
      <c r="K114" s="55"/>
    </row>
    <row r="115" spans="1:11" ht="15.75">
      <c r="A115" s="14">
        <v>1</v>
      </c>
      <c r="B115" s="14" t="s">
        <v>148</v>
      </c>
      <c r="C115" s="16" t="s">
        <v>391</v>
      </c>
      <c r="D115" s="52">
        <v>126</v>
      </c>
      <c r="E115" s="16" t="s">
        <v>78</v>
      </c>
      <c r="F115" s="85">
        <v>80000</v>
      </c>
      <c r="G115" s="77">
        <v>67200</v>
      </c>
      <c r="H115" s="71">
        <v>1600</v>
      </c>
      <c r="I115" s="69">
        <f>ROUND(G115*13%*31/365,0)</f>
        <v>742</v>
      </c>
      <c r="J115" s="99">
        <f t="shared" ref="J115:J117" si="58">SUM(H115:I115)</f>
        <v>2342</v>
      </c>
      <c r="K115" s="106">
        <f t="shared" ref="K115:K117" si="59">G115-H115</f>
        <v>65600</v>
      </c>
    </row>
    <row r="116" spans="1:11" ht="15.75">
      <c r="A116" s="14">
        <v>2</v>
      </c>
      <c r="B116" s="14" t="s">
        <v>148</v>
      </c>
      <c r="C116" s="16" t="s">
        <v>397</v>
      </c>
      <c r="D116" s="52">
        <v>134</v>
      </c>
      <c r="E116" s="16" t="s">
        <v>78</v>
      </c>
      <c r="F116" s="85">
        <v>250000</v>
      </c>
      <c r="G116" s="77">
        <v>208336</v>
      </c>
      <c r="H116" s="71">
        <v>5952</v>
      </c>
      <c r="I116" s="69">
        <f t="shared" ref="I116:I117" si="60">ROUND(G116*13%*31/365,0)</f>
        <v>2300</v>
      </c>
      <c r="J116" s="99">
        <f t="shared" si="58"/>
        <v>8252</v>
      </c>
      <c r="K116" s="106">
        <f t="shared" si="59"/>
        <v>202384</v>
      </c>
    </row>
    <row r="117" spans="1:11" ht="15.75">
      <c r="A117" s="14">
        <v>3</v>
      </c>
      <c r="B117" s="14" t="s">
        <v>148</v>
      </c>
      <c r="C117" s="16" t="s">
        <v>205</v>
      </c>
      <c r="D117" s="52">
        <v>136</v>
      </c>
      <c r="E117" s="16" t="s">
        <v>78</v>
      </c>
      <c r="F117" s="85">
        <v>100000</v>
      </c>
      <c r="G117" s="77">
        <v>83333</v>
      </c>
      <c r="H117" s="71">
        <v>2381</v>
      </c>
      <c r="I117" s="69">
        <f t="shared" si="60"/>
        <v>920</v>
      </c>
      <c r="J117" s="99">
        <f t="shared" si="58"/>
        <v>3301</v>
      </c>
      <c r="K117" s="106">
        <f t="shared" si="59"/>
        <v>80952</v>
      </c>
    </row>
    <row r="118" spans="1:11" ht="16.5">
      <c r="A118" s="34"/>
      <c r="B118" s="13" t="s">
        <v>4</v>
      </c>
      <c r="C118" s="20"/>
      <c r="D118" s="46"/>
      <c r="E118" s="20"/>
      <c r="F118" s="72">
        <f t="shared" ref="F118:K118" si="61">SUM(F115:F117)</f>
        <v>430000</v>
      </c>
      <c r="G118" s="72">
        <f t="shared" si="61"/>
        <v>358869</v>
      </c>
      <c r="H118" s="72">
        <f t="shared" si="61"/>
        <v>9933</v>
      </c>
      <c r="I118" s="72">
        <f t="shared" si="61"/>
        <v>3962</v>
      </c>
      <c r="J118" s="72">
        <f t="shared" si="61"/>
        <v>13895</v>
      </c>
      <c r="K118" s="72">
        <f t="shared" si="61"/>
        <v>348936</v>
      </c>
    </row>
    <row r="119" spans="1:11" ht="16.5">
      <c r="A119" s="34"/>
      <c r="B119" s="29"/>
      <c r="C119" s="30"/>
      <c r="D119" s="32"/>
      <c r="E119" s="32"/>
      <c r="F119" s="74"/>
      <c r="G119" s="74"/>
      <c r="H119" s="74"/>
      <c r="I119" s="74"/>
      <c r="J119" s="74"/>
      <c r="K119" s="100"/>
    </row>
    <row r="120" spans="1:11" ht="16.5">
      <c r="A120" s="143"/>
      <c r="B120" s="13" t="s">
        <v>162</v>
      </c>
      <c r="C120" s="144"/>
      <c r="D120" s="145"/>
      <c r="E120" s="145"/>
      <c r="F120" s="146"/>
      <c r="G120" s="147"/>
      <c r="H120" s="148"/>
      <c r="I120" s="94"/>
      <c r="J120" s="149"/>
      <c r="K120" s="150"/>
    </row>
    <row r="121" spans="1:11" ht="16.5">
      <c r="A121" s="14">
        <v>1</v>
      </c>
      <c r="B121" s="14" t="s">
        <v>227</v>
      </c>
      <c r="C121" s="16" t="s">
        <v>258</v>
      </c>
      <c r="D121" s="22">
        <v>383</v>
      </c>
      <c r="E121" s="22" t="s">
        <v>78</v>
      </c>
      <c r="F121" s="85">
        <v>90000</v>
      </c>
      <c r="G121" s="77">
        <v>10000</v>
      </c>
      <c r="H121" s="71">
        <f>ROUND(F121/36,0)</f>
        <v>2500</v>
      </c>
      <c r="I121" s="69">
        <f t="shared" ref="I121:I122" si="62">ROUND(G121*13%*31/365,0)</f>
        <v>110</v>
      </c>
      <c r="J121" s="69">
        <f t="shared" ref="J121:J122" si="63">SUM(H121:I121)</f>
        <v>2610</v>
      </c>
      <c r="K121" s="106">
        <f t="shared" ref="K121:K122" si="64">G121-H121</f>
        <v>7500</v>
      </c>
    </row>
    <row r="122" spans="1:11" ht="16.5">
      <c r="A122" s="14">
        <v>2</v>
      </c>
      <c r="B122" s="14" t="s">
        <v>163</v>
      </c>
      <c r="C122" s="16" t="s">
        <v>434</v>
      </c>
      <c r="D122" s="22">
        <v>162</v>
      </c>
      <c r="E122" s="22" t="s">
        <v>78</v>
      </c>
      <c r="F122" s="85">
        <v>200000</v>
      </c>
      <c r="G122" s="77">
        <v>184000</v>
      </c>
      <c r="H122" s="71">
        <v>4000</v>
      </c>
      <c r="I122" s="69">
        <f t="shared" si="62"/>
        <v>2032</v>
      </c>
      <c r="J122" s="69">
        <f t="shared" si="63"/>
        <v>6032</v>
      </c>
      <c r="K122" s="106">
        <f t="shared" si="64"/>
        <v>180000</v>
      </c>
    </row>
    <row r="123" spans="1:11" ht="16.5">
      <c r="A123" s="14"/>
      <c r="B123" s="13" t="s">
        <v>4</v>
      </c>
      <c r="C123" s="20"/>
      <c r="D123" s="20"/>
      <c r="E123" s="20"/>
      <c r="F123" s="97">
        <f t="shared" ref="F123:K123" si="65">SUM(F121:F122)</f>
        <v>290000</v>
      </c>
      <c r="G123" s="97">
        <f t="shared" si="65"/>
        <v>194000</v>
      </c>
      <c r="H123" s="97">
        <f t="shared" si="65"/>
        <v>6500</v>
      </c>
      <c r="I123" s="97">
        <f t="shared" si="65"/>
        <v>2142</v>
      </c>
      <c r="J123" s="97">
        <f t="shared" si="65"/>
        <v>8642</v>
      </c>
      <c r="K123" s="97">
        <f t="shared" si="65"/>
        <v>187500</v>
      </c>
    </row>
    <row r="124" spans="1:11" ht="16.5">
      <c r="A124" s="34"/>
      <c r="B124" s="29"/>
      <c r="C124" s="30"/>
      <c r="D124" s="30"/>
      <c r="E124" s="30"/>
      <c r="F124" s="91"/>
      <c r="G124" s="91"/>
      <c r="H124" s="74"/>
      <c r="I124" s="74"/>
      <c r="J124" s="74"/>
      <c r="K124" s="169"/>
    </row>
    <row r="125" spans="1:11" ht="16.5">
      <c r="A125" s="34"/>
      <c r="B125" s="29" t="s">
        <v>282</v>
      </c>
      <c r="C125" s="30"/>
      <c r="D125" s="30"/>
      <c r="E125" s="30"/>
      <c r="F125" s="78"/>
      <c r="G125" s="79"/>
      <c r="H125" s="74"/>
      <c r="I125" s="80"/>
      <c r="J125" s="74"/>
      <c r="K125" s="55"/>
    </row>
    <row r="126" spans="1:11" ht="16.5">
      <c r="A126" s="14">
        <v>1</v>
      </c>
      <c r="B126" s="67" t="s">
        <v>84</v>
      </c>
      <c r="C126" s="16" t="s">
        <v>360</v>
      </c>
      <c r="D126" s="22">
        <v>77</v>
      </c>
      <c r="E126" s="22" t="s">
        <v>78</v>
      </c>
      <c r="F126" s="85">
        <v>150000</v>
      </c>
      <c r="G126" s="77">
        <v>95829</v>
      </c>
      <c r="H126" s="71">
        <f>ROUND(F126/36,0)</f>
        <v>4167</v>
      </c>
      <c r="I126" s="69">
        <f>ROUND(G126*13%*31/365,0)</f>
        <v>1058</v>
      </c>
      <c r="J126" s="104">
        <f>SUM(H126:I126)</f>
        <v>5225</v>
      </c>
      <c r="K126" s="106">
        <f t="shared" ref="K126:K127" si="66">G126-H126</f>
        <v>91662</v>
      </c>
    </row>
    <row r="127" spans="1:11" ht="16.5">
      <c r="A127" s="14">
        <v>2</v>
      </c>
      <c r="B127" s="14" t="s">
        <v>84</v>
      </c>
      <c r="C127" s="16" t="s">
        <v>392</v>
      </c>
      <c r="D127" s="22">
        <v>128</v>
      </c>
      <c r="E127" s="22" t="s">
        <v>78</v>
      </c>
      <c r="F127" s="85">
        <v>120000</v>
      </c>
      <c r="G127" s="77">
        <v>100800</v>
      </c>
      <c r="H127" s="71">
        <v>2400</v>
      </c>
      <c r="I127" s="69">
        <f>ROUND(G127*13%*31/365,0)</f>
        <v>1113</v>
      </c>
      <c r="J127" s="104">
        <f>SUM(H127:I127)</f>
        <v>3513</v>
      </c>
      <c r="K127" s="106">
        <f t="shared" si="66"/>
        <v>98400</v>
      </c>
    </row>
    <row r="128" spans="1:11" ht="16.5">
      <c r="A128" s="34"/>
      <c r="B128" s="29"/>
      <c r="C128" s="30"/>
      <c r="D128" s="30"/>
      <c r="E128" s="30"/>
      <c r="F128" s="97">
        <f>SUM(F126:F127)</f>
        <v>270000</v>
      </c>
      <c r="G128" s="97">
        <f t="shared" ref="G128:K128" si="67">SUM(G126:G127)</f>
        <v>196629</v>
      </c>
      <c r="H128" s="97">
        <f t="shared" si="67"/>
        <v>6567</v>
      </c>
      <c r="I128" s="97">
        <f t="shared" si="67"/>
        <v>2171</v>
      </c>
      <c r="J128" s="97">
        <f>SUM(H128:I128)</f>
        <v>8738</v>
      </c>
      <c r="K128" s="97">
        <f t="shared" si="67"/>
        <v>190062</v>
      </c>
    </row>
    <row r="129" spans="1:12" ht="16.5">
      <c r="A129" s="34"/>
      <c r="B129" s="29" t="s">
        <v>300</v>
      </c>
      <c r="C129" s="30"/>
      <c r="D129" s="30"/>
      <c r="E129" s="30"/>
      <c r="F129" s="78"/>
      <c r="G129" s="79"/>
      <c r="H129" s="74"/>
      <c r="I129" s="80"/>
      <c r="J129" s="74"/>
      <c r="K129" s="55"/>
    </row>
    <row r="130" spans="1:12" ht="16.5">
      <c r="A130" s="14">
        <v>1</v>
      </c>
      <c r="B130" s="67" t="s">
        <v>406</v>
      </c>
      <c r="C130" s="16" t="s">
        <v>302</v>
      </c>
      <c r="D130" s="22">
        <v>8</v>
      </c>
      <c r="E130" s="22" t="s">
        <v>78</v>
      </c>
      <c r="F130" s="85">
        <v>200000</v>
      </c>
      <c r="G130" s="77">
        <v>72212</v>
      </c>
      <c r="H130" s="71">
        <f>ROUND(F130/36,0)</f>
        <v>5556</v>
      </c>
      <c r="I130" s="69">
        <f>ROUND(G130*13%*31/365,0)</f>
        <v>797</v>
      </c>
      <c r="J130" s="104">
        <f>SUM(H130:I130)</f>
        <v>6353</v>
      </c>
      <c r="K130" s="106">
        <f>SUM(G130-H130)</f>
        <v>66656</v>
      </c>
    </row>
    <row r="131" spans="1:12" ht="16.5">
      <c r="A131" s="152">
        <v>2</v>
      </c>
      <c r="B131" s="67" t="s">
        <v>406</v>
      </c>
      <c r="C131" s="16" t="s">
        <v>444</v>
      </c>
      <c r="D131" s="22">
        <v>12</v>
      </c>
      <c r="E131" s="22" t="s">
        <v>78</v>
      </c>
      <c r="F131" s="85">
        <v>200000</v>
      </c>
      <c r="G131" s="77">
        <v>72212</v>
      </c>
      <c r="H131" s="71">
        <f>ROUND(F131/36,0)</f>
        <v>5556</v>
      </c>
      <c r="I131" s="69">
        <f t="shared" ref="I131" si="68">ROUND(G131*13%*31/365,0)</f>
        <v>797</v>
      </c>
      <c r="J131" s="104">
        <f t="shared" ref="J131" si="69">SUM(H131:I131)</f>
        <v>6353</v>
      </c>
      <c r="K131" s="106">
        <f t="shared" ref="K131" si="70">SUM(G131-H131)</f>
        <v>66656</v>
      </c>
    </row>
    <row r="132" spans="1:12" ht="16.5">
      <c r="A132" s="34"/>
      <c r="B132" s="29"/>
      <c r="C132" s="30"/>
      <c r="D132" s="30"/>
      <c r="E132" s="30"/>
      <c r="F132" s="97">
        <f>SUM(F130:F131)</f>
        <v>400000</v>
      </c>
      <c r="G132" s="97">
        <f>SUM(G130:G131)</f>
        <v>144424</v>
      </c>
      <c r="H132" s="97">
        <f>SUM(H130:H131)</f>
        <v>11112</v>
      </c>
      <c r="I132" s="97">
        <f>SUM(I130:I131)</f>
        <v>1594</v>
      </c>
      <c r="J132" s="97">
        <f>SUM(H132:I132)</f>
        <v>12706</v>
      </c>
      <c r="K132" s="97">
        <f>SUM(K130:K131)</f>
        <v>133312</v>
      </c>
    </row>
    <row r="133" spans="1:12" ht="16.5">
      <c r="A133" s="34"/>
      <c r="B133" s="29" t="s">
        <v>352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2" ht="16.5">
      <c r="A134" s="14">
        <v>1</v>
      </c>
      <c r="B134" s="67" t="s">
        <v>407</v>
      </c>
      <c r="C134" s="16" t="s">
        <v>351</v>
      </c>
      <c r="D134" s="22">
        <v>71</v>
      </c>
      <c r="E134" s="22" t="s">
        <v>78</v>
      </c>
      <c r="F134" s="85">
        <v>180000</v>
      </c>
      <c r="G134" s="77">
        <v>105000</v>
      </c>
      <c r="H134" s="71">
        <f>ROUND(F134/36,0)</f>
        <v>5000</v>
      </c>
      <c r="I134" s="69">
        <f>ROUND(G134*13%*31/365,0)</f>
        <v>1159</v>
      </c>
      <c r="J134" s="104">
        <f>SUM(H134:I134)</f>
        <v>6159</v>
      </c>
      <c r="K134" s="106">
        <f t="shared" ref="K134" si="71">G134-H134</f>
        <v>100000</v>
      </c>
    </row>
    <row r="135" spans="1:12" ht="16.5">
      <c r="A135" s="34"/>
      <c r="B135" s="29"/>
      <c r="C135" s="30"/>
      <c r="D135" s="30"/>
      <c r="E135" s="30"/>
      <c r="F135" s="97">
        <f>SUM(F134)</f>
        <v>180000</v>
      </c>
      <c r="G135" s="97">
        <f t="shared" ref="G135:K135" si="72">SUM(G134)</f>
        <v>105000</v>
      </c>
      <c r="H135" s="97">
        <f t="shared" si="72"/>
        <v>5000</v>
      </c>
      <c r="I135" s="97">
        <f t="shared" si="72"/>
        <v>1159</v>
      </c>
      <c r="J135" s="97">
        <f>SUM(H135:I135)</f>
        <v>6159</v>
      </c>
      <c r="K135" s="97">
        <f t="shared" si="72"/>
        <v>100000</v>
      </c>
    </row>
    <row r="136" spans="1:12" ht="16.5">
      <c r="A136" s="34"/>
      <c r="B136" s="29" t="s">
        <v>404</v>
      </c>
      <c r="C136" s="30"/>
      <c r="D136" s="30"/>
      <c r="E136" s="30"/>
      <c r="F136" s="78"/>
      <c r="G136" s="79"/>
      <c r="H136" s="74"/>
      <c r="I136" s="80"/>
      <c r="J136" s="74"/>
      <c r="K136" s="55"/>
    </row>
    <row r="137" spans="1:12" ht="16.5">
      <c r="A137" s="14">
        <v>1</v>
      </c>
      <c r="B137" s="67" t="s">
        <v>408</v>
      </c>
      <c r="C137" s="16" t="s">
        <v>420</v>
      </c>
      <c r="D137" s="22">
        <v>88</v>
      </c>
      <c r="E137" s="22" t="s">
        <v>78</v>
      </c>
      <c r="F137" s="85">
        <v>300000</v>
      </c>
      <c r="G137" s="77">
        <v>238800</v>
      </c>
      <c r="H137" s="71">
        <v>6000</v>
      </c>
      <c r="I137" s="69">
        <f>ROUND(G137*13%*31/365,0)</f>
        <v>2637</v>
      </c>
      <c r="J137" s="104">
        <f>SUM(H137:I137)</f>
        <v>8637</v>
      </c>
      <c r="K137" s="106">
        <f t="shared" ref="K137" si="73">G137-H137</f>
        <v>232800</v>
      </c>
    </row>
    <row r="138" spans="1:12" ht="16.5">
      <c r="A138" s="34"/>
      <c r="B138" s="29"/>
      <c r="C138" s="30"/>
      <c r="D138" s="30"/>
      <c r="E138" s="30"/>
      <c r="F138" s="97">
        <f>SUM(F137)</f>
        <v>300000</v>
      </c>
      <c r="G138" s="97">
        <f t="shared" ref="G138:I138" si="74">SUM(G137)</f>
        <v>238800</v>
      </c>
      <c r="H138" s="97">
        <f t="shared" si="74"/>
        <v>6000</v>
      </c>
      <c r="I138" s="97">
        <f t="shared" si="74"/>
        <v>2637</v>
      </c>
      <c r="J138" s="97">
        <f>SUM(H138:I138)</f>
        <v>8637</v>
      </c>
      <c r="K138" s="97">
        <f t="shared" ref="K138" si="75">SUM(K137)</f>
        <v>232800</v>
      </c>
    </row>
    <row r="139" spans="1:12" ht="17.25" thickBot="1">
      <c r="A139" s="34"/>
      <c r="B139" s="29"/>
      <c r="C139" s="30"/>
      <c r="D139" s="30"/>
      <c r="E139" s="30"/>
      <c r="F139" s="97"/>
      <c r="G139" s="97"/>
      <c r="H139" s="72"/>
      <c r="I139" s="72"/>
      <c r="J139" s="72"/>
      <c r="K139" s="131"/>
    </row>
    <row r="140" spans="1:12" ht="17.25" thickBot="1">
      <c r="B140" s="51" t="s">
        <v>20</v>
      </c>
      <c r="C140" s="39"/>
      <c r="D140" s="39"/>
      <c r="E140" s="39"/>
      <c r="F140" s="72">
        <f t="shared" ref="F140:K140" si="76">SUM(F135+F132+F128+F123+F118+F112+F105+F96+F91+F77+F65+F53+F41+F34+F27+F20+F11+F138)</f>
        <v>13477700</v>
      </c>
      <c r="G140" s="72">
        <f t="shared" si="76"/>
        <v>10212421</v>
      </c>
      <c r="H140" s="72">
        <f t="shared" si="76"/>
        <v>333187</v>
      </c>
      <c r="I140" s="72">
        <f t="shared" si="76"/>
        <v>113829</v>
      </c>
      <c r="J140" s="72">
        <f t="shared" si="76"/>
        <v>447016</v>
      </c>
      <c r="K140" s="72">
        <f t="shared" si="76"/>
        <v>9879234</v>
      </c>
    </row>
    <row r="141" spans="1:12">
      <c r="B141" s="2"/>
      <c r="C141" s="2"/>
      <c r="D141" s="3"/>
      <c r="E141" s="3"/>
      <c r="F141" s="3"/>
      <c r="G141" s="3"/>
    </row>
    <row r="142" spans="1:12">
      <c r="B142" s="2"/>
      <c r="C142" s="2"/>
      <c r="D142" s="3"/>
      <c r="E142" s="3"/>
      <c r="F142" s="3"/>
      <c r="G142" s="3"/>
    </row>
    <row r="143" spans="1:12" ht="18.75">
      <c r="E143" s="4"/>
      <c r="F143" s="1"/>
      <c r="G143" s="1"/>
      <c r="L143" t="s">
        <v>321</v>
      </c>
    </row>
    <row r="144" spans="1:12">
      <c r="F144" s="1"/>
      <c r="G144" s="1"/>
    </row>
    <row r="146" spans="2:2" ht="16.5">
      <c r="B146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5" max="10" man="1"/>
    <brk id="66" max="10" man="1"/>
    <brk id="106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L146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42578125" customWidth="1"/>
    <col min="4" max="4" width="5.28515625" customWidth="1"/>
    <col min="5" max="5" width="7.42578125" customWidth="1"/>
    <col min="6" max="6" width="10.7109375" customWidth="1"/>
    <col min="7" max="7" width="9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439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405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22216</v>
      </c>
      <c r="H6" s="71">
        <f t="shared" ref="H6:H10" si="0">ROUND(F6/36,0)</f>
        <v>2778</v>
      </c>
      <c r="I6" s="69">
        <f>ROUND(G6*13%*31/365,0)</f>
        <v>245</v>
      </c>
      <c r="J6" s="71">
        <f t="shared" ref="J6:J10" si="1">SUM(H6:I6)</f>
        <v>3023</v>
      </c>
      <c r="K6" s="135">
        <f t="shared" ref="K6:K10" si="2">G6-H6</f>
        <v>19438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94000</v>
      </c>
      <c r="H7" s="71">
        <v>2000</v>
      </c>
      <c r="I7" s="69">
        <f t="shared" ref="I7:I10" si="3">ROUND(G7*13%*31/365,0)</f>
        <v>1038</v>
      </c>
      <c r="J7" s="71">
        <f t="shared" si="1"/>
        <v>3038</v>
      </c>
      <c r="K7" s="135">
        <f t="shared" si="2"/>
        <v>92000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215040</v>
      </c>
      <c r="H8" s="71">
        <v>4480</v>
      </c>
      <c r="I8" s="69">
        <f t="shared" si="3"/>
        <v>2374</v>
      </c>
      <c r="J8" s="71">
        <f t="shared" si="1"/>
        <v>6854</v>
      </c>
      <c r="K8" s="135">
        <f t="shared" si="2"/>
        <v>210560</v>
      </c>
    </row>
    <row r="9" spans="1:11" ht="16.5">
      <c r="A9" s="10">
        <v>4</v>
      </c>
      <c r="B9" s="156" t="s">
        <v>353</v>
      </c>
      <c r="C9" s="122" t="s">
        <v>354</v>
      </c>
      <c r="D9" s="124">
        <v>72</v>
      </c>
      <c r="E9" s="122" t="s">
        <v>38</v>
      </c>
      <c r="F9" s="70">
        <v>30000</v>
      </c>
      <c r="G9" s="77">
        <v>20004</v>
      </c>
      <c r="H9" s="71">
        <f t="shared" si="0"/>
        <v>833</v>
      </c>
      <c r="I9" s="69">
        <f t="shared" si="3"/>
        <v>221</v>
      </c>
      <c r="J9" s="71">
        <f t="shared" si="1"/>
        <v>1054</v>
      </c>
      <c r="K9" s="135">
        <f t="shared" si="2"/>
        <v>19171</v>
      </c>
    </row>
    <row r="10" spans="1:11" ht="16.5">
      <c r="A10" s="10">
        <v>5</v>
      </c>
      <c r="B10" s="156" t="s">
        <v>353</v>
      </c>
      <c r="C10" s="122" t="s">
        <v>362</v>
      </c>
      <c r="D10" s="124">
        <v>74</v>
      </c>
      <c r="E10" s="122" t="s">
        <v>38</v>
      </c>
      <c r="F10" s="70">
        <v>50000</v>
      </c>
      <c r="G10" s="77">
        <v>34721</v>
      </c>
      <c r="H10" s="71">
        <f t="shared" si="0"/>
        <v>1389</v>
      </c>
      <c r="I10" s="69">
        <f t="shared" si="3"/>
        <v>383</v>
      </c>
      <c r="J10" s="71">
        <f t="shared" si="1"/>
        <v>1772</v>
      </c>
      <c r="K10" s="135">
        <f t="shared" si="2"/>
        <v>33332</v>
      </c>
    </row>
    <row r="11" spans="1:11" ht="16.5">
      <c r="A11" s="10"/>
      <c r="B11" s="13" t="s">
        <v>4</v>
      </c>
      <c r="C11" s="10"/>
      <c r="D11" s="10"/>
      <c r="E11" s="10"/>
      <c r="F11" s="127">
        <f>SUM(F6:F10)</f>
        <v>504000</v>
      </c>
      <c r="G11" s="127">
        <f t="shared" ref="G11:K11" si="4">SUM(G6:G10)</f>
        <v>385981</v>
      </c>
      <c r="H11" s="127">
        <f t="shared" si="4"/>
        <v>11480</v>
      </c>
      <c r="I11" s="127">
        <f>SUM(I6:I10)</f>
        <v>4261</v>
      </c>
      <c r="J11" s="127">
        <f t="shared" si="4"/>
        <v>15741</v>
      </c>
      <c r="K11" s="127">
        <f t="shared" si="4"/>
        <v>374501</v>
      </c>
    </row>
    <row r="12" spans="1:11" ht="16.5">
      <c r="A12" s="44"/>
      <c r="B12" s="29"/>
      <c r="C12" s="44"/>
      <c r="D12" s="44"/>
      <c r="E12" s="44"/>
      <c r="F12" s="159"/>
      <c r="G12" s="159"/>
      <c r="H12" s="159"/>
      <c r="I12" s="159"/>
      <c r="J12" s="159"/>
      <c r="K12" s="160"/>
    </row>
    <row r="13" spans="1:11" ht="16.5">
      <c r="A13" s="28"/>
      <c r="B13" s="29" t="s">
        <v>5</v>
      </c>
      <c r="C13" s="30"/>
      <c r="D13" s="30"/>
      <c r="E13" s="30"/>
      <c r="F13" s="73"/>
      <c r="G13" s="73"/>
      <c r="H13" s="75"/>
      <c r="I13" s="76"/>
      <c r="J13" s="76"/>
      <c r="K13" s="120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6" t="s">
        <v>38</v>
      </c>
      <c r="F14" s="70">
        <v>250000</v>
      </c>
      <c r="G14" s="77">
        <v>201085</v>
      </c>
      <c r="H14" s="71">
        <v>5435</v>
      </c>
      <c r="I14" s="69">
        <f>ROUND(G14*13%*31/365,0)</f>
        <v>2220</v>
      </c>
      <c r="J14" s="71">
        <f t="shared" ref="J14:J26" si="5">SUM(H14:I14)</f>
        <v>7655</v>
      </c>
      <c r="K14" s="106">
        <f t="shared" ref="K14:K26" si="6">G14-H14</f>
        <v>195650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6" t="s">
        <v>38</v>
      </c>
      <c r="F15" s="70">
        <v>250000</v>
      </c>
      <c r="G15" s="77">
        <v>205000</v>
      </c>
      <c r="H15" s="71">
        <v>5000</v>
      </c>
      <c r="I15" s="69">
        <f t="shared" ref="I15:I19" si="7">ROUND(G15*13%*31/365,0)</f>
        <v>2263</v>
      </c>
      <c r="J15" s="71">
        <f t="shared" si="5"/>
        <v>7263</v>
      </c>
      <c r="K15" s="106">
        <f t="shared" si="6"/>
        <v>200000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6" t="s">
        <v>38</v>
      </c>
      <c r="F16" s="70">
        <v>400000</v>
      </c>
      <c r="G16" s="77">
        <v>336000</v>
      </c>
      <c r="H16" s="71">
        <v>8000</v>
      </c>
      <c r="I16" s="69">
        <f t="shared" si="7"/>
        <v>3710</v>
      </c>
      <c r="J16" s="71">
        <f t="shared" si="5"/>
        <v>11710</v>
      </c>
      <c r="K16" s="106">
        <f t="shared" si="6"/>
        <v>328000</v>
      </c>
    </row>
    <row r="17" spans="1:11" ht="15.75">
      <c r="A17" s="15">
        <v>4</v>
      </c>
      <c r="B17" s="14" t="s">
        <v>5</v>
      </c>
      <c r="C17" s="16" t="s">
        <v>143</v>
      </c>
      <c r="D17" s="17">
        <v>102</v>
      </c>
      <c r="E17" s="16" t="s">
        <v>38</v>
      </c>
      <c r="F17" s="70">
        <v>190000</v>
      </c>
      <c r="G17" s="77">
        <v>163400</v>
      </c>
      <c r="H17" s="71">
        <v>3800</v>
      </c>
      <c r="I17" s="69">
        <f t="shared" si="7"/>
        <v>1804</v>
      </c>
      <c r="J17" s="71">
        <f t="shared" si="5"/>
        <v>5604</v>
      </c>
      <c r="K17" s="106">
        <f t="shared" si="6"/>
        <v>159600</v>
      </c>
    </row>
    <row r="18" spans="1:11" ht="15.75">
      <c r="A18" s="15">
        <v>5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172000</v>
      </c>
      <c r="H18" s="71">
        <v>4000</v>
      </c>
      <c r="I18" s="69">
        <f t="shared" si="7"/>
        <v>1899</v>
      </c>
      <c r="J18" s="71">
        <f t="shared" si="5"/>
        <v>5899</v>
      </c>
      <c r="K18" s="106">
        <f>G18-H18</f>
        <v>168000</v>
      </c>
    </row>
    <row r="19" spans="1:11" ht="15.75">
      <c r="A19" s="15">
        <v>6</v>
      </c>
      <c r="B19" s="14" t="s">
        <v>429</v>
      </c>
      <c r="C19" s="16" t="s">
        <v>430</v>
      </c>
      <c r="D19" s="17">
        <v>156</v>
      </c>
      <c r="E19" s="16" t="s">
        <v>38</v>
      </c>
      <c r="F19" s="70">
        <v>150000</v>
      </c>
      <c r="G19" s="77">
        <v>144000</v>
      </c>
      <c r="H19" s="71">
        <v>3000</v>
      </c>
      <c r="I19" s="69">
        <f t="shared" si="7"/>
        <v>1590</v>
      </c>
      <c r="J19" s="71">
        <f t="shared" si="5"/>
        <v>4590</v>
      </c>
      <c r="K19" s="106">
        <f>G19-H19</f>
        <v>141000</v>
      </c>
    </row>
    <row r="20" spans="1:11" ht="16.5">
      <c r="A20" s="15"/>
      <c r="B20" s="13" t="s">
        <v>4</v>
      </c>
      <c r="C20" s="16"/>
      <c r="D20" s="17"/>
      <c r="E20" s="16"/>
      <c r="F20" s="97">
        <f>SUM(F14:F19)</f>
        <v>1440000</v>
      </c>
      <c r="G20" s="97">
        <f t="shared" ref="G20:K20" si="8">SUM(G14:G19)</f>
        <v>1221485</v>
      </c>
      <c r="H20" s="97">
        <f t="shared" si="8"/>
        <v>29235</v>
      </c>
      <c r="I20" s="97">
        <f t="shared" si="8"/>
        <v>13486</v>
      </c>
      <c r="J20" s="97">
        <f t="shared" si="8"/>
        <v>42721</v>
      </c>
      <c r="K20" s="97">
        <f t="shared" si="8"/>
        <v>1192250</v>
      </c>
    </row>
    <row r="21" spans="1:11" ht="16.5">
      <c r="A21" s="15"/>
      <c r="B21" s="13"/>
      <c r="C21" s="16"/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38500</v>
      </c>
      <c r="G23" s="77">
        <v>231000</v>
      </c>
      <c r="H23" s="71">
        <v>5500</v>
      </c>
      <c r="I23" s="69">
        <f>ROUND(G23*13%*31/365,0)</f>
        <v>2550</v>
      </c>
      <c r="J23" s="71">
        <f t="shared" si="5"/>
        <v>8050</v>
      </c>
      <c r="K23" s="106">
        <f t="shared" si="6"/>
        <v>225500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33600</v>
      </c>
      <c r="G24" s="77">
        <v>240800</v>
      </c>
      <c r="H24" s="71">
        <v>5600</v>
      </c>
      <c r="I24" s="69">
        <f t="shared" ref="I24:I26" si="9">ROUND(G24*13%*31/365,0)</f>
        <v>2659</v>
      </c>
      <c r="J24" s="71">
        <f t="shared" si="5"/>
        <v>8259</v>
      </c>
      <c r="K24" s="106">
        <f t="shared" si="6"/>
        <v>235200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47600</v>
      </c>
      <c r="G25" s="77">
        <v>285600</v>
      </c>
      <c r="H25" s="71">
        <v>6800</v>
      </c>
      <c r="I25" s="69">
        <f t="shared" si="9"/>
        <v>3153</v>
      </c>
      <c r="J25" s="71">
        <f t="shared" si="5"/>
        <v>9953</v>
      </c>
      <c r="K25" s="106">
        <f t="shared" si="6"/>
        <v>278800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36000</v>
      </c>
      <c r="G26" s="77">
        <v>160000</v>
      </c>
      <c r="H26" s="71">
        <v>4000</v>
      </c>
      <c r="I26" s="69">
        <f t="shared" si="9"/>
        <v>1767</v>
      </c>
      <c r="J26" s="71">
        <f t="shared" si="5"/>
        <v>5767</v>
      </c>
      <c r="K26" s="106">
        <f t="shared" si="6"/>
        <v>156000</v>
      </c>
    </row>
    <row r="27" spans="1:11" ht="16.5">
      <c r="B27" s="13" t="s">
        <v>4</v>
      </c>
      <c r="F27" s="131">
        <f t="shared" ref="F27:K27" si="10">SUM(F23:F26)</f>
        <v>155700</v>
      </c>
      <c r="G27" s="131">
        <f t="shared" si="10"/>
        <v>917400</v>
      </c>
      <c r="H27" s="131">
        <f t="shared" si="10"/>
        <v>21900</v>
      </c>
      <c r="I27" s="131">
        <f t="shared" si="10"/>
        <v>10129</v>
      </c>
      <c r="J27" s="131">
        <f t="shared" si="10"/>
        <v>32029</v>
      </c>
      <c r="K27" s="131">
        <f t="shared" si="10"/>
        <v>895500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182</v>
      </c>
      <c r="C30" s="16" t="s">
        <v>409</v>
      </c>
      <c r="D30" s="26" t="s">
        <v>219</v>
      </c>
      <c r="E30" s="16" t="s">
        <v>38</v>
      </c>
      <c r="F30" s="70">
        <v>85000</v>
      </c>
      <c r="G30" s="77">
        <v>4726</v>
      </c>
      <c r="H30" s="71">
        <v>4726</v>
      </c>
      <c r="I30" s="69">
        <f>ROUND(G30*13%*31/365,0)</f>
        <v>52</v>
      </c>
      <c r="J30" s="69">
        <f t="shared" ref="J30:J34" si="11">SUM(H30:I30)</f>
        <v>4778</v>
      </c>
      <c r="K30" s="106">
        <f t="shared" ref="K30:K34" si="12">G30-H30</f>
        <v>0</v>
      </c>
    </row>
    <row r="31" spans="1:11" ht="15.75">
      <c r="A31" s="15">
        <v>2</v>
      </c>
      <c r="B31" s="158" t="s">
        <v>120</v>
      </c>
      <c r="C31" s="16" t="s">
        <v>411</v>
      </c>
      <c r="D31" s="26" t="s">
        <v>306</v>
      </c>
      <c r="E31" s="16" t="s">
        <v>38</v>
      </c>
      <c r="F31" s="70">
        <v>170000</v>
      </c>
      <c r="G31" s="77">
        <v>70838</v>
      </c>
      <c r="H31" s="71">
        <f t="shared" ref="H31:H32" si="13">ROUND(F31/36,0)</f>
        <v>4722</v>
      </c>
      <c r="I31" s="69">
        <f t="shared" ref="I31:I34" si="14">ROUND(G31*13%*31/365,0)</f>
        <v>782</v>
      </c>
      <c r="J31" s="69">
        <f t="shared" si="11"/>
        <v>5504</v>
      </c>
      <c r="K31" s="106">
        <f t="shared" si="12"/>
        <v>66116</v>
      </c>
    </row>
    <row r="32" spans="1:11" ht="15.75">
      <c r="A32" s="15">
        <v>3</v>
      </c>
      <c r="B32" s="158" t="s">
        <v>120</v>
      </c>
      <c r="C32" s="16" t="s">
        <v>417</v>
      </c>
      <c r="D32" s="26" t="s">
        <v>308</v>
      </c>
      <c r="E32" s="16" t="s">
        <v>38</v>
      </c>
      <c r="F32" s="70">
        <v>150000</v>
      </c>
      <c r="G32" s="77">
        <v>62493</v>
      </c>
      <c r="H32" s="71">
        <f t="shared" si="13"/>
        <v>4167</v>
      </c>
      <c r="I32" s="69">
        <f t="shared" si="14"/>
        <v>690</v>
      </c>
      <c r="J32" s="69">
        <f t="shared" si="11"/>
        <v>4857</v>
      </c>
      <c r="K32" s="106">
        <f t="shared" si="12"/>
        <v>58326</v>
      </c>
    </row>
    <row r="33" spans="1:11" ht="15.75">
      <c r="A33" s="15">
        <v>4</v>
      </c>
      <c r="B33" s="158" t="s">
        <v>120</v>
      </c>
      <c r="C33" s="16" t="s">
        <v>427</v>
      </c>
      <c r="D33" s="26" t="s">
        <v>326</v>
      </c>
      <c r="E33" s="16" t="s">
        <v>38</v>
      </c>
      <c r="F33" s="70">
        <v>130000</v>
      </c>
      <c r="G33" s="77">
        <v>68613</v>
      </c>
      <c r="H33" s="71">
        <v>3611</v>
      </c>
      <c r="I33" s="69">
        <f t="shared" si="14"/>
        <v>758</v>
      </c>
      <c r="J33" s="69">
        <f>SUM(H33:I33)</f>
        <v>4369</v>
      </c>
      <c r="K33" s="106">
        <f>G33-H33</f>
        <v>65002</v>
      </c>
    </row>
    <row r="34" spans="1:11" ht="15.75">
      <c r="A34" s="15">
        <v>5</v>
      </c>
      <c r="B34" s="158" t="s">
        <v>91</v>
      </c>
      <c r="C34" s="16" t="s">
        <v>432</v>
      </c>
      <c r="D34" s="26" t="s">
        <v>433</v>
      </c>
      <c r="E34" s="16" t="s">
        <v>38</v>
      </c>
      <c r="F34" s="70">
        <v>150000</v>
      </c>
      <c r="G34" s="77">
        <v>144000</v>
      </c>
      <c r="H34" s="71">
        <v>3000</v>
      </c>
      <c r="I34" s="69">
        <f t="shared" si="14"/>
        <v>1590</v>
      </c>
      <c r="J34" s="69">
        <f t="shared" si="11"/>
        <v>4590</v>
      </c>
      <c r="K34" s="106">
        <f t="shared" si="12"/>
        <v>141000</v>
      </c>
    </row>
    <row r="35" spans="1:11" ht="16.5">
      <c r="A35" s="15"/>
      <c r="B35" s="13" t="s">
        <v>4</v>
      </c>
      <c r="C35" s="20"/>
      <c r="D35" s="20"/>
      <c r="E35" s="20"/>
      <c r="F35" s="72">
        <f t="shared" ref="F35:K35" si="15">SUM(F30:F34)</f>
        <v>685000</v>
      </c>
      <c r="G35" s="72">
        <f t="shared" si="15"/>
        <v>350670</v>
      </c>
      <c r="H35" s="72">
        <f t="shared" si="15"/>
        <v>20226</v>
      </c>
      <c r="I35" s="72">
        <f t="shared" si="15"/>
        <v>3872</v>
      </c>
      <c r="J35" s="72">
        <f t="shared" si="15"/>
        <v>24098</v>
      </c>
      <c r="K35" s="72">
        <f t="shared" si="15"/>
        <v>330444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11</v>
      </c>
      <c r="C38" s="16" t="s">
        <v>412</v>
      </c>
      <c r="D38" s="19">
        <v>70</v>
      </c>
      <c r="E38" s="16" t="s">
        <v>38</v>
      </c>
      <c r="F38" s="70">
        <v>300000</v>
      </c>
      <c r="G38" s="77">
        <v>191671</v>
      </c>
      <c r="H38" s="71">
        <f>ROUND(F38/36,0)</f>
        <v>8333</v>
      </c>
      <c r="I38" s="69">
        <f>ROUND(G38*13%*31/365,0)</f>
        <v>2116</v>
      </c>
      <c r="J38" s="99">
        <f t="shared" ref="J38:J41" si="16">SUM(H38:I38)</f>
        <v>10449</v>
      </c>
      <c r="K38" s="106">
        <f t="shared" ref="K38:K41" si="17">G38-H38</f>
        <v>183338</v>
      </c>
    </row>
    <row r="39" spans="1:11" ht="15.75">
      <c r="A39" s="15">
        <v>2</v>
      </c>
      <c r="B39" s="14" t="s">
        <v>11</v>
      </c>
      <c r="C39" s="16" t="s">
        <v>344</v>
      </c>
      <c r="D39" s="19">
        <v>164</v>
      </c>
      <c r="E39" s="16" t="s">
        <v>38</v>
      </c>
      <c r="F39" s="70">
        <v>270000</v>
      </c>
      <c r="G39" s="77">
        <v>264600</v>
      </c>
      <c r="H39" s="71">
        <v>5400</v>
      </c>
      <c r="I39" s="69">
        <f t="shared" ref="I39:I41" si="18">ROUND(G39*13%*31/365,0)</f>
        <v>2921</v>
      </c>
      <c r="J39" s="99">
        <f t="shared" ref="J39" si="19">SUM(H39:I39)</f>
        <v>8321</v>
      </c>
      <c r="K39" s="106">
        <f t="shared" si="17"/>
        <v>259200</v>
      </c>
    </row>
    <row r="40" spans="1:11" ht="15.75">
      <c r="A40" s="15">
        <v>3</v>
      </c>
      <c r="B40" s="14" t="s">
        <v>73</v>
      </c>
      <c r="C40" s="16" t="s">
        <v>414</v>
      </c>
      <c r="D40" s="19">
        <v>68</v>
      </c>
      <c r="E40" s="16" t="s">
        <v>38</v>
      </c>
      <c r="F40" s="70">
        <v>100000</v>
      </c>
      <c r="G40" s="77">
        <v>63886</v>
      </c>
      <c r="H40" s="71">
        <v>2778</v>
      </c>
      <c r="I40" s="69">
        <f t="shared" si="18"/>
        <v>705</v>
      </c>
      <c r="J40" s="99">
        <f t="shared" si="16"/>
        <v>3483</v>
      </c>
      <c r="K40" s="106">
        <f t="shared" si="17"/>
        <v>61108</v>
      </c>
    </row>
    <row r="41" spans="1:11" ht="15.75">
      <c r="A41" s="15">
        <v>4</v>
      </c>
      <c r="B41" s="14" t="s">
        <v>73</v>
      </c>
      <c r="C41" s="16" t="s">
        <v>415</v>
      </c>
      <c r="D41" s="19">
        <v>69</v>
      </c>
      <c r="E41" s="16" t="s">
        <v>38</v>
      </c>
      <c r="F41" s="70">
        <v>340000</v>
      </c>
      <c r="G41" s="77">
        <v>101875</v>
      </c>
      <c r="H41" s="71">
        <v>10625</v>
      </c>
      <c r="I41" s="69">
        <f t="shared" si="18"/>
        <v>1125</v>
      </c>
      <c r="J41" s="99">
        <f t="shared" si="16"/>
        <v>11750</v>
      </c>
      <c r="K41" s="106">
        <f t="shared" si="17"/>
        <v>91250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20">SUM(F38:F41)</f>
        <v>1010000</v>
      </c>
      <c r="G42" s="72">
        <f t="shared" si="20"/>
        <v>622032</v>
      </c>
      <c r="H42" s="72">
        <f t="shared" si="20"/>
        <v>27136</v>
      </c>
      <c r="I42" s="72">
        <f t="shared" si="20"/>
        <v>6867</v>
      </c>
      <c r="J42" s="72">
        <f>SUM(H42:I42)</f>
        <v>34003</v>
      </c>
      <c r="K42" s="72">
        <f t="shared" si="20"/>
        <v>594896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14</v>
      </c>
      <c r="C44" s="30"/>
      <c r="D44" s="30"/>
      <c r="E44" s="30"/>
      <c r="F44" s="78"/>
      <c r="G44" s="79"/>
      <c r="H44" s="76"/>
      <c r="I44" s="94"/>
      <c r="J44" s="76"/>
      <c r="K44" s="55"/>
    </row>
    <row r="45" spans="1:11" ht="15.75">
      <c r="A45" s="15">
        <v>1</v>
      </c>
      <c r="B45" s="14" t="s">
        <v>317</v>
      </c>
      <c r="C45" s="16" t="s">
        <v>318</v>
      </c>
      <c r="D45" s="17">
        <v>38</v>
      </c>
      <c r="E45" s="16" t="s">
        <v>38</v>
      </c>
      <c r="F45" s="70">
        <v>135000</v>
      </c>
      <c r="G45" s="77">
        <v>63750</v>
      </c>
      <c r="H45" s="71">
        <f t="shared" ref="H45:H49" si="21">ROUND(F45/36,0)</f>
        <v>3750</v>
      </c>
      <c r="I45" s="69">
        <f>ROUND(G45*13%*31/365,0)</f>
        <v>704</v>
      </c>
      <c r="J45" s="99">
        <f t="shared" ref="J45:J52" si="22">SUM(H45:I45)</f>
        <v>4454</v>
      </c>
      <c r="K45" s="106">
        <f t="shared" ref="K45:K52" si="23">G45-H45</f>
        <v>60000</v>
      </c>
    </row>
    <row r="46" spans="1:11" ht="15.75">
      <c r="A46" s="15">
        <v>2</v>
      </c>
      <c r="B46" s="14" t="s">
        <v>327</v>
      </c>
      <c r="C46" s="16" t="s">
        <v>328</v>
      </c>
      <c r="D46" s="17">
        <v>48</v>
      </c>
      <c r="E46" s="16" t="s">
        <v>38</v>
      </c>
      <c r="F46" s="70">
        <v>120000</v>
      </c>
      <c r="G46" s="77">
        <v>63339</v>
      </c>
      <c r="H46" s="71">
        <f t="shared" si="21"/>
        <v>3333</v>
      </c>
      <c r="I46" s="69">
        <f t="shared" ref="I46:I52" si="24">ROUND(G46*13%*31/365,0)</f>
        <v>699</v>
      </c>
      <c r="J46" s="99">
        <f t="shared" si="22"/>
        <v>4032</v>
      </c>
      <c r="K46" s="106">
        <f t="shared" si="23"/>
        <v>60006</v>
      </c>
    </row>
    <row r="47" spans="1:11" ht="15.75">
      <c r="A47" s="15">
        <v>3</v>
      </c>
      <c r="B47" s="14" t="s">
        <v>327</v>
      </c>
      <c r="C47" s="16" t="s">
        <v>329</v>
      </c>
      <c r="D47" s="17">
        <v>50</v>
      </c>
      <c r="E47" s="16" t="s">
        <v>38</v>
      </c>
      <c r="F47" s="70">
        <v>130000</v>
      </c>
      <c r="G47" s="77">
        <v>68613</v>
      </c>
      <c r="H47" s="71">
        <f t="shared" si="21"/>
        <v>3611</v>
      </c>
      <c r="I47" s="69">
        <f t="shared" si="24"/>
        <v>758</v>
      </c>
      <c r="J47" s="99">
        <f t="shared" si="22"/>
        <v>4369</v>
      </c>
      <c r="K47" s="106">
        <f t="shared" si="23"/>
        <v>65002</v>
      </c>
    </row>
    <row r="48" spans="1:11" ht="15.75">
      <c r="A48" s="15">
        <v>4</v>
      </c>
      <c r="B48" s="14" t="s">
        <v>97</v>
      </c>
      <c r="C48" s="16" t="s">
        <v>436</v>
      </c>
      <c r="D48" s="17">
        <v>166</v>
      </c>
      <c r="E48" s="16" t="s">
        <v>38</v>
      </c>
      <c r="F48" s="70">
        <v>100000</v>
      </c>
      <c r="G48" s="77">
        <v>98000</v>
      </c>
      <c r="H48" s="71">
        <v>2000</v>
      </c>
      <c r="I48" s="69">
        <f t="shared" si="24"/>
        <v>1082</v>
      </c>
      <c r="J48" s="99">
        <f t="shared" si="22"/>
        <v>3082</v>
      </c>
      <c r="K48" s="106">
        <f t="shared" si="23"/>
        <v>96000</v>
      </c>
    </row>
    <row r="49" spans="1:11" ht="15.75">
      <c r="A49" s="15">
        <v>5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161108</v>
      </c>
      <c r="H49" s="71">
        <f t="shared" si="21"/>
        <v>5556</v>
      </c>
      <c r="I49" s="69">
        <f t="shared" si="24"/>
        <v>1779</v>
      </c>
      <c r="J49" s="99">
        <f t="shared" si="22"/>
        <v>7335</v>
      </c>
      <c r="K49" s="106">
        <f t="shared" si="23"/>
        <v>155552</v>
      </c>
    </row>
    <row r="50" spans="1:11" ht="15.75">
      <c r="A50" s="15">
        <v>6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180600</v>
      </c>
      <c r="H50" s="71">
        <v>4200</v>
      </c>
      <c r="I50" s="69">
        <f t="shared" si="24"/>
        <v>1994</v>
      </c>
      <c r="J50" s="99">
        <f t="shared" si="22"/>
        <v>6194</v>
      </c>
      <c r="K50" s="106">
        <f t="shared" si="23"/>
        <v>176400</v>
      </c>
    </row>
    <row r="51" spans="1:11" ht="15.75">
      <c r="A51" s="15">
        <v>7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197800</v>
      </c>
      <c r="H51" s="71">
        <v>4600</v>
      </c>
      <c r="I51" s="69">
        <f t="shared" si="24"/>
        <v>2184</v>
      </c>
      <c r="J51" s="99">
        <f t="shared" si="22"/>
        <v>6784</v>
      </c>
      <c r="K51" s="106">
        <f t="shared" si="23"/>
        <v>193200</v>
      </c>
    </row>
    <row r="52" spans="1:11" ht="15.75">
      <c r="A52" s="15">
        <v>8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176000</v>
      </c>
      <c r="H52" s="71">
        <v>4000</v>
      </c>
      <c r="I52" s="69">
        <f t="shared" si="24"/>
        <v>1943</v>
      </c>
      <c r="J52" s="99">
        <f t="shared" si="22"/>
        <v>5943</v>
      </c>
      <c r="K52" s="106">
        <f t="shared" si="23"/>
        <v>172000</v>
      </c>
    </row>
    <row r="53" spans="1:11" ht="16.5">
      <c r="A53" s="14"/>
      <c r="B53" s="13" t="s">
        <v>4</v>
      </c>
      <c r="C53" s="20"/>
      <c r="D53" s="20"/>
      <c r="E53" s="20"/>
      <c r="F53" s="72">
        <f>SUM(F45:F52)</f>
        <v>1325000</v>
      </c>
      <c r="G53" s="72">
        <f t="shared" ref="G53:K53" si="25">SUM(G45:G52)</f>
        <v>1009210</v>
      </c>
      <c r="H53" s="72">
        <f t="shared" si="25"/>
        <v>31050</v>
      </c>
      <c r="I53" s="72">
        <f t="shared" si="25"/>
        <v>11143</v>
      </c>
      <c r="J53" s="72">
        <f t="shared" si="25"/>
        <v>42193</v>
      </c>
      <c r="K53" s="72">
        <f t="shared" si="25"/>
        <v>978160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264</v>
      </c>
      <c r="D56" s="17">
        <v>389</v>
      </c>
      <c r="E56" s="16" t="s">
        <v>78</v>
      </c>
      <c r="F56" s="70">
        <v>260000</v>
      </c>
      <c r="G56" s="77">
        <v>50562</v>
      </c>
      <c r="H56" s="71">
        <v>7222</v>
      </c>
      <c r="I56" s="69">
        <f>ROUND(G56*13%*31/365,0)</f>
        <v>558</v>
      </c>
      <c r="J56" s="99">
        <f t="shared" ref="J56:J62" si="26">SUM(H56:I56)</f>
        <v>7780</v>
      </c>
      <c r="K56" s="106">
        <f t="shared" ref="K56:K62" si="27">G56-H56</f>
        <v>43340</v>
      </c>
    </row>
    <row r="57" spans="1:11" ht="15.75">
      <c r="A57" s="14">
        <v>2</v>
      </c>
      <c r="B57" s="121" t="s">
        <v>187</v>
      </c>
      <c r="C57" s="16" t="s">
        <v>394</v>
      </c>
      <c r="D57" s="17">
        <v>132</v>
      </c>
      <c r="E57" s="16" t="s">
        <v>38</v>
      </c>
      <c r="F57" s="70">
        <v>150000</v>
      </c>
      <c r="G57" s="77">
        <v>132000</v>
      </c>
      <c r="H57" s="71">
        <v>3000</v>
      </c>
      <c r="I57" s="69">
        <f t="shared" ref="I57:I62" si="28">ROUND(G57*13%*31/365,0)</f>
        <v>1457</v>
      </c>
      <c r="J57" s="99">
        <f t="shared" si="26"/>
        <v>4457</v>
      </c>
      <c r="K57" s="106">
        <f t="shared" si="27"/>
        <v>129000</v>
      </c>
    </row>
    <row r="58" spans="1:11" ht="15.75">
      <c r="A58" s="14">
        <v>3</v>
      </c>
      <c r="B58" s="14" t="s">
        <v>62</v>
      </c>
      <c r="C58" s="16" t="s">
        <v>65</v>
      </c>
      <c r="D58" s="17">
        <v>34</v>
      </c>
      <c r="E58" s="16" t="s">
        <v>38</v>
      </c>
      <c r="F58" s="70">
        <v>130000</v>
      </c>
      <c r="G58" s="77">
        <v>61391</v>
      </c>
      <c r="H58" s="71">
        <f t="shared" ref="H58" si="29">ROUND(F58/36,0)</f>
        <v>3611</v>
      </c>
      <c r="I58" s="69">
        <f t="shared" si="28"/>
        <v>678</v>
      </c>
      <c r="J58" s="99">
        <f t="shared" si="26"/>
        <v>4289</v>
      </c>
      <c r="K58" s="106">
        <f t="shared" si="27"/>
        <v>57780</v>
      </c>
    </row>
    <row r="59" spans="1:11" ht="15.75">
      <c r="A59" s="14">
        <v>4</v>
      </c>
      <c r="B59" s="14" t="s">
        <v>62</v>
      </c>
      <c r="C59" s="16" t="s">
        <v>340</v>
      </c>
      <c r="D59" s="17">
        <v>62</v>
      </c>
      <c r="E59" s="16" t="s">
        <v>38</v>
      </c>
      <c r="F59" s="70">
        <v>160000</v>
      </c>
      <c r="G59" s="77">
        <v>93340</v>
      </c>
      <c r="H59" s="71">
        <v>4444</v>
      </c>
      <c r="I59" s="69">
        <f t="shared" si="28"/>
        <v>1031</v>
      </c>
      <c r="J59" s="99">
        <f t="shared" si="26"/>
        <v>5475</v>
      </c>
      <c r="K59" s="106">
        <f t="shared" si="27"/>
        <v>88896</v>
      </c>
    </row>
    <row r="60" spans="1:11" ht="15.75">
      <c r="A60" s="14">
        <v>5</v>
      </c>
      <c r="B60" s="14" t="s">
        <v>62</v>
      </c>
      <c r="C60" s="16" t="s">
        <v>291</v>
      </c>
      <c r="D60" s="17">
        <v>100</v>
      </c>
      <c r="E60" s="16" t="s">
        <v>38</v>
      </c>
      <c r="F60" s="70">
        <v>180000</v>
      </c>
      <c r="G60" s="77">
        <v>154800</v>
      </c>
      <c r="H60" s="71">
        <v>3600</v>
      </c>
      <c r="I60" s="69">
        <f t="shared" si="28"/>
        <v>1709</v>
      </c>
      <c r="J60" s="99">
        <f t="shared" si="26"/>
        <v>5309</v>
      </c>
      <c r="K60" s="106">
        <f t="shared" si="27"/>
        <v>151200</v>
      </c>
    </row>
    <row r="61" spans="1:11" ht="15.75">
      <c r="A61" s="14">
        <v>6</v>
      </c>
      <c r="B61" s="14" t="s">
        <v>16</v>
      </c>
      <c r="C61" s="16" t="s">
        <v>256</v>
      </c>
      <c r="D61" s="17">
        <v>382</v>
      </c>
      <c r="E61" s="16" t="s">
        <v>38</v>
      </c>
      <c r="F61" s="70">
        <v>85000</v>
      </c>
      <c r="G61" s="77">
        <v>12130</v>
      </c>
      <c r="H61" s="71">
        <v>2429</v>
      </c>
      <c r="I61" s="69">
        <f t="shared" si="28"/>
        <v>134</v>
      </c>
      <c r="J61" s="99">
        <f t="shared" si="26"/>
        <v>2563</v>
      </c>
      <c r="K61" s="106">
        <f t="shared" si="27"/>
        <v>9701</v>
      </c>
    </row>
    <row r="62" spans="1:11" ht="15.75">
      <c r="A62" s="14">
        <v>7</v>
      </c>
      <c r="B62" s="14" t="s">
        <v>336</v>
      </c>
      <c r="C62" s="16" t="s">
        <v>337</v>
      </c>
      <c r="D62" s="17">
        <v>56</v>
      </c>
      <c r="E62" s="16" t="s">
        <v>38</v>
      </c>
      <c r="F62" s="70">
        <v>50000</v>
      </c>
      <c r="G62" s="77">
        <v>29165</v>
      </c>
      <c r="H62" s="71">
        <v>1389</v>
      </c>
      <c r="I62" s="69">
        <f t="shared" si="28"/>
        <v>322</v>
      </c>
      <c r="J62" s="99">
        <f t="shared" si="26"/>
        <v>1711</v>
      </c>
      <c r="K62" s="106">
        <f t="shared" si="27"/>
        <v>27776</v>
      </c>
    </row>
    <row r="63" spans="1:11" ht="16.5">
      <c r="A63" s="27"/>
      <c r="B63" s="13" t="s">
        <v>4</v>
      </c>
      <c r="C63" s="20"/>
      <c r="D63" s="20"/>
      <c r="E63" s="20"/>
      <c r="F63" s="72">
        <f t="shared" ref="F63:K63" si="30">SUM(F56:F62)</f>
        <v>1015000</v>
      </c>
      <c r="G63" s="72">
        <f t="shared" si="30"/>
        <v>533388</v>
      </c>
      <c r="H63" s="72">
        <f t="shared" si="30"/>
        <v>25695</v>
      </c>
      <c r="I63" s="72">
        <f t="shared" si="30"/>
        <v>5889</v>
      </c>
      <c r="J63" s="72">
        <f t="shared" si="30"/>
        <v>31584</v>
      </c>
      <c r="K63" s="72">
        <f t="shared" si="30"/>
        <v>507693</v>
      </c>
    </row>
    <row r="64" spans="1:11" ht="16.5">
      <c r="A64" s="37"/>
      <c r="B64" s="29"/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6.5">
      <c r="A65" s="37"/>
      <c r="B65" s="29" t="s">
        <v>18</v>
      </c>
      <c r="C65" s="30"/>
      <c r="D65" s="30"/>
      <c r="E65" s="30"/>
      <c r="F65" s="78"/>
      <c r="G65" s="79"/>
      <c r="H65" s="76"/>
      <c r="I65" s="80"/>
      <c r="J65" s="76"/>
      <c r="K65" s="55"/>
    </row>
    <row r="66" spans="1:11" ht="16.5">
      <c r="A66" s="27">
        <v>1</v>
      </c>
      <c r="B66" s="14" t="s">
        <v>18</v>
      </c>
      <c r="C66" s="16" t="s">
        <v>378</v>
      </c>
      <c r="D66" s="22">
        <v>92</v>
      </c>
      <c r="E66" s="22" t="s">
        <v>38</v>
      </c>
      <c r="F66" s="85">
        <v>150000</v>
      </c>
      <c r="G66" s="77">
        <v>129000</v>
      </c>
      <c r="H66" s="71">
        <v>3000</v>
      </c>
      <c r="I66" s="69">
        <f>ROUND(G66*13%*31/365,0)</f>
        <v>1424</v>
      </c>
      <c r="J66" s="99">
        <f t="shared" ref="J66:J74" si="31">SUM(H66:I66)</f>
        <v>4424</v>
      </c>
      <c r="K66" s="106">
        <f t="shared" ref="K66:K74" si="32">G66-H66</f>
        <v>126000</v>
      </c>
    </row>
    <row r="67" spans="1:11" ht="16.5">
      <c r="A67" s="27">
        <v>2</v>
      </c>
      <c r="B67" s="14" t="s">
        <v>18</v>
      </c>
      <c r="C67" s="16" t="s">
        <v>379</v>
      </c>
      <c r="D67" s="22">
        <v>94</v>
      </c>
      <c r="E67" s="22" t="s">
        <v>38</v>
      </c>
      <c r="F67" s="85">
        <v>300000</v>
      </c>
      <c r="G67" s="77">
        <v>258000</v>
      </c>
      <c r="H67" s="71">
        <v>6000</v>
      </c>
      <c r="I67" s="69">
        <f t="shared" ref="I67:I74" si="33">ROUND(G67*13%*31/365,0)</f>
        <v>2849</v>
      </c>
      <c r="J67" s="99">
        <f t="shared" si="31"/>
        <v>8849</v>
      </c>
      <c r="K67" s="106">
        <f t="shared" si="32"/>
        <v>252000</v>
      </c>
    </row>
    <row r="68" spans="1:11" ht="16.5">
      <c r="A68" s="27">
        <v>3</v>
      </c>
      <c r="B68" s="14" t="s">
        <v>18</v>
      </c>
      <c r="C68" s="16" t="s">
        <v>380</v>
      </c>
      <c r="D68" s="22">
        <v>96</v>
      </c>
      <c r="E68" s="22" t="s">
        <v>38</v>
      </c>
      <c r="F68" s="85">
        <v>150000</v>
      </c>
      <c r="G68" s="77">
        <v>129000</v>
      </c>
      <c r="H68" s="71">
        <v>3000</v>
      </c>
      <c r="I68" s="69">
        <f t="shared" si="33"/>
        <v>1424</v>
      </c>
      <c r="J68" s="99">
        <f t="shared" si="31"/>
        <v>4424</v>
      </c>
      <c r="K68" s="106">
        <f t="shared" si="32"/>
        <v>126000</v>
      </c>
    </row>
    <row r="69" spans="1:11" ht="16.5">
      <c r="A69" s="27">
        <v>4</v>
      </c>
      <c r="B69" s="14" t="s">
        <v>18</v>
      </c>
      <c r="C69" s="16" t="s">
        <v>393</v>
      </c>
      <c r="D69" s="22">
        <v>130</v>
      </c>
      <c r="E69" s="22" t="s">
        <v>38</v>
      </c>
      <c r="F69" s="85">
        <v>230000</v>
      </c>
      <c r="G69" s="77">
        <v>199334</v>
      </c>
      <c r="H69" s="71">
        <v>5111</v>
      </c>
      <c r="I69" s="69">
        <f t="shared" si="33"/>
        <v>2201</v>
      </c>
      <c r="J69" s="99">
        <f t="shared" si="31"/>
        <v>7312</v>
      </c>
      <c r="K69" s="106">
        <f t="shared" si="32"/>
        <v>194223</v>
      </c>
    </row>
    <row r="70" spans="1:11" ht="16.5">
      <c r="A70" s="27">
        <v>5</v>
      </c>
      <c r="B70" s="14" t="s">
        <v>19</v>
      </c>
      <c r="C70" s="16" t="s">
        <v>400</v>
      </c>
      <c r="D70" s="22">
        <v>142</v>
      </c>
      <c r="E70" s="22" t="s">
        <v>38</v>
      </c>
      <c r="F70" s="85">
        <v>170000</v>
      </c>
      <c r="G70" s="77">
        <v>153000</v>
      </c>
      <c r="H70" s="71">
        <v>3400</v>
      </c>
      <c r="I70" s="69">
        <f t="shared" si="33"/>
        <v>1689</v>
      </c>
      <c r="J70" s="99">
        <f t="shared" si="31"/>
        <v>5089</v>
      </c>
      <c r="K70" s="106">
        <f t="shared" si="32"/>
        <v>149600</v>
      </c>
    </row>
    <row r="71" spans="1:11" ht="16.5">
      <c r="A71" s="27">
        <v>6</v>
      </c>
      <c r="B71" s="14" t="s">
        <v>398</v>
      </c>
      <c r="C71" s="16" t="s">
        <v>223</v>
      </c>
      <c r="D71" s="22">
        <v>138</v>
      </c>
      <c r="E71" s="22" t="s">
        <v>38</v>
      </c>
      <c r="F71" s="85">
        <v>200000</v>
      </c>
      <c r="G71" s="77">
        <v>180000</v>
      </c>
      <c r="H71" s="71">
        <v>4000</v>
      </c>
      <c r="I71" s="69">
        <f t="shared" si="33"/>
        <v>1987</v>
      </c>
      <c r="J71" s="99">
        <f t="shared" si="31"/>
        <v>5987</v>
      </c>
      <c r="K71" s="106">
        <f t="shared" si="32"/>
        <v>176000</v>
      </c>
    </row>
    <row r="72" spans="1:11" ht="16.5">
      <c r="A72" s="27">
        <v>7</v>
      </c>
      <c r="B72" s="14" t="s">
        <v>381</v>
      </c>
      <c r="C72" s="16" t="s">
        <v>382</v>
      </c>
      <c r="D72" s="22">
        <v>108</v>
      </c>
      <c r="E72" s="22" t="s">
        <v>38</v>
      </c>
      <c r="F72" s="85">
        <v>150000</v>
      </c>
      <c r="G72" s="77">
        <v>129000</v>
      </c>
      <c r="H72" s="71">
        <v>3000</v>
      </c>
      <c r="I72" s="69">
        <f t="shared" si="33"/>
        <v>1424</v>
      </c>
      <c r="J72" s="99">
        <f t="shared" si="31"/>
        <v>4424</v>
      </c>
      <c r="K72" s="106">
        <f t="shared" si="32"/>
        <v>126000</v>
      </c>
    </row>
    <row r="73" spans="1:11" ht="16.5">
      <c r="A73" s="27">
        <v>8</v>
      </c>
      <c r="B73" s="14" t="s">
        <v>381</v>
      </c>
      <c r="C73" s="16" t="s">
        <v>383</v>
      </c>
      <c r="D73" s="22">
        <v>110</v>
      </c>
      <c r="E73" s="22" t="s">
        <v>38</v>
      </c>
      <c r="F73" s="85">
        <v>160000</v>
      </c>
      <c r="G73" s="77">
        <v>137600</v>
      </c>
      <c r="H73" s="71">
        <v>3200</v>
      </c>
      <c r="I73" s="69">
        <f t="shared" si="33"/>
        <v>1519</v>
      </c>
      <c r="J73" s="99">
        <f t="shared" si="31"/>
        <v>4719</v>
      </c>
      <c r="K73" s="106">
        <f t="shared" si="32"/>
        <v>134400</v>
      </c>
    </row>
    <row r="74" spans="1:11" ht="16.5">
      <c r="A74" s="27">
        <v>9</v>
      </c>
      <c r="B74" s="14" t="s">
        <v>71</v>
      </c>
      <c r="C74" s="16" t="s">
        <v>403</v>
      </c>
      <c r="D74" s="22">
        <v>146</v>
      </c>
      <c r="E74" s="22" t="s">
        <v>38</v>
      </c>
      <c r="F74" s="85">
        <v>175000</v>
      </c>
      <c r="G74" s="77">
        <v>161000</v>
      </c>
      <c r="H74" s="71">
        <v>3500</v>
      </c>
      <c r="I74" s="69">
        <f t="shared" si="33"/>
        <v>1778</v>
      </c>
      <c r="J74" s="99">
        <f t="shared" si="31"/>
        <v>5278</v>
      </c>
      <c r="K74" s="106">
        <f t="shared" si="32"/>
        <v>157500</v>
      </c>
    </row>
    <row r="75" spans="1:11" ht="16.5">
      <c r="A75" s="14"/>
      <c r="B75" s="13" t="s">
        <v>4</v>
      </c>
      <c r="C75" s="20"/>
      <c r="D75" s="20"/>
      <c r="E75" s="20"/>
      <c r="F75" s="72">
        <f>SUM(F66:F74)</f>
        <v>1685000</v>
      </c>
      <c r="G75" s="72">
        <f t="shared" ref="G75:K75" si="34">SUM(G66:G74)</f>
        <v>1475934</v>
      </c>
      <c r="H75" s="72">
        <f t="shared" si="34"/>
        <v>34211</v>
      </c>
      <c r="I75" s="72">
        <f t="shared" si="34"/>
        <v>16295</v>
      </c>
      <c r="J75" s="72">
        <f t="shared" si="34"/>
        <v>50506</v>
      </c>
      <c r="K75" s="72">
        <f t="shared" si="34"/>
        <v>1441723</v>
      </c>
    </row>
    <row r="76" spans="1:11" ht="16.5">
      <c r="A76" s="34"/>
      <c r="B76" s="29"/>
      <c r="C76" s="30"/>
      <c r="D76" s="30"/>
      <c r="E76" s="30"/>
      <c r="F76" s="78"/>
      <c r="G76" s="79"/>
      <c r="H76" s="74"/>
      <c r="I76" s="80"/>
      <c r="J76" s="74"/>
      <c r="K76" s="55"/>
    </row>
    <row r="77" spans="1:11" ht="16.5">
      <c r="A77" s="34"/>
      <c r="B77" s="29" t="s">
        <v>79</v>
      </c>
      <c r="C77" s="30"/>
      <c r="D77" s="48"/>
      <c r="E77" s="30"/>
      <c r="F77" s="86"/>
      <c r="G77" s="79"/>
      <c r="H77" s="74"/>
      <c r="I77" s="80"/>
      <c r="J77" s="74"/>
      <c r="K77" s="55"/>
    </row>
    <row r="78" spans="1:11" ht="15.75">
      <c r="A78" s="14">
        <v>1</v>
      </c>
      <c r="B78" s="14" t="s">
        <v>79</v>
      </c>
      <c r="C78" s="16" t="s">
        <v>240</v>
      </c>
      <c r="D78" s="52">
        <v>361</v>
      </c>
      <c r="E78" s="16" t="s">
        <v>78</v>
      </c>
      <c r="F78" s="85">
        <v>100000</v>
      </c>
      <c r="G78" s="77">
        <v>2947</v>
      </c>
      <c r="H78" s="71">
        <v>2947</v>
      </c>
      <c r="I78" s="69">
        <f>ROUND(G78*13%*31/365,0)</f>
        <v>33</v>
      </c>
      <c r="J78" s="99">
        <f t="shared" ref="J78:J89" si="35">SUM(H78:I78)</f>
        <v>2980</v>
      </c>
      <c r="K78" s="106">
        <f t="shared" ref="K78:K89" si="36">G78-H78</f>
        <v>0</v>
      </c>
    </row>
    <row r="79" spans="1:11" ht="15.75">
      <c r="A79" s="14">
        <v>2</v>
      </c>
      <c r="B79" s="14" t="s">
        <v>79</v>
      </c>
      <c r="C79" s="16" t="s">
        <v>290</v>
      </c>
      <c r="D79" s="52">
        <v>420</v>
      </c>
      <c r="E79" s="16" t="s">
        <v>78</v>
      </c>
      <c r="F79" s="85">
        <v>150000</v>
      </c>
      <c r="G79" s="70">
        <v>37488</v>
      </c>
      <c r="H79" s="71">
        <v>4688</v>
      </c>
      <c r="I79" s="69">
        <f t="shared" ref="I79:I89" si="37">ROUND(G79*13%*31/365,0)</f>
        <v>414</v>
      </c>
      <c r="J79" s="99">
        <f t="shared" si="35"/>
        <v>5102</v>
      </c>
      <c r="K79" s="106">
        <f t="shared" si="36"/>
        <v>32800</v>
      </c>
    </row>
    <row r="80" spans="1:11" ht="15.75">
      <c r="A80" s="14">
        <v>3</v>
      </c>
      <c r="B80" s="14" t="s">
        <v>79</v>
      </c>
      <c r="C80" s="16" t="s">
        <v>338</v>
      </c>
      <c r="D80" s="52">
        <v>58</v>
      </c>
      <c r="E80" s="16" t="s">
        <v>78</v>
      </c>
      <c r="F80" s="85">
        <v>170000</v>
      </c>
      <c r="G80" s="70">
        <v>99170</v>
      </c>
      <c r="H80" s="71">
        <v>4722</v>
      </c>
      <c r="I80" s="69">
        <f t="shared" si="37"/>
        <v>1095</v>
      </c>
      <c r="J80" s="99">
        <f t="shared" si="35"/>
        <v>5817</v>
      </c>
      <c r="K80" s="106">
        <f t="shared" si="36"/>
        <v>94448</v>
      </c>
    </row>
    <row r="81" spans="1:11" ht="15.75">
      <c r="A81" s="14">
        <v>4</v>
      </c>
      <c r="B81" s="14" t="s">
        <v>79</v>
      </c>
      <c r="C81" s="16" t="s">
        <v>342</v>
      </c>
      <c r="D81" s="52">
        <v>67</v>
      </c>
      <c r="E81" s="16" t="s">
        <v>78</v>
      </c>
      <c r="F81" s="85">
        <v>180000</v>
      </c>
      <c r="G81" s="70">
        <v>110000</v>
      </c>
      <c r="H81" s="71">
        <v>5000</v>
      </c>
      <c r="I81" s="69">
        <f t="shared" si="37"/>
        <v>1215</v>
      </c>
      <c r="J81" s="99">
        <f t="shared" si="35"/>
        <v>6215</v>
      </c>
      <c r="K81" s="106">
        <f t="shared" si="36"/>
        <v>105000</v>
      </c>
    </row>
    <row r="82" spans="1:11" ht="15.75">
      <c r="A82" s="14">
        <v>5</v>
      </c>
      <c r="B82" s="14" t="s">
        <v>79</v>
      </c>
      <c r="C82" s="16" t="s">
        <v>423</v>
      </c>
      <c r="D82" s="52">
        <v>148</v>
      </c>
      <c r="E82" s="16" t="s">
        <v>78</v>
      </c>
      <c r="F82" s="85">
        <v>175000</v>
      </c>
      <c r="G82" s="70">
        <v>164500</v>
      </c>
      <c r="H82" s="71">
        <v>3500</v>
      </c>
      <c r="I82" s="69">
        <f t="shared" si="37"/>
        <v>1816</v>
      </c>
      <c r="J82" s="99">
        <f t="shared" si="35"/>
        <v>5316</v>
      </c>
      <c r="K82" s="106">
        <f t="shared" si="36"/>
        <v>161000</v>
      </c>
    </row>
    <row r="83" spans="1:11" ht="15.75">
      <c r="A83" s="14">
        <v>6</v>
      </c>
      <c r="B83" s="14" t="s">
        <v>224</v>
      </c>
      <c r="C83" s="16" t="s">
        <v>225</v>
      </c>
      <c r="D83" s="52">
        <v>351</v>
      </c>
      <c r="E83" s="16" t="s">
        <v>78</v>
      </c>
      <c r="F83" s="85">
        <v>140000</v>
      </c>
      <c r="G83" s="77">
        <v>7774</v>
      </c>
      <c r="H83" s="71">
        <f t="shared" ref="H83" si="38">ROUND(F83/36,0)</f>
        <v>3889</v>
      </c>
      <c r="I83" s="69">
        <f t="shared" si="37"/>
        <v>86</v>
      </c>
      <c r="J83" s="99">
        <f t="shared" si="35"/>
        <v>3975</v>
      </c>
      <c r="K83" s="106">
        <f t="shared" si="36"/>
        <v>3885</v>
      </c>
    </row>
    <row r="84" spans="1:11" ht="15.75">
      <c r="A84" s="14">
        <v>7</v>
      </c>
      <c r="B84" s="14" t="s">
        <v>224</v>
      </c>
      <c r="C84" s="16" t="s">
        <v>309</v>
      </c>
      <c r="D84" s="52">
        <v>20</v>
      </c>
      <c r="E84" s="16" t="s">
        <v>78</v>
      </c>
      <c r="F84" s="85">
        <v>100000</v>
      </c>
      <c r="G84" s="77">
        <v>9100</v>
      </c>
      <c r="H84" s="71">
        <v>4545</v>
      </c>
      <c r="I84" s="69">
        <f t="shared" si="37"/>
        <v>100</v>
      </c>
      <c r="J84" s="99">
        <f t="shared" si="35"/>
        <v>4645</v>
      </c>
      <c r="K84" s="106">
        <f t="shared" si="36"/>
        <v>4555</v>
      </c>
    </row>
    <row r="85" spans="1:11" ht="15.75">
      <c r="A85" s="14">
        <v>8</v>
      </c>
      <c r="B85" s="14" t="s">
        <v>224</v>
      </c>
      <c r="C85" s="16" t="s">
        <v>313</v>
      </c>
      <c r="D85" s="52">
        <v>28</v>
      </c>
      <c r="E85" s="16" t="s">
        <v>78</v>
      </c>
      <c r="F85" s="85">
        <v>120000</v>
      </c>
      <c r="G85" s="77">
        <v>52340</v>
      </c>
      <c r="H85" s="71">
        <v>3383</v>
      </c>
      <c r="I85" s="69">
        <f t="shared" si="37"/>
        <v>578</v>
      </c>
      <c r="J85" s="99">
        <f t="shared" si="35"/>
        <v>3961</v>
      </c>
      <c r="K85" s="106">
        <f t="shared" si="36"/>
        <v>48957</v>
      </c>
    </row>
    <row r="86" spans="1:11" ht="16.5">
      <c r="A86" s="14">
        <v>9</v>
      </c>
      <c r="B86" s="14" t="s">
        <v>437</v>
      </c>
      <c r="C86" s="116" t="s">
        <v>438</v>
      </c>
      <c r="D86" s="52">
        <v>168</v>
      </c>
      <c r="E86" s="16" t="s">
        <v>78</v>
      </c>
      <c r="F86" s="85">
        <v>175000</v>
      </c>
      <c r="G86" s="77">
        <v>171500</v>
      </c>
      <c r="H86" s="71">
        <v>3500</v>
      </c>
      <c r="I86" s="69">
        <f t="shared" si="37"/>
        <v>1894</v>
      </c>
      <c r="J86" s="99">
        <f t="shared" ref="J86" si="39">SUM(H86:I86)</f>
        <v>5394</v>
      </c>
      <c r="K86" s="106">
        <f t="shared" si="36"/>
        <v>168000</v>
      </c>
    </row>
    <row r="87" spans="1:11" ht="15.75">
      <c r="A87" s="14">
        <v>10</v>
      </c>
      <c r="B87" s="14" t="s">
        <v>266</v>
      </c>
      <c r="C87" s="16" t="s">
        <v>330</v>
      </c>
      <c r="D87" s="52">
        <v>52</v>
      </c>
      <c r="E87" s="16" t="s">
        <v>78</v>
      </c>
      <c r="F87" s="85">
        <v>120000</v>
      </c>
      <c r="G87" s="77">
        <v>63339</v>
      </c>
      <c r="H87" s="71">
        <v>3333</v>
      </c>
      <c r="I87" s="69">
        <f t="shared" si="37"/>
        <v>699</v>
      </c>
      <c r="J87" s="99">
        <f t="shared" si="35"/>
        <v>4032</v>
      </c>
      <c r="K87" s="106">
        <f t="shared" si="36"/>
        <v>60006</v>
      </c>
    </row>
    <row r="88" spans="1:11" ht="15.75">
      <c r="A88" s="14">
        <v>11</v>
      </c>
      <c r="B88" s="14" t="s">
        <v>266</v>
      </c>
      <c r="C88" s="16" t="s">
        <v>331</v>
      </c>
      <c r="D88" s="52">
        <v>54</v>
      </c>
      <c r="E88" s="16" t="s">
        <v>78</v>
      </c>
      <c r="F88" s="85">
        <v>110000</v>
      </c>
      <c r="G88" s="77">
        <v>58048</v>
      </c>
      <c r="H88" s="71">
        <v>3056</v>
      </c>
      <c r="I88" s="69">
        <f t="shared" si="37"/>
        <v>641</v>
      </c>
      <c r="J88" s="99">
        <f t="shared" si="35"/>
        <v>3697</v>
      </c>
      <c r="K88" s="106">
        <f t="shared" si="36"/>
        <v>54992</v>
      </c>
    </row>
    <row r="89" spans="1:11" ht="15.75">
      <c r="A89" s="14">
        <v>12</v>
      </c>
      <c r="B89" s="14" t="s">
        <v>132</v>
      </c>
      <c r="C89" s="16" t="s">
        <v>133</v>
      </c>
      <c r="D89" s="52">
        <v>32</v>
      </c>
      <c r="E89" s="16" t="s">
        <v>78</v>
      </c>
      <c r="F89" s="85">
        <v>150000</v>
      </c>
      <c r="G89" s="77">
        <v>70827</v>
      </c>
      <c r="H89" s="71">
        <v>4167</v>
      </c>
      <c r="I89" s="69">
        <f t="shared" si="37"/>
        <v>782</v>
      </c>
      <c r="J89" s="99">
        <f t="shared" si="35"/>
        <v>4949</v>
      </c>
      <c r="K89" s="106">
        <f t="shared" si="36"/>
        <v>66660</v>
      </c>
    </row>
    <row r="90" spans="1:11" ht="16.5">
      <c r="A90" s="14"/>
      <c r="B90" s="13" t="s">
        <v>4</v>
      </c>
      <c r="C90" s="20"/>
      <c r="D90" s="46"/>
      <c r="E90" s="20"/>
      <c r="F90" s="72">
        <f t="shared" ref="F90:K90" si="40">SUM(F78:F89)</f>
        <v>1690000</v>
      </c>
      <c r="G90" s="72">
        <f t="shared" si="40"/>
        <v>847033</v>
      </c>
      <c r="H90" s="72">
        <f t="shared" si="40"/>
        <v>46730</v>
      </c>
      <c r="I90" s="72">
        <f t="shared" si="40"/>
        <v>9353</v>
      </c>
      <c r="J90" s="72">
        <f t="shared" si="40"/>
        <v>56083</v>
      </c>
      <c r="K90" s="72">
        <f t="shared" si="40"/>
        <v>800303</v>
      </c>
    </row>
    <row r="91" spans="1:11" ht="16.5">
      <c r="A91" s="34"/>
      <c r="B91" s="29"/>
      <c r="C91" s="30"/>
      <c r="D91" s="48"/>
      <c r="E91" s="30"/>
      <c r="F91" s="74"/>
      <c r="G91" s="74"/>
      <c r="H91" s="74"/>
      <c r="I91" s="74"/>
      <c r="J91" s="74"/>
      <c r="K91" s="100"/>
    </row>
    <row r="92" spans="1:11" ht="16.5">
      <c r="A92" s="34"/>
      <c r="B92" s="29" t="s">
        <v>422</v>
      </c>
      <c r="C92" s="30"/>
      <c r="D92" s="30"/>
      <c r="E92" s="30"/>
      <c r="F92" s="78"/>
      <c r="G92" s="79"/>
      <c r="H92" s="74"/>
      <c r="I92" s="80"/>
      <c r="J92" s="74"/>
      <c r="K92" s="55"/>
    </row>
    <row r="93" spans="1:11" ht="15.75">
      <c r="A93" s="14">
        <v>1</v>
      </c>
      <c r="B93" s="14" t="s">
        <v>285</v>
      </c>
      <c r="C93" s="16" t="s">
        <v>315</v>
      </c>
      <c r="D93" s="52">
        <v>30</v>
      </c>
      <c r="E93" s="16" t="s">
        <v>78</v>
      </c>
      <c r="F93" s="85">
        <v>100000</v>
      </c>
      <c r="G93" s="77">
        <v>47218</v>
      </c>
      <c r="H93" s="71">
        <v>2778</v>
      </c>
      <c r="I93" s="69">
        <f>ROUND(G93*13%*31/365,0)</f>
        <v>521</v>
      </c>
      <c r="J93" s="99">
        <f>SUM(H93:I93)</f>
        <v>3299</v>
      </c>
      <c r="K93" s="106">
        <f t="shared" ref="K93:K94" si="41">G93-H93</f>
        <v>44440</v>
      </c>
    </row>
    <row r="94" spans="1:11" ht="15.75">
      <c r="A94" s="14">
        <v>2</v>
      </c>
      <c r="B94" s="14" t="s">
        <v>285</v>
      </c>
      <c r="C94" s="16" t="s">
        <v>323</v>
      </c>
      <c r="D94" s="52">
        <v>42</v>
      </c>
      <c r="E94" s="16" t="s">
        <v>78</v>
      </c>
      <c r="F94" s="85">
        <v>80000</v>
      </c>
      <c r="G94" s="77">
        <v>42226</v>
      </c>
      <c r="H94" s="71">
        <v>2222</v>
      </c>
      <c r="I94" s="69">
        <f>ROUND(G94*13%*31/365,0)</f>
        <v>466</v>
      </c>
      <c r="J94" s="99">
        <f t="shared" ref="J94" si="42">SUM(H94:I94)</f>
        <v>2688</v>
      </c>
      <c r="K94" s="106">
        <f t="shared" si="41"/>
        <v>40004</v>
      </c>
    </row>
    <row r="95" spans="1:11" ht="16.5">
      <c r="A95" s="14"/>
      <c r="B95" s="13" t="s">
        <v>4</v>
      </c>
      <c r="C95" s="20"/>
      <c r="D95" s="46"/>
      <c r="E95" s="20"/>
      <c r="F95" s="72">
        <f>SUM(F93:F94)</f>
        <v>180000</v>
      </c>
      <c r="G95" s="72">
        <f>SUM(G93:G94)</f>
        <v>89444</v>
      </c>
      <c r="H95" s="72">
        <f>SUM(H93:H94)</f>
        <v>5000</v>
      </c>
      <c r="I95" s="72">
        <f>SUM(I93:I94)</f>
        <v>987</v>
      </c>
      <c r="J95" s="72">
        <f>SUM(H95:I95)</f>
        <v>5987</v>
      </c>
      <c r="K95" s="72">
        <f>SUM(K93:K94)</f>
        <v>84444</v>
      </c>
    </row>
    <row r="96" spans="1:11" ht="16.5">
      <c r="A96" s="34"/>
      <c r="B96" s="29"/>
      <c r="C96" s="30"/>
      <c r="D96" s="48"/>
      <c r="E96" s="30"/>
      <c r="F96" s="74"/>
      <c r="G96" s="74"/>
      <c r="H96" s="74"/>
      <c r="I96" s="74"/>
      <c r="J96" s="74"/>
      <c r="K96" s="55"/>
    </row>
    <row r="97" spans="1:11" ht="16.5">
      <c r="A97" s="34"/>
      <c r="B97" s="29" t="s">
        <v>109</v>
      </c>
      <c r="C97" s="30"/>
      <c r="D97" s="48"/>
      <c r="E97" s="30"/>
      <c r="F97" s="86"/>
      <c r="G97" s="79"/>
      <c r="H97" s="74"/>
      <c r="I97" s="80"/>
      <c r="J97" s="74"/>
      <c r="K97" s="55"/>
    </row>
    <row r="98" spans="1:11" ht="15.75">
      <c r="A98" s="14">
        <v>1</v>
      </c>
      <c r="B98" s="14" t="s">
        <v>169</v>
      </c>
      <c r="C98" s="16" t="s">
        <v>424</v>
      </c>
      <c r="D98" s="52">
        <v>150</v>
      </c>
      <c r="E98" s="16" t="s">
        <v>78</v>
      </c>
      <c r="F98" s="85">
        <v>150000</v>
      </c>
      <c r="G98" s="77">
        <v>141000</v>
      </c>
      <c r="H98" s="71">
        <v>3000</v>
      </c>
      <c r="I98" s="69">
        <f t="shared" ref="I98:I102" si="43">ROUND(G98*13%*31/365,0)</f>
        <v>1557</v>
      </c>
      <c r="J98" s="99">
        <f t="shared" ref="J98:J103" si="44">SUM(H98:I98)</f>
        <v>4557</v>
      </c>
      <c r="K98" s="106">
        <f t="shared" ref="K98:K103" si="45">G98-H98</f>
        <v>138000</v>
      </c>
    </row>
    <row r="99" spans="1:11" ht="15.75">
      <c r="A99" s="14">
        <v>2</v>
      </c>
      <c r="B99" s="14" t="s">
        <v>169</v>
      </c>
      <c r="C99" s="16" t="s">
        <v>425</v>
      </c>
      <c r="D99" s="52">
        <v>152</v>
      </c>
      <c r="E99" s="16" t="s">
        <v>78</v>
      </c>
      <c r="F99" s="85">
        <v>50000</v>
      </c>
      <c r="G99" s="77">
        <v>47000</v>
      </c>
      <c r="H99" s="71">
        <v>1000</v>
      </c>
      <c r="I99" s="69">
        <f t="shared" si="43"/>
        <v>519</v>
      </c>
      <c r="J99" s="99">
        <f t="shared" si="44"/>
        <v>1519</v>
      </c>
      <c r="K99" s="106">
        <f t="shared" si="45"/>
        <v>46000</v>
      </c>
    </row>
    <row r="100" spans="1:11" ht="15.75">
      <c r="A100" s="14">
        <v>3</v>
      </c>
      <c r="B100" s="14" t="s">
        <v>273</v>
      </c>
      <c r="C100" s="16" t="s">
        <v>274</v>
      </c>
      <c r="D100" s="52">
        <v>393</v>
      </c>
      <c r="E100" s="16" t="s">
        <v>78</v>
      </c>
      <c r="F100" s="85">
        <v>80000</v>
      </c>
      <c r="G100" s="77">
        <v>17784</v>
      </c>
      <c r="H100" s="71">
        <f t="shared" ref="H100" si="46">ROUND(F100/36,0)</f>
        <v>2222</v>
      </c>
      <c r="I100" s="69">
        <f t="shared" si="43"/>
        <v>196</v>
      </c>
      <c r="J100" s="99">
        <f t="shared" si="44"/>
        <v>2418</v>
      </c>
      <c r="K100" s="106">
        <f t="shared" si="45"/>
        <v>15562</v>
      </c>
    </row>
    <row r="101" spans="1:11" ht="15.75">
      <c r="A101" s="14">
        <v>4</v>
      </c>
      <c r="B101" s="14" t="s">
        <v>273</v>
      </c>
      <c r="C101" s="16" t="s">
        <v>275</v>
      </c>
      <c r="D101" s="52">
        <v>394</v>
      </c>
      <c r="E101" s="16" t="s">
        <v>78</v>
      </c>
      <c r="F101" s="85">
        <v>89000</v>
      </c>
      <c r="G101" s="77">
        <v>19784</v>
      </c>
      <c r="H101" s="71">
        <f>ROUND(F101/36,0)</f>
        <v>2472</v>
      </c>
      <c r="I101" s="69">
        <f t="shared" si="43"/>
        <v>218</v>
      </c>
      <c r="J101" s="99">
        <f t="shared" si="44"/>
        <v>2690</v>
      </c>
      <c r="K101" s="106">
        <f t="shared" si="45"/>
        <v>17312</v>
      </c>
    </row>
    <row r="102" spans="1:11" ht="15.75">
      <c r="A102" s="14">
        <v>5</v>
      </c>
      <c r="B102" s="14" t="s">
        <v>109</v>
      </c>
      <c r="C102" s="16" t="s">
        <v>402</v>
      </c>
      <c r="D102" s="52">
        <v>144</v>
      </c>
      <c r="E102" s="16" t="s">
        <v>78</v>
      </c>
      <c r="F102" s="85">
        <v>180000</v>
      </c>
      <c r="G102" s="77">
        <v>164000</v>
      </c>
      <c r="H102" s="71">
        <v>4000</v>
      </c>
      <c r="I102" s="69">
        <f t="shared" si="43"/>
        <v>1811</v>
      </c>
      <c r="J102" s="99">
        <f t="shared" si="44"/>
        <v>5811</v>
      </c>
      <c r="K102" s="106">
        <f t="shared" si="45"/>
        <v>160000</v>
      </c>
    </row>
    <row r="103" spans="1:11" ht="15.75">
      <c r="A103" s="14">
        <v>6</v>
      </c>
      <c r="B103" s="57" t="s">
        <v>109</v>
      </c>
      <c r="C103" s="58" t="s">
        <v>272</v>
      </c>
      <c r="D103" s="64">
        <v>14</v>
      </c>
      <c r="E103" s="58" t="s">
        <v>39</v>
      </c>
      <c r="F103" s="89">
        <v>42000</v>
      </c>
      <c r="G103" s="82">
        <v>2322</v>
      </c>
      <c r="H103" s="83">
        <v>1167</v>
      </c>
      <c r="I103" s="69">
        <f>ROUND(G103*11.5%*31/365,0)</f>
        <v>23</v>
      </c>
      <c r="J103" s="83">
        <f t="shared" si="44"/>
        <v>1190</v>
      </c>
      <c r="K103" s="83">
        <f t="shared" si="45"/>
        <v>1155</v>
      </c>
    </row>
    <row r="104" spans="1:11" ht="16.5">
      <c r="A104" s="34"/>
      <c r="B104" s="13" t="s">
        <v>4</v>
      </c>
      <c r="C104" s="20"/>
      <c r="D104" s="20"/>
      <c r="E104" s="20"/>
      <c r="F104" s="72">
        <f t="shared" ref="F104:K104" si="47">SUM(F98:F103)</f>
        <v>591000</v>
      </c>
      <c r="G104" s="72">
        <f t="shared" si="47"/>
        <v>391890</v>
      </c>
      <c r="H104" s="72">
        <f t="shared" si="47"/>
        <v>13861</v>
      </c>
      <c r="I104" s="72">
        <f t="shared" si="47"/>
        <v>4324</v>
      </c>
      <c r="J104" s="72">
        <f t="shared" si="47"/>
        <v>18185</v>
      </c>
      <c r="K104" s="72">
        <f t="shared" si="47"/>
        <v>378029</v>
      </c>
    </row>
    <row r="105" spans="1:11" ht="16.5">
      <c r="A105" s="34"/>
      <c r="B105" s="29"/>
      <c r="C105" s="30"/>
      <c r="D105" s="30"/>
      <c r="E105" s="30"/>
      <c r="F105" s="74"/>
      <c r="G105" s="79"/>
      <c r="H105" s="74"/>
      <c r="I105" s="80"/>
      <c r="J105" s="74"/>
      <c r="K105" s="55"/>
    </row>
    <row r="106" spans="1:11" ht="16.5">
      <c r="A106" s="14"/>
      <c r="B106" s="29" t="s">
        <v>125</v>
      </c>
      <c r="C106" s="30"/>
      <c r="D106" s="30"/>
      <c r="E106" s="30"/>
      <c r="F106" s="78"/>
      <c r="G106" s="79"/>
      <c r="H106" s="74"/>
      <c r="I106" s="80"/>
      <c r="J106" s="74"/>
      <c r="K106" s="55"/>
    </row>
    <row r="107" spans="1:11" ht="15.75">
      <c r="A107" s="14">
        <v>1</v>
      </c>
      <c r="B107" s="14" t="s">
        <v>137</v>
      </c>
      <c r="C107" s="16" t="s">
        <v>230</v>
      </c>
      <c r="D107" s="17">
        <v>355</v>
      </c>
      <c r="E107" s="16" t="s">
        <v>78</v>
      </c>
      <c r="F107" s="70">
        <v>50000</v>
      </c>
      <c r="G107" s="70">
        <v>2774</v>
      </c>
      <c r="H107" s="71">
        <f>ROUND(F107/36,0)</f>
        <v>1389</v>
      </c>
      <c r="I107" s="69">
        <f>ROUND(G107*13%*31/365,0)</f>
        <v>31</v>
      </c>
      <c r="J107" s="102">
        <f t="shared" ref="J107:J109" si="48">SUM(H107:I107)</f>
        <v>1420</v>
      </c>
      <c r="K107" s="106">
        <f t="shared" ref="K107:K109" si="49">G107-H107</f>
        <v>1385</v>
      </c>
    </row>
    <row r="108" spans="1:11" ht="15.75">
      <c r="A108" s="14">
        <v>2</v>
      </c>
      <c r="B108" s="14" t="s">
        <v>137</v>
      </c>
      <c r="C108" s="16" t="s">
        <v>419</v>
      </c>
      <c r="D108" s="17">
        <v>140</v>
      </c>
      <c r="E108" s="16" t="s">
        <v>78</v>
      </c>
      <c r="F108" s="70">
        <v>200000</v>
      </c>
      <c r="G108" s="70">
        <v>180000</v>
      </c>
      <c r="H108" s="71">
        <v>4000</v>
      </c>
      <c r="I108" s="69">
        <f t="shared" ref="I108:I109" si="50">ROUND(G108*13%*31/365,0)</f>
        <v>1987</v>
      </c>
      <c r="J108" s="102">
        <f t="shared" si="48"/>
        <v>5987</v>
      </c>
      <c r="K108" s="106">
        <f t="shared" si="49"/>
        <v>176000</v>
      </c>
    </row>
    <row r="109" spans="1:11" ht="15.75">
      <c r="A109" s="14">
        <v>3</v>
      </c>
      <c r="B109" s="14" t="s">
        <v>134</v>
      </c>
      <c r="C109" s="16" t="s">
        <v>245</v>
      </c>
      <c r="D109" s="52">
        <v>364</v>
      </c>
      <c r="E109" s="16" t="s">
        <v>78</v>
      </c>
      <c r="F109" s="85">
        <v>100000</v>
      </c>
      <c r="G109" s="70">
        <v>11104</v>
      </c>
      <c r="H109" s="71">
        <f>ROUND(F109/36,0)</f>
        <v>2778</v>
      </c>
      <c r="I109" s="69">
        <f t="shared" si="50"/>
        <v>123</v>
      </c>
      <c r="J109" s="102">
        <f t="shared" si="48"/>
        <v>2901</v>
      </c>
      <c r="K109" s="106">
        <f t="shared" si="49"/>
        <v>8326</v>
      </c>
    </row>
    <row r="110" spans="1:11" ht="16.5">
      <c r="A110" s="34"/>
      <c r="B110" s="13" t="s">
        <v>4</v>
      </c>
      <c r="C110" s="20"/>
      <c r="D110" s="20"/>
      <c r="E110" s="20"/>
      <c r="F110" s="88">
        <f>SUM(F107:F109)</f>
        <v>350000</v>
      </c>
      <c r="G110" s="88">
        <f>SUM(G107:G109)</f>
        <v>193878</v>
      </c>
      <c r="H110" s="88">
        <f>SUM(H107:H109)</f>
        <v>8167</v>
      </c>
      <c r="I110" s="88">
        <f>SUM(I107:I109)</f>
        <v>2141</v>
      </c>
      <c r="J110" s="88">
        <f>SUM(H110:I110)</f>
        <v>10308</v>
      </c>
      <c r="K110" s="88">
        <f>SUM(K107:K109)</f>
        <v>185711</v>
      </c>
    </row>
    <row r="111" spans="1:11" ht="16.5">
      <c r="A111" s="34"/>
      <c r="B111" s="29"/>
      <c r="C111" s="30"/>
      <c r="D111" s="30"/>
      <c r="E111" s="30"/>
      <c r="F111" s="78"/>
      <c r="G111" s="79"/>
      <c r="H111" s="74"/>
      <c r="I111" s="80"/>
      <c r="J111" s="74"/>
      <c r="K111" s="55"/>
    </row>
    <row r="112" spans="1:11" ht="16.5">
      <c r="A112" s="34"/>
      <c r="B112" s="29" t="s">
        <v>148</v>
      </c>
      <c r="C112" s="30"/>
      <c r="D112" s="48"/>
      <c r="E112" s="30"/>
      <c r="F112" s="86"/>
      <c r="G112" s="79"/>
      <c r="H112" s="74"/>
      <c r="I112" s="80"/>
      <c r="J112" s="74"/>
      <c r="K112" s="55"/>
    </row>
    <row r="113" spans="1:11" ht="15.75">
      <c r="A113" s="14">
        <v>1</v>
      </c>
      <c r="B113" s="14" t="s">
        <v>148</v>
      </c>
      <c r="C113" s="16" t="s">
        <v>391</v>
      </c>
      <c r="D113" s="52">
        <v>126</v>
      </c>
      <c r="E113" s="16" t="s">
        <v>78</v>
      </c>
      <c r="F113" s="85">
        <v>80000</v>
      </c>
      <c r="G113" s="77">
        <v>70400</v>
      </c>
      <c r="H113" s="71">
        <v>1600</v>
      </c>
      <c r="I113" s="69">
        <f t="shared" ref="I113:I115" si="51">ROUND(G113*13%*31/365,0)</f>
        <v>777</v>
      </c>
      <c r="J113" s="99">
        <f t="shared" ref="J113:J115" si="52">SUM(H113:I113)</f>
        <v>2377</v>
      </c>
      <c r="K113" s="106">
        <f t="shared" ref="K113:K115" si="53">G113-H113</f>
        <v>68800</v>
      </c>
    </row>
    <row r="114" spans="1:11" ht="15.75">
      <c r="A114" s="14">
        <v>2</v>
      </c>
      <c r="B114" s="14" t="s">
        <v>148</v>
      </c>
      <c r="C114" s="16" t="s">
        <v>397</v>
      </c>
      <c r="D114" s="52">
        <v>134</v>
      </c>
      <c r="E114" s="16" t="s">
        <v>78</v>
      </c>
      <c r="F114" s="85">
        <v>250000</v>
      </c>
      <c r="G114" s="77">
        <v>220240</v>
      </c>
      <c r="H114" s="71">
        <v>5952</v>
      </c>
      <c r="I114" s="69">
        <f t="shared" si="51"/>
        <v>2432</v>
      </c>
      <c r="J114" s="99">
        <f t="shared" si="52"/>
        <v>8384</v>
      </c>
      <c r="K114" s="106">
        <f t="shared" si="53"/>
        <v>214288</v>
      </c>
    </row>
    <row r="115" spans="1:11" ht="15.75">
      <c r="A115" s="14">
        <v>3</v>
      </c>
      <c r="B115" s="14" t="s">
        <v>148</v>
      </c>
      <c r="C115" s="16" t="s">
        <v>205</v>
      </c>
      <c r="D115" s="52">
        <v>136</v>
      </c>
      <c r="E115" s="16" t="s">
        <v>78</v>
      </c>
      <c r="F115" s="85">
        <v>100000</v>
      </c>
      <c r="G115" s="77">
        <v>88095</v>
      </c>
      <c r="H115" s="71">
        <v>2381</v>
      </c>
      <c r="I115" s="69">
        <f t="shared" si="51"/>
        <v>973</v>
      </c>
      <c r="J115" s="99">
        <f t="shared" si="52"/>
        <v>3354</v>
      </c>
      <c r="K115" s="106">
        <f t="shared" si="53"/>
        <v>85714</v>
      </c>
    </row>
    <row r="116" spans="1:11" ht="16.5">
      <c r="A116" s="34"/>
      <c r="B116" s="13" t="s">
        <v>4</v>
      </c>
      <c r="C116" s="20"/>
      <c r="D116" s="46"/>
      <c r="E116" s="20"/>
      <c r="F116" s="72">
        <f t="shared" ref="F116:K116" si="54">SUM(F113:F115)</f>
        <v>430000</v>
      </c>
      <c r="G116" s="72">
        <f t="shared" si="54"/>
        <v>378735</v>
      </c>
      <c r="H116" s="72">
        <f t="shared" si="54"/>
        <v>9933</v>
      </c>
      <c r="I116" s="72">
        <f t="shared" si="54"/>
        <v>4182</v>
      </c>
      <c r="J116" s="72">
        <f t="shared" si="54"/>
        <v>14115</v>
      </c>
      <c r="K116" s="72">
        <f t="shared" si="54"/>
        <v>368802</v>
      </c>
    </row>
    <row r="117" spans="1:11" ht="16.5">
      <c r="A117" s="34"/>
      <c r="B117" s="29"/>
      <c r="C117" s="30"/>
      <c r="D117" s="32"/>
      <c r="E117" s="32"/>
      <c r="F117" s="74"/>
      <c r="G117" s="74"/>
      <c r="H117" s="74"/>
      <c r="I117" s="74"/>
      <c r="J117" s="74"/>
      <c r="K117" s="100"/>
    </row>
    <row r="118" spans="1:11" ht="16.5">
      <c r="A118" s="143"/>
      <c r="B118" s="29" t="s">
        <v>162</v>
      </c>
      <c r="C118" s="144"/>
      <c r="D118" s="145"/>
      <c r="E118" s="145"/>
      <c r="F118" s="146"/>
      <c r="G118" s="147"/>
      <c r="H118" s="148"/>
      <c r="I118" s="94"/>
      <c r="J118" s="149"/>
      <c r="K118" s="150"/>
    </row>
    <row r="119" spans="1:11" ht="16.5">
      <c r="A119" s="14">
        <v>1</v>
      </c>
      <c r="B119" s="67" t="s">
        <v>227</v>
      </c>
      <c r="C119" s="16" t="s">
        <v>228</v>
      </c>
      <c r="D119" s="22">
        <v>353</v>
      </c>
      <c r="E119" s="22" t="s">
        <v>78</v>
      </c>
      <c r="F119" s="85">
        <v>68000</v>
      </c>
      <c r="G119" s="77">
        <v>3774</v>
      </c>
      <c r="H119" s="71">
        <f>ROUND(F119/36,0)</f>
        <v>1889</v>
      </c>
      <c r="I119" s="69">
        <f>ROUND(G119*13%*31/365,0)</f>
        <v>42</v>
      </c>
      <c r="J119" s="104">
        <f t="shared" ref="J119:J121" si="55">SUM(H119:I119)</f>
        <v>1931</v>
      </c>
      <c r="K119" s="106">
        <f t="shared" ref="K119:K121" si="56">G119-H119</f>
        <v>1885</v>
      </c>
    </row>
    <row r="120" spans="1:11" ht="16.5">
      <c r="A120" s="14">
        <v>2</v>
      </c>
      <c r="B120" s="67" t="s">
        <v>227</v>
      </c>
      <c r="C120" s="16" t="s">
        <v>258</v>
      </c>
      <c r="D120" s="22">
        <v>383</v>
      </c>
      <c r="E120" s="22" t="s">
        <v>78</v>
      </c>
      <c r="F120" s="85">
        <v>90000</v>
      </c>
      <c r="G120" s="77">
        <v>15000</v>
      </c>
      <c r="H120" s="71">
        <f>ROUND(F120/36,0)</f>
        <v>2500</v>
      </c>
      <c r="I120" s="69">
        <f t="shared" ref="I120:I121" si="57">ROUND(G120*13%*31/365,0)</f>
        <v>166</v>
      </c>
      <c r="J120" s="104">
        <f t="shared" si="55"/>
        <v>2666</v>
      </c>
      <c r="K120" s="106">
        <f t="shared" si="56"/>
        <v>12500</v>
      </c>
    </row>
    <row r="121" spans="1:11" ht="16.5">
      <c r="A121" s="34">
        <v>3</v>
      </c>
      <c r="B121" s="67" t="s">
        <v>163</v>
      </c>
      <c r="C121" s="111" t="s">
        <v>434</v>
      </c>
      <c r="D121" s="32">
        <v>162</v>
      </c>
      <c r="E121" s="32" t="s">
        <v>78</v>
      </c>
      <c r="F121" s="85">
        <v>200000</v>
      </c>
      <c r="G121" s="77">
        <v>192000</v>
      </c>
      <c r="H121" s="71">
        <v>4000</v>
      </c>
      <c r="I121" s="69">
        <f t="shared" si="57"/>
        <v>2120</v>
      </c>
      <c r="J121" s="104">
        <f t="shared" si="55"/>
        <v>6120</v>
      </c>
      <c r="K121" s="106">
        <f t="shared" si="56"/>
        <v>188000</v>
      </c>
    </row>
    <row r="122" spans="1:11" ht="16.5">
      <c r="A122" s="34"/>
      <c r="B122" s="56" t="s">
        <v>4</v>
      </c>
      <c r="C122" s="30"/>
      <c r="D122" s="30"/>
      <c r="E122" s="30"/>
      <c r="F122" s="97">
        <f>SUM(F119:F121)</f>
        <v>358000</v>
      </c>
      <c r="G122" s="97">
        <f>SUM(G119:G121)</f>
        <v>210774</v>
      </c>
      <c r="H122" s="97">
        <f t="shared" ref="H122:K122" si="58">SUM(H119:H121)</f>
        <v>8389</v>
      </c>
      <c r="I122" s="97">
        <f t="shared" si="58"/>
        <v>2328</v>
      </c>
      <c r="J122" s="97">
        <f t="shared" si="58"/>
        <v>10717</v>
      </c>
      <c r="K122" s="97">
        <f t="shared" si="58"/>
        <v>202385</v>
      </c>
    </row>
    <row r="123" spans="1:11" ht="16.5">
      <c r="A123" s="34"/>
      <c r="B123" s="29"/>
      <c r="C123" s="30"/>
      <c r="D123" s="30"/>
      <c r="E123" s="30"/>
      <c r="F123" s="91"/>
      <c r="G123" s="91"/>
      <c r="H123" s="74"/>
      <c r="I123" s="74"/>
      <c r="J123" s="74"/>
      <c r="K123" s="133"/>
    </row>
    <row r="124" spans="1:11" ht="16.5">
      <c r="A124" s="34"/>
      <c r="B124" s="29" t="s">
        <v>282</v>
      </c>
      <c r="C124" s="30"/>
      <c r="D124" s="30"/>
      <c r="E124" s="30"/>
      <c r="F124" s="78"/>
      <c r="G124" s="79"/>
      <c r="H124" s="74"/>
      <c r="I124" s="80"/>
      <c r="J124" s="74"/>
      <c r="K124" s="55"/>
    </row>
    <row r="125" spans="1:11" ht="16.5">
      <c r="A125" s="14">
        <v>1</v>
      </c>
      <c r="B125" s="67" t="s">
        <v>84</v>
      </c>
      <c r="C125" s="16" t="s">
        <v>360</v>
      </c>
      <c r="D125" s="22">
        <v>77</v>
      </c>
      <c r="E125" s="22" t="s">
        <v>78</v>
      </c>
      <c r="F125" s="85">
        <v>150000</v>
      </c>
      <c r="G125" s="77">
        <v>104163</v>
      </c>
      <c r="H125" s="71">
        <f>ROUND(F125/36,0)</f>
        <v>4167</v>
      </c>
      <c r="I125" s="69">
        <f>ROUND(G125*13%*31/365,0)</f>
        <v>1150</v>
      </c>
      <c r="J125" s="104">
        <f>SUM(H125:I125)</f>
        <v>5317</v>
      </c>
      <c r="K125" s="106">
        <f t="shared" ref="K125:K126" si="59">G125-H125</f>
        <v>99996</v>
      </c>
    </row>
    <row r="126" spans="1:11" ht="16.5">
      <c r="A126" s="14">
        <v>2</v>
      </c>
      <c r="B126" s="14" t="s">
        <v>84</v>
      </c>
      <c r="C126" s="16" t="s">
        <v>392</v>
      </c>
      <c r="D126" s="22">
        <v>128</v>
      </c>
      <c r="E126" s="22" t="s">
        <v>78</v>
      </c>
      <c r="F126" s="85">
        <v>120000</v>
      </c>
      <c r="G126" s="77">
        <v>105600</v>
      </c>
      <c r="H126" s="71">
        <v>2400</v>
      </c>
      <c r="I126" s="69">
        <f>ROUND(G126*13%*31/365,0)</f>
        <v>1166</v>
      </c>
      <c r="J126" s="104">
        <f>SUM(H126:I126)</f>
        <v>3566</v>
      </c>
      <c r="K126" s="106">
        <f t="shared" si="59"/>
        <v>103200</v>
      </c>
    </row>
    <row r="127" spans="1:11" ht="16.5">
      <c r="A127" s="34"/>
      <c r="B127" s="29"/>
      <c r="C127" s="30"/>
      <c r="D127" s="30"/>
      <c r="E127" s="30"/>
      <c r="F127" s="97">
        <f>SUM(F125:F126)</f>
        <v>270000</v>
      </c>
      <c r="G127" s="97">
        <f t="shared" ref="G127:K127" si="60">SUM(G125:G126)</f>
        <v>209763</v>
      </c>
      <c r="H127" s="97">
        <f t="shared" si="60"/>
        <v>6567</v>
      </c>
      <c r="I127" s="97">
        <f t="shared" si="60"/>
        <v>2316</v>
      </c>
      <c r="J127" s="97">
        <f>SUM(H127:I127)</f>
        <v>8883</v>
      </c>
      <c r="K127" s="97">
        <f t="shared" si="60"/>
        <v>203196</v>
      </c>
    </row>
    <row r="128" spans="1:11" ht="16.5">
      <c r="A128" s="34"/>
      <c r="B128" s="29" t="s">
        <v>300</v>
      </c>
      <c r="C128" s="30"/>
      <c r="D128" s="30"/>
      <c r="E128" s="30"/>
      <c r="F128" s="78"/>
      <c r="G128" s="79"/>
      <c r="H128" s="74"/>
      <c r="I128" s="80"/>
      <c r="J128" s="74"/>
      <c r="K128" s="55"/>
    </row>
    <row r="129" spans="1:12" ht="16.5">
      <c r="A129" s="14">
        <v>1</v>
      </c>
      <c r="B129" s="67" t="s">
        <v>406</v>
      </c>
      <c r="C129" s="16" t="s">
        <v>302</v>
      </c>
      <c r="D129" s="22">
        <v>8</v>
      </c>
      <c r="E129" s="22" t="s">
        <v>78</v>
      </c>
      <c r="F129" s="85">
        <v>200000</v>
      </c>
      <c r="G129" s="77">
        <v>83324</v>
      </c>
      <c r="H129" s="71">
        <f>ROUND(F129/36,0)</f>
        <v>5556</v>
      </c>
      <c r="I129" s="69">
        <f>ROUND(G129*13%*31/365,0)</f>
        <v>920</v>
      </c>
      <c r="J129" s="104">
        <f>SUM(H129:I129)</f>
        <v>6476</v>
      </c>
      <c r="K129" s="106">
        <f>SUM(G129-H129)</f>
        <v>77768</v>
      </c>
    </row>
    <row r="130" spans="1:12" ht="16.5">
      <c r="A130" s="152">
        <v>2</v>
      </c>
      <c r="B130" s="67" t="s">
        <v>406</v>
      </c>
      <c r="C130" s="16" t="s">
        <v>304</v>
      </c>
      <c r="D130" s="22">
        <v>12</v>
      </c>
      <c r="E130" s="22" t="s">
        <v>78</v>
      </c>
      <c r="F130" s="85">
        <v>200000</v>
      </c>
      <c r="G130" s="77">
        <v>83324</v>
      </c>
      <c r="H130" s="71">
        <f>ROUND(F130/36,0)</f>
        <v>5556</v>
      </c>
      <c r="I130" s="69">
        <f t="shared" ref="I130:I131" si="61">ROUND(G130*13%*31/365,0)</f>
        <v>920</v>
      </c>
      <c r="J130" s="104">
        <f t="shared" ref="J130:J131" si="62">SUM(H130:I130)</f>
        <v>6476</v>
      </c>
      <c r="K130" s="106">
        <f t="shared" ref="K130:K131" si="63">SUM(G130-H130)</f>
        <v>77768</v>
      </c>
    </row>
    <row r="131" spans="1:12" ht="16.5">
      <c r="A131" s="152">
        <v>3</v>
      </c>
      <c r="B131" s="152" t="s">
        <v>406</v>
      </c>
      <c r="C131" s="16" t="s">
        <v>303</v>
      </c>
      <c r="D131" s="22">
        <v>10</v>
      </c>
      <c r="E131" s="22" t="s">
        <v>78</v>
      </c>
      <c r="F131" s="85">
        <v>150000</v>
      </c>
      <c r="G131" s="77">
        <v>62493</v>
      </c>
      <c r="H131" s="71">
        <v>4167</v>
      </c>
      <c r="I131" s="69">
        <f t="shared" si="61"/>
        <v>690</v>
      </c>
      <c r="J131" s="104">
        <f t="shared" si="62"/>
        <v>4857</v>
      </c>
      <c r="K131" s="106">
        <f t="shared" si="63"/>
        <v>58326</v>
      </c>
    </row>
    <row r="132" spans="1:12" ht="16.5">
      <c r="A132" s="34"/>
      <c r="B132" s="29"/>
      <c r="C132" s="30"/>
      <c r="D132" s="30"/>
      <c r="E132" s="30"/>
      <c r="F132" s="97">
        <f>SUM(F129:F131)</f>
        <v>550000</v>
      </c>
      <c r="G132" s="97">
        <f t="shared" ref="G132:K132" si="64">SUM(G129:G131)</f>
        <v>229141</v>
      </c>
      <c r="H132" s="97">
        <f t="shared" si="64"/>
        <v>15279</v>
      </c>
      <c r="I132" s="97">
        <f t="shared" si="64"/>
        <v>2530</v>
      </c>
      <c r="J132" s="97">
        <f>SUM(H132:I132)</f>
        <v>17809</v>
      </c>
      <c r="K132" s="97">
        <f t="shared" si="64"/>
        <v>213862</v>
      </c>
    </row>
    <row r="133" spans="1:12" ht="16.5">
      <c r="A133" s="34"/>
      <c r="B133" s="29" t="s">
        <v>352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2" ht="16.5">
      <c r="A134" s="14">
        <v>1</v>
      </c>
      <c r="B134" s="67" t="s">
        <v>407</v>
      </c>
      <c r="C134" s="16" t="s">
        <v>351</v>
      </c>
      <c r="D134" s="22">
        <v>71</v>
      </c>
      <c r="E134" s="22" t="s">
        <v>78</v>
      </c>
      <c r="F134" s="85">
        <v>180000</v>
      </c>
      <c r="G134" s="77">
        <v>115000</v>
      </c>
      <c r="H134" s="71">
        <f>ROUND(F134/36,0)</f>
        <v>5000</v>
      </c>
      <c r="I134" s="69">
        <f>ROUND(G134*13%*31/365,0)</f>
        <v>1270</v>
      </c>
      <c r="J134" s="104">
        <f>SUM(H134:I134)</f>
        <v>6270</v>
      </c>
      <c r="K134" s="106">
        <f t="shared" ref="K134" si="65">G134-H134</f>
        <v>110000</v>
      </c>
    </row>
    <row r="135" spans="1:12" ht="16.5">
      <c r="A135" s="34"/>
      <c r="B135" s="29"/>
      <c r="C135" s="30"/>
      <c r="D135" s="30"/>
      <c r="E135" s="30"/>
      <c r="F135" s="97">
        <f>SUM(F134)</f>
        <v>180000</v>
      </c>
      <c r="G135" s="97">
        <f t="shared" ref="G135:K135" si="66">SUM(G134)</f>
        <v>115000</v>
      </c>
      <c r="H135" s="97">
        <f t="shared" si="66"/>
        <v>5000</v>
      </c>
      <c r="I135" s="97">
        <f t="shared" si="66"/>
        <v>1270</v>
      </c>
      <c r="J135" s="97">
        <f>SUM(H135:I135)</f>
        <v>6270</v>
      </c>
      <c r="K135" s="97">
        <f t="shared" si="66"/>
        <v>110000</v>
      </c>
    </row>
    <row r="136" spans="1:12" ht="16.5">
      <c r="A136" s="34"/>
      <c r="B136" s="29" t="s">
        <v>404</v>
      </c>
      <c r="C136" s="30"/>
      <c r="D136" s="30"/>
      <c r="E136" s="30"/>
      <c r="F136" s="78"/>
      <c r="G136" s="79"/>
      <c r="H136" s="74"/>
      <c r="I136" s="80"/>
      <c r="J136" s="74"/>
      <c r="K136" s="55"/>
    </row>
    <row r="137" spans="1:12" ht="16.5">
      <c r="A137" s="14">
        <v>1</v>
      </c>
      <c r="B137" s="67" t="s">
        <v>408</v>
      </c>
      <c r="C137" s="16" t="s">
        <v>420</v>
      </c>
      <c r="D137" s="22">
        <v>88</v>
      </c>
      <c r="E137" s="22" t="s">
        <v>78</v>
      </c>
      <c r="F137" s="85">
        <v>300000</v>
      </c>
      <c r="G137" s="77">
        <v>250800</v>
      </c>
      <c r="H137" s="71">
        <v>6000</v>
      </c>
      <c r="I137" s="69">
        <f>ROUND(G137*13%*31/365,0)</f>
        <v>2769</v>
      </c>
      <c r="J137" s="104">
        <f>SUM(H137:I137)</f>
        <v>8769</v>
      </c>
      <c r="K137" s="106">
        <f t="shared" ref="K137" si="67">G137-H137</f>
        <v>244800</v>
      </c>
    </row>
    <row r="138" spans="1:12" ht="16.5">
      <c r="A138" s="34"/>
      <c r="B138" s="29"/>
      <c r="C138" s="30"/>
      <c r="D138" s="30"/>
      <c r="E138" s="30"/>
      <c r="F138" s="97">
        <f>SUM(F137)</f>
        <v>300000</v>
      </c>
      <c r="G138" s="97">
        <f t="shared" ref="G138:I138" si="68">SUM(G137)</f>
        <v>250800</v>
      </c>
      <c r="H138" s="97">
        <f t="shared" si="68"/>
        <v>6000</v>
      </c>
      <c r="I138" s="97">
        <f t="shared" si="68"/>
        <v>2769</v>
      </c>
      <c r="J138" s="97">
        <f>SUM(H138:I138)</f>
        <v>8769</v>
      </c>
      <c r="K138" s="97">
        <f t="shared" ref="K138" si="69">SUM(K137)</f>
        <v>244800</v>
      </c>
    </row>
    <row r="139" spans="1:12" ht="17.25" thickBot="1">
      <c r="A139" s="34"/>
      <c r="B139" s="29"/>
      <c r="C139" s="30"/>
      <c r="D139" s="30"/>
      <c r="E139" s="30"/>
      <c r="F139" s="97"/>
      <c r="G139" s="97"/>
      <c r="H139" s="72"/>
      <c r="I139" s="72"/>
      <c r="J139" s="72"/>
      <c r="K139" s="131"/>
    </row>
    <row r="140" spans="1:12" ht="17.25" thickBot="1">
      <c r="B140" s="51" t="s">
        <v>20</v>
      </c>
      <c r="C140" s="39"/>
      <c r="D140" s="39"/>
      <c r="E140" s="39"/>
      <c r="F140" s="72">
        <f t="shared" ref="F140:K140" si="70">SUM(F135+F132+F127+F122+F116+F110+F104+F95+F90+F75+F63+F53+F42+F35+F27+F20+F11+F138)</f>
        <v>12718700</v>
      </c>
      <c r="G140" s="72">
        <f t="shared" si="70"/>
        <v>9432558</v>
      </c>
      <c r="H140" s="72">
        <f t="shared" si="70"/>
        <v>325859</v>
      </c>
      <c r="I140" s="72">
        <f t="shared" si="70"/>
        <v>104142</v>
      </c>
      <c r="J140" s="72">
        <f t="shared" si="70"/>
        <v>430001</v>
      </c>
      <c r="K140" s="72">
        <f t="shared" si="70"/>
        <v>9106699</v>
      </c>
    </row>
    <row r="141" spans="1:12">
      <c r="B141" s="2"/>
      <c r="C141" s="2"/>
      <c r="D141" s="3"/>
      <c r="E141" s="3"/>
      <c r="F141" s="3"/>
      <c r="G141" s="3"/>
    </row>
    <row r="142" spans="1:12">
      <c r="B142" s="2"/>
      <c r="C142" s="2"/>
      <c r="D142" s="3"/>
      <c r="E142" s="3"/>
      <c r="F142" s="3"/>
      <c r="G142" s="3"/>
    </row>
    <row r="143" spans="1:12" ht="18.75">
      <c r="E143" s="4"/>
      <c r="F143" s="1"/>
      <c r="G143" s="1"/>
      <c r="L143" t="s">
        <v>321</v>
      </c>
    </row>
    <row r="144" spans="1:12">
      <c r="F144" s="1"/>
      <c r="G144" s="1"/>
    </row>
    <row r="146" spans="2:2" ht="16.5">
      <c r="B146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6" max="10" man="1"/>
    <brk id="64" max="10" man="1"/>
    <brk id="105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L151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42578125" customWidth="1"/>
    <col min="4" max="4" width="5.28515625" customWidth="1"/>
    <col min="5" max="5" width="7.42578125" customWidth="1"/>
    <col min="6" max="6" width="10.7109375" customWidth="1"/>
    <col min="7" max="7" width="9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435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405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24994</v>
      </c>
      <c r="H6" s="71">
        <f t="shared" ref="H6:H10" si="0">ROUND(F6/36,0)</f>
        <v>2778</v>
      </c>
      <c r="I6" s="69">
        <f>ROUND(G6*13%*28/365,0)</f>
        <v>249</v>
      </c>
      <c r="J6" s="71">
        <f t="shared" ref="J6:J10" si="1">SUM(H6:I6)</f>
        <v>3027</v>
      </c>
      <c r="K6" s="135">
        <f t="shared" ref="K6:K10" si="2">G6-H6</f>
        <v>22216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96000</v>
      </c>
      <c r="H7" s="71">
        <v>2000</v>
      </c>
      <c r="I7" s="69">
        <f t="shared" ref="I7:I10" si="3">ROUND(G7*13%*28/365,0)</f>
        <v>957</v>
      </c>
      <c r="J7" s="71">
        <f t="shared" ref="J7" si="4">SUM(H7:I7)</f>
        <v>2957</v>
      </c>
      <c r="K7" s="135">
        <f t="shared" si="2"/>
        <v>94000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219520</v>
      </c>
      <c r="H8" s="71">
        <v>4480</v>
      </c>
      <c r="I8" s="69">
        <f t="shared" si="3"/>
        <v>2189</v>
      </c>
      <c r="J8" s="71">
        <f t="shared" si="1"/>
        <v>6669</v>
      </c>
      <c r="K8" s="135">
        <f t="shared" si="2"/>
        <v>215040</v>
      </c>
    </row>
    <row r="9" spans="1:11" ht="16.5">
      <c r="A9" s="10">
        <v>4</v>
      </c>
      <c r="B9" s="156" t="s">
        <v>353</v>
      </c>
      <c r="C9" s="122" t="s">
        <v>354</v>
      </c>
      <c r="D9" s="124">
        <v>72</v>
      </c>
      <c r="E9" s="122" t="s">
        <v>38</v>
      </c>
      <c r="F9" s="70">
        <v>30000</v>
      </c>
      <c r="G9" s="77">
        <v>20837</v>
      </c>
      <c r="H9" s="71">
        <f t="shared" si="0"/>
        <v>833</v>
      </c>
      <c r="I9" s="69">
        <f t="shared" si="3"/>
        <v>208</v>
      </c>
      <c r="J9" s="71">
        <f t="shared" si="1"/>
        <v>1041</v>
      </c>
      <c r="K9" s="135">
        <f t="shared" si="2"/>
        <v>20004</v>
      </c>
    </row>
    <row r="10" spans="1:11" ht="16.5">
      <c r="A10" s="10">
        <v>5</v>
      </c>
      <c r="B10" s="156" t="s">
        <v>353</v>
      </c>
      <c r="C10" s="122" t="s">
        <v>362</v>
      </c>
      <c r="D10" s="124">
        <v>74</v>
      </c>
      <c r="E10" s="122" t="s">
        <v>38</v>
      </c>
      <c r="F10" s="70">
        <v>50000</v>
      </c>
      <c r="G10" s="77">
        <v>36110</v>
      </c>
      <c r="H10" s="71">
        <f t="shared" si="0"/>
        <v>1389</v>
      </c>
      <c r="I10" s="69">
        <f t="shared" si="3"/>
        <v>360</v>
      </c>
      <c r="J10" s="71">
        <f t="shared" si="1"/>
        <v>1749</v>
      </c>
      <c r="K10" s="135">
        <f t="shared" si="2"/>
        <v>34721</v>
      </c>
    </row>
    <row r="11" spans="1:11" ht="16.5">
      <c r="A11" s="10"/>
      <c r="B11" s="13" t="s">
        <v>4</v>
      </c>
      <c r="C11" s="10"/>
      <c r="D11" s="10"/>
      <c r="E11" s="10"/>
      <c r="F11" s="127">
        <f>SUM(F6:F10)</f>
        <v>504000</v>
      </c>
      <c r="G11" s="127">
        <f t="shared" ref="G11:K11" si="5">SUM(G6:G10)</f>
        <v>397461</v>
      </c>
      <c r="H11" s="127">
        <f t="shared" si="5"/>
        <v>11480</v>
      </c>
      <c r="I11" s="127">
        <f>SUM(I6:I10)</f>
        <v>3963</v>
      </c>
      <c r="J11" s="127">
        <f t="shared" si="5"/>
        <v>15443</v>
      </c>
      <c r="K11" s="127">
        <f t="shared" si="5"/>
        <v>385981</v>
      </c>
    </row>
    <row r="12" spans="1:11" ht="16.5">
      <c r="A12" s="44"/>
      <c r="B12" s="29"/>
      <c r="C12" s="44"/>
      <c r="D12" s="44"/>
      <c r="E12" s="44"/>
      <c r="F12" s="159"/>
      <c r="G12" s="159"/>
      <c r="H12" s="159"/>
      <c r="I12" s="159"/>
      <c r="J12" s="159"/>
      <c r="K12" s="160"/>
    </row>
    <row r="13" spans="1:11" ht="16.5">
      <c r="A13" s="28"/>
      <c r="B13" s="29" t="s">
        <v>5</v>
      </c>
      <c r="C13" s="30"/>
      <c r="D13" s="30"/>
      <c r="E13" s="30"/>
      <c r="F13" s="73"/>
      <c r="G13" s="73"/>
      <c r="H13" s="75"/>
      <c r="I13" s="76"/>
      <c r="J13" s="76"/>
      <c r="K13" s="120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6" t="s">
        <v>38</v>
      </c>
      <c r="F14" s="70">
        <v>250000</v>
      </c>
      <c r="G14" s="77">
        <v>206520</v>
      </c>
      <c r="H14" s="71">
        <v>5435</v>
      </c>
      <c r="I14" s="69">
        <f>ROUND(G14*13%*28/365,0)</f>
        <v>2060</v>
      </c>
      <c r="J14" s="71">
        <f t="shared" ref="J14:J26" si="6">SUM(H14:I14)</f>
        <v>7495</v>
      </c>
      <c r="K14" s="106">
        <f t="shared" ref="K14:K26" si="7">G14-H14</f>
        <v>201085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6" t="s">
        <v>38</v>
      </c>
      <c r="F15" s="70">
        <v>250000</v>
      </c>
      <c r="G15" s="77">
        <v>210000</v>
      </c>
      <c r="H15" s="71">
        <v>5000</v>
      </c>
      <c r="I15" s="69">
        <f t="shared" ref="I15:I19" si="8">ROUND(G15*13%*28/365,0)</f>
        <v>2094</v>
      </c>
      <c r="J15" s="71">
        <f t="shared" si="6"/>
        <v>7094</v>
      </c>
      <c r="K15" s="106">
        <f t="shared" si="7"/>
        <v>205000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6" t="s">
        <v>38</v>
      </c>
      <c r="F16" s="70">
        <v>400000</v>
      </c>
      <c r="G16" s="77">
        <v>344000</v>
      </c>
      <c r="H16" s="71">
        <v>8000</v>
      </c>
      <c r="I16" s="69">
        <f t="shared" si="8"/>
        <v>3431</v>
      </c>
      <c r="J16" s="71">
        <f t="shared" si="6"/>
        <v>11431</v>
      </c>
      <c r="K16" s="106">
        <f t="shared" si="7"/>
        <v>336000</v>
      </c>
    </row>
    <row r="17" spans="1:11" ht="15.75">
      <c r="A17" s="15">
        <v>4</v>
      </c>
      <c r="B17" s="14" t="s">
        <v>5</v>
      </c>
      <c r="C17" s="16" t="s">
        <v>143</v>
      </c>
      <c r="D17" s="17">
        <v>102</v>
      </c>
      <c r="E17" s="16" t="s">
        <v>38</v>
      </c>
      <c r="F17" s="70">
        <v>190000</v>
      </c>
      <c r="G17" s="77">
        <v>167200</v>
      </c>
      <c r="H17" s="71">
        <v>3800</v>
      </c>
      <c r="I17" s="69">
        <f t="shared" si="8"/>
        <v>1667</v>
      </c>
      <c r="J17" s="71">
        <f t="shared" si="6"/>
        <v>5467</v>
      </c>
      <c r="K17" s="106">
        <f t="shared" si="7"/>
        <v>163400</v>
      </c>
    </row>
    <row r="18" spans="1:11" ht="15.75">
      <c r="A18" s="15">
        <v>5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176000</v>
      </c>
      <c r="H18" s="71">
        <v>4000</v>
      </c>
      <c r="I18" s="69">
        <f t="shared" si="8"/>
        <v>1755</v>
      </c>
      <c r="J18" s="71">
        <f t="shared" si="6"/>
        <v>5755</v>
      </c>
      <c r="K18" s="106">
        <f>G18-H18</f>
        <v>172000</v>
      </c>
    </row>
    <row r="19" spans="1:11" ht="15.75">
      <c r="A19" s="15">
        <v>6</v>
      </c>
      <c r="B19" s="14" t="s">
        <v>429</v>
      </c>
      <c r="C19" s="16" t="s">
        <v>430</v>
      </c>
      <c r="D19" s="17">
        <v>156</v>
      </c>
      <c r="E19" s="16" t="s">
        <v>38</v>
      </c>
      <c r="F19" s="70">
        <v>150000</v>
      </c>
      <c r="G19" s="77">
        <v>147000</v>
      </c>
      <c r="H19" s="71">
        <v>3000</v>
      </c>
      <c r="I19" s="69">
        <f t="shared" si="8"/>
        <v>1466</v>
      </c>
      <c r="J19" s="71">
        <f t="shared" si="6"/>
        <v>4466</v>
      </c>
      <c r="K19" s="106">
        <f>G19-H19</f>
        <v>144000</v>
      </c>
    </row>
    <row r="20" spans="1:11" ht="16.5">
      <c r="A20" s="15"/>
      <c r="B20" s="13" t="s">
        <v>4</v>
      </c>
      <c r="C20" s="16"/>
      <c r="D20" s="17"/>
      <c r="E20" s="16"/>
      <c r="F20" s="97">
        <f>SUM(F14:F19)</f>
        <v>1440000</v>
      </c>
      <c r="G20" s="97">
        <f t="shared" ref="G20:K20" si="9">SUM(G14:G19)</f>
        <v>1250720</v>
      </c>
      <c r="H20" s="97">
        <f t="shared" si="9"/>
        <v>29235</v>
      </c>
      <c r="I20" s="97">
        <f t="shared" si="9"/>
        <v>12473</v>
      </c>
      <c r="J20" s="97">
        <f t="shared" si="9"/>
        <v>41708</v>
      </c>
      <c r="K20" s="97">
        <f t="shared" si="9"/>
        <v>1221485</v>
      </c>
    </row>
    <row r="21" spans="1:11" ht="16.5">
      <c r="A21" s="15"/>
      <c r="B21" s="13"/>
      <c r="C21" s="16"/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275000</v>
      </c>
      <c r="G23" s="77">
        <v>236500</v>
      </c>
      <c r="H23" s="71">
        <v>5500</v>
      </c>
      <c r="I23" s="69">
        <f>ROUND(G23*13%*28/365,0)</f>
        <v>2359</v>
      </c>
      <c r="J23" s="71">
        <f t="shared" si="6"/>
        <v>7859</v>
      </c>
      <c r="K23" s="106">
        <f t="shared" si="7"/>
        <v>231000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280000</v>
      </c>
      <c r="G24" s="77">
        <v>246400</v>
      </c>
      <c r="H24" s="71">
        <v>5600</v>
      </c>
      <c r="I24" s="69">
        <f t="shared" ref="I24:I26" si="10">ROUND(G24*13%*28/365,0)</f>
        <v>2457</v>
      </c>
      <c r="J24" s="71">
        <f t="shared" si="6"/>
        <v>8057</v>
      </c>
      <c r="K24" s="106">
        <f t="shared" si="7"/>
        <v>240800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340000</v>
      </c>
      <c r="G25" s="77">
        <v>292400</v>
      </c>
      <c r="H25" s="71">
        <v>6800</v>
      </c>
      <c r="I25" s="69">
        <f t="shared" si="10"/>
        <v>2916</v>
      </c>
      <c r="J25" s="71">
        <f t="shared" si="6"/>
        <v>9716</v>
      </c>
      <c r="K25" s="106">
        <f t="shared" si="7"/>
        <v>285600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200000</v>
      </c>
      <c r="G26" s="77">
        <v>164000</v>
      </c>
      <c r="H26" s="71">
        <v>4000</v>
      </c>
      <c r="I26" s="69">
        <f t="shared" si="10"/>
        <v>1636</v>
      </c>
      <c r="J26" s="71">
        <f t="shared" si="6"/>
        <v>5636</v>
      </c>
      <c r="K26" s="106">
        <f t="shared" si="7"/>
        <v>160000</v>
      </c>
    </row>
    <row r="27" spans="1:11" ht="16.5">
      <c r="B27" s="13" t="s">
        <v>4</v>
      </c>
      <c r="F27" s="131">
        <f t="shared" ref="F27:K27" si="11">SUM(F23:F26)</f>
        <v>1095000</v>
      </c>
      <c r="G27" s="131">
        <f t="shared" si="11"/>
        <v>939300</v>
      </c>
      <c r="H27" s="131">
        <f t="shared" si="11"/>
        <v>21900</v>
      </c>
      <c r="I27" s="131">
        <f t="shared" si="11"/>
        <v>9368</v>
      </c>
      <c r="J27" s="131">
        <f t="shared" si="11"/>
        <v>31268</v>
      </c>
      <c r="K27" s="131">
        <f t="shared" si="11"/>
        <v>917400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182</v>
      </c>
      <c r="C30" s="16" t="s">
        <v>409</v>
      </c>
      <c r="D30" s="26" t="s">
        <v>219</v>
      </c>
      <c r="E30" s="16" t="s">
        <v>38</v>
      </c>
      <c r="F30" s="70">
        <v>85000</v>
      </c>
      <c r="G30" s="77">
        <v>7087</v>
      </c>
      <c r="H30" s="71">
        <f t="shared" ref="H30:H32" si="12">ROUND(F30/36,0)</f>
        <v>2361</v>
      </c>
      <c r="I30" s="69">
        <f>ROUND(G30*13%*28/365,0)</f>
        <v>71</v>
      </c>
      <c r="J30" s="69">
        <f t="shared" ref="J30:J34" si="13">SUM(H30:I30)</f>
        <v>2432</v>
      </c>
      <c r="K30" s="106">
        <f t="shared" ref="K30:K34" si="14">G30-H30</f>
        <v>4726</v>
      </c>
    </row>
    <row r="31" spans="1:11" ht="15.75">
      <c r="A31" s="15">
        <v>2</v>
      </c>
      <c r="B31" s="158" t="s">
        <v>120</v>
      </c>
      <c r="C31" s="16" t="s">
        <v>411</v>
      </c>
      <c r="D31" s="26" t="s">
        <v>306</v>
      </c>
      <c r="E31" s="16" t="s">
        <v>38</v>
      </c>
      <c r="F31" s="70">
        <v>170000</v>
      </c>
      <c r="G31" s="77">
        <v>75560</v>
      </c>
      <c r="H31" s="71">
        <f t="shared" si="12"/>
        <v>4722</v>
      </c>
      <c r="I31" s="69">
        <f t="shared" ref="I31:I34" si="15">ROUND(G31*13%*28/365,0)</f>
        <v>754</v>
      </c>
      <c r="J31" s="69">
        <f t="shared" si="13"/>
        <v>5476</v>
      </c>
      <c r="K31" s="106">
        <f t="shared" si="14"/>
        <v>70838</v>
      </c>
    </row>
    <row r="32" spans="1:11" ht="15.75">
      <c r="A32" s="15">
        <v>3</v>
      </c>
      <c r="B32" s="158" t="s">
        <v>120</v>
      </c>
      <c r="C32" s="16" t="s">
        <v>417</v>
      </c>
      <c r="D32" s="26" t="s">
        <v>308</v>
      </c>
      <c r="E32" s="16" t="s">
        <v>38</v>
      </c>
      <c r="F32" s="70">
        <v>150000</v>
      </c>
      <c r="G32" s="77">
        <v>66660</v>
      </c>
      <c r="H32" s="71">
        <f t="shared" si="12"/>
        <v>4167</v>
      </c>
      <c r="I32" s="69">
        <f t="shared" si="15"/>
        <v>665</v>
      </c>
      <c r="J32" s="69">
        <f t="shared" si="13"/>
        <v>4832</v>
      </c>
      <c r="K32" s="106">
        <f t="shared" si="14"/>
        <v>62493</v>
      </c>
    </row>
    <row r="33" spans="1:11" ht="15.75">
      <c r="A33" s="15">
        <v>4</v>
      </c>
      <c r="B33" s="158" t="s">
        <v>120</v>
      </c>
      <c r="C33" s="16" t="s">
        <v>427</v>
      </c>
      <c r="D33" s="26" t="s">
        <v>326</v>
      </c>
      <c r="E33" s="16" t="s">
        <v>38</v>
      </c>
      <c r="F33" s="70">
        <v>130000</v>
      </c>
      <c r="G33" s="77">
        <v>72224</v>
      </c>
      <c r="H33" s="71">
        <v>3611</v>
      </c>
      <c r="I33" s="69">
        <f t="shared" si="15"/>
        <v>720</v>
      </c>
      <c r="J33" s="69">
        <f>SUM(H33:I33)</f>
        <v>4331</v>
      </c>
      <c r="K33" s="106">
        <f>G33-H33</f>
        <v>68613</v>
      </c>
    </row>
    <row r="34" spans="1:11" ht="15.75">
      <c r="A34" s="15">
        <v>5</v>
      </c>
      <c r="B34" s="158" t="s">
        <v>91</v>
      </c>
      <c r="C34" s="16" t="s">
        <v>432</v>
      </c>
      <c r="D34" s="26" t="s">
        <v>433</v>
      </c>
      <c r="E34" s="16" t="s">
        <v>38</v>
      </c>
      <c r="F34" s="70">
        <v>150000</v>
      </c>
      <c r="G34" s="77">
        <v>147000</v>
      </c>
      <c r="H34" s="71">
        <v>3000</v>
      </c>
      <c r="I34" s="69">
        <f t="shared" si="15"/>
        <v>1466</v>
      </c>
      <c r="J34" s="69">
        <f t="shared" si="13"/>
        <v>4466</v>
      </c>
      <c r="K34" s="106">
        <f t="shared" si="14"/>
        <v>144000</v>
      </c>
    </row>
    <row r="35" spans="1:11" ht="16.5">
      <c r="A35" s="15"/>
      <c r="B35" s="13" t="s">
        <v>4</v>
      </c>
      <c r="C35" s="20"/>
      <c r="D35" s="20"/>
      <c r="E35" s="20"/>
      <c r="F35" s="72">
        <f t="shared" ref="F35:K35" si="16">SUM(F30:F34)</f>
        <v>685000</v>
      </c>
      <c r="G35" s="72">
        <f t="shared" si="16"/>
        <v>368531</v>
      </c>
      <c r="H35" s="72">
        <f t="shared" si="16"/>
        <v>17861</v>
      </c>
      <c r="I35" s="72">
        <f t="shared" si="16"/>
        <v>3676</v>
      </c>
      <c r="J35" s="72">
        <f t="shared" si="16"/>
        <v>21537</v>
      </c>
      <c r="K35" s="72">
        <f t="shared" si="16"/>
        <v>350670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11</v>
      </c>
      <c r="C38" s="16" t="s">
        <v>412</v>
      </c>
      <c r="D38" s="19">
        <v>70</v>
      </c>
      <c r="E38" s="16" t="s">
        <v>38</v>
      </c>
      <c r="F38" s="70">
        <v>300000</v>
      </c>
      <c r="G38" s="77">
        <v>200004</v>
      </c>
      <c r="H38" s="71">
        <f>ROUND(F38/36,0)</f>
        <v>8333</v>
      </c>
      <c r="I38" s="69">
        <f>ROUND(G38*13%*28/365,0)</f>
        <v>1995</v>
      </c>
      <c r="J38" s="99">
        <f t="shared" ref="J38:J41" si="17">SUM(H38:I38)</f>
        <v>10328</v>
      </c>
      <c r="K38" s="106">
        <f t="shared" ref="K38:K41" si="18">G38-H38</f>
        <v>191671</v>
      </c>
    </row>
    <row r="39" spans="1:11" ht="15.75">
      <c r="A39" s="15">
        <v>2</v>
      </c>
      <c r="B39" s="14" t="s">
        <v>11</v>
      </c>
      <c r="C39" s="16" t="s">
        <v>344</v>
      </c>
      <c r="D39" s="19">
        <v>164</v>
      </c>
      <c r="E39" s="16" t="s">
        <v>38</v>
      </c>
      <c r="F39" s="70">
        <v>270000</v>
      </c>
      <c r="G39" s="77">
        <v>270000</v>
      </c>
      <c r="H39" s="71">
        <v>5400</v>
      </c>
      <c r="I39" s="69">
        <v>4424</v>
      </c>
      <c r="J39" s="99">
        <f t="shared" ref="J39" si="19">SUM(H39:I39)</f>
        <v>9824</v>
      </c>
      <c r="K39" s="106">
        <f t="shared" ref="K39" si="20">G39-H39</f>
        <v>264600</v>
      </c>
    </row>
    <row r="40" spans="1:11" ht="15.75">
      <c r="A40" s="15">
        <v>3</v>
      </c>
      <c r="B40" s="14" t="s">
        <v>73</v>
      </c>
      <c r="C40" s="16" t="s">
        <v>414</v>
      </c>
      <c r="D40" s="19">
        <v>68</v>
      </c>
      <c r="E40" s="16" t="s">
        <v>38</v>
      </c>
      <c r="F40" s="70">
        <v>100000</v>
      </c>
      <c r="G40" s="77">
        <v>66664</v>
      </c>
      <c r="H40" s="71">
        <v>2778</v>
      </c>
      <c r="I40" s="69">
        <f t="shared" ref="I40:I41" si="21">ROUND(G40*13%*28/365,0)</f>
        <v>665</v>
      </c>
      <c r="J40" s="99">
        <f t="shared" si="17"/>
        <v>3443</v>
      </c>
      <c r="K40" s="106">
        <f t="shared" si="18"/>
        <v>63886</v>
      </c>
    </row>
    <row r="41" spans="1:11" ht="15.75">
      <c r="A41" s="15">
        <v>4</v>
      </c>
      <c r="B41" s="14" t="s">
        <v>73</v>
      </c>
      <c r="C41" s="16" t="s">
        <v>415</v>
      </c>
      <c r="D41" s="19">
        <v>69</v>
      </c>
      <c r="E41" s="16" t="s">
        <v>38</v>
      </c>
      <c r="F41" s="70">
        <v>340000</v>
      </c>
      <c r="G41" s="77">
        <v>112500</v>
      </c>
      <c r="H41" s="71">
        <v>10625</v>
      </c>
      <c r="I41" s="69">
        <f t="shared" si="21"/>
        <v>1122</v>
      </c>
      <c r="J41" s="99">
        <f t="shared" si="17"/>
        <v>11747</v>
      </c>
      <c r="K41" s="106">
        <f t="shared" si="18"/>
        <v>101875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22">SUM(F38:F41)</f>
        <v>1010000</v>
      </c>
      <c r="G42" s="72">
        <f t="shared" si="22"/>
        <v>649168</v>
      </c>
      <c r="H42" s="72">
        <f t="shared" si="22"/>
        <v>27136</v>
      </c>
      <c r="I42" s="72">
        <f t="shared" si="22"/>
        <v>8206</v>
      </c>
      <c r="J42" s="72">
        <f>SUM(H42:I42)</f>
        <v>35342</v>
      </c>
      <c r="K42" s="72">
        <f t="shared" si="22"/>
        <v>622032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14</v>
      </c>
      <c r="C44" s="30"/>
      <c r="D44" s="30"/>
      <c r="E44" s="30"/>
      <c r="F44" s="78"/>
      <c r="G44" s="79"/>
      <c r="H44" s="76"/>
      <c r="I44" s="94"/>
      <c r="J44" s="76"/>
      <c r="K44" s="55"/>
    </row>
    <row r="45" spans="1:11" ht="15.75">
      <c r="A45" s="15">
        <v>1</v>
      </c>
      <c r="B45" s="14" t="s">
        <v>317</v>
      </c>
      <c r="C45" s="16" t="s">
        <v>318</v>
      </c>
      <c r="D45" s="17">
        <v>38</v>
      </c>
      <c r="E45" s="16" t="s">
        <v>38</v>
      </c>
      <c r="F45" s="70">
        <v>135000</v>
      </c>
      <c r="G45" s="77">
        <v>67500</v>
      </c>
      <c r="H45" s="71">
        <f t="shared" ref="H45:H49" si="23">ROUND(F45/36,0)</f>
        <v>3750</v>
      </c>
      <c r="I45" s="69">
        <f>ROUND(G45*13%*28/365,0)</f>
        <v>673</v>
      </c>
      <c r="J45" s="99">
        <f t="shared" ref="J45:J52" si="24">SUM(H45:I45)</f>
        <v>4423</v>
      </c>
      <c r="K45" s="106">
        <f t="shared" ref="K45:K52" si="25">G45-H45</f>
        <v>63750</v>
      </c>
    </row>
    <row r="46" spans="1:11" ht="15.75">
      <c r="A46" s="15">
        <v>2</v>
      </c>
      <c r="B46" s="14" t="s">
        <v>327</v>
      </c>
      <c r="C46" s="16" t="s">
        <v>328</v>
      </c>
      <c r="D46" s="17">
        <v>48</v>
      </c>
      <c r="E46" s="16" t="s">
        <v>38</v>
      </c>
      <c r="F46" s="70">
        <v>120000</v>
      </c>
      <c r="G46" s="77">
        <v>66672</v>
      </c>
      <c r="H46" s="71">
        <f t="shared" si="23"/>
        <v>3333</v>
      </c>
      <c r="I46" s="69">
        <f t="shared" ref="I46:I52" si="26">ROUND(G46*13%*28/365,0)</f>
        <v>665</v>
      </c>
      <c r="J46" s="99">
        <f t="shared" si="24"/>
        <v>3998</v>
      </c>
      <c r="K46" s="106">
        <f t="shared" si="25"/>
        <v>63339</v>
      </c>
    </row>
    <row r="47" spans="1:11" ht="15.75">
      <c r="A47" s="15">
        <v>3</v>
      </c>
      <c r="B47" s="14" t="s">
        <v>327</v>
      </c>
      <c r="C47" s="16" t="s">
        <v>329</v>
      </c>
      <c r="D47" s="17">
        <v>50</v>
      </c>
      <c r="E47" s="16" t="s">
        <v>38</v>
      </c>
      <c r="F47" s="70">
        <v>130000</v>
      </c>
      <c r="G47" s="77">
        <v>72224</v>
      </c>
      <c r="H47" s="71">
        <f t="shared" si="23"/>
        <v>3611</v>
      </c>
      <c r="I47" s="69">
        <f t="shared" si="26"/>
        <v>720</v>
      </c>
      <c r="J47" s="99">
        <f t="shared" si="24"/>
        <v>4331</v>
      </c>
      <c r="K47" s="106">
        <f t="shared" si="25"/>
        <v>68613</v>
      </c>
    </row>
    <row r="48" spans="1:11" ht="15.75">
      <c r="A48" s="15">
        <v>4</v>
      </c>
      <c r="B48" s="14" t="s">
        <v>97</v>
      </c>
      <c r="C48" s="16" t="s">
        <v>436</v>
      </c>
      <c r="D48" s="17">
        <v>166</v>
      </c>
      <c r="E48" s="16" t="s">
        <v>38</v>
      </c>
      <c r="F48" s="70">
        <v>100000</v>
      </c>
      <c r="G48" s="77">
        <v>100000</v>
      </c>
      <c r="H48" s="71">
        <v>2000</v>
      </c>
      <c r="I48" s="69">
        <v>1318</v>
      </c>
      <c r="J48" s="99">
        <f t="shared" ref="J48" si="27">SUM(H48:I48)</f>
        <v>3318</v>
      </c>
      <c r="K48" s="106">
        <f t="shared" ref="K48" si="28">G48-H48</f>
        <v>98000</v>
      </c>
    </row>
    <row r="49" spans="1:11" ht="15.75">
      <c r="A49" s="15">
        <v>5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166664</v>
      </c>
      <c r="H49" s="71">
        <f t="shared" si="23"/>
        <v>5556</v>
      </c>
      <c r="I49" s="69">
        <f t="shared" si="26"/>
        <v>1662</v>
      </c>
      <c r="J49" s="99">
        <f t="shared" si="24"/>
        <v>7218</v>
      </c>
      <c r="K49" s="106">
        <f t="shared" si="25"/>
        <v>161108</v>
      </c>
    </row>
    <row r="50" spans="1:11" ht="15.75">
      <c r="A50" s="15">
        <v>6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184800</v>
      </c>
      <c r="H50" s="71">
        <v>4200</v>
      </c>
      <c r="I50" s="69">
        <f t="shared" si="26"/>
        <v>1843</v>
      </c>
      <c r="J50" s="99">
        <f t="shared" si="24"/>
        <v>6043</v>
      </c>
      <c r="K50" s="106">
        <f t="shared" si="25"/>
        <v>180600</v>
      </c>
    </row>
    <row r="51" spans="1:11" ht="15.75">
      <c r="A51" s="15">
        <v>7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202400</v>
      </c>
      <c r="H51" s="71">
        <v>4600</v>
      </c>
      <c r="I51" s="69">
        <f t="shared" si="26"/>
        <v>2018</v>
      </c>
      <c r="J51" s="99">
        <f t="shared" si="24"/>
        <v>6618</v>
      </c>
      <c r="K51" s="106">
        <f t="shared" si="25"/>
        <v>197800</v>
      </c>
    </row>
    <row r="52" spans="1:11" ht="15.75">
      <c r="A52" s="15">
        <v>8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180000</v>
      </c>
      <c r="H52" s="71">
        <v>4000</v>
      </c>
      <c r="I52" s="69">
        <f t="shared" si="26"/>
        <v>1795</v>
      </c>
      <c r="J52" s="99">
        <f t="shared" si="24"/>
        <v>5795</v>
      </c>
      <c r="K52" s="106">
        <f t="shared" si="25"/>
        <v>176000</v>
      </c>
    </row>
    <row r="53" spans="1:11" ht="16.5">
      <c r="A53" s="14"/>
      <c r="B53" s="13" t="s">
        <v>4</v>
      </c>
      <c r="C53" s="20"/>
      <c r="D53" s="20"/>
      <c r="E53" s="20"/>
      <c r="F53" s="72">
        <f>SUM(F45:F52)</f>
        <v>1325000</v>
      </c>
      <c r="G53" s="72">
        <f t="shared" ref="G53:K53" si="29">SUM(G45:G52)</f>
        <v>1040260</v>
      </c>
      <c r="H53" s="72">
        <f t="shared" si="29"/>
        <v>31050</v>
      </c>
      <c r="I53" s="72">
        <f t="shared" si="29"/>
        <v>10694</v>
      </c>
      <c r="J53" s="72">
        <f t="shared" si="29"/>
        <v>41744</v>
      </c>
      <c r="K53" s="72">
        <f t="shared" si="29"/>
        <v>1009210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264</v>
      </c>
      <c r="D56" s="17">
        <v>389</v>
      </c>
      <c r="E56" s="16" t="s">
        <v>78</v>
      </c>
      <c r="F56" s="70">
        <v>260000</v>
      </c>
      <c r="G56" s="77">
        <v>57784</v>
      </c>
      <c r="H56" s="71">
        <v>7222</v>
      </c>
      <c r="I56" s="69">
        <f>ROUND(G56*13%*28/365,0)</f>
        <v>576</v>
      </c>
      <c r="J56" s="99">
        <f t="shared" ref="J56:J63" si="30">SUM(H56:I56)</f>
        <v>7798</v>
      </c>
      <c r="K56" s="106">
        <f t="shared" ref="K56:K63" si="31">G56-H56</f>
        <v>50562</v>
      </c>
    </row>
    <row r="57" spans="1:11" ht="15.75">
      <c r="A57" s="14">
        <v>2</v>
      </c>
      <c r="B57" s="121" t="s">
        <v>187</v>
      </c>
      <c r="C57" s="16" t="s">
        <v>394</v>
      </c>
      <c r="D57" s="17">
        <v>132</v>
      </c>
      <c r="E57" s="16" t="s">
        <v>38</v>
      </c>
      <c r="F57" s="70">
        <v>150000</v>
      </c>
      <c r="G57" s="77">
        <v>135000</v>
      </c>
      <c r="H57" s="71">
        <v>3000</v>
      </c>
      <c r="I57" s="69">
        <f t="shared" ref="I57:I63" si="32">ROUND(G57*13%*28/365,0)</f>
        <v>1346</v>
      </c>
      <c r="J57" s="99">
        <f t="shared" si="30"/>
        <v>4346</v>
      </c>
      <c r="K57" s="106">
        <f t="shared" si="31"/>
        <v>132000</v>
      </c>
    </row>
    <row r="58" spans="1:11" ht="15.75">
      <c r="A58" s="14">
        <v>3</v>
      </c>
      <c r="B58" s="14" t="s">
        <v>62</v>
      </c>
      <c r="C58" s="16" t="s">
        <v>65</v>
      </c>
      <c r="D58" s="17">
        <v>34</v>
      </c>
      <c r="E58" s="16" t="s">
        <v>38</v>
      </c>
      <c r="F58" s="70">
        <v>130000</v>
      </c>
      <c r="G58" s="77">
        <v>65002</v>
      </c>
      <c r="H58" s="71">
        <f t="shared" ref="H58" si="33">ROUND(F58/36,0)</f>
        <v>3611</v>
      </c>
      <c r="I58" s="69">
        <f t="shared" si="32"/>
        <v>648</v>
      </c>
      <c r="J58" s="99">
        <f t="shared" si="30"/>
        <v>4259</v>
      </c>
      <c r="K58" s="106">
        <f t="shared" si="31"/>
        <v>61391</v>
      </c>
    </row>
    <row r="59" spans="1:11" ht="15.75">
      <c r="A59" s="14">
        <v>4</v>
      </c>
      <c r="B59" s="14" t="s">
        <v>62</v>
      </c>
      <c r="C59" s="16" t="s">
        <v>339</v>
      </c>
      <c r="D59" s="17">
        <v>60</v>
      </c>
      <c r="E59" s="16" t="s">
        <v>38</v>
      </c>
      <c r="F59" s="70">
        <v>155000</v>
      </c>
      <c r="G59" s="77">
        <v>90410</v>
      </c>
      <c r="H59" s="71">
        <v>4306</v>
      </c>
      <c r="I59" s="69">
        <f t="shared" si="32"/>
        <v>902</v>
      </c>
      <c r="J59" s="99">
        <f t="shared" si="30"/>
        <v>5208</v>
      </c>
      <c r="K59" s="106">
        <f t="shared" si="31"/>
        <v>86104</v>
      </c>
    </row>
    <row r="60" spans="1:11" ht="15.75">
      <c r="A60" s="14">
        <v>5</v>
      </c>
      <c r="B60" s="14" t="s">
        <v>62</v>
      </c>
      <c r="C60" s="16" t="s">
        <v>340</v>
      </c>
      <c r="D60" s="17">
        <v>62</v>
      </c>
      <c r="E60" s="16" t="s">
        <v>38</v>
      </c>
      <c r="F60" s="70">
        <v>160000</v>
      </c>
      <c r="G60" s="77">
        <v>97784</v>
      </c>
      <c r="H60" s="71">
        <v>4444</v>
      </c>
      <c r="I60" s="69">
        <f t="shared" si="32"/>
        <v>975</v>
      </c>
      <c r="J60" s="99">
        <f t="shared" si="30"/>
        <v>5419</v>
      </c>
      <c r="K60" s="106">
        <f t="shared" si="31"/>
        <v>93340</v>
      </c>
    </row>
    <row r="61" spans="1:11" ht="15.75">
      <c r="A61" s="14">
        <v>6</v>
      </c>
      <c r="B61" s="14" t="s">
        <v>62</v>
      </c>
      <c r="C61" s="16" t="s">
        <v>291</v>
      </c>
      <c r="D61" s="17">
        <v>100</v>
      </c>
      <c r="E61" s="16" t="s">
        <v>38</v>
      </c>
      <c r="F61" s="70">
        <v>180000</v>
      </c>
      <c r="G61" s="77">
        <v>158400</v>
      </c>
      <c r="H61" s="71">
        <v>3600</v>
      </c>
      <c r="I61" s="69">
        <f t="shared" si="32"/>
        <v>1580</v>
      </c>
      <c r="J61" s="99">
        <f t="shared" si="30"/>
        <v>5180</v>
      </c>
      <c r="K61" s="106">
        <f t="shared" si="31"/>
        <v>154800</v>
      </c>
    </row>
    <row r="62" spans="1:11" ht="15.75">
      <c r="A62" s="14">
        <v>7</v>
      </c>
      <c r="B62" s="14" t="s">
        <v>16</v>
      </c>
      <c r="C62" s="16" t="s">
        <v>256</v>
      </c>
      <c r="D62" s="17">
        <v>382</v>
      </c>
      <c r="E62" s="16" t="s">
        <v>38</v>
      </c>
      <c r="F62" s="70">
        <v>85000</v>
      </c>
      <c r="G62" s="77">
        <v>14559</v>
      </c>
      <c r="H62" s="71">
        <v>2429</v>
      </c>
      <c r="I62" s="69">
        <f t="shared" si="32"/>
        <v>145</v>
      </c>
      <c r="J62" s="99">
        <f t="shared" si="30"/>
        <v>2574</v>
      </c>
      <c r="K62" s="106">
        <f t="shared" si="31"/>
        <v>12130</v>
      </c>
    </row>
    <row r="63" spans="1:11" ht="15.75">
      <c r="A63" s="14">
        <v>8</v>
      </c>
      <c r="B63" s="14" t="s">
        <v>336</v>
      </c>
      <c r="C63" s="16" t="s">
        <v>337</v>
      </c>
      <c r="D63" s="17">
        <v>56</v>
      </c>
      <c r="E63" s="16" t="s">
        <v>38</v>
      </c>
      <c r="F63" s="70">
        <v>50000</v>
      </c>
      <c r="G63" s="77">
        <v>30554</v>
      </c>
      <c r="H63" s="71">
        <v>1389</v>
      </c>
      <c r="I63" s="69">
        <f t="shared" si="32"/>
        <v>305</v>
      </c>
      <c r="J63" s="99">
        <f t="shared" si="30"/>
        <v>1694</v>
      </c>
      <c r="K63" s="106">
        <f t="shared" si="31"/>
        <v>29165</v>
      </c>
    </row>
    <row r="64" spans="1:11" ht="16.5">
      <c r="A64" s="27"/>
      <c r="B64" s="13" t="s">
        <v>4</v>
      </c>
      <c r="C64" s="20"/>
      <c r="D64" s="20"/>
      <c r="E64" s="20"/>
      <c r="F64" s="72">
        <f t="shared" ref="F64:K64" si="34">SUM(F56:F63)</f>
        <v>1170000</v>
      </c>
      <c r="G64" s="72">
        <f t="shared" si="34"/>
        <v>649493</v>
      </c>
      <c r="H64" s="72">
        <f t="shared" si="34"/>
        <v>30001</v>
      </c>
      <c r="I64" s="72">
        <f t="shared" si="34"/>
        <v>6477</v>
      </c>
      <c r="J64" s="72">
        <f t="shared" si="34"/>
        <v>36478</v>
      </c>
      <c r="K64" s="72">
        <f t="shared" si="34"/>
        <v>619492</v>
      </c>
    </row>
    <row r="65" spans="1:11" ht="16.5">
      <c r="A65" s="37"/>
      <c r="B65" s="29"/>
      <c r="C65" s="30"/>
      <c r="D65" s="30"/>
      <c r="E65" s="30"/>
      <c r="F65" s="78"/>
      <c r="G65" s="79"/>
      <c r="H65" s="74"/>
      <c r="I65" s="80"/>
      <c r="J65" s="74"/>
      <c r="K65" s="55"/>
    </row>
    <row r="66" spans="1:11" ht="16.5">
      <c r="A66" s="37"/>
      <c r="B66" s="29" t="s">
        <v>18</v>
      </c>
      <c r="C66" s="30"/>
      <c r="D66" s="30"/>
      <c r="E66" s="30"/>
      <c r="F66" s="78"/>
      <c r="G66" s="79"/>
      <c r="H66" s="76"/>
      <c r="I66" s="80"/>
      <c r="J66" s="76"/>
      <c r="K66" s="55"/>
    </row>
    <row r="67" spans="1:11" ht="16.5">
      <c r="A67" s="27">
        <v>1</v>
      </c>
      <c r="B67" s="14" t="s">
        <v>18</v>
      </c>
      <c r="C67" s="16" t="s">
        <v>378</v>
      </c>
      <c r="D67" s="22">
        <v>92</v>
      </c>
      <c r="E67" s="22" t="s">
        <v>38</v>
      </c>
      <c r="F67" s="85">
        <v>150000</v>
      </c>
      <c r="G67" s="77">
        <v>132000</v>
      </c>
      <c r="H67" s="71">
        <v>3000</v>
      </c>
      <c r="I67" s="69">
        <f>ROUND(G67*13%*28/365,0)</f>
        <v>1316</v>
      </c>
      <c r="J67" s="99">
        <f t="shared" ref="J67:J75" si="35">SUM(H67:I67)</f>
        <v>4316</v>
      </c>
      <c r="K67" s="106">
        <f t="shared" ref="K67:K75" si="36">G67-H67</f>
        <v>129000</v>
      </c>
    </row>
    <row r="68" spans="1:11" ht="16.5">
      <c r="A68" s="27">
        <v>2</v>
      </c>
      <c r="B68" s="14" t="s">
        <v>18</v>
      </c>
      <c r="C68" s="16" t="s">
        <v>379</v>
      </c>
      <c r="D68" s="22">
        <v>94</v>
      </c>
      <c r="E68" s="22" t="s">
        <v>38</v>
      </c>
      <c r="F68" s="85">
        <v>300000</v>
      </c>
      <c r="G68" s="77">
        <v>264000</v>
      </c>
      <c r="H68" s="71">
        <v>6000</v>
      </c>
      <c r="I68" s="69">
        <f t="shared" ref="I68:I75" si="37">ROUND(G68*13%*28/365,0)</f>
        <v>2633</v>
      </c>
      <c r="J68" s="99">
        <f t="shared" si="35"/>
        <v>8633</v>
      </c>
      <c r="K68" s="106">
        <f t="shared" si="36"/>
        <v>258000</v>
      </c>
    </row>
    <row r="69" spans="1:11" ht="16.5">
      <c r="A69" s="27">
        <v>3</v>
      </c>
      <c r="B69" s="14" t="s">
        <v>18</v>
      </c>
      <c r="C69" s="16" t="s">
        <v>380</v>
      </c>
      <c r="D69" s="22">
        <v>96</v>
      </c>
      <c r="E69" s="22" t="s">
        <v>38</v>
      </c>
      <c r="F69" s="85">
        <v>150000</v>
      </c>
      <c r="G69" s="77">
        <v>132000</v>
      </c>
      <c r="H69" s="71">
        <v>3000</v>
      </c>
      <c r="I69" s="69">
        <f t="shared" si="37"/>
        <v>1316</v>
      </c>
      <c r="J69" s="99">
        <f t="shared" si="35"/>
        <v>4316</v>
      </c>
      <c r="K69" s="106">
        <f t="shared" si="36"/>
        <v>129000</v>
      </c>
    </row>
    <row r="70" spans="1:11" ht="16.5">
      <c r="A70" s="27">
        <v>4</v>
      </c>
      <c r="B70" s="14" t="s">
        <v>18</v>
      </c>
      <c r="C70" s="16" t="s">
        <v>393</v>
      </c>
      <c r="D70" s="22">
        <v>130</v>
      </c>
      <c r="E70" s="22" t="s">
        <v>38</v>
      </c>
      <c r="F70" s="85">
        <v>230000</v>
      </c>
      <c r="G70" s="77">
        <v>204445</v>
      </c>
      <c r="H70" s="71">
        <v>5111</v>
      </c>
      <c r="I70" s="69">
        <f t="shared" si="37"/>
        <v>2039</v>
      </c>
      <c r="J70" s="99">
        <f t="shared" si="35"/>
        <v>7150</v>
      </c>
      <c r="K70" s="106">
        <f t="shared" si="36"/>
        <v>199334</v>
      </c>
    </row>
    <row r="71" spans="1:11" ht="16.5">
      <c r="A71" s="27">
        <v>5</v>
      </c>
      <c r="B71" s="14" t="s">
        <v>19</v>
      </c>
      <c r="C71" s="16" t="s">
        <v>400</v>
      </c>
      <c r="D71" s="22">
        <v>142</v>
      </c>
      <c r="E71" s="22" t="s">
        <v>38</v>
      </c>
      <c r="F71" s="85">
        <v>170000</v>
      </c>
      <c r="G71" s="77">
        <v>156400</v>
      </c>
      <c r="H71" s="71">
        <v>3400</v>
      </c>
      <c r="I71" s="69">
        <f t="shared" si="37"/>
        <v>1560</v>
      </c>
      <c r="J71" s="99">
        <f t="shared" si="35"/>
        <v>4960</v>
      </c>
      <c r="K71" s="106">
        <f t="shared" si="36"/>
        <v>153000</v>
      </c>
    </row>
    <row r="72" spans="1:11" ht="16.5">
      <c r="A72" s="27">
        <v>6</v>
      </c>
      <c r="B72" s="14" t="s">
        <v>398</v>
      </c>
      <c r="C72" s="16" t="s">
        <v>223</v>
      </c>
      <c r="D72" s="22">
        <v>138</v>
      </c>
      <c r="E72" s="22" t="s">
        <v>38</v>
      </c>
      <c r="F72" s="85">
        <v>200000</v>
      </c>
      <c r="G72" s="77">
        <v>184000</v>
      </c>
      <c r="H72" s="71">
        <v>4000</v>
      </c>
      <c r="I72" s="69">
        <f t="shared" si="37"/>
        <v>1835</v>
      </c>
      <c r="J72" s="99">
        <f t="shared" si="35"/>
        <v>5835</v>
      </c>
      <c r="K72" s="106">
        <f t="shared" si="36"/>
        <v>180000</v>
      </c>
    </row>
    <row r="73" spans="1:11" ht="16.5">
      <c r="A73" s="27">
        <v>7</v>
      </c>
      <c r="B73" s="14" t="s">
        <v>381</v>
      </c>
      <c r="C73" s="16" t="s">
        <v>382</v>
      </c>
      <c r="D73" s="22">
        <v>108</v>
      </c>
      <c r="E73" s="22" t="s">
        <v>38</v>
      </c>
      <c r="F73" s="85">
        <v>150000</v>
      </c>
      <c r="G73" s="77">
        <v>132000</v>
      </c>
      <c r="H73" s="71">
        <v>3000</v>
      </c>
      <c r="I73" s="69">
        <f t="shared" si="37"/>
        <v>1316</v>
      </c>
      <c r="J73" s="99">
        <f t="shared" si="35"/>
        <v>4316</v>
      </c>
      <c r="K73" s="106">
        <f t="shared" si="36"/>
        <v>129000</v>
      </c>
    </row>
    <row r="74" spans="1:11" ht="16.5">
      <c r="A74" s="27">
        <v>8</v>
      </c>
      <c r="B74" s="14" t="s">
        <v>381</v>
      </c>
      <c r="C74" s="16" t="s">
        <v>383</v>
      </c>
      <c r="D74" s="22">
        <v>110</v>
      </c>
      <c r="E74" s="22" t="s">
        <v>38</v>
      </c>
      <c r="F74" s="85">
        <v>160000</v>
      </c>
      <c r="G74" s="77">
        <v>140800</v>
      </c>
      <c r="H74" s="71">
        <v>3200</v>
      </c>
      <c r="I74" s="69">
        <f t="shared" si="37"/>
        <v>1404</v>
      </c>
      <c r="J74" s="99">
        <f t="shared" si="35"/>
        <v>4604</v>
      </c>
      <c r="K74" s="106">
        <f t="shared" si="36"/>
        <v>137600</v>
      </c>
    </row>
    <row r="75" spans="1:11" ht="16.5">
      <c r="A75" s="27">
        <v>9</v>
      </c>
      <c r="B75" s="14" t="s">
        <v>71</v>
      </c>
      <c r="C75" s="16" t="s">
        <v>403</v>
      </c>
      <c r="D75" s="22">
        <v>146</v>
      </c>
      <c r="E75" s="22" t="s">
        <v>38</v>
      </c>
      <c r="F75" s="85">
        <v>175000</v>
      </c>
      <c r="G75" s="77">
        <v>164500</v>
      </c>
      <c r="H75" s="71">
        <v>3500</v>
      </c>
      <c r="I75" s="69">
        <f t="shared" si="37"/>
        <v>1640</v>
      </c>
      <c r="J75" s="99">
        <f t="shared" si="35"/>
        <v>5140</v>
      </c>
      <c r="K75" s="106">
        <f t="shared" si="36"/>
        <v>161000</v>
      </c>
    </row>
    <row r="76" spans="1:11" ht="16.5">
      <c r="A76" s="14"/>
      <c r="B76" s="13" t="s">
        <v>4</v>
      </c>
      <c r="C76" s="20"/>
      <c r="D76" s="20"/>
      <c r="E76" s="20"/>
      <c r="F76" s="72">
        <f>SUM(F67:F75)</f>
        <v>1685000</v>
      </c>
      <c r="G76" s="72">
        <f t="shared" ref="G76:K76" si="38">SUM(G67:G75)</f>
        <v>1510145</v>
      </c>
      <c r="H76" s="72">
        <f t="shared" si="38"/>
        <v>34211</v>
      </c>
      <c r="I76" s="72">
        <f t="shared" si="38"/>
        <v>15059</v>
      </c>
      <c r="J76" s="72">
        <f t="shared" si="38"/>
        <v>49270</v>
      </c>
      <c r="K76" s="72">
        <f t="shared" si="38"/>
        <v>1475934</v>
      </c>
    </row>
    <row r="77" spans="1:11" ht="16.5">
      <c r="A77" s="34"/>
      <c r="B77" s="29"/>
      <c r="C77" s="30"/>
      <c r="D77" s="30"/>
      <c r="E77" s="30"/>
      <c r="F77" s="78"/>
      <c r="G77" s="79"/>
      <c r="H77" s="74"/>
      <c r="I77" s="80"/>
      <c r="J77" s="74"/>
      <c r="K77" s="55"/>
    </row>
    <row r="78" spans="1:11" ht="16.5">
      <c r="A78" s="34"/>
      <c r="B78" s="29" t="s">
        <v>79</v>
      </c>
      <c r="C78" s="30"/>
      <c r="D78" s="48"/>
      <c r="E78" s="30"/>
      <c r="F78" s="86"/>
      <c r="G78" s="79"/>
      <c r="H78" s="74"/>
      <c r="I78" s="80"/>
      <c r="J78" s="74"/>
      <c r="K78" s="55"/>
    </row>
    <row r="79" spans="1:11" ht="15.75">
      <c r="A79" s="14">
        <v>1</v>
      </c>
      <c r="B79" s="14" t="s">
        <v>79</v>
      </c>
      <c r="C79" s="16" t="s">
        <v>240</v>
      </c>
      <c r="D79" s="52">
        <v>361</v>
      </c>
      <c r="E79" s="16" t="s">
        <v>78</v>
      </c>
      <c r="F79" s="85">
        <v>100000</v>
      </c>
      <c r="G79" s="77">
        <v>5888</v>
      </c>
      <c r="H79" s="71">
        <f>ROUND(F79/34,0)</f>
        <v>2941</v>
      </c>
      <c r="I79" s="69">
        <f>ROUND(G79*13%*28/365,0)</f>
        <v>59</v>
      </c>
      <c r="J79" s="99">
        <f t="shared" ref="J79:J90" si="39">SUM(H79:I79)</f>
        <v>3000</v>
      </c>
      <c r="K79" s="106">
        <f t="shared" ref="K79:K90" si="40">G79-H79</f>
        <v>2947</v>
      </c>
    </row>
    <row r="80" spans="1:11" ht="15.75">
      <c r="A80" s="14">
        <v>2</v>
      </c>
      <c r="B80" s="14" t="s">
        <v>79</v>
      </c>
      <c r="C80" s="16" t="s">
        <v>290</v>
      </c>
      <c r="D80" s="52">
        <v>420</v>
      </c>
      <c r="E80" s="16" t="s">
        <v>78</v>
      </c>
      <c r="F80" s="85">
        <v>150000</v>
      </c>
      <c r="G80" s="70">
        <v>42176</v>
      </c>
      <c r="H80" s="71">
        <v>4688</v>
      </c>
      <c r="I80" s="69">
        <f t="shared" ref="I80:I90" si="41">ROUND(G80*13%*28/365,0)</f>
        <v>421</v>
      </c>
      <c r="J80" s="99">
        <f t="shared" si="39"/>
        <v>5109</v>
      </c>
      <c r="K80" s="106">
        <f t="shared" si="40"/>
        <v>37488</v>
      </c>
    </row>
    <row r="81" spans="1:11" ht="15.75">
      <c r="A81" s="14">
        <v>3</v>
      </c>
      <c r="B81" s="14" t="s">
        <v>79</v>
      </c>
      <c r="C81" s="16" t="s">
        <v>338</v>
      </c>
      <c r="D81" s="52">
        <v>58</v>
      </c>
      <c r="E81" s="16" t="s">
        <v>78</v>
      </c>
      <c r="F81" s="85">
        <v>170000</v>
      </c>
      <c r="G81" s="70">
        <v>103892</v>
      </c>
      <c r="H81" s="71">
        <v>4722</v>
      </c>
      <c r="I81" s="69">
        <f t="shared" si="41"/>
        <v>1036</v>
      </c>
      <c r="J81" s="99">
        <f t="shared" si="39"/>
        <v>5758</v>
      </c>
      <c r="K81" s="106">
        <f t="shared" si="40"/>
        <v>99170</v>
      </c>
    </row>
    <row r="82" spans="1:11" ht="15.75">
      <c r="A82" s="14">
        <v>4</v>
      </c>
      <c r="B82" s="14" t="s">
        <v>79</v>
      </c>
      <c r="C82" s="16" t="s">
        <v>342</v>
      </c>
      <c r="D82" s="52">
        <v>67</v>
      </c>
      <c r="E82" s="16" t="s">
        <v>78</v>
      </c>
      <c r="F82" s="85">
        <v>180000</v>
      </c>
      <c r="G82" s="70">
        <v>115000</v>
      </c>
      <c r="H82" s="71">
        <v>5000</v>
      </c>
      <c r="I82" s="69">
        <f t="shared" si="41"/>
        <v>1147</v>
      </c>
      <c r="J82" s="99">
        <f t="shared" si="39"/>
        <v>6147</v>
      </c>
      <c r="K82" s="106">
        <f t="shared" si="40"/>
        <v>110000</v>
      </c>
    </row>
    <row r="83" spans="1:11" ht="15.75">
      <c r="A83" s="14">
        <v>5</v>
      </c>
      <c r="B83" s="14" t="s">
        <v>79</v>
      </c>
      <c r="C83" s="16" t="s">
        <v>423</v>
      </c>
      <c r="D83" s="52">
        <v>148</v>
      </c>
      <c r="E83" s="16" t="s">
        <v>78</v>
      </c>
      <c r="F83" s="85">
        <v>175000</v>
      </c>
      <c r="G83" s="70">
        <v>168000</v>
      </c>
      <c r="H83" s="71">
        <v>3500</v>
      </c>
      <c r="I83" s="69">
        <f t="shared" si="41"/>
        <v>1675</v>
      </c>
      <c r="J83" s="99">
        <f t="shared" si="39"/>
        <v>5175</v>
      </c>
      <c r="K83" s="106">
        <f t="shared" si="40"/>
        <v>164500</v>
      </c>
    </row>
    <row r="84" spans="1:11" ht="15.75">
      <c r="A84" s="14">
        <v>6</v>
      </c>
      <c r="B84" s="14" t="s">
        <v>224</v>
      </c>
      <c r="C84" s="16" t="s">
        <v>225</v>
      </c>
      <c r="D84" s="52">
        <v>351</v>
      </c>
      <c r="E84" s="16" t="s">
        <v>78</v>
      </c>
      <c r="F84" s="85">
        <v>140000</v>
      </c>
      <c r="G84" s="77">
        <v>11663</v>
      </c>
      <c r="H84" s="71">
        <f t="shared" ref="H84" si="42">ROUND(F84/36,0)</f>
        <v>3889</v>
      </c>
      <c r="I84" s="69">
        <f t="shared" si="41"/>
        <v>116</v>
      </c>
      <c r="J84" s="99">
        <f t="shared" si="39"/>
        <v>4005</v>
      </c>
      <c r="K84" s="106">
        <f t="shared" si="40"/>
        <v>7774</v>
      </c>
    </row>
    <row r="85" spans="1:11" ht="15.75">
      <c r="A85" s="14">
        <v>7</v>
      </c>
      <c r="B85" s="14" t="s">
        <v>224</v>
      </c>
      <c r="C85" s="16" t="s">
        <v>309</v>
      </c>
      <c r="D85" s="52">
        <v>20</v>
      </c>
      <c r="E85" s="16" t="s">
        <v>78</v>
      </c>
      <c r="F85" s="85">
        <v>100000</v>
      </c>
      <c r="G85" s="77">
        <v>13645</v>
      </c>
      <c r="H85" s="71">
        <v>4545</v>
      </c>
      <c r="I85" s="69">
        <f t="shared" si="41"/>
        <v>136</v>
      </c>
      <c r="J85" s="99">
        <f t="shared" si="39"/>
        <v>4681</v>
      </c>
      <c r="K85" s="106">
        <f t="shared" si="40"/>
        <v>9100</v>
      </c>
    </row>
    <row r="86" spans="1:11" ht="15.75">
      <c r="A86" s="14">
        <v>8</v>
      </c>
      <c r="B86" s="14" t="s">
        <v>224</v>
      </c>
      <c r="C86" s="16" t="s">
        <v>313</v>
      </c>
      <c r="D86" s="52">
        <v>28</v>
      </c>
      <c r="E86" s="16" t="s">
        <v>78</v>
      </c>
      <c r="F86" s="85">
        <v>120000</v>
      </c>
      <c r="G86" s="77">
        <v>55723</v>
      </c>
      <c r="H86" s="71">
        <v>3383</v>
      </c>
      <c r="I86" s="69">
        <f t="shared" si="41"/>
        <v>556</v>
      </c>
      <c r="J86" s="99">
        <f t="shared" si="39"/>
        <v>3939</v>
      </c>
      <c r="K86" s="106">
        <f t="shared" si="40"/>
        <v>52340</v>
      </c>
    </row>
    <row r="87" spans="1:11" ht="16.5">
      <c r="A87" s="14">
        <v>9</v>
      </c>
      <c r="B87" s="14" t="s">
        <v>437</v>
      </c>
      <c r="C87" s="116" t="s">
        <v>438</v>
      </c>
      <c r="D87" s="52">
        <v>168</v>
      </c>
      <c r="E87" s="16" t="s">
        <v>78</v>
      </c>
      <c r="F87" s="85">
        <v>175000</v>
      </c>
      <c r="G87" s="77">
        <v>175000</v>
      </c>
      <c r="H87" s="71">
        <v>3500</v>
      </c>
      <c r="I87" s="69">
        <v>2244</v>
      </c>
      <c r="J87" s="99">
        <f t="shared" ref="J87" si="43">SUM(H87:I87)</f>
        <v>5744</v>
      </c>
      <c r="K87" s="106">
        <f t="shared" ref="K87" si="44">G87-H87</f>
        <v>171500</v>
      </c>
    </row>
    <row r="88" spans="1:11" ht="15.75">
      <c r="A88" s="14">
        <v>10</v>
      </c>
      <c r="B88" s="14" t="s">
        <v>266</v>
      </c>
      <c r="C88" s="16" t="s">
        <v>330</v>
      </c>
      <c r="D88" s="52">
        <v>52</v>
      </c>
      <c r="E88" s="16" t="s">
        <v>78</v>
      </c>
      <c r="F88" s="85">
        <v>120000</v>
      </c>
      <c r="G88" s="77">
        <v>66672</v>
      </c>
      <c r="H88" s="71">
        <v>3333</v>
      </c>
      <c r="I88" s="69">
        <f t="shared" si="41"/>
        <v>665</v>
      </c>
      <c r="J88" s="99">
        <f t="shared" si="39"/>
        <v>3998</v>
      </c>
      <c r="K88" s="106">
        <f t="shared" si="40"/>
        <v>63339</v>
      </c>
    </row>
    <row r="89" spans="1:11" ht="15.75">
      <c r="A89" s="14">
        <v>11</v>
      </c>
      <c r="B89" s="14" t="s">
        <v>266</v>
      </c>
      <c r="C89" s="16" t="s">
        <v>331</v>
      </c>
      <c r="D89" s="52">
        <v>54</v>
      </c>
      <c r="E89" s="16" t="s">
        <v>78</v>
      </c>
      <c r="F89" s="85">
        <v>110000</v>
      </c>
      <c r="G89" s="77">
        <v>61104</v>
      </c>
      <c r="H89" s="71">
        <v>3056</v>
      </c>
      <c r="I89" s="69">
        <f t="shared" si="41"/>
        <v>609</v>
      </c>
      <c r="J89" s="99">
        <f t="shared" si="39"/>
        <v>3665</v>
      </c>
      <c r="K89" s="106">
        <f t="shared" si="40"/>
        <v>58048</v>
      </c>
    </row>
    <row r="90" spans="1:11" ht="15.75">
      <c r="A90" s="14">
        <v>12</v>
      </c>
      <c r="B90" s="14" t="s">
        <v>132</v>
      </c>
      <c r="C90" s="16" t="s">
        <v>133</v>
      </c>
      <c r="D90" s="52">
        <v>32</v>
      </c>
      <c r="E90" s="16" t="s">
        <v>78</v>
      </c>
      <c r="F90" s="85">
        <v>150000</v>
      </c>
      <c r="G90" s="77">
        <v>74994</v>
      </c>
      <c r="H90" s="71">
        <v>4167</v>
      </c>
      <c r="I90" s="69">
        <f t="shared" si="41"/>
        <v>748</v>
      </c>
      <c r="J90" s="99">
        <f t="shared" si="39"/>
        <v>4915</v>
      </c>
      <c r="K90" s="106">
        <f t="shared" si="40"/>
        <v>70827</v>
      </c>
    </row>
    <row r="91" spans="1:11" ht="16.5">
      <c r="A91" s="14"/>
      <c r="B91" s="13" t="s">
        <v>4</v>
      </c>
      <c r="C91" s="20"/>
      <c r="D91" s="46"/>
      <c r="E91" s="20"/>
      <c r="F91" s="72">
        <f t="shared" ref="F91:K91" si="45">SUM(F79:F90)</f>
        <v>1690000</v>
      </c>
      <c r="G91" s="72">
        <f t="shared" si="45"/>
        <v>893757</v>
      </c>
      <c r="H91" s="72">
        <f t="shared" si="45"/>
        <v>46724</v>
      </c>
      <c r="I91" s="72">
        <f t="shared" si="45"/>
        <v>9412</v>
      </c>
      <c r="J91" s="72">
        <f t="shared" si="45"/>
        <v>56136</v>
      </c>
      <c r="K91" s="72">
        <f t="shared" si="45"/>
        <v>847033</v>
      </c>
    </row>
    <row r="92" spans="1:11" ht="16.5">
      <c r="A92" s="34"/>
      <c r="B92" s="29"/>
      <c r="C92" s="30"/>
      <c r="D92" s="48"/>
      <c r="E92" s="30"/>
      <c r="F92" s="74"/>
      <c r="G92" s="74"/>
      <c r="H92" s="74"/>
      <c r="I92" s="74"/>
      <c r="J92" s="74"/>
      <c r="K92" s="100"/>
    </row>
    <row r="93" spans="1:11" ht="16.5">
      <c r="A93" s="34"/>
      <c r="B93" s="29" t="s">
        <v>422</v>
      </c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5.75">
      <c r="A94" s="14">
        <v>1</v>
      </c>
      <c r="B94" s="14" t="s">
        <v>285</v>
      </c>
      <c r="C94" s="16" t="s">
        <v>315</v>
      </c>
      <c r="D94" s="52">
        <v>30</v>
      </c>
      <c r="E94" s="16" t="s">
        <v>78</v>
      </c>
      <c r="F94" s="85">
        <v>100000</v>
      </c>
      <c r="G94" s="77">
        <v>49996</v>
      </c>
      <c r="H94" s="71">
        <v>2778</v>
      </c>
      <c r="I94" s="69">
        <f>ROUND(G94*13%*28/365,0)</f>
        <v>499</v>
      </c>
      <c r="J94" s="99">
        <f>SUM(H94:I94)</f>
        <v>3277</v>
      </c>
      <c r="K94" s="106">
        <f t="shared" ref="K94:K95" si="46">G94-H94</f>
        <v>47218</v>
      </c>
    </row>
    <row r="95" spans="1:11" ht="15.75">
      <c r="A95" s="14">
        <v>2</v>
      </c>
      <c r="B95" s="14" t="s">
        <v>285</v>
      </c>
      <c r="C95" s="16" t="s">
        <v>323</v>
      </c>
      <c r="D95" s="52">
        <v>42</v>
      </c>
      <c r="E95" s="16" t="s">
        <v>78</v>
      </c>
      <c r="F95" s="85">
        <v>80000</v>
      </c>
      <c r="G95" s="77">
        <v>44448</v>
      </c>
      <c r="H95" s="71">
        <v>2222</v>
      </c>
      <c r="I95" s="69">
        <f>ROUND(G95*13%*28/365,0)</f>
        <v>443</v>
      </c>
      <c r="J95" s="99">
        <f t="shared" ref="J95" si="47">SUM(H95:I95)</f>
        <v>2665</v>
      </c>
      <c r="K95" s="106">
        <f t="shared" si="46"/>
        <v>42226</v>
      </c>
    </row>
    <row r="96" spans="1:11" ht="16.5">
      <c r="A96" s="14"/>
      <c r="B96" s="13" t="s">
        <v>4</v>
      </c>
      <c r="C96" s="20"/>
      <c r="D96" s="46"/>
      <c r="E96" s="20"/>
      <c r="F96" s="72">
        <f>SUM(F94:F95)</f>
        <v>180000</v>
      </c>
      <c r="G96" s="72">
        <f>SUM(G94:G95)</f>
        <v>94444</v>
      </c>
      <c r="H96" s="72">
        <f>SUM(H94:H95)</f>
        <v>5000</v>
      </c>
      <c r="I96" s="72">
        <f>SUM(I94:I95)</f>
        <v>942</v>
      </c>
      <c r="J96" s="72">
        <f>SUM(H96:I96)</f>
        <v>5942</v>
      </c>
      <c r="K96" s="72">
        <f>SUM(K94:K95)</f>
        <v>89444</v>
      </c>
    </row>
    <row r="97" spans="1:11" ht="16.5">
      <c r="A97" s="34"/>
      <c r="B97" s="29"/>
      <c r="C97" s="30"/>
      <c r="D97" s="48"/>
      <c r="E97" s="30"/>
      <c r="F97" s="74"/>
      <c r="G97" s="74"/>
      <c r="H97" s="74"/>
      <c r="I97" s="74"/>
      <c r="J97" s="74"/>
      <c r="K97" s="55"/>
    </row>
    <row r="98" spans="1:11" ht="16.5">
      <c r="A98" s="34"/>
      <c r="B98" s="29" t="s">
        <v>109</v>
      </c>
      <c r="C98" s="30"/>
      <c r="D98" s="48"/>
      <c r="E98" s="30"/>
      <c r="F98" s="86"/>
      <c r="G98" s="79"/>
      <c r="H98" s="74"/>
      <c r="I98" s="80"/>
      <c r="J98" s="74"/>
      <c r="K98" s="55"/>
    </row>
    <row r="99" spans="1:11" ht="15.75">
      <c r="A99" s="14">
        <v>1</v>
      </c>
      <c r="B99" s="14" t="s">
        <v>169</v>
      </c>
      <c r="C99" s="16" t="s">
        <v>209</v>
      </c>
      <c r="D99" s="52">
        <v>327</v>
      </c>
      <c r="E99" s="16" t="s">
        <v>78</v>
      </c>
      <c r="F99" s="85">
        <v>90000</v>
      </c>
      <c r="G99" s="77">
        <v>2500</v>
      </c>
      <c r="H99" s="71">
        <f t="shared" ref="H99:H103" si="48">ROUND(F99/36,0)</f>
        <v>2500</v>
      </c>
      <c r="I99" s="69">
        <f>ROUND(G99*13%*28/365,0)</f>
        <v>25</v>
      </c>
      <c r="J99" s="99">
        <f t="shared" ref="J99:J106" si="49">SUM(H99:I99)</f>
        <v>2525</v>
      </c>
      <c r="K99" s="106">
        <f t="shared" ref="K99:K106" si="50">G99-H99</f>
        <v>0</v>
      </c>
    </row>
    <row r="100" spans="1:11" ht="15.75">
      <c r="A100" s="14">
        <v>2</v>
      </c>
      <c r="B100" s="14" t="s">
        <v>169</v>
      </c>
      <c r="C100" s="16" t="s">
        <v>208</v>
      </c>
      <c r="D100" s="52">
        <v>326</v>
      </c>
      <c r="E100" s="16" t="s">
        <v>78</v>
      </c>
      <c r="F100" s="85">
        <v>135000</v>
      </c>
      <c r="G100" s="77">
        <v>3750</v>
      </c>
      <c r="H100" s="71">
        <f t="shared" si="48"/>
        <v>3750</v>
      </c>
      <c r="I100" s="69">
        <f t="shared" ref="I100:I105" si="51">ROUND(G100*13%*28/365,0)</f>
        <v>37</v>
      </c>
      <c r="J100" s="99">
        <f t="shared" si="49"/>
        <v>3787</v>
      </c>
      <c r="K100" s="106">
        <f t="shared" si="50"/>
        <v>0</v>
      </c>
    </row>
    <row r="101" spans="1:11" ht="15.75">
      <c r="A101" s="14">
        <v>3</v>
      </c>
      <c r="B101" s="14" t="s">
        <v>169</v>
      </c>
      <c r="C101" s="16" t="s">
        <v>424</v>
      </c>
      <c r="D101" s="52">
        <v>150</v>
      </c>
      <c r="E101" s="16" t="s">
        <v>78</v>
      </c>
      <c r="F101" s="85">
        <v>150000</v>
      </c>
      <c r="G101" s="77">
        <v>144000</v>
      </c>
      <c r="H101" s="71">
        <v>3000</v>
      </c>
      <c r="I101" s="69">
        <f t="shared" si="51"/>
        <v>1436</v>
      </c>
      <c r="J101" s="99">
        <f t="shared" si="49"/>
        <v>4436</v>
      </c>
      <c r="K101" s="106">
        <f t="shared" si="50"/>
        <v>141000</v>
      </c>
    </row>
    <row r="102" spans="1:11" ht="15.75">
      <c r="A102" s="14">
        <v>4</v>
      </c>
      <c r="B102" s="14" t="s">
        <v>169</v>
      </c>
      <c r="C102" s="16" t="s">
        <v>425</v>
      </c>
      <c r="D102" s="52">
        <v>152</v>
      </c>
      <c r="E102" s="16" t="s">
        <v>78</v>
      </c>
      <c r="F102" s="85">
        <v>50000</v>
      </c>
      <c r="G102" s="77">
        <v>48000</v>
      </c>
      <c r="H102" s="71">
        <v>1000</v>
      </c>
      <c r="I102" s="69">
        <f t="shared" si="51"/>
        <v>479</v>
      </c>
      <c r="J102" s="99">
        <f t="shared" ref="J102" si="52">SUM(H102:I102)</f>
        <v>1479</v>
      </c>
      <c r="K102" s="106">
        <f t="shared" si="50"/>
        <v>47000</v>
      </c>
    </row>
    <row r="103" spans="1:11" ht="15.75">
      <c r="A103" s="14">
        <v>5</v>
      </c>
      <c r="B103" s="14" t="s">
        <v>273</v>
      </c>
      <c r="C103" s="16" t="s">
        <v>274</v>
      </c>
      <c r="D103" s="52">
        <v>393</v>
      </c>
      <c r="E103" s="16" t="s">
        <v>78</v>
      </c>
      <c r="F103" s="85">
        <v>80000</v>
      </c>
      <c r="G103" s="77">
        <v>20006</v>
      </c>
      <c r="H103" s="71">
        <f t="shared" si="48"/>
        <v>2222</v>
      </c>
      <c r="I103" s="69">
        <f t="shared" si="51"/>
        <v>200</v>
      </c>
      <c r="J103" s="99">
        <f t="shared" si="49"/>
        <v>2422</v>
      </c>
      <c r="K103" s="106">
        <f t="shared" si="50"/>
        <v>17784</v>
      </c>
    </row>
    <row r="104" spans="1:11" ht="15.75">
      <c r="A104" s="14">
        <v>6</v>
      </c>
      <c r="B104" s="14" t="s">
        <v>273</v>
      </c>
      <c r="C104" s="16" t="s">
        <v>275</v>
      </c>
      <c r="D104" s="52">
        <v>394</v>
      </c>
      <c r="E104" s="16" t="s">
        <v>78</v>
      </c>
      <c r="F104" s="85">
        <v>89000</v>
      </c>
      <c r="G104" s="77">
        <v>22256</v>
      </c>
      <c r="H104" s="71">
        <f>ROUND(F104/36,0)</f>
        <v>2472</v>
      </c>
      <c r="I104" s="69">
        <f t="shared" si="51"/>
        <v>222</v>
      </c>
      <c r="J104" s="99">
        <f t="shared" si="49"/>
        <v>2694</v>
      </c>
      <c r="K104" s="106">
        <f t="shared" si="50"/>
        <v>19784</v>
      </c>
    </row>
    <row r="105" spans="1:11" ht="15.75">
      <c r="A105" s="14">
        <v>7</v>
      </c>
      <c r="B105" s="14" t="s">
        <v>109</v>
      </c>
      <c r="C105" s="16" t="s">
        <v>402</v>
      </c>
      <c r="D105" s="52">
        <v>144</v>
      </c>
      <c r="E105" s="16" t="s">
        <v>78</v>
      </c>
      <c r="F105" s="85">
        <v>180000</v>
      </c>
      <c r="G105" s="77">
        <v>168000</v>
      </c>
      <c r="H105" s="71">
        <v>4000</v>
      </c>
      <c r="I105" s="69">
        <f t="shared" si="51"/>
        <v>1675</v>
      </c>
      <c r="J105" s="99">
        <f t="shared" si="49"/>
        <v>5675</v>
      </c>
      <c r="K105" s="106">
        <f t="shared" si="50"/>
        <v>164000</v>
      </c>
    </row>
    <row r="106" spans="1:11" ht="15.75">
      <c r="A106" s="14">
        <v>8</v>
      </c>
      <c r="B106" s="57" t="s">
        <v>109</v>
      </c>
      <c r="C106" s="58" t="s">
        <v>272</v>
      </c>
      <c r="D106" s="64">
        <v>14</v>
      </c>
      <c r="E106" s="58" t="s">
        <v>39</v>
      </c>
      <c r="F106" s="89">
        <v>42000</v>
      </c>
      <c r="G106" s="82">
        <v>3489</v>
      </c>
      <c r="H106" s="83">
        <v>1167</v>
      </c>
      <c r="I106" s="83">
        <f>ROUND(G106*11.5%*28/365,0)</f>
        <v>31</v>
      </c>
      <c r="J106" s="83">
        <f t="shared" si="49"/>
        <v>1198</v>
      </c>
      <c r="K106" s="83">
        <f t="shared" si="50"/>
        <v>2322</v>
      </c>
    </row>
    <row r="107" spans="1:11" ht="16.5">
      <c r="A107" s="34"/>
      <c r="B107" s="13" t="s">
        <v>4</v>
      </c>
      <c r="C107" s="20"/>
      <c r="D107" s="20"/>
      <c r="E107" s="20"/>
      <c r="F107" s="72">
        <f t="shared" ref="F107:K107" si="53">SUM(F99:F106)</f>
        <v>816000</v>
      </c>
      <c r="G107" s="72">
        <f t="shared" si="53"/>
        <v>412001</v>
      </c>
      <c r="H107" s="72">
        <f t="shared" si="53"/>
        <v>20111</v>
      </c>
      <c r="I107" s="72">
        <f t="shared" si="53"/>
        <v>4105</v>
      </c>
      <c r="J107" s="72">
        <f t="shared" si="53"/>
        <v>24216</v>
      </c>
      <c r="K107" s="72">
        <f t="shared" si="53"/>
        <v>391890</v>
      </c>
    </row>
    <row r="108" spans="1:11" ht="16.5">
      <c r="A108" s="34"/>
      <c r="B108" s="29"/>
      <c r="C108" s="30"/>
      <c r="D108" s="30"/>
      <c r="E108" s="30"/>
      <c r="F108" s="74"/>
      <c r="G108" s="79"/>
      <c r="H108" s="74"/>
      <c r="I108" s="80"/>
      <c r="J108" s="74"/>
      <c r="K108" s="55"/>
    </row>
    <row r="109" spans="1:11" ht="16.5">
      <c r="A109" s="14"/>
      <c r="B109" s="29" t="s">
        <v>125</v>
      </c>
      <c r="C109" s="30"/>
      <c r="D109" s="30"/>
      <c r="E109" s="30"/>
      <c r="F109" s="78"/>
      <c r="G109" s="79"/>
      <c r="H109" s="74"/>
      <c r="I109" s="80"/>
      <c r="J109" s="74"/>
      <c r="K109" s="55"/>
    </row>
    <row r="110" spans="1:11" ht="15.75">
      <c r="A110" s="14">
        <v>1</v>
      </c>
      <c r="B110" s="14" t="s">
        <v>137</v>
      </c>
      <c r="C110" s="16" t="s">
        <v>230</v>
      </c>
      <c r="D110" s="17">
        <v>355</v>
      </c>
      <c r="E110" s="16" t="s">
        <v>78</v>
      </c>
      <c r="F110" s="70">
        <v>50000</v>
      </c>
      <c r="G110" s="70">
        <v>4163</v>
      </c>
      <c r="H110" s="71">
        <f>ROUND(F110/36,0)</f>
        <v>1389</v>
      </c>
      <c r="I110" s="69">
        <f>ROUND(G110*13%*28/365,0)</f>
        <v>42</v>
      </c>
      <c r="J110" s="102">
        <f t="shared" ref="J110:J112" si="54">SUM(H110:I110)</f>
        <v>1431</v>
      </c>
      <c r="K110" s="106">
        <f t="shared" ref="K110:K112" si="55">G110-H110</f>
        <v>2774</v>
      </c>
    </row>
    <row r="111" spans="1:11" ht="15.75">
      <c r="A111" s="14">
        <v>2</v>
      </c>
      <c r="B111" s="14" t="s">
        <v>137</v>
      </c>
      <c r="C111" s="16" t="s">
        <v>419</v>
      </c>
      <c r="D111" s="17">
        <v>140</v>
      </c>
      <c r="E111" s="16" t="s">
        <v>78</v>
      </c>
      <c r="F111" s="70">
        <v>200000</v>
      </c>
      <c r="G111" s="70">
        <v>184000</v>
      </c>
      <c r="H111" s="71">
        <v>4000</v>
      </c>
      <c r="I111" s="69">
        <f t="shared" ref="I111:I112" si="56">ROUND(G111*13%*28/365,0)</f>
        <v>1835</v>
      </c>
      <c r="J111" s="102">
        <f t="shared" si="54"/>
        <v>5835</v>
      </c>
      <c r="K111" s="106">
        <f t="shared" si="55"/>
        <v>180000</v>
      </c>
    </row>
    <row r="112" spans="1:11" ht="15.75">
      <c r="A112" s="14">
        <v>3</v>
      </c>
      <c r="B112" s="14" t="s">
        <v>134</v>
      </c>
      <c r="C112" s="16" t="s">
        <v>245</v>
      </c>
      <c r="D112" s="52">
        <v>364</v>
      </c>
      <c r="E112" s="16" t="s">
        <v>78</v>
      </c>
      <c r="F112" s="85">
        <v>100000</v>
      </c>
      <c r="G112" s="70">
        <v>13882</v>
      </c>
      <c r="H112" s="71">
        <f>ROUND(F112/36,0)</f>
        <v>2778</v>
      </c>
      <c r="I112" s="69">
        <f t="shared" si="56"/>
        <v>138</v>
      </c>
      <c r="J112" s="102">
        <f t="shared" si="54"/>
        <v>2916</v>
      </c>
      <c r="K112" s="106">
        <f t="shared" si="55"/>
        <v>11104</v>
      </c>
    </row>
    <row r="113" spans="1:11" ht="16.5">
      <c r="A113" s="34"/>
      <c r="B113" s="13" t="s">
        <v>4</v>
      </c>
      <c r="C113" s="20"/>
      <c r="D113" s="20"/>
      <c r="E113" s="20"/>
      <c r="F113" s="88">
        <f>SUM(F110:F112)</f>
        <v>350000</v>
      </c>
      <c r="G113" s="88">
        <f>SUM(G110:G112)</f>
        <v>202045</v>
      </c>
      <c r="H113" s="88">
        <f>SUM(H110:H112)</f>
        <v>8167</v>
      </c>
      <c r="I113" s="88">
        <f>SUM(I110:I112)</f>
        <v>2015</v>
      </c>
      <c r="J113" s="88">
        <f>SUM(H113:I113)</f>
        <v>10182</v>
      </c>
      <c r="K113" s="88">
        <f>SUM(K110:K112)</f>
        <v>193878</v>
      </c>
    </row>
    <row r="114" spans="1:11" ht="16.5">
      <c r="A114" s="34"/>
      <c r="B114" s="29"/>
      <c r="C114" s="30"/>
      <c r="D114" s="30"/>
      <c r="E114" s="30"/>
      <c r="F114" s="78"/>
      <c r="G114" s="79"/>
      <c r="H114" s="74"/>
      <c r="I114" s="80"/>
      <c r="J114" s="74"/>
      <c r="K114" s="55"/>
    </row>
    <row r="115" spans="1:11" ht="16.5">
      <c r="A115" s="34"/>
      <c r="B115" s="29" t="s">
        <v>148</v>
      </c>
      <c r="C115" s="30"/>
      <c r="D115" s="48"/>
      <c r="E115" s="30"/>
      <c r="F115" s="86"/>
      <c r="G115" s="79"/>
      <c r="H115" s="74"/>
      <c r="I115" s="80"/>
      <c r="J115" s="74"/>
      <c r="K115" s="55"/>
    </row>
    <row r="116" spans="1:11" ht="15.75">
      <c r="A116" s="14">
        <v>1</v>
      </c>
      <c r="B116" s="14" t="s">
        <v>148</v>
      </c>
      <c r="C116" s="16" t="s">
        <v>279</v>
      </c>
      <c r="D116" s="52">
        <v>406</v>
      </c>
      <c r="E116" s="16" t="s">
        <v>78</v>
      </c>
      <c r="F116" s="85">
        <v>260000</v>
      </c>
      <c r="G116" s="77">
        <v>43325</v>
      </c>
      <c r="H116" s="71">
        <v>8667</v>
      </c>
      <c r="I116" s="69">
        <f>ROUND(G116*13%*28/365,0)</f>
        <v>432</v>
      </c>
      <c r="J116" s="99">
        <f t="shared" ref="J116:J120" si="57">SUM(H116:I116)</f>
        <v>9099</v>
      </c>
      <c r="K116" s="106">
        <f t="shared" ref="K116:K120" si="58">G116-H116</f>
        <v>34658</v>
      </c>
    </row>
    <row r="117" spans="1:11" ht="15.75">
      <c r="A117" s="14">
        <v>2</v>
      </c>
      <c r="B117" s="14" t="s">
        <v>148</v>
      </c>
      <c r="C117" s="16" t="s">
        <v>391</v>
      </c>
      <c r="D117" s="52">
        <v>126</v>
      </c>
      <c r="E117" s="16" t="s">
        <v>78</v>
      </c>
      <c r="F117" s="85">
        <v>80000</v>
      </c>
      <c r="G117" s="77">
        <v>72000</v>
      </c>
      <c r="H117" s="71">
        <v>1600</v>
      </c>
      <c r="I117" s="69">
        <f t="shared" ref="I117:I120" si="59">ROUND(G117*13%*28/365,0)</f>
        <v>718</v>
      </c>
      <c r="J117" s="99">
        <f t="shared" si="57"/>
        <v>2318</v>
      </c>
      <c r="K117" s="106">
        <f t="shared" si="58"/>
        <v>70400</v>
      </c>
    </row>
    <row r="118" spans="1:11" ht="15.75">
      <c r="A118" s="14">
        <v>3</v>
      </c>
      <c r="B118" s="14" t="s">
        <v>148</v>
      </c>
      <c r="C118" s="16" t="s">
        <v>397</v>
      </c>
      <c r="D118" s="52">
        <v>134</v>
      </c>
      <c r="E118" s="16" t="s">
        <v>78</v>
      </c>
      <c r="F118" s="85">
        <v>250000</v>
      </c>
      <c r="G118" s="77">
        <v>226192</v>
      </c>
      <c r="H118" s="71">
        <v>5952</v>
      </c>
      <c r="I118" s="69">
        <f t="shared" si="59"/>
        <v>2256</v>
      </c>
      <c r="J118" s="99">
        <f t="shared" si="57"/>
        <v>8208</v>
      </c>
      <c r="K118" s="106">
        <f t="shared" si="58"/>
        <v>220240</v>
      </c>
    </row>
    <row r="119" spans="1:11" ht="15.75">
      <c r="A119" s="14">
        <v>4</v>
      </c>
      <c r="B119" s="14" t="s">
        <v>148</v>
      </c>
      <c r="C119" s="16" t="s">
        <v>205</v>
      </c>
      <c r="D119" s="52">
        <v>136</v>
      </c>
      <c r="E119" s="16" t="s">
        <v>78</v>
      </c>
      <c r="F119" s="85">
        <v>100000</v>
      </c>
      <c r="G119" s="77">
        <v>90476</v>
      </c>
      <c r="H119" s="71">
        <v>2381</v>
      </c>
      <c r="I119" s="69">
        <f t="shared" si="59"/>
        <v>902</v>
      </c>
      <c r="J119" s="99">
        <f t="shared" si="57"/>
        <v>3283</v>
      </c>
      <c r="K119" s="106">
        <f t="shared" si="58"/>
        <v>88095</v>
      </c>
    </row>
    <row r="120" spans="1:11" ht="15.75">
      <c r="A120" s="14">
        <v>5</v>
      </c>
      <c r="B120" s="14" t="s">
        <v>215</v>
      </c>
      <c r="C120" s="16" t="s">
        <v>216</v>
      </c>
      <c r="D120" s="52">
        <v>342</v>
      </c>
      <c r="E120" s="16" t="s">
        <v>78</v>
      </c>
      <c r="F120" s="85">
        <v>80000</v>
      </c>
      <c r="G120" s="77">
        <v>4452</v>
      </c>
      <c r="H120" s="71">
        <v>2222</v>
      </c>
      <c r="I120" s="69">
        <f t="shared" si="59"/>
        <v>44</v>
      </c>
      <c r="J120" s="99">
        <f t="shared" si="57"/>
        <v>2266</v>
      </c>
      <c r="K120" s="106">
        <f t="shared" si="58"/>
        <v>2230</v>
      </c>
    </row>
    <row r="121" spans="1:11" ht="16.5">
      <c r="A121" s="34"/>
      <c r="B121" s="13" t="s">
        <v>4</v>
      </c>
      <c r="C121" s="20"/>
      <c r="D121" s="46"/>
      <c r="E121" s="20"/>
      <c r="F121" s="72">
        <f>SUM(F116:F120)</f>
        <v>770000</v>
      </c>
      <c r="G121" s="72">
        <f t="shared" ref="G121:K121" si="60">SUM(G116:G120)</f>
        <v>436445</v>
      </c>
      <c r="H121" s="72">
        <f t="shared" si="60"/>
        <v>20822</v>
      </c>
      <c r="I121" s="72">
        <f t="shared" si="60"/>
        <v>4352</v>
      </c>
      <c r="J121" s="72">
        <f t="shared" si="60"/>
        <v>25174</v>
      </c>
      <c r="K121" s="72">
        <f t="shared" si="60"/>
        <v>415623</v>
      </c>
    </row>
    <row r="122" spans="1:11" ht="16.5">
      <c r="A122" s="34"/>
      <c r="B122" s="29"/>
      <c r="C122" s="30"/>
      <c r="D122" s="32"/>
      <c r="E122" s="32"/>
      <c r="F122" s="74"/>
      <c r="G122" s="74"/>
      <c r="H122" s="74"/>
      <c r="I122" s="74"/>
      <c r="J122" s="74"/>
      <c r="K122" s="100"/>
    </row>
    <row r="123" spans="1:11" ht="16.5">
      <c r="A123" s="143"/>
      <c r="B123" s="29" t="s">
        <v>162</v>
      </c>
      <c r="C123" s="144"/>
      <c r="D123" s="145"/>
      <c r="E123" s="145"/>
      <c r="F123" s="146"/>
      <c r="G123" s="147"/>
      <c r="H123" s="148"/>
      <c r="I123" s="94"/>
      <c r="J123" s="149"/>
      <c r="K123" s="150"/>
    </row>
    <row r="124" spans="1:11" ht="16.5">
      <c r="A124" s="14">
        <v>1</v>
      </c>
      <c r="B124" s="67" t="s">
        <v>227</v>
      </c>
      <c r="C124" s="16" t="s">
        <v>228</v>
      </c>
      <c r="D124" s="22">
        <v>353</v>
      </c>
      <c r="E124" s="22" t="s">
        <v>78</v>
      </c>
      <c r="F124" s="85">
        <v>68000</v>
      </c>
      <c r="G124" s="77">
        <v>5663</v>
      </c>
      <c r="H124" s="71">
        <f>ROUND(F124/36,0)</f>
        <v>1889</v>
      </c>
      <c r="I124" s="69">
        <f>ROUND(G124*13%*28/365,0)</f>
        <v>56</v>
      </c>
      <c r="J124" s="104">
        <f t="shared" ref="J124:J126" si="61">SUM(H124:I124)</f>
        <v>1945</v>
      </c>
      <c r="K124" s="106">
        <f t="shared" ref="K124:K126" si="62">G124-H124</f>
        <v>3774</v>
      </c>
    </row>
    <row r="125" spans="1:11" ht="16.5">
      <c r="A125" s="14">
        <v>2</v>
      </c>
      <c r="B125" s="67" t="s">
        <v>227</v>
      </c>
      <c r="C125" s="16" t="s">
        <v>258</v>
      </c>
      <c r="D125" s="22">
        <v>383</v>
      </c>
      <c r="E125" s="22" t="s">
        <v>78</v>
      </c>
      <c r="F125" s="85">
        <v>90000</v>
      </c>
      <c r="G125" s="77">
        <v>17500</v>
      </c>
      <c r="H125" s="71">
        <f>ROUND(F125/36,0)</f>
        <v>2500</v>
      </c>
      <c r="I125" s="69">
        <f t="shared" ref="I125:I126" si="63">ROUND(G125*13%*28/365,0)</f>
        <v>175</v>
      </c>
      <c r="J125" s="104">
        <f t="shared" si="61"/>
        <v>2675</v>
      </c>
      <c r="K125" s="106">
        <f t="shared" si="62"/>
        <v>15000</v>
      </c>
    </row>
    <row r="126" spans="1:11" ht="16.5">
      <c r="A126" s="34">
        <v>3</v>
      </c>
      <c r="B126" s="67" t="s">
        <v>163</v>
      </c>
      <c r="C126" s="111" t="s">
        <v>434</v>
      </c>
      <c r="D126" s="32">
        <v>162</v>
      </c>
      <c r="E126" s="32" t="s">
        <v>78</v>
      </c>
      <c r="F126" s="85">
        <v>200000</v>
      </c>
      <c r="G126" s="77">
        <v>196000</v>
      </c>
      <c r="H126" s="71">
        <v>4000</v>
      </c>
      <c r="I126" s="69">
        <f t="shared" si="63"/>
        <v>1955</v>
      </c>
      <c r="J126" s="104">
        <f t="shared" si="61"/>
        <v>5955</v>
      </c>
      <c r="K126" s="106">
        <f t="shared" si="62"/>
        <v>192000</v>
      </c>
    </row>
    <row r="127" spans="1:11" ht="16.5">
      <c r="A127" s="34"/>
      <c r="B127" s="56" t="s">
        <v>4</v>
      </c>
      <c r="C127" s="30"/>
      <c r="D127" s="30"/>
      <c r="E127" s="30"/>
      <c r="F127" s="97">
        <f>SUM(F124:F126)</f>
        <v>358000</v>
      </c>
      <c r="G127" s="97">
        <f>SUM(G124:G126)</f>
        <v>219163</v>
      </c>
      <c r="H127" s="97">
        <f t="shared" ref="H127:K127" si="64">SUM(H124:H126)</f>
        <v>8389</v>
      </c>
      <c r="I127" s="97">
        <f t="shared" si="64"/>
        <v>2186</v>
      </c>
      <c r="J127" s="97">
        <f t="shared" si="64"/>
        <v>10575</v>
      </c>
      <c r="K127" s="97">
        <f t="shared" si="64"/>
        <v>210774</v>
      </c>
    </row>
    <row r="128" spans="1:11" ht="16.5">
      <c r="A128" s="34"/>
      <c r="B128" s="29"/>
      <c r="C128" s="30"/>
      <c r="D128" s="30"/>
      <c r="E128" s="30"/>
      <c r="F128" s="91"/>
      <c r="G128" s="91"/>
      <c r="H128" s="74"/>
      <c r="I128" s="74"/>
      <c r="J128" s="74"/>
      <c r="K128" s="133"/>
    </row>
    <row r="129" spans="1:11" ht="16.5">
      <c r="A129" s="34"/>
      <c r="B129" s="29" t="s">
        <v>282</v>
      </c>
      <c r="C129" s="30"/>
      <c r="D129" s="30"/>
      <c r="E129" s="30"/>
      <c r="F129" s="78"/>
      <c r="G129" s="79"/>
      <c r="H129" s="74"/>
      <c r="I129" s="80"/>
      <c r="J129" s="74"/>
      <c r="K129" s="55"/>
    </row>
    <row r="130" spans="1:11" ht="16.5">
      <c r="A130" s="14">
        <v>1</v>
      </c>
      <c r="B130" s="67" t="s">
        <v>84</v>
      </c>
      <c r="C130" s="16" t="s">
        <v>360</v>
      </c>
      <c r="D130" s="22">
        <v>77</v>
      </c>
      <c r="E130" s="22" t="s">
        <v>78</v>
      </c>
      <c r="F130" s="85">
        <v>150000</v>
      </c>
      <c r="G130" s="77">
        <v>108330</v>
      </c>
      <c r="H130" s="71">
        <f>ROUND(F130/36,0)</f>
        <v>4167</v>
      </c>
      <c r="I130" s="69">
        <f>ROUND(G130*13%*28/365,0)</f>
        <v>1080</v>
      </c>
      <c r="J130" s="104">
        <f>SUM(H130:I130)</f>
        <v>5247</v>
      </c>
      <c r="K130" s="106">
        <f t="shared" ref="K130:K131" si="65">G130-H130</f>
        <v>104163</v>
      </c>
    </row>
    <row r="131" spans="1:11" ht="16.5">
      <c r="A131" s="14">
        <v>2</v>
      </c>
      <c r="B131" s="14" t="s">
        <v>84</v>
      </c>
      <c r="C131" s="16" t="s">
        <v>392</v>
      </c>
      <c r="D131" s="22">
        <v>128</v>
      </c>
      <c r="E131" s="22" t="s">
        <v>78</v>
      </c>
      <c r="F131" s="85">
        <v>120000</v>
      </c>
      <c r="G131" s="77">
        <v>108000</v>
      </c>
      <c r="H131" s="71">
        <v>2400</v>
      </c>
      <c r="I131" s="69">
        <f>ROUND(G131*13%*28/365,0)</f>
        <v>1077</v>
      </c>
      <c r="J131" s="104">
        <f>SUM(H131:I131)</f>
        <v>3477</v>
      </c>
      <c r="K131" s="106">
        <f t="shared" si="65"/>
        <v>105600</v>
      </c>
    </row>
    <row r="132" spans="1:11" ht="16.5">
      <c r="A132" s="34"/>
      <c r="B132" s="29"/>
      <c r="C132" s="30"/>
      <c r="D132" s="30"/>
      <c r="E132" s="30"/>
      <c r="F132" s="97">
        <f>SUM(F130:F131)</f>
        <v>270000</v>
      </c>
      <c r="G132" s="97">
        <f t="shared" ref="G132:K132" si="66">SUM(G130:G131)</f>
        <v>216330</v>
      </c>
      <c r="H132" s="97">
        <f t="shared" si="66"/>
        <v>6567</v>
      </c>
      <c r="I132" s="97">
        <f t="shared" si="66"/>
        <v>2157</v>
      </c>
      <c r="J132" s="97">
        <f>SUM(H132:I132)</f>
        <v>8724</v>
      </c>
      <c r="K132" s="97">
        <f t="shared" si="66"/>
        <v>209763</v>
      </c>
    </row>
    <row r="133" spans="1:11" ht="16.5">
      <c r="A133" s="34"/>
      <c r="B133" s="29" t="s">
        <v>300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1" ht="16.5">
      <c r="A134" s="14">
        <v>1</v>
      </c>
      <c r="B134" s="67" t="s">
        <v>406</v>
      </c>
      <c r="C134" s="16" t="s">
        <v>302</v>
      </c>
      <c r="D134" s="22">
        <v>8</v>
      </c>
      <c r="E134" s="22" t="s">
        <v>78</v>
      </c>
      <c r="F134" s="85">
        <v>200000</v>
      </c>
      <c r="G134" s="77">
        <v>88880</v>
      </c>
      <c r="H134" s="71">
        <f>ROUND(F134/36,0)</f>
        <v>5556</v>
      </c>
      <c r="I134" s="69">
        <f>ROUND(G134*13%*28/365,0)</f>
        <v>886</v>
      </c>
      <c r="J134" s="104">
        <f>SUM(H134:I134)</f>
        <v>6442</v>
      </c>
      <c r="K134" s="106">
        <f>SUM(G134-H134)</f>
        <v>83324</v>
      </c>
    </row>
    <row r="135" spans="1:11" ht="16.5">
      <c r="A135" s="152">
        <v>2</v>
      </c>
      <c r="B135" s="67" t="s">
        <v>406</v>
      </c>
      <c r="C135" s="16" t="s">
        <v>304</v>
      </c>
      <c r="D135" s="22">
        <v>12</v>
      </c>
      <c r="E135" s="22" t="s">
        <v>78</v>
      </c>
      <c r="F135" s="85">
        <v>200000</v>
      </c>
      <c r="G135" s="77">
        <v>88880</v>
      </c>
      <c r="H135" s="71">
        <f>ROUND(F135/36,0)</f>
        <v>5556</v>
      </c>
      <c r="I135" s="69">
        <f t="shared" ref="I135:I136" si="67">ROUND(G135*13%*28/365,0)</f>
        <v>886</v>
      </c>
      <c r="J135" s="104">
        <f t="shared" ref="J135:J136" si="68">SUM(H135:I135)</f>
        <v>6442</v>
      </c>
      <c r="K135" s="106">
        <f t="shared" ref="K135:K136" si="69">SUM(G135-H135)</f>
        <v>83324</v>
      </c>
    </row>
    <row r="136" spans="1:11" ht="16.5">
      <c r="A136" s="152">
        <v>3</v>
      </c>
      <c r="B136" s="152" t="s">
        <v>406</v>
      </c>
      <c r="C136" s="16" t="s">
        <v>303</v>
      </c>
      <c r="D136" s="22">
        <v>10</v>
      </c>
      <c r="E136" s="22" t="s">
        <v>78</v>
      </c>
      <c r="F136" s="85">
        <v>150000</v>
      </c>
      <c r="G136" s="77">
        <v>66660</v>
      </c>
      <c r="H136" s="71">
        <v>4167</v>
      </c>
      <c r="I136" s="69">
        <f t="shared" si="67"/>
        <v>665</v>
      </c>
      <c r="J136" s="104">
        <f t="shared" si="68"/>
        <v>4832</v>
      </c>
      <c r="K136" s="106">
        <f t="shared" si="69"/>
        <v>62493</v>
      </c>
    </row>
    <row r="137" spans="1:11" ht="16.5">
      <c r="A137" s="34"/>
      <c r="B137" s="29"/>
      <c r="C137" s="30"/>
      <c r="D137" s="30"/>
      <c r="E137" s="30"/>
      <c r="F137" s="97">
        <f>SUM(F134:F136)</f>
        <v>550000</v>
      </c>
      <c r="G137" s="97">
        <f t="shared" ref="G137:K137" si="70">SUM(G134:G136)</f>
        <v>244420</v>
      </c>
      <c r="H137" s="97">
        <f t="shared" si="70"/>
        <v>15279</v>
      </c>
      <c r="I137" s="97">
        <f t="shared" si="70"/>
        <v>2437</v>
      </c>
      <c r="J137" s="97">
        <f>SUM(H137:I137)</f>
        <v>17716</v>
      </c>
      <c r="K137" s="97">
        <f t="shared" si="70"/>
        <v>229141</v>
      </c>
    </row>
    <row r="138" spans="1:11" ht="16.5">
      <c r="A138" s="34"/>
      <c r="B138" s="29" t="s">
        <v>352</v>
      </c>
      <c r="C138" s="30"/>
      <c r="D138" s="30"/>
      <c r="E138" s="30"/>
      <c r="F138" s="78"/>
      <c r="G138" s="79"/>
      <c r="H138" s="74"/>
      <c r="I138" s="80"/>
      <c r="J138" s="74"/>
      <c r="K138" s="55"/>
    </row>
    <row r="139" spans="1:11" ht="16.5">
      <c r="A139" s="14">
        <v>1</v>
      </c>
      <c r="B139" s="67" t="s">
        <v>407</v>
      </c>
      <c r="C139" s="16" t="s">
        <v>351</v>
      </c>
      <c r="D139" s="22">
        <v>71</v>
      </c>
      <c r="E139" s="22" t="s">
        <v>78</v>
      </c>
      <c r="F139" s="85">
        <v>180000</v>
      </c>
      <c r="G139" s="77">
        <v>120000</v>
      </c>
      <c r="H139" s="71">
        <f>ROUND(F139/36,0)</f>
        <v>5000</v>
      </c>
      <c r="I139" s="69">
        <f>ROUND(G139*13%*28/365,0)</f>
        <v>1197</v>
      </c>
      <c r="J139" s="104">
        <f>SUM(H139:I139)</f>
        <v>6197</v>
      </c>
      <c r="K139" s="106">
        <f t="shared" ref="K139" si="71">G139-H139</f>
        <v>115000</v>
      </c>
    </row>
    <row r="140" spans="1:11" ht="16.5">
      <c r="A140" s="34"/>
      <c r="B140" s="29"/>
      <c r="C140" s="30"/>
      <c r="D140" s="30"/>
      <c r="E140" s="30"/>
      <c r="F140" s="97">
        <f>SUM(F139)</f>
        <v>180000</v>
      </c>
      <c r="G140" s="97">
        <f t="shared" ref="G140:K140" si="72">SUM(G139)</f>
        <v>120000</v>
      </c>
      <c r="H140" s="97">
        <f t="shared" si="72"/>
        <v>5000</v>
      </c>
      <c r="I140" s="97">
        <f t="shared" si="72"/>
        <v>1197</v>
      </c>
      <c r="J140" s="97">
        <f>SUM(H140:I140)</f>
        <v>6197</v>
      </c>
      <c r="K140" s="97">
        <f t="shared" si="72"/>
        <v>115000</v>
      </c>
    </row>
    <row r="141" spans="1:11" ht="16.5">
      <c r="A141" s="34"/>
      <c r="B141" s="29" t="s">
        <v>404</v>
      </c>
      <c r="C141" s="30"/>
      <c r="D141" s="30"/>
      <c r="E141" s="30"/>
      <c r="F141" s="78"/>
      <c r="G141" s="79"/>
      <c r="H141" s="74"/>
      <c r="I141" s="80"/>
      <c r="J141" s="74"/>
      <c r="K141" s="55"/>
    </row>
    <row r="142" spans="1:11" ht="16.5">
      <c r="A142" s="14">
        <v>1</v>
      </c>
      <c r="B142" s="67" t="s">
        <v>408</v>
      </c>
      <c r="C142" s="16" t="s">
        <v>420</v>
      </c>
      <c r="D142" s="22">
        <v>88</v>
      </c>
      <c r="E142" s="22" t="s">
        <v>78</v>
      </c>
      <c r="F142" s="85">
        <v>300000</v>
      </c>
      <c r="G142" s="77">
        <v>256800</v>
      </c>
      <c r="H142" s="71">
        <v>6000</v>
      </c>
      <c r="I142" s="69">
        <f>ROUND(G142*13%*28/365,0)</f>
        <v>2561</v>
      </c>
      <c r="J142" s="104">
        <f>SUM(H142:I142)</f>
        <v>8561</v>
      </c>
      <c r="K142" s="106">
        <f t="shared" ref="K142" si="73">G142-H142</f>
        <v>250800</v>
      </c>
    </row>
    <row r="143" spans="1:11" ht="16.5">
      <c r="A143" s="34"/>
      <c r="B143" s="29"/>
      <c r="C143" s="30"/>
      <c r="D143" s="30"/>
      <c r="E143" s="30"/>
      <c r="F143" s="97">
        <f>SUM(F142)</f>
        <v>300000</v>
      </c>
      <c r="G143" s="97">
        <f t="shared" ref="G143:I143" si="74">SUM(G142)</f>
        <v>256800</v>
      </c>
      <c r="H143" s="97">
        <f t="shared" si="74"/>
        <v>6000</v>
      </c>
      <c r="I143" s="97">
        <f t="shared" si="74"/>
        <v>2561</v>
      </c>
      <c r="J143" s="97">
        <f>SUM(H143:I143)</f>
        <v>8561</v>
      </c>
      <c r="K143" s="97">
        <f t="shared" ref="K143" si="75">SUM(K142)</f>
        <v>250800</v>
      </c>
    </row>
    <row r="144" spans="1:11" ht="17.25" thickBot="1">
      <c r="A144" s="34"/>
      <c r="B144" s="29"/>
      <c r="C144" s="30"/>
      <c r="D144" s="30"/>
      <c r="E144" s="30"/>
      <c r="F144" s="97"/>
      <c r="G144" s="97"/>
      <c r="H144" s="72"/>
      <c r="I144" s="72"/>
      <c r="J144" s="72"/>
      <c r="K144" s="131"/>
    </row>
    <row r="145" spans="2:12" ht="17.25" thickBot="1">
      <c r="B145" s="51" t="s">
        <v>20</v>
      </c>
      <c r="C145" s="39"/>
      <c r="D145" s="39"/>
      <c r="E145" s="39"/>
      <c r="F145" s="72">
        <f t="shared" ref="F145:K145" si="76">SUM(F140+F137+F132+F127+F121+F113+F107+F96+F91+F76+F64+F53+F42+F35+F27+F20+F11+F143)</f>
        <v>14378000</v>
      </c>
      <c r="G145" s="72">
        <f t="shared" si="76"/>
        <v>9900483</v>
      </c>
      <c r="H145" s="72">
        <f t="shared" si="76"/>
        <v>344933</v>
      </c>
      <c r="I145" s="72">
        <f t="shared" si="76"/>
        <v>101280</v>
      </c>
      <c r="J145" s="72">
        <f t="shared" si="76"/>
        <v>446213</v>
      </c>
      <c r="K145" s="72">
        <f t="shared" si="76"/>
        <v>9555550</v>
      </c>
    </row>
    <row r="146" spans="2:12">
      <c r="B146" s="2"/>
      <c r="C146" s="2"/>
      <c r="D146" s="3"/>
      <c r="E146" s="3"/>
      <c r="F146" s="3"/>
      <c r="G146" s="3"/>
    </row>
    <row r="147" spans="2:12">
      <c r="B147" s="2"/>
      <c r="C147" s="2"/>
      <c r="D147" s="3"/>
      <c r="E147" s="3"/>
      <c r="F147" s="3"/>
      <c r="G147" s="3"/>
    </row>
    <row r="148" spans="2:12" ht="18.75">
      <c r="E148" s="4"/>
      <c r="F148" s="1"/>
      <c r="G148" s="1"/>
      <c r="L148" t="s">
        <v>321</v>
      </c>
    </row>
    <row r="149" spans="2:12">
      <c r="F149" s="1"/>
      <c r="G149" s="1"/>
    </row>
    <row r="151" spans="2:12" ht="16.5">
      <c r="B151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6" max="10" man="1"/>
    <brk id="65" max="10" man="1"/>
    <brk id="108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M159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" customWidth="1"/>
    <col min="3" max="3" width="23.5703125" customWidth="1"/>
    <col min="4" max="4" width="5.28515625" customWidth="1"/>
    <col min="5" max="5" width="7.42578125" customWidth="1"/>
    <col min="6" max="6" width="10.7109375" customWidth="1"/>
    <col min="7" max="7" width="9.2851562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428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405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27772</v>
      </c>
      <c r="H6" s="71">
        <f t="shared" ref="H6:H10" si="0">ROUND(F6/36,0)</f>
        <v>2778</v>
      </c>
      <c r="I6" s="69">
        <f>ROUND(G6*13%*31/365,0)</f>
        <v>307</v>
      </c>
      <c r="J6" s="71">
        <f t="shared" ref="J6:J10" si="1">SUM(H6:I6)</f>
        <v>3085</v>
      </c>
      <c r="K6" s="135">
        <f t="shared" ref="K6:K10" si="2">G6-H6</f>
        <v>24994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98000</v>
      </c>
      <c r="H7" s="71">
        <v>2000</v>
      </c>
      <c r="I7" s="69">
        <v>1531</v>
      </c>
      <c r="J7" s="71">
        <f t="shared" ref="J7" si="3">SUM(H7:I7)</f>
        <v>3531</v>
      </c>
      <c r="K7" s="135">
        <f t="shared" si="2"/>
        <v>96000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224000</v>
      </c>
      <c r="H8" s="71">
        <v>4480</v>
      </c>
      <c r="I8" s="69">
        <v>2792</v>
      </c>
      <c r="J8" s="71">
        <f t="shared" si="1"/>
        <v>7272</v>
      </c>
      <c r="K8" s="135">
        <f t="shared" si="2"/>
        <v>219520</v>
      </c>
    </row>
    <row r="9" spans="1:11" ht="16.5">
      <c r="A9" s="10">
        <v>4</v>
      </c>
      <c r="B9" s="156" t="s">
        <v>353</v>
      </c>
      <c r="C9" s="122" t="s">
        <v>354</v>
      </c>
      <c r="D9" s="124">
        <v>72</v>
      </c>
      <c r="E9" s="122" t="s">
        <v>38</v>
      </c>
      <c r="F9" s="70">
        <v>30000</v>
      </c>
      <c r="G9" s="77">
        <v>21670</v>
      </c>
      <c r="H9" s="71">
        <f t="shared" si="0"/>
        <v>833</v>
      </c>
      <c r="I9" s="69">
        <f t="shared" ref="I9:I10" si="4">ROUND(G9*13%*31/365,0)</f>
        <v>239</v>
      </c>
      <c r="J9" s="71">
        <f t="shared" si="1"/>
        <v>1072</v>
      </c>
      <c r="K9" s="135">
        <f t="shared" si="2"/>
        <v>20837</v>
      </c>
    </row>
    <row r="10" spans="1:11" ht="16.5">
      <c r="A10" s="10">
        <v>5</v>
      </c>
      <c r="B10" s="156" t="s">
        <v>353</v>
      </c>
      <c r="C10" s="122" t="s">
        <v>362</v>
      </c>
      <c r="D10" s="124">
        <v>74</v>
      </c>
      <c r="E10" s="122" t="s">
        <v>38</v>
      </c>
      <c r="F10" s="70">
        <v>50000</v>
      </c>
      <c r="G10" s="77">
        <v>37499</v>
      </c>
      <c r="H10" s="71">
        <f t="shared" si="0"/>
        <v>1389</v>
      </c>
      <c r="I10" s="69">
        <f t="shared" si="4"/>
        <v>414</v>
      </c>
      <c r="J10" s="71">
        <f t="shared" si="1"/>
        <v>1803</v>
      </c>
      <c r="K10" s="135">
        <f t="shared" si="2"/>
        <v>36110</v>
      </c>
    </row>
    <row r="11" spans="1:11" ht="16.5">
      <c r="A11" s="10"/>
      <c r="B11" s="13" t="s">
        <v>4</v>
      </c>
      <c r="C11" s="10"/>
      <c r="D11" s="10"/>
      <c r="E11" s="10"/>
      <c r="F11" s="127">
        <f>SUM(F6:F10)</f>
        <v>504000</v>
      </c>
      <c r="G11" s="127">
        <f t="shared" ref="G11:K11" si="5">SUM(G6:G10)</f>
        <v>408941</v>
      </c>
      <c r="H11" s="127">
        <f t="shared" si="5"/>
        <v>11480</v>
      </c>
      <c r="I11" s="127">
        <f>SUM(I6:I10)</f>
        <v>5283</v>
      </c>
      <c r="J11" s="127">
        <f t="shared" si="5"/>
        <v>16763</v>
      </c>
      <c r="K11" s="127">
        <f t="shared" si="5"/>
        <v>397461</v>
      </c>
    </row>
    <row r="12" spans="1:11" ht="16.5">
      <c r="A12" s="44"/>
      <c r="B12" s="29"/>
      <c r="C12" s="44"/>
      <c r="D12" s="44"/>
      <c r="E12" s="44"/>
      <c r="F12" s="159"/>
      <c r="G12" s="159"/>
      <c r="H12" s="159"/>
      <c r="I12" s="159"/>
      <c r="J12" s="159"/>
      <c r="K12" s="160"/>
    </row>
    <row r="13" spans="1:11" ht="16.5">
      <c r="A13" s="28"/>
      <c r="B13" s="29" t="s">
        <v>5</v>
      </c>
      <c r="C13" s="30"/>
      <c r="D13" s="30"/>
      <c r="E13" s="30"/>
      <c r="F13" s="73"/>
      <c r="G13" s="73"/>
      <c r="H13" s="75"/>
      <c r="I13" s="76"/>
      <c r="J13" s="76"/>
      <c r="K13" s="120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6" t="s">
        <v>38</v>
      </c>
      <c r="F14" s="70">
        <v>250000</v>
      </c>
      <c r="G14" s="77">
        <v>211955</v>
      </c>
      <c r="H14" s="71">
        <v>5435</v>
      </c>
      <c r="I14" s="69">
        <f>ROUND(G14*13%*31/365,0)</f>
        <v>2340</v>
      </c>
      <c r="J14" s="71">
        <f t="shared" ref="J14:J27" si="6">SUM(H14:I14)</f>
        <v>7775</v>
      </c>
      <c r="K14" s="106">
        <f t="shared" ref="K14:K27" si="7">G14-H14</f>
        <v>206520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6" t="s">
        <v>38</v>
      </c>
      <c r="F15" s="70">
        <v>250000</v>
      </c>
      <c r="G15" s="77">
        <v>215000</v>
      </c>
      <c r="H15" s="71">
        <v>5000</v>
      </c>
      <c r="I15" s="69">
        <f t="shared" ref="I15:I19" si="8">ROUND(G15*13%*31/365,0)</f>
        <v>2374</v>
      </c>
      <c r="J15" s="71">
        <f t="shared" si="6"/>
        <v>7374</v>
      </c>
      <c r="K15" s="106">
        <f t="shared" si="7"/>
        <v>210000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6" t="s">
        <v>38</v>
      </c>
      <c r="F16" s="70">
        <v>400000</v>
      </c>
      <c r="G16" s="77">
        <v>352000</v>
      </c>
      <c r="H16" s="71">
        <v>8000</v>
      </c>
      <c r="I16" s="69">
        <f t="shared" si="8"/>
        <v>3886</v>
      </c>
      <c r="J16" s="71">
        <f t="shared" si="6"/>
        <v>11886</v>
      </c>
      <c r="K16" s="106">
        <f t="shared" si="7"/>
        <v>344000</v>
      </c>
    </row>
    <row r="17" spans="1:11" ht="15.75">
      <c r="A17" s="15">
        <v>4</v>
      </c>
      <c r="B17" s="14" t="s">
        <v>5</v>
      </c>
      <c r="C17" s="16" t="s">
        <v>143</v>
      </c>
      <c r="D17" s="17">
        <v>102</v>
      </c>
      <c r="E17" s="16" t="s">
        <v>38</v>
      </c>
      <c r="F17" s="70">
        <v>190000</v>
      </c>
      <c r="G17" s="77">
        <v>171000</v>
      </c>
      <c r="H17" s="71">
        <v>3800</v>
      </c>
      <c r="I17" s="69">
        <f t="shared" si="8"/>
        <v>1888</v>
      </c>
      <c r="J17" s="71">
        <f t="shared" si="6"/>
        <v>5688</v>
      </c>
      <c r="K17" s="106">
        <f t="shared" si="7"/>
        <v>167200</v>
      </c>
    </row>
    <row r="18" spans="1:11" ht="15.75">
      <c r="A18" s="15">
        <v>5</v>
      </c>
      <c r="B18" s="14" t="s">
        <v>128</v>
      </c>
      <c r="C18" s="16" t="s">
        <v>373</v>
      </c>
      <c r="D18" s="17">
        <v>291</v>
      </c>
      <c r="E18" s="16" t="s">
        <v>38</v>
      </c>
      <c r="F18" s="70">
        <v>150000</v>
      </c>
      <c r="G18" s="77">
        <v>4155</v>
      </c>
      <c r="H18" s="71">
        <v>4155</v>
      </c>
      <c r="I18" s="69">
        <f t="shared" si="8"/>
        <v>46</v>
      </c>
      <c r="J18" s="71">
        <f t="shared" si="6"/>
        <v>4201</v>
      </c>
      <c r="K18" s="106">
        <f>G18-H18</f>
        <v>0</v>
      </c>
    </row>
    <row r="19" spans="1:11" ht="15.75">
      <c r="A19" s="15">
        <v>6</v>
      </c>
      <c r="B19" s="14" t="s">
        <v>386</v>
      </c>
      <c r="C19" s="16" t="s">
        <v>387</v>
      </c>
      <c r="D19" s="17">
        <v>116</v>
      </c>
      <c r="E19" s="16" t="s">
        <v>38</v>
      </c>
      <c r="F19" s="70">
        <v>200000</v>
      </c>
      <c r="G19" s="77">
        <v>180000</v>
      </c>
      <c r="H19" s="71">
        <v>4000</v>
      </c>
      <c r="I19" s="69">
        <f t="shared" si="8"/>
        <v>1987</v>
      </c>
      <c r="J19" s="71">
        <f t="shared" si="6"/>
        <v>5987</v>
      </c>
      <c r="K19" s="106">
        <f>G19-H19</f>
        <v>176000</v>
      </c>
    </row>
    <row r="20" spans="1:11" ht="15.75">
      <c r="A20" s="15">
        <v>7</v>
      </c>
      <c r="B20" s="14" t="s">
        <v>429</v>
      </c>
      <c r="C20" s="16" t="s">
        <v>430</v>
      </c>
      <c r="D20" s="17">
        <v>156</v>
      </c>
      <c r="E20" s="16" t="s">
        <v>38</v>
      </c>
      <c r="F20" s="70">
        <v>150000</v>
      </c>
      <c r="G20" s="77">
        <v>150000</v>
      </c>
      <c r="H20" s="71">
        <v>3000</v>
      </c>
      <c r="I20" s="69">
        <v>2885</v>
      </c>
      <c r="J20" s="71">
        <f t="shared" ref="J20" si="9">SUM(H20:I20)</f>
        <v>5885</v>
      </c>
      <c r="K20" s="106">
        <f>G20-H20</f>
        <v>147000</v>
      </c>
    </row>
    <row r="21" spans="1:11" ht="16.5">
      <c r="A21" s="15"/>
      <c r="B21" s="13" t="s">
        <v>4</v>
      </c>
      <c r="C21" s="16"/>
      <c r="D21" s="17"/>
      <c r="E21" s="16"/>
      <c r="F21" s="97">
        <f>SUM(F14:F20)</f>
        <v>1590000</v>
      </c>
      <c r="G21" s="97">
        <f t="shared" ref="G21:K21" si="10">SUM(G14:G20)</f>
        <v>1284110</v>
      </c>
      <c r="H21" s="97">
        <f t="shared" si="10"/>
        <v>33390</v>
      </c>
      <c r="I21" s="97">
        <f t="shared" si="10"/>
        <v>15406</v>
      </c>
      <c r="J21" s="97">
        <f t="shared" si="10"/>
        <v>48796</v>
      </c>
      <c r="K21" s="97">
        <f t="shared" si="10"/>
        <v>1250720</v>
      </c>
    </row>
    <row r="22" spans="1:11" ht="16.5">
      <c r="A22" s="15"/>
      <c r="B22" s="13"/>
      <c r="C22" s="16"/>
      <c r="D22" s="17"/>
      <c r="E22" s="16"/>
      <c r="F22" s="97"/>
      <c r="G22" s="161"/>
      <c r="H22" s="88"/>
      <c r="I22" s="72"/>
      <c r="J22" s="88"/>
      <c r="K22" s="131"/>
    </row>
    <row r="23" spans="1:11" ht="16.5">
      <c r="A23" s="15"/>
      <c r="B23" s="13" t="s">
        <v>363</v>
      </c>
      <c r="C23" s="16"/>
      <c r="D23" s="17"/>
      <c r="E23" s="16"/>
      <c r="F23" s="70"/>
      <c r="G23" s="77"/>
      <c r="H23" s="71"/>
      <c r="I23" s="69"/>
      <c r="J23" s="71"/>
      <c r="K23" s="106"/>
    </row>
    <row r="24" spans="1:11" ht="15.75">
      <c r="A24" s="15">
        <v>1</v>
      </c>
      <c r="B24" s="14" t="s">
        <v>357</v>
      </c>
      <c r="C24" s="16" t="s">
        <v>371</v>
      </c>
      <c r="D24" s="17">
        <v>87</v>
      </c>
      <c r="E24" s="16" t="s">
        <v>38</v>
      </c>
      <c r="F24" s="70">
        <v>275000</v>
      </c>
      <c r="G24" s="77">
        <v>242000</v>
      </c>
      <c r="H24" s="71">
        <v>5500</v>
      </c>
      <c r="I24" s="69">
        <f>ROUND(G24*13%*31/365,0)</f>
        <v>2672</v>
      </c>
      <c r="J24" s="71">
        <f t="shared" si="6"/>
        <v>8172</v>
      </c>
      <c r="K24" s="106">
        <f t="shared" si="7"/>
        <v>236500</v>
      </c>
    </row>
    <row r="25" spans="1:11" ht="15.75">
      <c r="A25" s="15">
        <v>2</v>
      </c>
      <c r="B25" s="14" t="s">
        <v>357</v>
      </c>
      <c r="C25" s="16" t="s">
        <v>388</v>
      </c>
      <c r="D25" s="17">
        <v>120</v>
      </c>
      <c r="E25" s="16" t="s">
        <v>38</v>
      </c>
      <c r="F25" s="70">
        <v>280000</v>
      </c>
      <c r="G25" s="77">
        <v>252000</v>
      </c>
      <c r="H25" s="71">
        <v>5600</v>
      </c>
      <c r="I25" s="69">
        <f t="shared" ref="I25:I27" si="11">ROUND(G25*13%*31/365,0)</f>
        <v>2782</v>
      </c>
      <c r="J25" s="71">
        <f t="shared" si="6"/>
        <v>8382</v>
      </c>
      <c r="K25" s="106">
        <f t="shared" si="7"/>
        <v>246400</v>
      </c>
    </row>
    <row r="26" spans="1:11" ht="15.75">
      <c r="A26" s="15">
        <v>3</v>
      </c>
      <c r="B26" s="14" t="s">
        <v>368</v>
      </c>
      <c r="C26" s="16" t="s">
        <v>372</v>
      </c>
      <c r="D26" s="17">
        <v>90</v>
      </c>
      <c r="E26" s="16" t="s">
        <v>38</v>
      </c>
      <c r="F26" s="70">
        <v>340000</v>
      </c>
      <c r="G26" s="77">
        <v>299200</v>
      </c>
      <c r="H26" s="71">
        <v>6800</v>
      </c>
      <c r="I26" s="69">
        <f t="shared" si="11"/>
        <v>3303</v>
      </c>
      <c r="J26" s="71">
        <f t="shared" si="6"/>
        <v>10103</v>
      </c>
      <c r="K26" s="106">
        <f t="shared" si="7"/>
        <v>292400</v>
      </c>
    </row>
    <row r="27" spans="1:11" ht="15.75">
      <c r="A27" s="15">
        <v>4</v>
      </c>
      <c r="B27" s="14" t="s">
        <v>363</v>
      </c>
      <c r="C27" s="16" t="s">
        <v>374</v>
      </c>
      <c r="D27" s="17">
        <v>80</v>
      </c>
      <c r="E27" s="16" t="s">
        <v>38</v>
      </c>
      <c r="F27" s="70">
        <v>200000</v>
      </c>
      <c r="G27" s="77">
        <v>168000</v>
      </c>
      <c r="H27" s="71">
        <v>4000</v>
      </c>
      <c r="I27" s="69">
        <f t="shared" si="11"/>
        <v>1855</v>
      </c>
      <c r="J27" s="71">
        <f t="shared" si="6"/>
        <v>5855</v>
      </c>
      <c r="K27" s="106">
        <f t="shared" si="7"/>
        <v>164000</v>
      </c>
    </row>
    <row r="28" spans="1:11" ht="16.5">
      <c r="B28" s="13" t="s">
        <v>4</v>
      </c>
      <c r="F28" s="131">
        <f t="shared" ref="F28:K28" si="12">SUM(F24:F27)</f>
        <v>1095000</v>
      </c>
      <c r="G28" s="131">
        <f t="shared" si="12"/>
        <v>961200</v>
      </c>
      <c r="H28" s="131">
        <f t="shared" si="12"/>
        <v>21900</v>
      </c>
      <c r="I28" s="131">
        <f t="shared" si="12"/>
        <v>10612</v>
      </c>
      <c r="J28" s="131">
        <f t="shared" si="12"/>
        <v>32512</v>
      </c>
      <c r="K28" s="131">
        <f t="shared" si="12"/>
        <v>939300</v>
      </c>
    </row>
    <row r="29" spans="1:11" ht="16.5">
      <c r="A29" s="15"/>
      <c r="B29" s="168"/>
      <c r="C29" s="20"/>
      <c r="D29" s="20"/>
      <c r="E29" s="20"/>
      <c r="F29" s="72"/>
      <c r="G29" s="72"/>
      <c r="H29" s="72"/>
      <c r="I29" s="72"/>
      <c r="J29" s="72"/>
      <c r="K29" s="72"/>
    </row>
    <row r="30" spans="1:11" ht="16.5">
      <c r="A30" s="28"/>
      <c r="B30" s="29" t="s">
        <v>10</v>
      </c>
      <c r="C30" s="30"/>
      <c r="D30" s="30"/>
      <c r="E30" s="30"/>
      <c r="F30" s="78"/>
      <c r="G30" s="79"/>
      <c r="H30" s="76"/>
      <c r="I30" s="80"/>
      <c r="J30" s="76"/>
      <c r="K30" s="55"/>
    </row>
    <row r="31" spans="1:11" ht="15.75">
      <c r="A31" s="15">
        <v>1</v>
      </c>
      <c r="B31" s="158" t="s">
        <v>182</v>
      </c>
      <c r="C31" s="16" t="s">
        <v>194</v>
      </c>
      <c r="D31" s="26" t="s">
        <v>195</v>
      </c>
      <c r="E31" s="16" t="s">
        <v>38</v>
      </c>
      <c r="F31" s="70">
        <v>120000</v>
      </c>
      <c r="G31" s="77">
        <v>3345</v>
      </c>
      <c r="H31" s="71">
        <v>3345</v>
      </c>
      <c r="I31" s="69">
        <f>ROUND(G31*13%*31/365,0)</f>
        <v>37</v>
      </c>
      <c r="J31" s="69">
        <f t="shared" ref="J31:J36" si="13">SUM(H31:I31)</f>
        <v>3382</v>
      </c>
      <c r="K31" s="106">
        <f t="shared" ref="K31:K36" si="14">G31-H31</f>
        <v>0</v>
      </c>
    </row>
    <row r="32" spans="1:11" ht="15.75">
      <c r="A32" s="15">
        <v>2</v>
      </c>
      <c r="B32" s="158" t="s">
        <v>182</v>
      </c>
      <c r="C32" s="16" t="s">
        <v>409</v>
      </c>
      <c r="D32" s="26" t="s">
        <v>219</v>
      </c>
      <c r="E32" s="16" t="s">
        <v>38</v>
      </c>
      <c r="F32" s="70">
        <v>85000</v>
      </c>
      <c r="G32" s="77">
        <v>9448</v>
      </c>
      <c r="H32" s="71">
        <f t="shared" ref="H32:H34" si="15">ROUND(F32/36,0)</f>
        <v>2361</v>
      </c>
      <c r="I32" s="69">
        <f t="shared" ref="I32:I36" si="16">ROUND(G32*13%*31/365,0)</f>
        <v>104</v>
      </c>
      <c r="J32" s="69">
        <f t="shared" si="13"/>
        <v>2465</v>
      </c>
      <c r="K32" s="106">
        <f t="shared" si="14"/>
        <v>7087</v>
      </c>
    </row>
    <row r="33" spans="1:11" ht="15.75">
      <c r="A33" s="15">
        <v>3</v>
      </c>
      <c r="B33" s="158" t="s">
        <v>120</v>
      </c>
      <c r="C33" s="16" t="s">
        <v>411</v>
      </c>
      <c r="D33" s="26" t="s">
        <v>306</v>
      </c>
      <c r="E33" s="16" t="s">
        <v>38</v>
      </c>
      <c r="F33" s="70">
        <v>170000</v>
      </c>
      <c r="G33" s="77">
        <v>80282</v>
      </c>
      <c r="H33" s="71">
        <f t="shared" si="15"/>
        <v>4722</v>
      </c>
      <c r="I33" s="69">
        <f t="shared" si="16"/>
        <v>886</v>
      </c>
      <c r="J33" s="69">
        <f t="shared" si="13"/>
        <v>5608</v>
      </c>
      <c r="K33" s="106">
        <f t="shared" si="14"/>
        <v>75560</v>
      </c>
    </row>
    <row r="34" spans="1:11" ht="15.75">
      <c r="A34" s="15">
        <v>4</v>
      </c>
      <c r="B34" s="158" t="s">
        <v>120</v>
      </c>
      <c r="C34" s="16" t="s">
        <v>417</v>
      </c>
      <c r="D34" s="26" t="s">
        <v>308</v>
      </c>
      <c r="E34" s="16" t="s">
        <v>38</v>
      </c>
      <c r="F34" s="70">
        <v>150000</v>
      </c>
      <c r="G34" s="77">
        <v>70827</v>
      </c>
      <c r="H34" s="71">
        <f t="shared" si="15"/>
        <v>4167</v>
      </c>
      <c r="I34" s="69">
        <f t="shared" si="16"/>
        <v>782</v>
      </c>
      <c r="J34" s="69">
        <f t="shared" si="13"/>
        <v>4949</v>
      </c>
      <c r="K34" s="106">
        <f t="shared" si="14"/>
        <v>66660</v>
      </c>
    </row>
    <row r="35" spans="1:11" ht="15.75">
      <c r="A35" s="15">
        <v>5</v>
      </c>
      <c r="B35" s="158" t="s">
        <v>120</v>
      </c>
      <c r="C35" s="16" t="s">
        <v>427</v>
      </c>
      <c r="D35" s="26" t="s">
        <v>326</v>
      </c>
      <c r="E35" s="16" t="s">
        <v>38</v>
      </c>
      <c r="F35" s="70">
        <v>130000</v>
      </c>
      <c r="G35" s="77">
        <v>75835</v>
      </c>
      <c r="H35" s="71">
        <v>3611</v>
      </c>
      <c r="I35" s="69">
        <f t="shared" si="16"/>
        <v>837</v>
      </c>
      <c r="J35" s="69">
        <f>SUM(H35:I35)</f>
        <v>4448</v>
      </c>
      <c r="K35" s="106">
        <f>G35-H35</f>
        <v>72224</v>
      </c>
    </row>
    <row r="36" spans="1:11" ht="15.75">
      <c r="A36" s="15">
        <v>6</v>
      </c>
      <c r="B36" s="158" t="s">
        <v>91</v>
      </c>
      <c r="C36" s="16" t="s">
        <v>432</v>
      </c>
      <c r="D36" s="26" t="s">
        <v>433</v>
      </c>
      <c r="E36" s="16" t="s">
        <v>38</v>
      </c>
      <c r="F36" s="70">
        <v>150000</v>
      </c>
      <c r="G36" s="77">
        <v>150000</v>
      </c>
      <c r="H36" s="71">
        <v>3000</v>
      </c>
      <c r="I36" s="69">
        <f t="shared" si="16"/>
        <v>1656</v>
      </c>
      <c r="J36" s="69">
        <f t="shared" si="13"/>
        <v>4656</v>
      </c>
      <c r="K36" s="106">
        <f t="shared" si="14"/>
        <v>147000</v>
      </c>
    </row>
    <row r="37" spans="1:11" ht="16.5">
      <c r="A37" s="15"/>
      <c r="B37" s="13" t="s">
        <v>4</v>
      </c>
      <c r="C37" s="20"/>
      <c r="D37" s="20"/>
      <c r="E37" s="20"/>
      <c r="F37" s="72">
        <f>SUM(F31:F36)</f>
        <v>805000</v>
      </c>
      <c r="G37" s="72">
        <f t="shared" ref="G37:K37" si="17">SUM(G31:G36)</f>
        <v>389737</v>
      </c>
      <c r="H37" s="72">
        <f t="shared" si="17"/>
        <v>21206</v>
      </c>
      <c r="I37" s="72">
        <f t="shared" si="17"/>
        <v>4302</v>
      </c>
      <c r="J37" s="72">
        <f t="shared" si="17"/>
        <v>25508</v>
      </c>
      <c r="K37" s="72">
        <f t="shared" si="17"/>
        <v>368531</v>
      </c>
    </row>
    <row r="38" spans="1:11" ht="16.5">
      <c r="A38" s="28"/>
      <c r="B38" s="29"/>
      <c r="C38" s="30"/>
      <c r="D38" s="30"/>
      <c r="E38" s="30"/>
      <c r="F38" s="78"/>
      <c r="G38" s="79"/>
      <c r="H38" s="74"/>
      <c r="I38" s="80"/>
      <c r="J38" s="74"/>
      <c r="K38" s="55"/>
    </row>
    <row r="39" spans="1:11" ht="16.5">
      <c r="A39" s="28"/>
      <c r="B39" s="29" t="s">
        <v>11</v>
      </c>
      <c r="C39" s="30"/>
      <c r="D39" s="30"/>
      <c r="E39" s="30"/>
      <c r="F39" s="78"/>
      <c r="G39" s="79"/>
      <c r="H39" s="76"/>
      <c r="I39" s="80"/>
      <c r="J39" s="76"/>
      <c r="K39" s="55"/>
    </row>
    <row r="40" spans="1:11" ht="15.75">
      <c r="A40" s="15">
        <v>1</v>
      </c>
      <c r="B40" s="14" t="s">
        <v>11</v>
      </c>
      <c r="C40" s="16" t="s">
        <v>412</v>
      </c>
      <c r="D40" s="19">
        <v>70</v>
      </c>
      <c r="E40" s="16" t="s">
        <v>38</v>
      </c>
      <c r="F40" s="70">
        <v>300000</v>
      </c>
      <c r="G40" s="77">
        <v>208337</v>
      </c>
      <c r="H40" s="71">
        <f>ROUND(F40/36,0)</f>
        <v>8333</v>
      </c>
      <c r="I40" s="69">
        <f>ROUND(G40*13%*31/365,0)</f>
        <v>2300</v>
      </c>
      <c r="J40" s="99">
        <f t="shared" ref="J40:J42" si="18">SUM(H40:I40)</f>
        <v>10633</v>
      </c>
      <c r="K40" s="106">
        <f t="shared" ref="K40:K42" si="19">G40-H40</f>
        <v>200004</v>
      </c>
    </row>
    <row r="41" spans="1:11" ht="15.75">
      <c r="A41" s="15">
        <v>2</v>
      </c>
      <c r="B41" s="14" t="s">
        <v>73</v>
      </c>
      <c r="C41" s="16" t="s">
        <v>414</v>
      </c>
      <c r="D41" s="19">
        <v>68</v>
      </c>
      <c r="E41" s="16" t="s">
        <v>38</v>
      </c>
      <c r="F41" s="70">
        <v>100000</v>
      </c>
      <c r="G41" s="77">
        <v>69442</v>
      </c>
      <c r="H41" s="71">
        <v>2778</v>
      </c>
      <c r="I41" s="69">
        <f t="shared" ref="I41:I42" si="20">ROUND(G41*13%*31/365,0)</f>
        <v>767</v>
      </c>
      <c r="J41" s="99">
        <f t="shared" si="18"/>
        <v>3545</v>
      </c>
      <c r="K41" s="106">
        <f t="shared" si="19"/>
        <v>66664</v>
      </c>
    </row>
    <row r="42" spans="1:11" ht="15.75">
      <c r="A42" s="15">
        <v>3</v>
      </c>
      <c r="B42" s="14" t="s">
        <v>73</v>
      </c>
      <c r="C42" s="16" t="s">
        <v>415</v>
      </c>
      <c r="D42" s="19">
        <v>69</v>
      </c>
      <c r="E42" s="16" t="s">
        <v>38</v>
      </c>
      <c r="F42" s="70">
        <v>340000</v>
      </c>
      <c r="G42" s="77">
        <v>123125</v>
      </c>
      <c r="H42" s="71">
        <v>10625</v>
      </c>
      <c r="I42" s="69">
        <f t="shared" si="20"/>
        <v>1359</v>
      </c>
      <c r="J42" s="99">
        <f t="shared" si="18"/>
        <v>11984</v>
      </c>
      <c r="K42" s="106">
        <f t="shared" si="19"/>
        <v>112500</v>
      </c>
    </row>
    <row r="43" spans="1:11" ht="16.5">
      <c r="A43" s="15"/>
      <c r="B43" s="13" t="s">
        <v>4</v>
      </c>
      <c r="C43" s="20"/>
      <c r="D43" s="20"/>
      <c r="E43" s="20"/>
      <c r="F43" s="72">
        <f t="shared" ref="F43:K43" si="21">SUM(F40:F42)</f>
        <v>740000</v>
      </c>
      <c r="G43" s="72">
        <f t="shared" si="21"/>
        <v>400904</v>
      </c>
      <c r="H43" s="72">
        <f t="shared" si="21"/>
        <v>21736</v>
      </c>
      <c r="I43" s="72">
        <f t="shared" si="21"/>
        <v>4426</v>
      </c>
      <c r="J43" s="72">
        <f>SUM(H43:I43)</f>
        <v>26162</v>
      </c>
      <c r="K43" s="72">
        <f t="shared" si="21"/>
        <v>379168</v>
      </c>
    </row>
    <row r="44" spans="1:11" ht="16.5">
      <c r="A44" s="28"/>
      <c r="B44" s="29"/>
      <c r="C44" s="30"/>
      <c r="D44" s="30"/>
      <c r="E44" s="30"/>
      <c r="F44" s="78"/>
      <c r="G44" s="79"/>
      <c r="H44" s="74"/>
      <c r="I44" s="80"/>
      <c r="J44" s="74"/>
      <c r="K44" s="55"/>
    </row>
    <row r="45" spans="1:11" ht="16.5">
      <c r="A45" s="28"/>
      <c r="B45" s="29" t="s">
        <v>14</v>
      </c>
      <c r="C45" s="30"/>
      <c r="D45" s="30"/>
      <c r="E45" s="30"/>
      <c r="F45" s="78"/>
      <c r="G45" s="79"/>
      <c r="H45" s="76"/>
      <c r="I45" s="94"/>
      <c r="J45" s="76"/>
      <c r="K45" s="55"/>
    </row>
    <row r="46" spans="1:11" ht="15.75">
      <c r="A46" s="15">
        <v>1</v>
      </c>
      <c r="B46" s="14" t="s">
        <v>317</v>
      </c>
      <c r="C46" s="16" t="s">
        <v>318</v>
      </c>
      <c r="D46" s="17">
        <v>38</v>
      </c>
      <c r="E46" s="16" t="s">
        <v>38</v>
      </c>
      <c r="F46" s="70">
        <v>135000</v>
      </c>
      <c r="G46" s="77">
        <v>71250</v>
      </c>
      <c r="H46" s="71">
        <f t="shared" ref="H46:H50" si="22">ROUND(F46/36,0)</f>
        <v>3750</v>
      </c>
      <c r="I46" s="69">
        <f>ROUND(G46*13%*31/365,0)</f>
        <v>787</v>
      </c>
      <c r="J46" s="99">
        <f t="shared" ref="J46:J53" si="23">SUM(H46:I46)</f>
        <v>4537</v>
      </c>
      <c r="K46" s="106">
        <f t="shared" ref="K46:K53" si="24">G46-H46</f>
        <v>67500</v>
      </c>
    </row>
    <row r="47" spans="1:11" ht="15.75">
      <c r="A47" s="15">
        <v>2</v>
      </c>
      <c r="B47" s="14" t="s">
        <v>117</v>
      </c>
      <c r="C47" s="16" t="s">
        <v>186</v>
      </c>
      <c r="D47" s="17">
        <v>307</v>
      </c>
      <c r="E47" s="16" t="s">
        <v>38</v>
      </c>
      <c r="F47" s="70">
        <v>190000</v>
      </c>
      <c r="G47" s="77">
        <v>5270</v>
      </c>
      <c r="H47" s="71">
        <v>5270</v>
      </c>
      <c r="I47" s="69">
        <f t="shared" ref="I47:I53" si="25">ROUND(G47*13%*31/365,0)</f>
        <v>58</v>
      </c>
      <c r="J47" s="99">
        <f t="shared" si="23"/>
        <v>5328</v>
      </c>
      <c r="K47" s="106">
        <f t="shared" si="24"/>
        <v>0</v>
      </c>
    </row>
    <row r="48" spans="1:11" ht="15.75">
      <c r="A48" s="15">
        <v>3</v>
      </c>
      <c r="B48" s="14" t="s">
        <v>327</v>
      </c>
      <c r="C48" s="16" t="s">
        <v>328</v>
      </c>
      <c r="D48" s="17">
        <v>48</v>
      </c>
      <c r="E48" s="16" t="s">
        <v>38</v>
      </c>
      <c r="F48" s="70">
        <v>120000</v>
      </c>
      <c r="G48" s="77">
        <v>70005</v>
      </c>
      <c r="H48" s="71">
        <f t="shared" si="22"/>
        <v>3333</v>
      </c>
      <c r="I48" s="69">
        <f t="shared" si="25"/>
        <v>773</v>
      </c>
      <c r="J48" s="99">
        <f t="shared" si="23"/>
        <v>4106</v>
      </c>
      <c r="K48" s="106">
        <f t="shared" si="24"/>
        <v>66672</v>
      </c>
    </row>
    <row r="49" spans="1:11" ht="15.75">
      <c r="A49" s="15">
        <v>4</v>
      </c>
      <c r="B49" s="14" t="s">
        <v>327</v>
      </c>
      <c r="C49" s="16" t="s">
        <v>329</v>
      </c>
      <c r="D49" s="17">
        <v>50</v>
      </c>
      <c r="E49" s="16" t="s">
        <v>38</v>
      </c>
      <c r="F49" s="70">
        <v>130000</v>
      </c>
      <c r="G49" s="77">
        <v>75835</v>
      </c>
      <c r="H49" s="71">
        <f t="shared" si="22"/>
        <v>3611</v>
      </c>
      <c r="I49" s="69">
        <f t="shared" si="25"/>
        <v>837</v>
      </c>
      <c r="J49" s="99">
        <f t="shared" si="23"/>
        <v>4448</v>
      </c>
      <c r="K49" s="106">
        <f t="shared" si="24"/>
        <v>72224</v>
      </c>
    </row>
    <row r="50" spans="1:11" ht="15.75">
      <c r="A50" s="15">
        <v>5</v>
      </c>
      <c r="B50" s="14" t="s">
        <v>15</v>
      </c>
      <c r="C50" s="16" t="s">
        <v>384</v>
      </c>
      <c r="D50" s="17">
        <v>112</v>
      </c>
      <c r="E50" s="16" t="s">
        <v>38</v>
      </c>
      <c r="F50" s="70">
        <v>200000</v>
      </c>
      <c r="G50" s="77">
        <v>172220</v>
      </c>
      <c r="H50" s="71">
        <f t="shared" si="22"/>
        <v>5556</v>
      </c>
      <c r="I50" s="69">
        <f t="shared" si="25"/>
        <v>1901</v>
      </c>
      <c r="J50" s="99">
        <f t="shared" si="23"/>
        <v>7457</v>
      </c>
      <c r="K50" s="106">
        <f t="shared" si="24"/>
        <v>166664</v>
      </c>
    </row>
    <row r="51" spans="1:11" ht="15.75">
      <c r="A51" s="15">
        <v>6</v>
      </c>
      <c r="B51" s="14" t="s">
        <v>15</v>
      </c>
      <c r="C51" s="16" t="s">
        <v>385</v>
      </c>
      <c r="D51" s="17">
        <v>114</v>
      </c>
      <c r="E51" s="16" t="s">
        <v>38</v>
      </c>
      <c r="F51" s="70">
        <v>210000</v>
      </c>
      <c r="G51" s="77">
        <v>189000</v>
      </c>
      <c r="H51" s="71">
        <v>4200</v>
      </c>
      <c r="I51" s="69">
        <f t="shared" si="25"/>
        <v>2087</v>
      </c>
      <c r="J51" s="99">
        <f t="shared" si="23"/>
        <v>6287</v>
      </c>
      <c r="K51" s="106">
        <f t="shared" si="24"/>
        <v>184800</v>
      </c>
    </row>
    <row r="52" spans="1:11" ht="15.75">
      <c r="A52" s="15">
        <v>7</v>
      </c>
      <c r="B52" s="14" t="s">
        <v>15</v>
      </c>
      <c r="C52" s="16" t="s">
        <v>389</v>
      </c>
      <c r="D52" s="17">
        <v>122</v>
      </c>
      <c r="E52" s="16" t="s">
        <v>38</v>
      </c>
      <c r="F52" s="70">
        <v>230000</v>
      </c>
      <c r="G52" s="77">
        <v>207000</v>
      </c>
      <c r="H52" s="71">
        <v>4600</v>
      </c>
      <c r="I52" s="69">
        <f t="shared" si="25"/>
        <v>2286</v>
      </c>
      <c r="J52" s="99">
        <f t="shared" si="23"/>
        <v>6886</v>
      </c>
      <c r="K52" s="106">
        <f t="shared" si="24"/>
        <v>202400</v>
      </c>
    </row>
    <row r="53" spans="1:11" ht="15.75">
      <c r="A53" s="15">
        <v>8</v>
      </c>
      <c r="B53" s="14" t="s">
        <v>15</v>
      </c>
      <c r="C53" s="16" t="s">
        <v>390</v>
      </c>
      <c r="D53" s="17">
        <v>124</v>
      </c>
      <c r="E53" s="16" t="s">
        <v>38</v>
      </c>
      <c r="F53" s="70">
        <v>200000</v>
      </c>
      <c r="G53" s="77">
        <v>184000</v>
      </c>
      <c r="H53" s="71">
        <v>4000</v>
      </c>
      <c r="I53" s="69">
        <f t="shared" si="25"/>
        <v>2032</v>
      </c>
      <c r="J53" s="99">
        <f t="shared" si="23"/>
        <v>6032</v>
      </c>
      <c r="K53" s="106">
        <f t="shared" si="24"/>
        <v>180000</v>
      </c>
    </row>
    <row r="54" spans="1:11" ht="16.5">
      <c r="A54" s="14"/>
      <c r="B54" s="13" t="s">
        <v>4</v>
      </c>
      <c r="C54" s="20"/>
      <c r="D54" s="20"/>
      <c r="E54" s="20"/>
      <c r="F54" s="72">
        <f>SUM(F46:F53)</f>
        <v>1415000</v>
      </c>
      <c r="G54" s="72">
        <f t="shared" ref="G54:K54" si="26">SUM(G46:G53)</f>
        <v>974580</v>
      </c>
      <c r="H54" s="72">
        <f t="shared" si="26"/>
        <v>34320</v>
      </c>
      <c r="I54" s="72">
        <f t="shared" si="26"/>
        <v>10761</v>
      </c>
      <c r="J54" s="72">
        <f t="shared" si="26"/>
        <v>45081</v>
      </c>
      <c r="K54" s="72">
        <f t="shared" si="26"/>
        <v>940260</v>
      </c>
    </row>
    <row r="55" spans="1:11" ht="16.5">
      <c r="A55" s="34"/>
      <c r="B55" s="29"/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6.5">
      <c r="A56" s="34"/>
      <c r="B56" s="29" t="s">
        <v>16</v>
      </c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5.75">
      <c r="A57" s="14">
        <v>1</v>
      </c>
      <c r="B57" s="14" t="s">
        <v>17</v>
      </c>
      <c r="C57" s="16" t="s">
        <v>264</v>
      </c>
      <c r="D57" s="17">
        <v>389</v>
      </c>
      <c r="E57" s="16" t="s">
        <v>78</v>
      </c>
      <c r="F57" s="70">
        <v>260000</v>
      </c>
      <c r="G57" s="77">
        <v>65006</v>
      </c>
      <c r="H57" s="71">
        <v>7222</v>
      </c>
      <c r="I57" s="69">
        <f t="shared" ref="I57:I66" si="27">ROUND(G57*13%*31/365,0)</f>
        <v>718</v>
      </c>
      <c r="J57" s="99">
        <f t="shared" ref="J57:J67" si="28">SUM(H57:I57)</f>
        <v>7940</v>
      </c>
      <c r="K57" s="106">
        <f t="shared" ref="K57:K66" si="29">G57-H57</f>
        <v>57784</v>
      </c>
    </row>
    <row r="58" spans="1:11" ht="15.75">
      <c r="A58" s="14">
        <v>2</v>
      </c>
      <c r="B58" s="121" t="s">
        <v>187</v>
      </c>
      <c r="C58" s="16" t="s">
        <v>212</v>
      </c>
      <c r="D58" s="17">
        <v>331</v>
      </c>
      <c r="E58" s="16" t="s">
        <v>38</v>
      </c>
      <c r="F58" s="70">
        <v>120000</v>
      </c>
      <c r="G58" s="77">
        <v>10011</v>
      </c>
      <c r="H58" s="71">
        <v>3333</v>
      </c>
      <c r="I58" s="69">
        <f t="shared" si="27"/>
        <v>111</v>
      </c>
      <c r="J58" s="99">
        <f t="shared" si="28"/>
        <v>3444</v>
      </c>
      <c r="K58" s="106">
        <f t="shared" si="29"/>
        <v>6678</v>
      </c>
    </row>
    <row r="59" spans="1:11" ht="15.75">
      <c r="A59" s="14">
        <v>3</v>
      </c>
      <c r="B59" s="121" t="s">
        <v>187</v>
      </c>
      <c r="C59" s="16" t="s">
        <v>394</v>
      </c>
      <c r="D59" s="17">
        <v>132</v>
      </c>
      <c r="E59" s="16" t="s">
        <v>38</v>
      </c>
      <c r="F59" s="70">
        <v>150000</v>
      </c>
      <c r="G59" s="77">
        <v>138000</v>
      </c>
      <c r="H59" s="71">
        <v>3000</v>
      </c>
      <c r="I59" s="69">
        <f t="shared" si="27"/>
        <v>1524</v>
      </c>
      <c r="J59" s="99">
        <f t="shared" si="28"/>
        <v>4524</v>
      </c>
      <c r="K59" s="106">
        <f t="shared" si="29"/>
        <v>135000</v>
      </c>
    </row>
    <row r="60" spans="1:11" ht="15.75">
      <c r="A60" s="14">
        <v>4</v>
      </c>
      <c r="B60" s="14" t="s">
        <v>62</v>
      </c>
      <c r="C60" s="16" t="s">
        <v>65</v>
      </c>
      <c r="D60" s="17">
        <v>34</v>
      </c>
      <c r="E60" s="16" t="s">
        <v>38</v>
      </c>
      <c r="F60" s="70">
        <v>130000</v>
      </c>
      <c r="G60" s="77">
        <v>68613</v>
      </c>
      <c r="H60" s="71">
        <f t="shared" ref="H60" si="30">ROUND(F60/36,0)</f>
        <v>3611</v>
      </c>
      <c r="I60" s="69">
        <f t="shared" si="27"/>
        <v>758</v>
      </c>
      <c r="J60" s="99">
        <f t="shared" si="28"/>
        <v>4369</v>
      </c>
      <c r="K60" s="106">
        <f t="shared" si="29"/>
        <v>65002</v>
      </c>
    </row>
    <row r="61" spans="1:11" ht="15.75">
      <c r="A61" s="14">
        <v>5</v>
      </c>
      <c r="B61" s="14" t="s">
        <v>62</v>
      </c>
      <c r="C61" s="16" t="s">
        <v>339</v>
      </c>
      <c r="D61" s="17">
        <v>60</v>
      </c>
      <c r="E61" s="16" t="s">
        <v>38</v>
      </c>
      <c r="F61" s="70">
        <v>155000</v>
      </c>
      <c r="G61" s="77">
        <v>94716</v>
      </c>
      <c r="H61" s="71">
        <v>4306</v>
      </c>
      <c r="I61" s="69">
        <f t="shared" si="27"/>
        <v>1046</v>
      </c>
      <c r="J61" s="99">
        <f t="shared" si="28"/>
        <v>5352</v>
      </c>
      <c r="K61" s="106">
        <f t="shared" si="29"/>
        <v>90410</v>
      </c>
    </row>
    <row r="62" spans="1:11" ht="15.75">
      <c r="A62" s="14">
        <v>6</v>
      </c>
      <c r="B62" s="14" t="s">
        <v>62</v>
      </c>
      <c r="C62" s="16" t="s">
        <v>340</v>
      </c>
      <c r="D62" s="17">
        <v>62</v>
      </c>
      <c r="E62" s="16" t="s">
        <v>38</v>
      </c>
      <c r="F62" s="70">
        <v>160000</v>
      </c>
      <c r="G62" s="77">
        <v>102228</v>
      </c>
      <c r="H62" s="71">
        <v>4444</v>
      </c>
      <c r="I62" s="69">
        <f t="shared" si="27"/>
        <v>1129</v>
      </c>
      <c r="J62" s="99">
        <f t="shared" si="28"/>
        <v>5573</v>
      </c>
      <c r="K62" s="106">
        <f t="shared" si="29"/>
        <v>97784</v>
      </c>
    </row>
    <row r="63" spans="1:11" ht="15.75">
      <c r="A63" s="14">
        <v>7</v>
      </c>
      <c r="B63" s="14" t="s">
        <v>62</v>
      </c>
      <c r="C63" s="16" t="s">
        <v>291</v>
      </c>
      <c r="D63" s="17">
        <v>100</v>
      </c>
      <c r="E63" s="16" t="s">
        <v>38</v>
      </c>
      <c r="F63" s="70">
        <v>180000</v>
      </c>
      <c r="G63" s="77">
        <v>162000</v>
      </c>
      <c r="H63" s="71">
        <v>3600</v>
      </c>
      <c r="I63" s="69">
        <f t="shared" si="27"/>
        <v>1789</v>
      </c>
      <c r="J63" s="99">
        <f t="shared" si="28"/>
        <v>5389</v>
      </c>
      <c r="K63" s="106">
        <f t="shared" si="29"/>
        <v>158400</v>
      </c>
    </row>
    <row r="64" spans="1:11" ht="15.75">
      <c r="A64" s="14">
        <v>8</v>
      </c>
      <c r="B64" s="14" t="s">
        <v>66</v>
      </c>
      <c r="C64" s="16" t="s">
        <v>189</v>
      </c>
      <c r="D64" s="17">
        <v>313</v>
      </c>
      <c r="E64" s="16" t="s">
        <v>38</v>
      </c>
      <c r="F64" s="70">
        <v>195000</v>
      </c>
      <c r="G64" s="77">
        <v>5405</v>
      </c>
      <c r="H64" s="71">
        <v>5405</v>
      </c>
      <c r="I64" s="69">
        <f t="shared" si="27"/>
        <v>60</v>
      </c>
      <c r="J64" s="99">
        <f t="shared" si="28"/>
        <v>5465</v>
      </c>
      <c r="K64" s="106">
        <f t="shared" si="29"/>
        <v>0</v>
      </c>
    </row>
    <row r="65" spans="1:11" ht="15.75">
      <c r="A65" s="14">
        <v>9</v>
      </c>
      <c r="B65" s="14" t="s">
        <v>16</v>
      </c>
      <c r="C65" s="16" t="s">
        <v>256</v>
      </c>
      <c r="D65" s="17">
        <v>382</v>
      </c>
      <c r="E65" s="16" t="s">
        <v>38</v>
      </c>
      <c r="F65" s="70">
        <v>85000</v>
      </c>
      <c r="G65" s="77">
        <v>16988</v>
      </c>
      <c r="H65" s="71">
        <v>2429</v>
      </c>
      <c r="I65" s="69">
        <f t="shared" si="27"/>
        <v>188</v>
      </c>
      <c r="J65" s="99">
        <f t="shared" si="28"/>
        <v>2617</v>
      </c>
      <c r="K65" s="106">
        <f t="shared" si="29"/>
        <v>14559</v>
      </c>
    </row>
    <row r="66" spans="1:11" ht="15.75">
      <c r="A66" s="14">
        <v>10</v>
      </c>
      <c r="B66" s="14" t="s">
        <v>336</v>
      </c>
      <c r="C66" s="16" t="s">
        <v>337</v>
      </c>
      <c r="D66" s="17">
        <v>56</v>
      </c>
      <c r="E66" s="16" t="s">
        <v>38</v>
      </c>
      <c r="F66" s="70">
        <v>50000</v>
      </c>
      <c r="G66" s="77">
        <v>31943</v>
      </c>
      <c r="H66" s="71">
        <v>1389</v>
      </c>
      <c r="I66" s="69">
        <f t="shared" si="27"/>
        <v>353</v>
      </c>
      <c r="J66" s="99">
        <f t="shared" si="28"/>
        <v>1742</v>
      </c>
      <c r="K66" s="106">
        <f t="shared" si="29"/>
        <v>30554</v>
      </c>
    </row>
    <row r="67" spans="1:11" ht="15.75">
      <c r="A67" s="14">
        <v>11</v>
      </c>
      <c r="B67" s="14" t="s">
        <v>336</v>
      </c>
      <c r="C67" s="16" t="s">
        <v>48</v>
      </c>
      <c r="D67" s="17">
        <v>75</v>
      </c>
      <c r="E67" s="16" t="s">
        <v>38</v>
      </c>
      <c r="F67" s="70">
        <v>75000</v>
      </c>
      <c r="G67" s="77">
        <v>15194</v>
      </c>
      <c r="H67" s="71">
        <v>2083</v>
      </c>
      <c r="I67" s="69">
        <v>49</v>
      </c>
      <c r="J67" s="99">
        <f t="shared" si="28"/>
        <v>2132</v>
      </c>
      <c r="K67" s="106">
        <v>13111</v>
      </c>
    </row>
    <row r="68" spans="1:11" ht="16.5">
      <c r="A68" s="27"/>
      <c r="B68" s="13" t="s">
        <v>4</v>
      </c>
      <c r="C68" s="20"/>
      <c r="D68" s="20"/>
      <c r="E68" s="20"/>
      <c r="F68" s="72">
        <f t="shared" ref="F68:K68" si="31">SUM(F57:F67)</f>
        <v>1560000</v>
      </c>
      <c r="G68" s="72">
        <f t="shared" si="31"/>
        <v>710104</v>
      </c>
      <c r="H68" s="72">
        <f t="shared" si="31"/>
        <v>40822</v>
      </c>
      <c r="I68" s="72">
        <f t="shared" si="31"/>
        <v>7725</v>
      </c>
      <c r="J68" s="72">
        <f t="shared" si="31"/>
        <v>48547</v>
      </c>
      <c r="K68" s="72">
        <f t="shared" si="31"/>
        <v>669282</v>
      </c>
    </row>
    <row r="69" spans="1:11" ht="16.5">
      <c r="A69" s="37"/>
      <c r="B69" s="29"/>
      <c r="C69" s="30"/>
      <c r="D69" s="30"/>
      <c r="E69" s="30"/>
      <c r="F69" s="78"/>
      <c r="G69" s="79"/>
      <c r="H69" s="74"/>
      <c r="I69" s="80"/>
      <c r="J69" s="74"/>
      <c r="K69" s="55"/>
    </row>
    <row r="70" spans="1:11" ht="16.5">
      <c r="A70" s="37"/>
      <c r="B70" s="29" t="s">
        <v>18</v>
      </c>
      <c r="C70" s="30"/>
      <c r="D70" s="30"/>
      <c r="E70" s="30"/>
      <c r="F70" s="78"/>
      <c r="G70" s="79"/>
      <c r="H70" s="76"/>
      <c r="I70" s="80"/>
      <c r="J70" s="76"/>
      <c r="K70" s="55"/>
    </row>
    <row r="71" spans="1:11" ht="16.5">
      <c r="A71" s="27">
        <v>1</v>
      </c>
      <c r="B71" s="14" t="s">
        <v>18</v>
      </c>
      <c r="C71" s="16" t="s">
        <v>378</v>
      </c>
      <c r="D71" s="22">
        <v>92</v>
      </c>
      <c r="E71" s="22" t="s">
        <v>38</v>
      </c>
      <c r="F71" s="85">
        <v>150000</v>
      </c>
      <c r="G71" s="77">
        <v>135000</v>
      </c>
      <c r="H71" s="71">
        <v>3000</v>
      </c>
      <c r="I71" s="69">
        <f>ROUND(G71*13%*31/365,0)</f>
        <v>1491</v>
      </c>
      <c r="J71" s="99">
        <f t="shared" ref="J71:J79" si="32">SUM(H71:I71)</f>
        <v>4491</v>
      </c>
      <c r="K71" s="106">
        <f t="shared" ref="K71:K79" si="33">G71-H71</f>
        <v>132000</v>
      </c>
    </row>
    <row r="72" spans="1:11" ht="16.5">
      <c r="A72" s="27">
        <v>2</v>
      </c>
      <c r="B72" s="14" t="s">
        <v>18</v>
      </c>
      <c r="C72" s="16" t="s">
        <v>379</v>
      </c>
      <c r="D72" s="22">
        <v>94</v>
      </c>
      <c r="E72" s="22" t="s">
        <v>38</v>
      </c>
      <c r="F72" s="85">
        <v>300000</v>
      </c>
      <c r="G72" s="77">
        <v>270000</v>
      </c>
      <c r="H72" s="71">
        <v>6000</v>
      </c>
      <c r="I72" s="69">
        <f t="shared" ref="I72:I79" si="34">ROUND(G72*13%*31/365,0)</f>
        <v>2981</v>
      </c>
      <c r="J72" s="99">
        <f t="shared" si="32"/>
        <v>8981</v>
      </c>
      <c r="K72" s="106">
        <f t="shared" si="33"/>
        <v>264000</v>
      </c>
    </row>
    <row r="73" spans="1:11" ht="16.5">
      <c r="A73" s="27">
        <v>3</v>
      </c>
      <c r="B73" s="14" t="s">
        <v>18</v>
      </c>
      <c r="C73" s="16" t="s">
        <v>380</v>
      </c>
      <c r="D73" s="22">
        <v>96</v>
      </c>
      <c r="E73" s="22" t="s">
        <v>38</v>
      </c>
      <c r="F73" s="85">
        <v>150000</v>
      </c>
      <c r="G73" s="77">
        <v>135000</v>
      </c>
      <c r="H73" s="71">
        <v>3000</v>
      </c>
      <c r="I73" s="69">
        <f t="shared" si="34"/>
        <v>1491</v>
      </c>
      <c r="J73" s="99">
        <f t="shared" si="32"/>
        <v>4491</v>
      </c>
      <c r="K73" s="106">
        <f t="shared" si="33"/>
        <v>132000</v>
      </c>
    </row>
    <row r="74" spans="1:11" ht="16.5">
      <c r="A74" s="27">
        <v>4</v>
      </c>
      <c r="B74" s="14" t="s">
        <v>18</v>
      </c>
      <c r="C74" s="16" t="s">
        <v>393</v>
      </c>
      <c r="D74" s="22">
        <v>130</v>
      </c>
      <c r="E74" s="22" t="s">
        <v>38</v>
      </c>
      <c r="F74" s="85">
        <v>230000</v>
      </c>
      <c r="G74" s="77">
        <v>209556</v>
      </c>
      <c r="H74" s="71">
        <v>5111</v>
      </c>
      <c r="I74" s="69">
        <f t="shared" si="34"/>
        <v>2314</v>
      </c>
      <c r="J74" s="99">
        <f t="shared" si="32"/>
        <v>7425</v>
      </c>
      <c r="K74" s="106">
        <f t="shared" si="33"/>
        <v>204445</v>
      </c>
    </row>
    <row r="75" spans="1:11" ht="16.5">
      <c r="A75" s="27">
        <v>5</v>
      </c>
      <c r="B75" s="14" t="s">
        <v>19</v>
      </c>
      <c r="C75" s="16" t="s">
        <v>400</v>
      </c>
      <c r="D75" s="22">
        <v>142</v>
      </c>
      <c r="E75" s="22" t="s">
        <v>38</v>
      </c>
      <c r="F75" s="85">
        <v>170000</v>
      </c>
      <c r="G75" s="77">
        <v>159800</v>
      </c>
      <c r="H75" s="71">
        <v>3400</v>
      </c>
      <c r="I75" s="69">
        <f t="shared" si="34"/>
        <v>1764</v>
      </c>
      <c r="J75" s="99">
        <f t="shared" si="32"/>
        <v>5164</v>
      </c>
      <c r="K75" s="106">
        <f t="shared" si="33"/>
        <v>156400</v>
      </c>
    </row>
    <row r="76" spans="1:11" ht="16.5">
      <c r="A76" s="27">
        <v>6</v>
      </c>
      <c r="B76" s="14" t="s">
        <v>398</v>
      </c>
      <c r="C76" s="16" t="s">
        <v>223</v>
      </c>
      <c r="D76" s="22">
        <v>138</v>
      </c>
      <c r="E76" s="22" t="s">
        <v>38</v>
      </c>
      <c r="F76" s="85">
        <v>200000</v>
      </c>
      <c r="G76" s="77">
        <v>188000</v>
      </c>
      <c r="H76" s="71">
        <v>4000</v>
      </c>
      <c r="I76" s="69">
        <f t="shared" si="34"/>
        <v>2076</v>
      </c>
      <c r="J76" s="99">
        <f t="shared" si="32"/>
        <v>6076</v>
      </c>
      <c r="K76" s="106">
        <f t="shared" si="33"/>
        <v>184000</v>
      </c>
    </row>
    <row r="77" spans="1:11" ht="16.5">
      <c r="A77" s="27">
        <v>7</v>
      </c>
      <c r="B77" s="14" t="s">
        <v>381</v>
      </c>
      <c r="C77" s="16" t="s">
        <v>382</v>
      </c>
      <c r="D77" s="22">
        <v>108</v>
      </c>
      <c r="E77" s="22" t="s">
        <v>38</v>
      </c>
      <c r="F77" s="85">
        <v>150000</v>
      </c>
      <c r="G77" s="77">
        <v>135000</v>
      </c>
      <c r="H77" s="71">
        <v>3000</v>
      </c>
      <c r="I77" s="69">
        <f t="shared" si="34"/>
        <v>1491</v>
      </c>
      <c r="J77" s="99">
        <f t="shared" si="32"/>
        <v>4491</v>
      </c>
      <c r="K77" s="106">
        <f t="shared" si="33"/>
        <v>132000</v>
      </c>
    </row>
    <row r="78" spans="1:11" ht="16.5">
      <c r="A78" s="27">
        <v>8</v>
      </c>
      <c r="B78" s="14" t="s">
        <v>381</v>
      </c>
      <c r="C78" s="16" t="s">
        <v>383</v>
      </c>
      <c r="D78" s="22">
        <v>110</v>
      </c>
      <c r="E78" s="22" t="s">
        <v>38</v>
      </c>
      <c r="F78" s="85">
        <v>160000</v>
      </c>
      <c r="G78" s="77">
        <v>144000</v>
      </c>
      <c r="H78" s="71">
        <v>3200</v>
      </c>
      <c r="I78" s="69">
        <f t="shared" si="34"/>
        <v>1590</v>
      </c>
      <c r="J78" s="99">
        <f t="shared" si="32"/>
        <v>4790</v>
      </c>
      <c r="K78" s="106">
        <f t="shared" si="33"/>
        <v>140800</v>
      </c>
    </row>
    <row r="79" spans="1:11" ht="16.5">
      <c r="A79" s="27">
        <v>9</v>
      </c>
      <c r="B79" s="14" t="s">
        <v>71</v>
      </c>
      <c r="C79" s="16" t="s">
        <v>403</v>
      </c>
      <c r="D79" s="22">
        <v>146</v>
      </c>
      <c r="E79" s="22" t="s">
        <v>38</v>
      </c>
      <c r="F79" s="85">
        <v>175000</v>
      </c>
      <c r="G79" s="77">
        <v>168000</v>
      </c>
      <c r="H79" s="71">
        <v>3500</v>
      </c>
      <c r="I79" s="69">
        <f t="shared" si="34"/>
        <v>1855</v>
      </c>
      <c r="J79" s="99">
        <f t="shared" si="32"/>
        <v>5355</v>
      </c>
      <c r="K79" s="106">
        <f t="shared" si="33"/>
        <v>164500</v>
      </c>
    </row>
    <row r="80" spans="1:11" ht="16.5">
      <c r="A80" s="14"/>
      <c r="B80" s="13" t="s">
        <v>4</v>
      </c>
      <c r="C80" s="20"/>
      <c r="D80" s="20"/>
      <c r="E80" s="20"/>
      <c r="F80" s="72">
        <f>SUM(F71:F79)</f>
        <v>1685000</v>
      </c>
      <c r="G80" s="72">
        <f t="shared" ref="G80:K80" si="35">SUM(G71:G79)</f>
        <v>1544356</v>
      </c>
      <c r="H80" s="72">
        <f t="shared" si="35"/>
        <v>34211</v>
      </c>
      <c r="I80" s="72">
        <f t="shared" si="35"/>
        <v>17053</v>
      </c>
      <c r="J80" s="72">
        <f t="shared" si="35"/>
        <v>51264</v>
      </c>
      <c r="K80" s="72">
        <f t="shared" si="35"/>
        <v>1510145</v>
      </c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79</v>
      </c>
      <c r="C82" s="30"/>
      <c r="D82" s="48"/>
      <c r="E82" s="30"/>
      <c r="F82" s="86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79</v>
      </c>
      <c r="C83" s="16" t="s">
        <v>240</v>
      </c>
      <c r="D83" s="52">
        <v>361</v>
      </c>
      <c r="E83" s="16" t="s">
        <v>78</v>
      </c>
      <c r="F83" s="85">
        <v>100000</v>
      </c>
      <c r="G83" s="77">
        <v>8829</v>
      </c>
      <c r="H83" s="71">
        <f>ROUND(F83/34,0)</f>
        <v>2941</v>
      </c>
      <c r="I83" s="69">
        <f>ROUND(G83*13%*31/365,0)</f>
        <v>97</v>
      </c>
      <c r="J83" s="99">
        <f t="shared" ref="J83:J93" si="36">SUM(H83:I83)</f>
        <v>3038</v>
      </c>
      <c r="K83" s="106">
        <f t="shared" ref="K83:K93" si="37">G83-H83</f>
        <v>5888</v>
      </c>
    </row>
    <row r="84" spans="1:11" ht="15.75">
      <c r="A84" s="14">
        <v>2</v>
      </c>
      <c r="B84" s="14" t="s">
        <v>79</v>
      </c>
      <c r="C84" s="16" t="s">
        <v>290</v>
      </c>
      <c r="D84" s="52">
        <v>420</v>
      </c>
      <c r="E84" s="16" t="s">
        <v>78</v>
      </c>
      <c r="F84" s="85">
        <v>150000</v>
      </c>
      <c r="G84" s="70">
        <v>46864</v>
      </c>
      <c r="H84" s="71">
        <v>4688</v>
      </c>
      <c r="I84" s="69">
        <f t="shared" ref="I84:I93" si="38">ROUND(G84*13%*31/365,0)</f>
        <v>517</v>
      </c>
      <c r="J84" s="99">
        <f t="shared" si="36"/>
        <v>5205</v>
      </c>
      <c r="K84" s="106">
        <f t="shared" si="37"/>
        <v>42176</v>
      </c>
    </row>
    <row r="85" spans="1:11" ht="15.75">
      <c r="A85" s="14">
        <v>3</v>
      </c>
      <c r="B85" s="14" t="s">
        <v>79</v>
      </c>
      <c r="C85" s="16" t="s">
        <v>338</v>
      </c>
      <c r="D85" s="52">
        <v>58</v>
      </c>
      <c r="E85" s="16" t="s">
        <v>78</v>
      </c>
      <c r="F85" s="85">
        <v>170000</v>
      </c>
      <c r="G85" s="70">
        <v>108614</v>
      </c>
      <c r="H85" s="71">
        <v>4722</v>
      </c>
      <c r="I85" s="69">
        <f t="shared" si="38"/>
        <v>1199</v>
      </c>
      <c r="J85" s="99">
        <f t="shared" si="36"/>
        <v>5921</v>
      </c>
      <c r="K85" s="106">
        <f t="shared" si="37"/>
        <v>103892</v>
      </c>
    </row>
    <row r="86" spans="1:11" ht="15.75">
      <c r="A86" s="14">
        <v>4</v>
      </c>
      <c r="B86" s="14" t="s">
        <v>79</v>
      </c>
      <c r="C86" s="16" t="s">
        <v>342</v>
      </c>
      <c r="D86" s="52">
        <v>67</v>
      </c>
      <c r="E86" s="16" t="s">
        <v>78</v>
      </c>
      <c r="F86" s="85">
        <v>180000</v>
      </c>
      <c r="G86" s="70">
        <v>120000</v>
      </c>
      <c r="H86" s="71">
        <v>5000</v>
      </c>
      <c r="I86" s="69">
        <f t="shared" si="38"/>
        <v>1325</v>
      </c>
      <c r="J86" s="99">
        <f t="shared" si="36"/>
        <v>6325</v>
      </c>
      <c r="K86" s="106">
        <f t="shared" si="37"/>
        <v>115000</v>
      </c>
    </row>
    <row r="87" spans="1:11" ht="15.75">
      <c r="A87" s="14">
        <v>5</v>
      </c>
      <c r="B87" s="14" t="s">
        <v>79</v>
      </c>
      <c r="C87" s="16" t="s">
        <v>423</v>
      </c>
      <c r="D87" s="52">
        <v>148</v>
      </c>
      <c r="E87" s="16" t="s">
        <v>78</v>
      </c>
      <c r="F87" s="85">
        <v>175000</v>
      </c>
      <c r="G87" s="70">
        <v>171500</v>
      </c>
      <c r="H87" s="71">
        <v>3500</v>
      </c>
      <c r="I87" s="69">
        <v>2805</v>
      </c>
      <c r="J87" s="99">
        <f t="shared" si="36"/>
        <v>6305</v>
      </c>
      <c r="K87" s="106">
        <f t="shared" si="37"/>
        <v>168000</v>
      </c>
    </row>
    <row r="88" spans="1:11" ht="15.75">
      <c r="A88" s="14">
        <v>6</v>
      </c>
      <c r="B88" s="14" t="s">
        <v>224</v>
      </c>
      <c r="C88" s="16" t="s">
        <v>225</v>
      </c>
      <c r="D88" s="52">
        <v>351</v>
      </c>
      <c r="E88" s="16" t="s">
        <v>78</v>
      </c>
      <c r="F88" s="85">
        <v>140000</v>
      </c>
      <c r="G88" s="77">
        <v>15552</v>
      </c>
      <c r="H88" s="71">
        <f t="shared" ref="H88" si="39">ROUND(F88/36,0)</f>
        <v>3889</v>
      </c>
      <c r="I88" s="69">
        <f t="shared" si="38"/>
        <v>172</v>
      </c>
      <c r="J88" s="99">
        <f t="shared" si="36"/>
        <v>4061</v>
      </c>
      <c r="K88" s="106">
        <f t="shared" si="37"/>
        <v>11663</v>
      </c>
    </row>
    <row r="89" spans="1:11" ht="15.75">
      <c r="A89" s="14">
        <v>7</v>
      </c>
      <c r="B89" s="14" t="s">
        <v>224</v>
      </c>
      <c r="C89" s="16" t="s">
        <v>309</v>
      </c>
      <c r="D89" s="52">
        <v>20</v>
      </c>
      <c r="E89" s="16" t="s">
        <v>78</v>
      </c>
      <c r="F89" s="85">
        <v>100000</v>
      </c>
      <c r="G89" s="77">
        <v>18190</v>
      </c>
      <c r="H89" s="71">
        <v>4545</v>
      </c>
      <c r="I89" s="69">
        <f t="shared" si="38"/>
        <v>201</v>
      </c>
      <c r="J89" s="99">
        <f t="shared" si="36"/>
        <v>4746</v>
      </c>
      <c r="K89" s="106">
        <f t="shared" si="37"/>
        <v>13645</v>
      </c>
    </row>
    <row r="90" spans="1:11" ht="15.75">
      <c r="A90" s="14">
        <v>8</v>
      </c>
      <c r="B90" s="14" t="s">
        <v>224</v>
      </c>
      <c r="C90" s="16" t="s">
        <v>313</v>
      </c>
      <c r="D90" s="52">
        <v>28</v>
      </c>
      <c r="E90" s="16" t="s">
        <v>78</v>
      </c>
      <c r="F90" s="85">
        <v>120000</v>
      </c>
      <c r="G90" s="77">
        <v>59106</v>
      </c>
      <c r="H90" s="71">
        <v>3383</v>
      </c>
      <c r="I90" s="69">
        <f t="shared" si="38"/>
        <v>653</v>
      </c>
      <c r="J90" s="99">
        <f t="shared" si="36"/>
        <v>4036</v>
      </c>
      <c r="K90" s="106">
        <f t="shared" si="37"/>
        <v>55723</v>
      </c>
    </row>
    <row r="91" spans="1:11" ht="15.75">
      <c r="A91" s="14">
        <v>9</v>
      </c>
      <c r="B91" s="14" t="s">
        <v>266</v>
      </c>
      <c r="C91" s="16" t="s">
        <v>330</v>
      </c>
      <c r="D91" s="52">
        <v>52</v>
      </c>
      <c r="E91" s="16" t="s">
        <v>78</v>
      </c>
      <c r="F91" s="85">
        <v>120000</v>
      </c>
      <c r="G91" s="77">
        <v>70005</v>
      </c>
      <c r="H91" s="71">
        <v>3333</v>
      </c>
      <c r="I91" s="69">
        <f t="shared" si="38"/>
        <v>773</v>
      </c>
      <c r="J91" s="99">
        <f t="shared" si="36"/>
        <v>4106</v>
      </c>
      <c r="K91" s="106">
        <f t="shared" si="37"/>
        <v>66672</v>
      </c>
    </row>
    <row r="92" spans="1:11" ht="15.75">
      <c r="A92" s="14">
        <v>10</v>
      </c>
      <c r="B92" s="14" t="s">
        <v>266</v>
      </c>
      <c r="C92" s="16" t="s">
        <v>331</v>
      </c>
      <c r="D92" s="52">
        <v>54</v>
      </c>
      <c r="E92" s="16" t="s">
        <v>78</v>
      </c>
      <c r="F92" s="85">
        <v>110000</v>
      </c>
      <c r="G92" s="77">
        <v>64160</v>
      </c>
      <c r="H92" s="71">
        <v>3056</v>
      </c>
      <c r="I92" s="69">
        <f t="shared" si="38"/>
        <v>708</v>
      </c>
      <c r="J92" s="99">
        <f t="shared" si="36"/>
        <v>3764</v>
      </c>
      <c r="K92" s="106">
        <f t="shared" si="37"/>
        <v>61104</v>
      </c>
    </row>
    <row r="93" spans="1:11" ht="15.75">
      <c r="A93" s="14">
        <v>11</v>
      </c>
      <c r="B93" s="14" t="s">
        <v>132</v>
      </c>
      <c r="C93" s="16" t="s">
        <v>133</v>
      </c>
      <c r="D93" s="52">
        <v>32</v>
      </c>
      <c r="E93" s="16" t="s">
        <v>78</v>
      </c>
      <c r="F93" s="85">
        <v>150000</v>
      </c>
      <c r="G93" s="77">
        <v>79161</v>
      </c>
      <c r="H93" s="71">
        <v>4167</v>
      </c>
      <c r="I93" s="69">
        <f t="shared" si="38"/>
        <v>874</v>
      </c>
      <c r="J93" s="99">
        <f t="shared" si="36"/>
        <v>5041</v>
      </c>
      <c r="K93" s="106">
        <f t="shared" si="37"/>
        <v>74994</v>
      </c>
    </row>
    <row r="94" spans="1:11" ht="16.5">
      <c r="A94" s="14"/>
      <c r="B94" s="13" t="s">
        <v>4</v>
      </c>
      <c r="C94" s="20"/>
      <c r="D94" s="46"/>
      <c r="E94" s="20"/>
      <c r="F94" s="72">
        <f t="shared" ref="F94:K94" si="40">SUM(F83:F93)</f>
        <v>1515000</v>
      </c>
      <c r="G94" s="72">
        <f t="shared" si="40"/>
        <v>761981</v>
      </c>
      <c r="H94" s="72">
        <f t="shared" si="40"/>
        <v>43224</v>
      </c>
      <c r="I94" s="72">
        <f t="shared" si="40"/>
        <v>9324</v>
      </c>
      <c r="J94" s="72">
        <f>SUM(H94:I94)</f>
        <v>52548</v>
      </c>
      <c r="K94" s="72">
        <f t="shared" si="40"/>
        <v>718757</v>
      </c>
    </row>
    <row r="95" spans="1:11" ht="16.5">
      <c r="A95" s="34"/>
      <c r="B95" s="29"/>
      <c r="C95" s="30"/>
      <c r="D95" s="48"/>
      <c r="E95" s="30"/>
      <c r="F95" s="74"/>
      <c r="G95" s="74"/>
      <c r="H95" s="74"/>
      <c r="I95" s="74"/>
      <c r="J95" s="74"/>
      <c r="K95" s="100"/>
    </row>
    <row r="96" spans="1:11" ht="16.5">
      <c r="A96" s="34"/>
      <c r="B96" s="29" t="s">
        <v>422</v>
      </c>
      <c r="C96" s="30"/>
      <c r="D96" s="30"/>
      <c r="E96" s="30"/>
      <c r="F96" s="78"/>
      <c r="G96" s="79"/>
      <c r="H96" s="74"/>
      <c r="I96" s="80"/>
      <c r="J96" s="74"/>
      <c r="K96" s="55"/>
    </row>
    <row r="97" spans="1:13" ht="15.75">
      <c r="A97" s="14">
        <v>1</v>
      </c>
      <c r="B97" s="14" t="s">
        <v>285</v>
      </c>
      <c r="C97" s="16" t="s">
        <v>315</v>
      </c>
      <c r="D97" s="52">
        <v>30</v>
      </c>
      <c r="E97" s="16" t="s">
        <v>78</v>
      </c>
      <c r="F97" s="85">
        <v>100000</v>
      </c>
      <c r="G97" s="77">
        <v>52774</v>
      </c>
      <c r="H97" s="71">
        <v>2778</v>
      </c>
      <c r="I97" s="69">
        <f>ROUND(G97*13%*31/365,0)</f>
        <v>583</v>
      </c>
      <c r="J97" s="99">
        <f>SUM(H97:I97)</f>
        <v>3361</v>
      </c>
      <c r="K97" s="106">
        <f t="shared" ref="K97:K98" si="41">G97-H97</f>
        <v>49996</v>
      </c>
    </row>
    <row r="98" spans="1:13" ht="15.75">
      <c r="A98" s="14">
        <v>2</v>
      </c>
      <c r="B98" s="14" t="s">
        <v>285</v>
      </c>
      <c r="C98" s="16" t="s">
        <v>323</v>
      </c>
      <c r="D98" s="52">
        <v>42</v>
      </c>
      <c r="E98" s="16" t="s">
        <v>78</v>
      </c>
      <c r="F98" s="85">
        <v>80000</v>
      </c>
      <c r="G98" s="77">
        <v>46670</v>
      </c>
      <c r="H98" s="71">
        <v>2222</v>
      </c>
      <c r="I98" s="69">
        <f t="shared" ref="I98" si="42">ROUND(G98*13%*31/365,0)</f>
        <v>515</v>
      </c>
      <c r="J98" s="99">
        <f t="shared" ref="J98" si="43">SUM(H98:I98)</f>
        <v>2737</v>
      </c>
      <c r="K98" s="106">
        <f t="shared" si="41"/>
        <v>44448</v>
      </c>
    </row>
    <row r="99" spans="1:13" ht="16.5">
      <c r="A99" s="14"/>
      <c r="B99" s="13" t="s">
        <v>4</v>
      </c>
      <c r="C99" s="20"/>
      <c r="D99" s="46"/>
      <c r="E99" s="20"/>
      <c r="F99" s="72">
        <f>SUM(F97:F98)</f>
        <v>180000</v>
      </c>
      <c r="G99" s="72">
        <f>SUM(G97:G98)</f>
        <v>99444</v>
      </c>
      <c r="H99" s="72">
        <f>SUM(H97:H98)</f>
        <v>5000</v>
      </c>
      <c r="I99" s="72">
        <f>SUM(I97:I98)</f>
        <v>1098</v>
      </c>
      <c r="J99" s="72">
        <f>SUM(H99:I99)</f>
        <v>6098</v>
      </c>
      <c r="K99" s="72">
        <f>SUM(K97:K98)</f>
        <v>94444</v>
      </c>
    </row>
    <row r="100" spans="1:13" ht="16.5">
      <c r="A100" s="34"/>
      <c r="B100" s="29"/>
      <c r="C100" s="30"/>
      <c r="D100" s="48"/>
      <c r="E100" s="30"/>
      <c r="F100" s="74"/>
      <c r="G100" s="74"/>
      <c r="H100" s="74"/>
      <c r="I100" s="74"/>
      <c r="J100" s="74"/>
      <c r="K100" s="55"/>
    </row>
    <row r="101" spans="1:13" ht="16.5">
      <c r="A101" s="34"/>
      <c r="B101" s="29" t="s">
        <v>109</v>
      </c>
      <c r="C101" s="30"/>
      <c r="D101" s="48"/>
      <c r="E101" s="30"/>
      <c r="F101" s="86"/>
      <c r="G101" s="79"/>
      <c r="H101" s="74"/>
      <c r="I101" s="80"/>
      <c r="J101" s="74"/>
      <c r="K101" s="55"/>
    </row>
    <row r="102" spans="1:13" ht="15.75">
      <c r="A102" s="14">
        <v>1</v>
      </c>
      <c r="B102" s="14" t="s">
        <v>109</v>
      </c>
      <c r="C102" s="16" t="s">
        <v>213</v>
      </c>
      <c r="D102" s="52">
        <v>333</v>
      </c>
      <c r="E102" s="16" t="s">
        <v>78</v>
      </c>
      <c r="F102" s="85">
        <v>195000</v>
      </c>
      <c r="G102" s="77">
        <v>5745</v>
      </c>
      <c r="H102" s="71">
        <v>5745</v>
      </c>
      <c r="I102" s="69">
        <f>ROUND(G102*13%*31/365,0)</f>
        <v>63</v>
      </c>
      <c r="J102" s="99">
        <f t="shared" ref="J102:J112" si="44">SUM(H102:I102)</f>
        <v>5808</v>
      </c>
      <c r="K102" s="106">
        <f t="shared" ref="K102:K112" si="45">G102-H102</f>
        <v>0</v>
      </c>
      <c r="M102" s="96"/>
    </row>
    <row r="103" spans="1:13" ht="15.75">
      <c r="A103" s="14">
        <v>2</v>
      </c>
      <c r="B103" s="14" t="s">
        <v>169</v>
      </c>
      <c r="C103" s="16" t="s">
        <v>170</v>
      </c>
      <c r="D103" s="52">
        <v>294</v>
      </c>
      <c r="E103" s="16" t="s">
        <v>78</v>
      </c>
      <c r="F103" s="85">
        <v>55000</v>
      </c>
      <c r="G103" s="77">
        <v>1520</v>
      </c>
      <c r="H103" s="71">
        <v>1520</v>
      </c>
      <c r="I103" s="69">
        <f t="shared" ref="I103:I111" si="46">ROUND(G103*13%*31/365,0)</f>
        <v>17</v>
      </c>
      <c r="J103" s="99">
        <f t="shared" si="44"/>
        <v>1537</v>
      </c>
      <c r="K103" s="106">
        <f t="shared" si="45"/>
        <v>0</v>
      </c>
    </row>
    <row r="104" spans="1:13" ht="15.75">
      <c r="A104" s="14">
        <v>3</v>
      </c>
      <c r="B104" s="14" t="s">
        <v>169</v>
      </c>
      <c r="C104" s="16" t="s">
        <v>209</v>
      </c>
      <c r="D104" s="52">
        <v>327</v>
      </c>
      <c r="E104" s="16" t="s">
        <v>78</v>
      </c>
      <c r="F104" s="85">
        <v>90000</v>
      </c>
      <c r="G104" s="77">
        <v>5000</v>
      </c>
      <c r="H104" s="71">
        <f t="shared" ref="H104:H109" si="47">ROUND(F104/36,0)</f>
        <v>2500</v>
      </c>
      <c r="I104" s="69">
        <f t="shared" si="46"/>
        <v>55</v>
      </c>
      <c r="J104" s="99">
        <f t="shared" si="44"/>
        <v>2555</v>
      </c>
      <c r="K104" s="106">
        <f t="shared" si="45"/>
        <v>2500</v>
      </c>
    </row>
    <row r="105" spans="1:13" ht="15.75">
      <c r="A105" s="14">
        <v>4</v>
      </c>
      <c r="B105" s="14" t="s">
        <v>169</v>
      </c>
      <c r="C105" s="16" t="s">
        <v>208</v>
      </c>
      <c r="D105" s="52">
        <v>326</v>
      </c>
      <c r="E105" s="16" t="s">
        <v>78</v>
      </c>
      <c r="F105" s="85">
        <v>135000</v>
      </c>
      <c r="G105" s="77">
        <v>7500</v>
      </c>
      <c r="H105" s="71">
        <f t="shared" si="47"/>
        <v>3750</v>
      </c>
      <c r="I105" s="69">
        <f t="shared" si="46"/>
        <v>83</v>
      </c>
      <c r="J105" s="99">
        <f t="shared" si="44"/>
        <v>3833</v>
      </c>
      <c r="K105" s="106">
        <f t="shared" si="45"/>
        <v>3750</v>
      </c>
    </row>
    <row r="106" spans="1:13" ht="15.75">
      <c r="A106" s="14">
        <v>5</v>
      </c>
      <c r="B106" s="14" t="s">
        <v>169</v>
      </c>
      <c r="C106" s="16" t="s">
        <v>171</v>
      </c>
      <c r="D106" s="52">
        <v>295</v>
      </c>
      <c r="E106" s="16" t="s">
        <v>78</v>
      </c>
      <c r="F106" s="85">
        <v>80000</v>
      </c>
      <c r="G106" s="77">
        <v>2230</v>
      </c>
      <c r="H106" s="71">
        <v>2230</v>
      </c>
      <c r="I106" s="69">
        <f t="shared" si="46"/>
        <v>25</v>
      </c>
      <c r="J106" s="99">
        <f t="shared" si="44"/>
        <v>2255</v>
      </c>
      <c r="K106" s="106">
        <f t="shared" si="45"/>
        <v>0</v>
      </c>
    </row>
    <row r="107" spans="1:13" ht="15.75">
      <c r="A107" s="14">
        <v>6</v>
      </c>
      <c r="B107" s="14" t="s">
        <v>169</v>
      </c>
      <c r="C107" s="16" t="s">
        <v>424</v>
      </c>
      <c r="D107" s="52">
        <v>150</v>
      </c>
      <c r="E107" s="16" t="s">
        <v>78</v>
      </c>
      <c r="F107" s="85">
        <v>150000</v>
      </c>
      <c r="G107" s="77">
        <v>147000</v>
      </c>
      <c r="H107" s="71">
        <v>3000</v>
      </c>
      <c r="I107" s="69">
        <v>2457</v>
      </c>
      <c r="J107" s="99">
        <f t="shared" si="44"/>
        <v>5457</v>
      </c>
      <c r="K107" s="106">
        <f t="shared" si="45"/>
        <v>144000</v>
      </c>
    </row>
    <row r="108" spans="1:13" ht="15.75">
      <c r="A108" s="14">
        <v>7</v>
      </c>
      <c r="B108" s="14" t="s">
        <v>169</v>
      </c>
      <c r="C108" s="16" t="s">
        <v>425</v>
      </c>
      <c r="D108" s="52">
        <v>152</v>
      </c>
      <c r="E108" s="16" t="s">
        <v>78</v>
      </c>
      <c r="F108" s="85">
        <v>50000</v>
      </c>
      <c r="G108" s="77">
        <v>49000</v>
      </c>
      <c r="H108" s="71">
        <v>1000</v>
      </c>
      <c r="I108" s="69">
        <v>819</v>
      </c>
      <c r="J108" s="99">
        <f t="shared" ref="J108" si="48">SUM(H108:I108)</f>
        <v>1819</v>
      </c>
      <c r="K108" s="106">
        <f t="shared" si="45"/>
        <v>48000</v>
      </c>
    </row>
    <row r="109" spans="1:13" ht="15.75">
      <c r="A109" s="14">
        <v>8</v>
      </c>
      <c r="B109" s="14" t="s">
        <v>273</v>
      </c>
      <c r="C109" s="16" t="s">
        <v>274</v>
      </c>
      <c r="D109" s="52">
        <v>393</v>
      </c>
      <c r="E109" s="16" t="s">
        <v>78</v>
      </c>
      <c r="F109" s="85">
        <v>80000</v>
      </c>
      <c r="G109" s="77">
        <v>22228</v>
      </c>
      <c r="H109" s="71">
        <f t="shared" si="47"/>
        <v>2222</v>
      </c>
      <c r="I109" s="69">
        <f t="shared" si="46"/>
        <v>245</v>
      </c>
      <c r="J109" s="99">
        <f t="shared" si="44"/>
        <v>2467</v>
      </c>
      <c r="K109" s="106">
        <f t="shared" si="45"/>
        <v>20006</v>
      </c>
    </row>
    <row r="110" spans="1:13" ht="15.75">
      <c r="A110" s="14">
        <v>9</v>
      </c>
      <c r="B110" s="14" t="s">
        <v>273</v>
      </c>
      <c r="C110" s="16" t="s">
        <v>275</v>
      </c>
      <c r="D110" s="52">
        <v>394</v>
      </c>
      <c r="E110" s="16" t="s">
        <v>78</v>
      </c>
      <c r="F110" s="85">
        <v>89000</v>
      </c>
      <c r="G110" s="77">
        <v>24728</v>
      </c>
      <c r="H110" s="71">
        <f>ROUND(F110/36,0)</f>
        <v>2472</v>
      </c>
      <c r="I110" s="69">
        <f t="shared" si="46"/>
        <v>273</v>
      </c>
      <c r="J110" s="99">
        <f t="shared" si="44"/>
        <v>2745</v>
      </c>
      <c r="K110" s="106">
        <f t="shared" si="45"/>
        <v>22256</v>
      </c>
    </row>
    <row r="111" spans="1:13" ht="15.75">
      <c r="A111" s="14">
        <v>10</v>
      </c>
      <c r="B111" s="14" t="s">
        <v>109</v>
      </c>
      <c r="C111" s="16" t="s">
        <v>402</v>
      </c>
      <c r="D111" s="52">
        <v>144</v>
      </c>
      <c r="E111" s="16" t="s">
        <v>78</v>
      </c>
      <c r="F111" s="85">
        <v>180000</v>
      </c>
      <c r="G111" s="77">
        <v>172000</v>
      </c>
      <c r="H111" s="71">
        <v>4000</v>
      </c>
      <c r="I111" s="69">
        <f t="shared" si="46"/>
        <v>1899</v>
      </c>
      <c r="J111" s="99">
        <f t="shared" si="44"/>
        <v>5899</v>
      </c>
      <c r="K111" s="106">
        <f t="shared" si="45"/>
        <v>168000</v>
      </c>
    </row>
    <row r="112" spans="1:13" ht="15.75">
      <c r="A112" s="14">
        <v>11</v>
      </c>
      <c r="B112" s="57" t="s">
        <v>109</v>
      </c>
      <c r="C112" s="58" t="s">
        <v>272</v>
      </c>
      <c r="D112" s="64">
        <v>14</v>
      </c>
      <c r="E112" s="58" t="s">
        <v>39</v>
      </c>
      <c r="F112" s="89">
        <v>42000</v>
      </c>
      <c r="G112" s="82">
        <v>4656</v>
      </c>
      <c r="H112" s="83">
        <v>1167</v>
      </c>
      <c r="I112" s="83">
        <f>ROUND(G112*11.5%*31/365,0)</f>
        <v>45</v>
      </c>
      <c r="J112" s="83">
        <f t="shared" si="44"/>
        <v>1212</v>
      </c>
      <c r="K112" s="83">
        <f t="shared" si="45"/>
        <v>3489</v>
      </c>
    </row>
    <row r="113" spans="1:11" ht="16.5">
      <c r="A113" s="34"/>
      <c r="B113" s="13" t="s">
        <v>4</v>
      </c>
      <c r="C113" s="20"/>
      <c r="D113" s="20"/>
      <c r="E113" s="20"/>
      <c r="F113" s="72">
        <f>SUM(F102:F112)</f>
        <v>1146000</v>
      </c>
      <c r="G113" s="72">
        <f t="shared" ref="G113:K113" si="49">SUM(G102:G112)</f>
        <v>441607</v>
      </c>
      <c r="H113" s="72">
        <f t="shared" si="49"/>
        <v>29606</v>
      </c>
      <c r="I113" s="72">
        <f t="shared" si="49"/>
        <v>5981</v>
      </c>
      <c r="J113" s="72">
        <f t="shared" si="49"/>
        <v>35587</v>
      </c>
      <c r="K113" s="72">
        <f t="shared" si="49"/>
        <v>412001</v>
      </c>
    </row>
    <row r="114" spans="1:11" ht="16.5">
      <c r="A114" s="34"/>
      <c r="B114" s="29"/>
      <c r="C114" s="30"/>
      <c r="D114" s="30"/>
      <c r="E114" s="30"/>
      <c r="F114" s="74"/>
      <c r="G114" s="79"/>
      <c r="H114" s="74"/>
      <c r="I114" s="80"/>
      <c r="J114" s="74"/>
      <c r="K114" s="55"/>
    </row>
    <row r="115" spans="1:11" ht="16.5">
      <c r="A115" s="14"/>
      <c r="B115" s="29" t="s">
        <v>125</v>
      </c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5.75">
      <c r="A116" s="14">
        <v>1</v>
      </c>
      <c r="B116" s="14" t="s">
        <v>137</v>
      </c>
      <c r="C116" s="16" t="s">
        <v>230</v>
      </c>
      <c r="D116" s="17">
        <v>355</v>
      </c>
      <c r="E116" s="16" t="s">
        <v>78</v>
      </c>
      <c r="F116" s="70">
        <v>50000</v>
      </c>
      <c r="G116" s="70">
        <v>5552</v>
      </c>
      <c r="H116" s="71">
        <f>ROUND(F116/36,0)</f>
        <v>1389</v>
      </c>
      <c r="I116" s="69">
        <f>ROUND(G116*13%*31/365,0)</f>
        <v>61</v>
      </c>
      <c r="J116" s="102">
        <f t="shared" ref="J116:J120" si="50">SUM(H116:I116)</f>
        <v>1450</v>
      </c>
      <c r="K116" s="106">
        <f t="shared" ref="K116:K120" si="51">G116-H116</f>
        <v>4163</v>
      </c>
    </row>
    <row r="117" spans="1:11" ht="15.75">
      <c r="A117" s="14">
        <v>2</v>
      </c>
      <c r="B117" s="14" t="s">
        <v>137</v>
      </c>
      <c r="C117" s="16" t="s">
        <v>419</v>
      </c>
      <c r="D117" s="17">
        <v>140</v>
      </c>
      <c r="E117" s="16" t="s">
        <v>78</v>
      </c>
      <c r="F117" s="70">
        <v>200000</v>
      </c>
      <c r="G117" s="70">
        <v>188000</v>
      </c>
      <c r="H117" s="71">
        <v>4000</v>
      </c>
      <c r="I117" s="69">
        <f t="shared" ref="I117:I120" si="52">ROUND(G117*13%*31/365,0)</f>
        <v>2076</v>
      </c>
      <c r="J117" s="102">
        <f t="shared" si="50"/>
        <v>6076</v>
      </c>
      <c r="K117" s="106">
        <f t="shared" si="51"/>
        <v>184000</v>
      </c>
    </row>
    <row r="118" spans="1:11" ht="16.5">
      <c r="A118" s="14">
        <v>3</v>
      </c>
      <c r="B118" s="14" t="s">
        <v>151</v>
      </c>
      <c r="C118" s="16" t="s">
        <v>177</v>
      </c>
      <c r="D118" s="22">
        <v>302</v>
      </c>
      <c r="E118" s="22" t="s">
        <v>78</v>
      </c>
      <c r="F118" s="85">
        <v>90000</v>
      </c>
      <c r="G118" s="77">
        <v>2500</v>
      </c>
      <c r="H118" s="71">
        <f>ROUND(F118/36,0)</f>
        <v>2500</v>
      </c>
      <c r="I118" s="69">
        <f t="shared" si="52"/>
        <v>28</v>
      </c>
      <c r="J118" s="102">
        <f t="shared" si="50"/>
        <v>2528</v>
      </c>
      <c r="K118" s="106">
        <f t="shared" si="51"/>
        <v>0</v>
      </c>
    </row>
    <row r="119" spans="1:11" ht="16.5">
      <c r="A119" s="14">
        <v>4</v>
      </c>
      <c r="B119" s="14" t="s">
        <v>151</v>
      </c>
      <c r="C119" s="16" t="s">
        <v>178</v>
      </c>
      <c r="D119" s="22">
        <v>303</v>
      </c>
      <c r="E119" s="22" t="s">
        <v>78</v>
      </c>
      <c r="F119" s="85">
        <v>100000</v>
      </c>
      <c r="G119" s="77">
        <v>2770</v>
      </c>
      <c r="H119" s="71">
        <v>2770</v>
      </c>
      <c r="I119" s="69">
        <f t="shared" si="52"/>
        <v>31</v>
      </c>
      <c r="J119" s="102">
        <f t="shared" si="50"/>
        <v>2801</v>
      </c>
      <c r="K119" s="106">
        <f t="shared" si="51"/>
        <v>0</v>
      </c>
    </row>
    <row r="120" spans="1:11" ht="15.75">
      <c r="A120" s="14">
        <v>5</v>
      </c>
      <c r="B120" s="14" t="s">
        <v>134</v>
      </c>
      <c r="C120" s="16" t="s">
        <v>245</v>
      </c>
      <c r="D120" s="52">
        <v>364</v>
      </c>
      <c r="E120" s="16" t="s">
        <v>78</v>
      </c>
      <c r="F120" s="85">
        <v>100000</v>
      </c>
      <c r="G120" s="70">
        <v>16660</v>
      </c>
      <c r="H120" s="71">
        <f>ROUND(F120/36,0)</f>
        <v>2778</v>
      </c>
      <c r="I120" s="69">
        <f t="shared" si="52"/>
        <v>184</v>
      </c>
      <c r="J120" s="102">
        <f t="shared" si="50"/>
        <v>2962</v>
      </c>
      <c r="K120" s="106">
        <f t="shared" si="51"/>
        <v>13882</v>
      </c>
    </row>
    <row r="121" spans="1:11" ht="16.5">
      <c r="A121" s="34"/>
      <c r="B121" s="13" t="s">
        <v>4</v>
      </c>
      <c r="C121" s="20"/>
      <c r="D121" s="20"/>
      <c r="E121" s="20"/>
      <c r="F121" s="88">
        <f>SUM(F116:F120)</f>
        <v>540000</v>
      </c>
      <c r="G121" s="88">
        <f>SUM(G116:G120)</f>
        <v>215482</v>
      </c>
      <c r="H121" s="88">
        <f>SUM(H116:H120)</f>
        <v>13437</v>
      </c>
      <c r="I121" s="88">
        <f>SUM(I116:I120)</f>
        <v>2380</v>
      </c>
      <c r="J121" s="88">
        <f>SUM(H121:I121)</f>
        <v>15817</v>
      </c>
      <c r="K121" s="88">
        <f>SUM(K116:K120)</f>
        <v>202045</v>
      </c>
    </row>
    <row r="122" spans="1:11" ht="16.5">
      <c r="A122" s="34"/>
      <c r="B122" s="29"/>
      <c r="C122" s="30"/>
      <c r="D122" s="30"/>
      <c r="E122" s="30"/>
      <c r="F122" s="78"/>
      <c r="G122" s="79"/>
      <c r="H122" s="74"/>
      <c r="I122" s="80"/>
      <c r="J122" s="74"/>
      <c r="K122" s="55"/>
    </row>
    <row r="123" spans="1:11" ht="16.5">
      <c r="A123" s="34"/>
      <c r="B123" s="29" t="s">
        <v>148</v>
      </c>
      <c r="C123" s="30"/>
      <c r="D123" s="48"/>
      <c r="E123" s="30"/>
      <c r="F123" s="86"/>
      <c r="G123" s="79"/>
      <c r="H123" s="74"/>
      <c r="I123" s="80"/>
      <c r="J123" s="74"/>
      <c r="K123" s="55"/>
    </row>
    <row r="124" spans="1:11" ht="15.75">
      <c r="A124" s="14">
        <v>1</v>
      </c>
      <c r="B124" s="14" t="s">
        <v>148</v>
      </c>
      <c r="C124" s="16" t="s">
        <v>279</v>
      </c>
      <c r="D124" s="52">
        <v>406</v>
      </c>
      <c r="E124" s="16" t="s">
        <v>78</v>
      </c>
      <c r="F124" s="85">
        <v>260000</v>
      </c>
      <c r="G124" s="77">
        <v>51992</v>
      </c>
      <c r="H124" s="71">
        <v>8667</v>
      </c>
      <c r="I124" s="69">
        <f>ROUND(G124*13%*31/365,0)</f>
        <v>574</v>
      </c>
      <c r="J124" s="99">
        <f t="shared" ref="J124:J128" si="53">SUM(H124:I124)</f>
        <v>9241</v>
      </c>
      <c r="K124" s="106">
        <f t="shared" ref="K124:K128" si="54">G124-H124</f>
        <v>43325</v>
      </c>
    </row>
    <row r="125" spans="1:11" ht="15.75">
      <c r="A125" s="14">
        <v>2</v>
      </c>
      <c r="B125" s="14" t="s">
        <v>148</v>
      </c>
      <c r="C125" s="16" t="s">
        <v>391</v>
      </c>
      <c r="D125" s="52">
        <v>126</v>
      </c>
      <c r="E125" s="16" t="s">
        <v>78</v>
      </c>
      <c r="F125" s="85">
        <v>80000</v>
      </c>
      <c r="G125" s="77">
        <v>73600</v>
      </c>
      <c r="H125" s="71">
        <v>1600</v>
      </c>
      <c r="I125" s="69">
        <f t="shared" ref="I125:I128" si="55">ROUND(G125*13%*31/365,0)</f>
        <v>813</v>
      </c>
      <c r="J125" s="99">
        <f t="shared" si="53"/>
        <v>2413</v>
      </c>
      <c r="K125" s="106">
        <f t="shared" si="54"/>
        <v>72000</v>
      </c>
    </row>
    <row r="126" spans="1:11" ht="15.75">
      <c r="A126" s="14">
        <v>3</v>
      </c>
      <c r="B126" s="14" t="s">
        <v>148</v>
      </c>
      <c r="C126" s="16" t="s">
        <v>397</v>
      </c>
      <c r="D126" s="52">
        <v>134</v>
      </c>
      <c r="E126" s="16" t="s">
        <v>78</v>
      </c>
      <c r="F126" s="85">
        <v>250000</v>
      </c>
      <c r="G126" s="77">
        <v>232144</v>
      </c>
      <c r="H126" s="71">
        <v>5952</v>
      </c>
      <c r="I126" s="69">
        <f t="shared" si="55"/>
        <v>2563</v>
      </c>
      <c r="J126" s="99">
        <f t="shared" si="53"/>
        <v>8515</v>
      </c>
      <c r="K126" s="106">
        <f t="shared" si="54"/>
        <v>226192</v>
      </c>
    </row>
    <row r="127" spans="1:11" ht="15.75">
      <c r="A127" s="14">
        <v>4</v>
      </c>
      <c r="B127" s="14" t="s">
        <v>148</v>
      </c>
      <c r="C127" s="16" t="s">
        <v>205</v>
      </c>
      <c r="D127" s="52">
        <v>136</v>
      </c>
      <c r="E127" s="16" t="s">
        <v>78</v>
      </c>
      <c r="F127" s="85">
        <v>100000</v>
      </c>
      <c r="G127" s="77">
        <v>92857</v>
      </c>
      <c r="H127" s="71">
        <v>2381</v>
      </c>
      <c r="I127" s="69">
        <f t="shared" si="55"/>
        <v>1025</v>
      </c>
      <c r="J127" s="99">
        <f t="shared" si="53"/>
        <v>3406</v>
      </c>
      <c r="K127" s="106">
        <f t="shared" si="54"/>
        <v>90476</v>
      </c>
    </row>
    <row r="128" spans="1:11" ht="15.75">
      <c r="A128" s="14">
        <v>5</v>
      </c>
      <c r="B128" s="14" t="s">
        <v>215</v>
      </c>
      <c r="C128" s="16" t="s">
        <v>216</v>
      </c>
      <c r="D128" s="52">
        <v>342</v>
      </c>
      <c r="E128" s="16" t="s">
        <v>78</v>
      </c>
      <c r="F128" s="85">
        <v>80000</v>
      </c>
      <c r="G128" s="77">
        <v>6674</v>
      </c>
      <c r="H128" s="71">
        <v>2222</v>
      </c>
      <c r="I128" s="69">
        <f t="shared" si="55"/>
        <v>74</v>
      </c>
      <c r="J128" s="99">
        <f t="shared" si="53"/>
        <v>2296</v>
      </c>
      <c r="K128" s="106">
        <f t="shared" si="54"/>
        <v>4452</v>
      </c>
    </row>
    <row r="129" spans="1:11" ht="16.5">
      <c r="A129" s="34"/>
      <c r="B129" s="13" t="s">
        <v>4</v>
      </c>
      <c r="C129" s="20"/>
      <c r="D129" s="46"/>
      <c r="E129" s="20"/>
      <c r="F129" s="72">
        <f>SUM(F124:F128)</f>
        <v>770000</v>
      </c>
      <c r="G129" s="72">
        <f t="shared" ref="G129:K129" si="56">SUM(G124:G128)</f>
        <v>457267</v>
      </c>
      <c r="H129" s="72">
        <f t="shared" si="56"/>
        <v>20822</v>
      </c>
      <c r="I129" s="72">
        <f t="shared" si="56"/>
        <v>5049</v>
      </c>
      <c r="J129" s="72">
        <f t="shared" si="56"/>
        <v>25871</v>
      </c>
      <c r="K129" s="72">
        <f t="shared" si="56"/>
        <v>436445</v>
      </c>
    </row>
    <row r="130" spans="1:11" ht="16.5">
      <c r="A130" s="34"/>
      <c r="B130" s="29"/>
      <c r="C130" s="30"/>
      <c r="D130" s="32"/>
      <c r="E130" s="32"/>
      <c r="F130" s="74"/>
      <c r="G130" s="74"/>
      <c r="H130" s="74"/>
      <c r="I130" s="74"/>
      <c r="J130" s="74"/>
      <c r="K130" s="100"/>
    </row>
    <row r="131" spans="1:11" ht="16.5">
      <c r="A131" s="143"/>
      <c r="B131" s="29" t="s">
        <v>162</v>
      </c>
      <c r="C131" s="144"/>
      <c r="D131" s="145"/>
      <c r="E131" s="145"/>
      <c r="F131" s="146"/>
      <c r="G131" s="147"/>
      <c r="H131" s="148"/>
      <c r="I131" s="94"/>
      <c r="J131" s="149"/>
      <c r="K131" s="150"/>
    </row>
    <row r="132" spans="1:11" ht="16.5">
      <c r="A132" s="14">
        <v>1</v>
      </c>
      <c r="B132" s="67" t="s">
        <v>227</v>
      </c>
      <c r="C132" s="16" t="s">
        <v>228</v>
      </c>
      <c r="D132" s="22">
        <v>353</v>
      </c>
      <c r="E132" s="22" t="s">
        <v>78</v>
      </c>
      <c r="F132" s="85">
        <v>68000</v>
      </c>
      <c r="G132" s="77">
        <v>7552</v>
      </c>
      <c r="H132" s="71">
        <f>ROUND(F132/36,0)</f>
        <v>1889</v>
      </c>
      <c r="I132" s="69">
        <f t="shared" ref="I132:I133" si="57">ROUND(G132*13%*31/365,0)</f>
        <v>83</v>
      </c>
      <c r="J132" s="104">
        <f t="shared" ref="J132:J133" si="58">SUM(H132:I132)</f>
        <v>1972</v>
      </c>
      <c r="K132" s="106">
        <f t="shared" ref="K132:K133" si="59">G132-H132</f>
        <v>5663</v>
      </c>
    </row>
    <row r="133" spans="1:11" ht="16.5">
      <c r="A133" s="14">
        <v>2</v>
      </c>
      <c r="B133" s="67" t="s">
        <v>227</v>
      </c>
      <c r="C133" s="16" t="s">
        <v>258</v>
      </c>
      <c r="D133" s="22">
        <v>383</v>
      </c>
      <c r="E133" s="22" t="s">
        <v>78</v>
      </c>
      <c r="F133" s="85">
        <v>90000</v>
      </c>
      <c r="G133" s="77">
        <v>20000</v>
      </c>
      <c r="H133" s="71">
        <f>ROUND(F133/36,0)</f>
        <v>2500</v>
      </c>
      <c r="I133" s="69">
        <f t="shared" si="57"/>
        <v>221</v>
      </c>
      <c r="J133" s="104">
        <f t="shared" si="58"/>
        <v>2721</v>
      </c>
      <c r="K133" s="106">
        <f t="shared" si="59"/>
        <v>17500</v>
      </c>
    </row>
    <row r="134" spans="1:11" ht="16.5">
      <c r="A134" s="34">
        <v>3</v>
      </c>
      <c r="B134" s="67" t="s">
        <v>163</v>
      </c>
      <c r="C134" s="111" t="s">
        <v>434</v>
      </c>
      <c r="D134" s="32">
        <v>162</v>
      </c>
      <c r="E134" s="32" t="s">
        <v>78</v>
      </c>
      <c r="F134" s="85">
        <v>200000</v>
      </c>
      <c r="G134" s="77">
        <v>200000</v>
      </c>
      <c r="H134" s="71">
        <v>4000</v>
      </c>
      <c r="I134" s="69">
        <f t="shared" ref="I134" si="60">ROUND(G134*13%*31/365,0)</f>
        <v>2208</v>
      </c>
      <c r="J134" s="104">
        <f t="shared" ref="J134" si="61">SUM(H134:I134)</f>
        <v>6208</v>
      </c>
      <c r="K134" s="106">
        <f t="shared" ref="K134" si="62">G134-H134</f>
        <v>196000</v>
      </c>
    </row>
    <row r="135" spans="1:11" ht="16.5">
      <c r="A135" s="34"/>
      <c r="B135" s="56" t="s">
        <v>4</v>
      </c>
      <c r="C135" s="30"/>
      <c r="D135" s="30"/>
      <c r="E135" s="30"/>
      <c r="F135" s="97">
        <f>SUM(F132:F134)</f>
        <v>358000</v>
      </c>
      <c r="G135" s="97">
        <f>SUM(G132:G134)</f>
        <v>227552</v>
      </c>
      <c r="H135" s="97">
        <f t="shared" ref="H135:K135" si="63">SUM(H132:H134)</f>
        <v>8389</v>
      </c>
      <c r="I135" s="97">
        <f t="shared" si="63"/>
        <v>2512</v>
      </c>
      <c r="J135" s="97">
        <f t="shared" si="63"/>
        <v>10901</v>
      </c>
      <c r="K135" s="97">
        <f t="shared" si="63"/>
        <v>219163</v>
      </c>
    </row>
    <row r="136" spans="1:11" ht="16.5">
      <c r="A136" s="34"/>
      <c r="B136" s="29"/>
      <c r="C136" s="30"/>
      <c r="D136" s="30"/>
      <c r="E136" s="30"/>
      <c r="F136" s="91"/>
      <c r="G136" s="91"/>
      <c r="H136" s="74"/>
      <c r="I136" s="74"/>
      <c r="J136" s="74"/>
      <c r="K136" s="133"/>
    </row>
    <row r="137" spans="1:11" ht="16.5">
      <c r="A137" s="34"/>
      <c r="B137" s="29" t="s">
        <v>282</v>
      </c>
      <c r="C137" s="30"/>
      <c r="D137" s="30"/>
      <c r="E137" s="30"/>
      <c r="F137" s="78"/>
      <c r="G137" s="79"/>
      <c r="H137" s="74"/>
      <c r="I137" s="80"/>
      <c r="J137" s="74"/>
      <c r="K137" s="55"/>
    </row>
    <row r="138" spans="1:11" ht="16.5">
      <c r="A138" s="14">
        <v>1</v>
      </c>
      <c r="B138" s="67" t="s">
        <v>84</v>
      </c>
      <c r="C138" s="16" t="s">
        <v>360</v>
      </c>
      <c r="D138" s="22">
        <v>77</v>
      </c>
      <c r="E138" s="22" t="s">
        <v>78</v>
      </c>
      <c r="F138" s="85">
        <v>150000</v>
      </c>
      <c r="G138" s="77">
        <v>112497</v>
      </c>
      <c r="H138" s="71">
        <f>ROUND(F138/36,0)</f>
        <v>4167</v>
      </c>
      <c r="I138" s="69">
        <f>ROUND(G138*13%*31/365,0)</f>
        <v>1242</v>
      </c>
      <c r="J138" s="104">
        <f>SUM(H138:I138)</f>
        <v>5409</v>
      </c>
      <c r="K138" s="106">
        <f t="shared" ref="K138:K139" si="64">G138-H138</f>
        <v>108330</v>
      </c>
    </row>
    <row r="139" spans="1:11" ht="16.5">
      <c r="A139" s="14">
        <v>2</v>
      </c>
      <c r="B139" s="14" t="s">
        <v>84</v>
      </c>
      <c r="C139" s="16" t="s">
        <v>392</v>
      </c>
      <c r="D139" s="22">
        <v>128</v>
      </c>
      <c r="E139" s="22" t="s">
        <v>78</v>
      </c>
      <c r="F139" s="85">
        <v>120000</v>
      </c>
      <c r="G139" s="77">
        <v>110400</v>
      </c>
      <c r="H139" s="71">
        <v>2400</v>
      </c>
      <c r="I139" s="69">
        <f>ROUND(G139*13%*31/365,0)</f>
        <v>1219</v>
      </c>
      <c r="J139" s="104">
        <f>SUM(H139:I139)</f>
        <v>3619</v>
      </c>
      <c r="K139" s="106">
        <f t="shared" si="64"/>
        <v>108000</v>
      </c>
    </row>
    <row r="140" spans="1:11" ht="16.5">
      <c r="A140" s="34"/>
      <c r="B140" s="29"/>
      <c r="C140" s="30"/>
      <c r="D140" s="30"/>
      <c r="E140" s="30"/>
      <c r="F140" s="97">
        <f>SUM(F138:F139)</f>
        <v>270000</v>
      </c>
      <c r="G140" s="97">
        <f t="shared" ref="G140:K140" si="65">SUM(G138:G139)</f>
        <v>222897</v>
      </c>
      <c r="H140" s="97">
        <f t="shared" si="65"/>
        <v>6567</v>
      </c>
      <c r="I140" s="97">
        <f t="shared" si="65"/>
        <v>2461</v>
      </c>
      <c r="J140" s="97">
        <f>SUM(H140:I140)</f>
        <v>9028</v>
      </c>
      <c r="K140" s="97">
        <f t="shared" si="65"/>
        <v>216330</v>
      </c>
    </row>
    <row r="141" spans="1:11" ht="16.5">
      <c r="A141" s="34"/>
      <c r="B141" s="29" t="s">
        <v>300</v>
      </c>
      <c r="C141" s="30"/>
      <c r="D141" s="30"/>
      <c r="E141" s="30"/>
      <c r="F141" s="78"/>
      <c r="G141" s="79"/>
      <c r="H141" s="74"/>
      <c r="I141" s="80"/>
      <c r="J141" s="74"/>
      <c r="K141" s="55"/>
    </row>
    <row r="142" spans="1:11" ht="16.5">
      <c r="A142" s="14">
        <v>1</v>
      </c>
      <c r="B142" s="67" t="s">
        <v>406</v>
      </c>
      <c r="C142" s="16" t="s">
        <v>302</v>
      </c>
      <c r="D142" s="22">
        <v>8</v>
      </c>
      <c r="E142" s="22" t="s">
        <v>78</v>
      </c>
      <c r="F142" s="85">
        <v>200000</v>
      </c>
      <c r="G142" s="77">
        <v>94436</v>
      </c>
      <c r="H142" s="71">
        <f>ROUND(F142/36,0)</f>
        <v>5556</v>
      </c>
      <c r="I142" s="69">
        <f>ROUND(G142*13%*31/365,0)</f>
        <v>1043</v>
      </c>
      <c r="J142" s="104">
        <f>SUM(H142:I142)</f>
        <v>6599</v>
      </c>
      <c r="K142" s="106">
        <f>SUM(G142-H142)</f>
        <v>88880</v>
      </c>
    </row>
    <row r="143" spans="1:11" ht="16.5">
      <c r="A143" s="152">
        <v>2</v>
      </c>
      <c r="B143" s="67" t="s">
        <v>406</v>
      </c>
      <c r="C143" s="16" t="s">
        <v>304</v>
      </c>
      <c r="D143" s="22">
        <v>12</v>
      </c>
      <c r="E143" s="22" t="s">
        <v>78</v>
      </c>
      <c r="F143" s="85">
        <v>200000</v>
      </c>
      <c r="G143" s="77">
        <v>94436</v>
      </c>
      <c r="H143" s="71">
        <f>ROUND(F143/36,0)</f>
        <v>5556</v>
      </c>
      <c r="I143" s="69">
        <f t="shared" ref="I143:I144" si="66">ROUND(G143*13%*31/365,0)</f>
        <v>1043</v>
      </c>
      <c r="J143" s="104">
        <f t="shared" ref="J143:J144" si="67">SUM(H143:I143)</f>
        <v>6599</v>
      </c>
      <c r="K143" s="106">
        <f t="shared" ref="K143:K144" si="68">SUM(G143-H143)</f>
        <v>88880</v>
      </c>
    </row>
    <row r="144" spans="1:11" ht="16.5">
      <c r="A144" s="152">
        <v>3</v>
      </c>
      <c r="B144" s="152" t="s">
        <v>406</v>
      </c>
      <c r="C144" s="16" t="s">
        <v>303</v>
      </c>
      <c r="D144" s="22">
        <v>10</v>
      </c>
      <c r="E144" s="22" t="s">
        <v>78</v>
      </c>
      <c r="F144" s="85">
        <v>150000</v>
      </c>
      <c r="G144" s="77">
        <v>70827</v>
      </c>
      <c r="H144" s="71">
        <v>4167</v>
      </c>
      <c r="I144" s="69">
        <f t="shared" si="66"/>
        <v>782</v>
      </c>
      <c r="J144" s="104">
        <f t="shared" si="67"/>
        <v>4949</v>
      </c>
      <c r="K144" s="106">
        <f t="shared" si="68"/>
        <v>66660</v>
      </c>
    </row>
    <row r="145" spans="1:12" ht="16.5">
      <c r="A145" s="34"/>
      <c r="B145" s="29"/>
      <c r="C145" s="30"/>
      <c r="D145" s="30"/>
      <c r="E145" s="30"/>
      <c r="F145" s="97">
        <f>SUM(F142:F144)</f>
        <v>550000</v>
      </c>
      <c r="G145" s="97">
        <f t="shared" ref="G145:K145" si="69">SUM(G142:G144)</f>
        <v>259699</v>
      </c>
      <c r="H145" s="97">
        <f t="shared" si="69"/>
        <v>15279</v>
      </c>
      <c r="I145" s="97">
        <f t="shared" si="69"/>
        <v>2868</v>
      </c>
      <c r="J145" s="97">
        <f>SUM(H145:I145)</f>
        <v>18147</v>
      </c>
      <c r="K145" s="97">
        <f t="shared" si="69"/>
        <v>244420</v>
      </c>
    </row>
    <row r="146" spans="1:12" ht="16.5">
      <c r="A146" s="34"/>
      <c r="B146" s="29" t="s">
        <v>352</v>
      </c>
      <c r="C146" s="30"/>
      <c r="D146" s="30"/>
      <c r="E146" s="30"/>
      <c r="F146" s="78"/>
      <c r="G146" s="79"/>
      <c r="H146" s="74"/>
      <c r="I146" s="80"/>
      <c r="J146" s="74"/>
      <c r="K146" s="55"/>
    </row>
    <row r="147" spans="1:12" ht="16.5">
      <c r="A147" s="14">
        <v>1</v>
      </c>
      <c r="B147" s="67" t="s">
        <v>407</v>
      </c>
      <c r="C147" s="16" t="s">
        <v>351</v>
      </c>
      <c r="D147" s="22">
        <v>71</v>
      </c>
      <c r="E147" s="22" t="s">
        <v>78</v>
      </c>
      <c r="F147" s="85">
        <v>180000</v>
      </c>
      <c r="G147" s="77">
        <v>125000</v>
      </c>
      <c r="H147" s="71">
        <f>ROUND(F147/36,0)</f>
        <v>5000</v>
      </c>
      <c r="I147" s="69">
        <f>ROUND(G147*13%*31/365,0)</f>
        <v>1380</v>
      </c>
      <c r="J147" s="104">
        <f>SUM(H147:I147)</f>
        <v>6380</v>
      </c>
      <c r="K147" s="106">
        <f t="shared" ref="K147" si="70">G147-H147</f>
        <v>120000</v>
      </c>
    </row>
    <row r="148" spans="1:12" ht="16.5">
      <c r="A148" s="34"/>
      <c r="B148" s="29"/>
      <c r="C148" s="30"/>
      <c r="D148" s="30"/>
      <c r="E148" s="30"/>
      <c r="F148" s="97">
        <f>SUM(F147)</f>
        <v>180000</v>
      </c>
      <c r="G148" s="97">
        <f t="shared" ref="G148:K148" si="71">SUM(G147)</f>
        <v>125000</v>
      </c>
      <c r="H148" s="97">
        <f t="shared" si="71"/>
        <v>5000</v>
      </c>
      <c r="I148" s="97">
        <f t="shared" si="71"/>
        <v>1380</v>
      </c>
      <c r="J148" s="97">
        <f>SUM(H148:I148)</f>
        <v>6380</v>
      </c>
      <c r="K148" s="97">
        <f t="shared" si="71"/>
        <v>120000</v>
      </c>
    </row>
    <row r="149" spans="1:12" ht="16.5">
      <c r="A149" s="34"/>
      <c r="B149" s="29" t="s">
        <v>404</v>
      </c>
      <c r="C149" s="30"/>
      <c r="D149" s="30"/>
      <c r="E149" s="30"/>
      <c r="F149" s="78"/>
      <c r="G149" s="79"/>
      <c r="H149" s="74"/>
      <c r="I149" s="80"/>
      <c r="J149" s="74"/>
      <c r="K149" s="55"/>
    </row>
    <row r="150" spans="1:12" ht="16.5">
      <c r="A150" s="14">
        <v>1</v>
      </c>
      <c r="B150" s="67" t="s">
        <v>408</v>
      </c>
      <c r="C150" s="16" t="s">
        <v>420</v>
      </c>
      <c r="D150" s="22">
        <v>88</v>
      </c>
      <c r="E150" s="22" t="s">
        <v>78</v>
      </c>
      <c r="F150" s="85">
        <v>300000</v>
      </c>
      <c r="G150" s="77">
        <v>262800</v>
      </c>
      <c r="H150" s="71">
        <v>6000</v>
      </c>
      <c r="I150" s="69">
        <f>ROUND(G150*13%*31/365,0)</f>
        <v>2902</v>
      </c>
      <c r="J150" s="104">
        <f>SUM(H150:I150)</f>
        <v>8902</v>
      </c>
      <c r="K150" s="106">
        <f t="shared" ref="K150" si="72">G150-H150</f>
        <v>256800</v>
      </c>
    </row>
    <row r="151" spans="1:12" ht="16.5">
      <c r="A151" s="34"/>
      <c r="B151" s="29"/>
      <c r="C151" s="30"/>
      <c r="D151" s="30"/>
      <c r="E151" s="30"/>
      <c r="F151" s="97">
        <f>SUM(F150)</f>
        <v>300000</v>
      </c>
      <c r="G151" s="97">
        <f t="shared" ref="G151:I151" si="73">SUM(G150)</f>
        <v>262800</v>
      </c>
      <c r="H151" s="97">
        <f t="shared" si="73"/>
        <v>6000</v>
      </c>
      <c r="I151" s="97">
        <f t="shared" si="73"/>
        <v>2902</v>
      </c>
      <c r="J151" s="97">
        <f>SUM(H151:I151)</f>
        <v>8902</v>
      </c>
      <c r="K151" s="97">
        <f t="shared" ref="K151" si="74">SUM(K150)</f>
        <v>256800</v>
      </c>
    </row>
    <row r="152" spans="1:12" ht="17.25" thickBot="1">
      <c r="A152" s="34"/>
      <c r="B152" s="29"/>
      <c r="C152" s="30"/>
      <c r="D152" s="30"/>
      <c r="E152" s="30"/>
      <c r="F152" s="97"/>
      <c r="G152" s="97"/>
      <c r="H152" s="72"/>
      <c r="I152" s="72"/>
      <c r="J152" s="72"/>
      <c r="K152" s="131"/>
    </row>
    <row r="153" spans="1:12" ht="17.25" thickBot="1">
      <c r="B153" s="51" t="s">
        <v>20</v>
      </c>
      <c r="C153" s="39"/>
      <c r="D153" s="39"/>
      <c r="E153" s="39"/>
      <c r="F153" s="72">
        <f t="shared" ref="F153:K153" si="75">SUM(F148+F145+F140+F135+F129+F121+F113+F99+F94+F80+F68+F54+F43+F37+F28+F21+F11+F151)</f>
        <v>15203000</v>
      </c>
      <c r="G153" s="72">
        <f t="shared" si="75"/>
        <v>9747661</v>
      </c>
      <c r="H153" s="72">
        <f t="shared" si="75"/>
        <v>372389</v>
      </c>
      <c r="I153" s="72">
        <f t="shared" si="75"/>
        <v>111523</v>
      </c>
      <c r="J153" s="72">
        <f t="shared" si="75"/>
        <v>483912</v>
      </c>
      <c r="K153" s="72">
        <f t="shared" si="75"/>
        <v>9375272</v>
      </c>
    </row>
    <row r="154" spans="1:12">
      <c r="B154" s="2"/>
      <c r="C154" s="2"/>
      <c r="D154" s="3"/>
      <c r="E154" s="3"/>
      <c r="F154" s="3"/>
      <c r="G154" s="3"/>
    </row>
    <row r="155" spans="1:12">
      <c r="B155" s="2"/>
      <c r="C155" s="2"/>
      <c r="D155" s="3"/>
      <c r="E155" s="3"/>
      <c r="F155" s="3"/>
      <c r="G155" s="3"/>
    </row>
    <row r="156" spans="1:12" ht="18.75">
      <c r="E156" s="4"/>
      <c r="F156" s="1"/>
      <c r="G156" s="1"/>
      <c r="L156" t="s">
        <v>321</v>
      </c>
    </row>
    <row r="157" spans="1:12">
      <c r="F157" s="1"/>
      <c r="G157" s="1"/>
    </row>
    <row r="159" spans="1:12" ht="16.5">
      <c r="B159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8" max="10" man="1"/>
    <brk id="69" max="10" man="1"/>
    <brk id="114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M162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" customWidth="1"/>
    <col min="3" max="3" width="23.5703125" customWidth="1"/>
    <col min="4" max="4" width="5.28515625" customWidth="1"/>
    <col min="5" max="5" width="7.42578125" customWidth="1"/>
    <col min="6" max="6" width="10.7109375" customWidth="1"/>
    <col min="7" max="7" width="9.2851562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421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405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30550</v>
      </c>
      <c r="H6" s="71">
        <f t="shared" ref="H6:H9" si="0">ROUND(F6/36,0)</f>
        <v>2778</v>
      </c>
      <c r="I6" s="69">
        <f>ROUND(G6*13%*31/365,0)</f>
        <v>337</v>
      </c>
      <c r="J6" s="71">
        <f t="shared" ref="J6:J9" si="1">SUM(H6:I6)</f>
        <v>3115</v>
      </c>
      <c r="K6" s="135">
        <f t="shared" ref="K6:K9" si="2">G6-H6</f>
        <v>27772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100000</v>
      </c>
      <c r="H7" s="71">
        <v>2000</v>
      </c>
      <c r="I7" s="69">
        <v>1531</v>
      </c>
      <c r="J7" s="71">
        <f t="shared" ref="J7" si="3">SUM(H7:I7)</f>
        <v>3531</v>
      </c>
      <c r="K7" s="135">
        <f t="shared" ref="K7" si="4">G7-H7</f>
        <v>98000</v>
      </c>
    </row>
    <row r="8" spans="1:11" ht="16.5">
      <c r="A8" s="10">
        <v>3</v>
      </c>
      <c r="B8" s="156" t="s">
        <v>353</v>
      </c>
      <c r="C8" s="122" t="s">
        <v>354</v>
      </c>
      <c r="D8" s="124">
        <v>72</v>
      </c>
      <c r="E8" s="122" t="s">
        <v>38</v>
      </c>
      <c r="F8" s="70">
        <v>30000</v>
      </c>
      <c r="G8" s="77">
        <v>22503</v>
      </c>
      <c r="H8" s="71">
        <f t="shared" si="0"/>
        <v>833</v>
      </c>
      <c r="I8" s="69">
        <f t="shared" ref="I8:I9" si="5">ROUND(G8*13%*31/365,0)</f>
        <v>248</v>
      </c>
      <c r="J8" s="71">
        <f t="shared" si="1"/>
        <v>1081</v>
      </c>
      <c r="K8" s="135">
        <f t="shared" si="2"/>
        <v>21670</v>
      </c>
    </row>
    <row r="9" spans="1:11" ht="16.5">
      <c r="A9" s="10">
        <v>4</v>
      </c>
      <c r="B9" s="156" t="s">
        <v>353</v>
      </c>
      <c r="C9" s="122" t="s">
        <v>362</v>
      </c>
      <c r="D9" s="124">
        <v>74</v>
      </c>
      <c r="E9" s="122" t="s">
        <v>38</v>
      </c>
      <c r="F9" s="70">
        <v>50000</v>
      </c>
      <c r="G9" s="77">
        <v>38888</v>
      </c>
      <c r="H9" s="71">
        <f t="shared" si="0"/>
        <v>1389</v>
      </c>
      <c r="I9" s="69">
        <f t="shared" si="5"/>
        <v>429</v>
      </c>
      <c r="J9" s="71">
        <f t="shared" si="1"/>
        <v>1818</v>
      </c>
      <c r="K9" s="135">
        <f t="shared" si="2"/>
        <v>37499</v>
      </c>
    </row>
    <row r="10" spans="1:11" ht="16.5">
      <c r="A10" s="10"/>
      <c r="B10" s="13" t="s">
        <v>4</v>
      </c>
      <c r="C10" s="10"/>
      <c r="D10" s="10"/>
      <c r="E10" s="10"/>
      <c r="F10" s="127">
        <f>SUM(F6:F9)</f>
        <v>280000</v>
      </c>
      <c r="G10" s="127">
        <f t="shared" ref="G10:K10" si="6">SUM(G6:G9)</f>
        <v>191941</v>
      </c>
      <c r="H10" s="127">
        <f t="shared" si="6"/>
        <v>7000</v>
      </c>
      <c r="I10" s="127">
        <f>SUM(I6:I9)</f>
        <v>2545</v>
      </c>
      <c r="J10" s="127">
        <f t="shared" si="6"/>
        <v>9545</v>
      </c>
      <c r="K10" s="127">
        <f t="shared" si="6"/>
        <v>184941</v>
      </c>
    </row>
    <row r="11" spans="1:11" ht="16.5">
      <c r="A11" s="44"/>
      <c r="B11" s="29"/>
      <c r="C11" s="44"/>
      <c r="D11" s="44"/>
      <c r="E11" s="44"/>
      <c r="F11" s="159"/>
      <c r="G11" s="159"/>
      <c r="H11" s="159"/>
      <c r="I11" s="159"/>
      <c r="J11" s="159"/>
      <c r="K11" s="160"/>
    </row>
    <row r="12" spans="1:11" ht="16.5">
      <c r="A12" s="28"/>
      <c r="B12" s="29" t="s">
        <v>5</v>
      </c>
      <c r="C12" s="30"/>
      <c r="D12" s="30"/>
      <c r="E12" s="30"/>
      <c r="F12" s="73"/>
      <c r="G12" s="73"/>
      <c r="H12" s="75"/>
      <c r="I12" s="76"/>
      <c r="J12" s="76"/>
      <c r="K12" s="120"/>
    </row>
    <row r="13" spans="1:11" ht="15.75">
      <c r="A13" s="15">
        <v>1</v>
      </c>
      <c r="B13" s="14" t="s">
        <v>179</v>
      </c>
      <c r="C13" s="16" t="s">
        <v>416</v>
      </c>
      <c r="D13" s="17">
        <v>82</v>
      </c>
      <c r="E13" s="16" t="s">
        <v>38</v>
      </c>
      <c r="F13" s="70">
        <v>250000</v>
      </c>
      <c r="G13" s="77">
        <v>217390</v>
      </c>
      <c r="H13" s="71">
        <v>5435</v>
      </c>
      <c r="I13" s="69">
        <f>ROUND(G13*13%*31/365,0)</f>
        <v>2400</v>
      </c>
      <c r="J13" s="71">
        <f t="shared" ref="J13:J25" si="7">SUM(H13:I13)</f>
        <v>7835</v>
      </c>
      <c r="K13" s="106">
        <f t="shared" ref="K13:K25" si="8">G13-H13</f>
        <v>211955</v>
      </c>
    </row>
    <row r="14" spans="1:11" ht="15.75">
      <c r="A14" s="15">
        <v>2</v>
      </c>
      <c r="B14" s="14" t="s">
        <v>179</v>
      </c>
      <c r="C14" s="16" t="s">
        <v>376</v>
      </c>
      <c r="D14" s="17">
        <v>84</v>
      </c>
      <c r="E14" s="16" t="s">
        <v>38</v>
      </c>
      <c r="F14" s="70">
        <v>250000</v>
      </c>
      <c r="G14" s="77">
        <v>220000</v>
      </c>
      <c r="H14" s="71">
        <v>5000</v>
      </c>
      <c r="I14" s="69">
        <f t="shared" ref="I14:I18" si="9">ROUND(G14*13%*31/365,0)</f>
        <v>2429</v>
      </c>
      <c r="J14" s="71">
        <f t="shared" si="7"/>
        <v>7429</v>
      </c>
      <c r="K14" s="106">
        <f t="shared" si="8"/>
        <v>215000</v>
      </c>
    </row>
    <row r="15" spans="1:11" ht="15.75">
      <c r="A15" s="15">
        <v>3</v>
      </c>
      <c r="B15" s="14" t="s">
        <v>5</v>
      </c>
      <c r="C15" s="16" t="s">
        <v>375</v>
      </c>
      <c r="D15" s="17">
        <v>86</v>
      </c>
      <c r="E15" s="16" t="s">
        <v>38</v>
      </c>
      <c r="F15" s="70">
        <v>400000</v>
      </c>
      <c r="G15" s="77">
        <v>360000</v>
      </c>
      <c r="H15" s="71">
        <v>8000</v>
      </c>
      <c r="I15" s="69">
        <f t="shared" si="9"/>
        <v>3975</v>
      </c>
      <c r="J15" s="71">
        <f t="shared" si="7"/>
        <v>11975</v>
      </c>
      <c r="K15" s="106">
        <f t="shared" si="8"/>
        <v>352000</v>
      </c>
    </row>
    <row r="16" spans="1:11" ht="15.75">
      <c r="A16" s="15">
        <v>4</v>
      </c>
      <c r="B16" s="14" t="s">
        <v>5</v>
      </c>
      <c r="C16" s="16" t="s">
        <v>143</v>
      </c>
      <c r="D16" s="17">
        <v>102</v>
      </c>
      <c r="E16" s="16" t="s">
        <v>38</v>
      </c>
      <c r="F16" s="70">
        <v>190000</v>
      </c>
      <c r="G16" s="77">
        <v>174800</v>
      </c>
      <c r="H16" s="71">
        <v>3800</v>
      </c>
      <c r="I16" s="69">
        <f t="shared" si="9"/>
        <v>1930</v>
      </c>
      <c r="J16" s="71">
        <f t="shared" si="7"/>
        <v>5730</v>
      </c>
      <c r="K16" s="106">
        <f t="shared" si="8"/>
        <v>171000</v>
      </c>
    </row>
    <row r="17" spans="1:11" ht="15.75">
      <c r="A17" s="15">
        <v>5</v>
      </c>
      <c r="B17" s="14" t="s">
        <v>128</v>
      </c>
      <c r="C17" s="16" t="s">
        <v>373</v>
      </c>
      <c r="D17" s="17">
        <v>291</v>
      </c>
      <c r="E17" s="16" t="s">
        <v>38</v>
      </c>
      <c r="F17" s="70">
        <v>150000</v>
      </c>
      <c r="G17" s="77">
        <v>8322</v>
      </c>
      <c r="H17" s="71">
        <f t="shared" ref="H17" si="10">ROUND(F17/36,0)</f>
        <v>4167</v>
      </c>
      <c r="I17" s="69">
        <f t="shared" si="9"/>
        <v>92</v>
      </c>
      <c r="J17" s="71">
        <f t="shared" si="7"/>
        <v>4259</v>
      </c>
      <c r="K17" s="106">
        <f>G17-H17</f>
        <v>4155</v>
      </c>
    </row>
    <row r="18" spans="1:11" ht="15.75">
      <c r="A18" s="15">
        <v>6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184000</v>
      </c>
      <c r="H18" s="71">
        <v>4000</v>
      </c>
      <c r="I18" s="69">
        <f t="shared" si="9"/>
        <v>2032</v>
      </c>
      <c r="J18" s="71">
        <f t="shared" si="7"/>
        <v>6032</v>
      </c>
      <c r="K18" s="106">
        <f>G18-H18</f>
        <v>180000</v>
      </c>
    </row>
    <row r="19" spans="1:11" ht="16.5">
      <c r="A19" s="15"/>
      <c r="B19" s="13" t="s">
        <v>4</v>
      </c>
      <c r="C19" s="16"/>
      <c r="D19" s="17"/>
      <c r="E19" s="16"/>
      <c r="F19" s="97">
        <f t="shared" ref="F19:K19" si="11">SUM(F13:F18)</f>
        <v>1440000</v>
      </c>
      <c r="G19" s="97">
        <f t="shared" si="11"/>
        <v>1164512</v>
      </c>
      <c r="H19" s="97">
        <f t="shared" si="11"/>
        <v>30402</v>
      </c>
      <c r="I19" s="97">
        <f t="shared" si="11"/>
        <v>12858</v>
      </c>
      <c r="J19" s="97">
        <f t="shared" si="11"/>
        <v>43260</v>
      </c>
      <c r="K19" s="97">
        <f t="shared" si="11"/>
        <v>1134110</v>
      </c>
    </row>
    <row r="20" spans="1:11" ht="16.5">
      <c r="A20" s="15"/>
      <c r="B20" s="13"/>
      <c r="C20" s="16"/>
      <c r="D20" s="17"/>
      <c r="E20" s="16"/>
      <c r="F20" s="97"/>
      <c r="G20" s="161"/>
      <c r="H20" s="88"/>
      <c r="I20" s="72"/>
      <c r="J20" s="88"/>
      <c r="K20" s="131"/>
    </row>
    <row r="21" spans="1:11" ht="16.5">
      <c r="A21" s="15"/>
      <c r="B21" s="13" t="s">
        <v>363</v>
      </c>
      <c r="C21" s="16"/>
      <c r="D21" s="17"/>
      <c r="E21" s="16"/>
      <c r="F21" s="70"/>
      <c r="G21" s="77"/>
      <c r="H21" s="71"/>
      <c r="I21" s="69"/>
      <c r="J21" s="71"/>
      <c r="K21" s="106"/>
    </row>
    <row r="22" spans="1:11" ht="15.75">
      <c r="A22" s="15">
        <v>1</v>
      </c>
      <c r="B22" s="14" t="s">
        <v>357</v>
      </c>
      <c r="C22" s="16" t="s">
        <v>371</v>
      </c>
      <c r="D22" s="17">
        <v>87</v>
      </c>
      <c r="E22" s="16" t="s">
        <v>38</v>
      </c>
      <c r="F22" s="70">
        <v>275000</v>
      </c>
      <c r="G22" s="77">
        <v>247500</v>
      </c>
      <c r="H22" s="71">
        <v>5500</v>
      </c>
      <c r="I22" s="69">
        <f>ROUND(G22*13%*31/365,0)</f>
        <v>2733</v>
      </c>
      <c r="J22" s="71">
        <f t="shared" si="7"/>
        <v>8233</v>
      </c>
      <c r="K22" s="106">
        <f t="shared" si="8"/>
        <v>242000</v>
      </c>
    </row>
    <row r="23" spans="1:11" ht="15.75">
      <c r="A23" s="15">
        <v>2</v>
      </c>
      <c r="B23" s="14" t="s">
        <v>357</v>
      </c>
      <c r="C23" s="16" t="s">
        <v>388</v>
      </c>
      <c r="D23" s="17">
        <v>120</v>
      </c>
      <c r="E23" s="16" t="s">
        <v>38</v>
      </c>
      <c r="F23" s="70">
        <v>280000</v>
      </c>
      <c r="G23" s="77">
        <v>257600</v>
      </c>
      <c r="H23" s="71">
        <v>5600</v>
      </c>
      <c r="I23" s="69">
        <f t="shared" ref="I23:I25" si="12">ROUND(G23*13%*31/365,0)</f>
        <v>2844</v>
      </c>
      <c r="J23" s="71">
        <f t="shared" si="7"/>
        <v>8444</v>
      </c>
      <c r="K23" s="106">
        <f t="shared" si="8"/>
        <v>252000</v>
      </c>
    </row>
    <row r="24" spans="1:11" ht="15.75">
      <c r="A24" s="15">
        <v>3</v>
      </c>
      <c r="B24" s="14" t="s">
        <v>368</v>
      </c>
      <c r="C24" s="16" t="s">
        <v>372</v>
      </c>
      <c r="D24" s="17">
        <v>90</v>
      </c>
      <c r="E24" s="16" t="s">
        <v>38</v>
      </c>
      <c r="F24" s="70">
        <v>340000</v>
      </c>
      <c r="G24" s="77">
        <v>306000</v>
      </c>
      <c r="H24" s="71">
        <v>6800</v>
      </c>
      <c r="I24" s="69">
        <f t="shared" si="12"/>
        <v>3379</v>
      </c>
      <c r="J24" s="71">
        <f t="shared" si="7"/>
        <v>10179</v>
      </c>
      <c r="K24" s="106">
        <f t="shared" si="8"/>
        <v>299200</v>
      </c>
    </row>
    <row r="25" spans="1:11" ht="15.75">
      <c r="A25" s="15">
        <v>4</v>
      </c>
      <c r="B25" s="14" t="s">
        <v>363</v>
      </c>
      <c r="C25" s="16" t="s">
        <v>374</v>
      </c>
      <c r="D25" s="17">
        <v>80</v>
      </c>
      <c r="E25" s="16" t="s">
        <v>38</v>
      </c>
      <c r="F25" s="70">
        <v>200000</v>
      </c>
      <c r="G25" s="77">
        <v>172000</v>
      </c>
      <c r="H25" s="71">
        <v>4000</v>
      </c>
      <c r="I25" s="69">
        <f t="shared" si="12"/>
        <v>1899</v>
      </c>
      <c r="J25" s="71">
        <f t="shared" si="7"/>
        <v>5899</v>
      </c>
      <c r="K25" s="106">
        <f t="shared" si="8"/>
        <v>168000</v>
      </c>
    </row>
    <row r="26" spans="1:11" ht="16.5">
      <c r="B26" s="13" t="s">
        <v>4</v>
      </c>
      <c r="F26" s="131">
        <f t="shared" ref="F26:K26" si="13">SUM(F22:F25)</f>
        <v>1095000</v>
      </c>
      <c r="G26" s="131">
        <f t="shared" si="13"/>
        <v>983100</v>
      </c>
      <c r="H26" s="131">
        <f t="shared" si="13"/>
        <v>21900</v>
      </c>
      <c r="I26" s="131">
        <f t="shared" si="13"/>
        <v>10855</v>
      </c>
      <c r="J26" s="131">
        <f t="shared" si="13"/>
        <v>32755</v>
      </c>
      <c r="K26" s="131">
        <f t="shared" si="13"/>
        <v>961200</v>
      </c>
    </row>
    <row r="27" spans="1:11" ht="16.5">
      <c r="A27" s="15"/>
      <c r="B27" s="168"/>
      <c r="C27" s="20"/>
      <c r="D27" s="20"/>
      <c r="E27" s="20"/>
      <c r="F27" s="72"/>
      <c r="G27" s="72"/>
      <c r="H27" s="72"/>
      <c r="I27" s="72"/>
      <c r="J27" s="72"/>
      <c r="K27" s="72"/>
    </row>
    <row r="28" spans="1:11" ht="16.5">
      <c r="A28" s="28"/>
      <c r="B28" s="29" t="s">
        <v>10</v>
      </c>
      <c r="C28" s="30"/>
      <c r="D28" s="30"/>
      <c r="E28" s="30"/>
      <c r="F28" s="78"/>
      <c r="G28" s="79"/>
      <c r="H28" s="76"/>
      <c r="I28" s="80"/>
      <c r="J28" s="76"/>
      <c r="K28" s="55"/>
    </row>
    <row r="29" spans="1:11" ht="15.75">
      <c r="A29" s="15">
        <v>1</v>
      </c>
      <c r="B29" s="158" t="s">
        <v>182</v>
      </c>
      <c r="C29" s="16" t="s">
        <v>194</v>
      </c>
      <c r="D29" s="26" t="s">
        <v>195</v>
      </c>
      <c r="E29" s="16" t="s">
        <v>38</v>
      </c>
      <c r="F29" s="70">
        <v>120000</v>
      </c>
      <c r="G29" s="77">
        <v>6678</v>
      </c>
      <c r="H29" s="71">
        <v>3333</v>
      </c>
      <c r="I29" s="69">
        <f>ROUND(G29*13%*31/365,0)</f>
        <v>74</v>
      </c>
      <c r="J29" s="69">
        <f t="shared" ref="J29:J30" si="14">SUM(H29:I29)</f>
        <v>3407</v>
      </c>
      <c r="K29" s="106">
        <f t="shared" ref="K29:K32" si="15">G29-H29</f>
        <v>3345</v>
      </c>
    </row>
    <row r="30" spans="1:11" ht="15.75">
      <c r="A30" s="15">
        <v>2</v>
      </c>
      <c r="B30" s="158" t="s">
        <v>182</v>
      </c>
      <c r="C30" s="16" t="s">
        <v>409</v>
      </c>
      <c r="D30" s="26" t="s">
        <v>219</v>
      </c>
      <c r="E30" s="16" t="s">
        <v>38</v>
      </c>
      <c r="F30" s="70">
        <v>85000</v>
      </c>
      <c r="G30" s="77">
        <v>11809</v>
      </c>
      <c r="H30" s="71">
        <f t="shared" ref="H30:H32" si="16">ROUND(F30/36,0)</f>
        <v>2361</v>
      </c>
      <c r="I30" s="69">
        <f t="shared" ref="I30:I33" si="17">ROUND(G30*13%*31/365,0)</f>
        <v>130</v>
      </c>
      <c r="J30" s="69">
        <f t="shared" si="14"/>
        <v>2491</v>
      </c>
      <c r="K30" s="106">
        <f t="shared" si="15"/>
        <v>9448</v>
      </c>
    </row>
    <row r="31" spans="1:11" ht="15.75">
      <c r="A31" s="15">
        <v>3</v>
      </c>
      <c r="B31" s="158" t="s">
        <v>120</v>
      </c>
      <c r="C31" s="16" t="s">
        <v>411</v>
      </c>
      <c r="D31" s="26" t="s">
        <v>306</v>
      </c>
      <c r="E31" s="16" t="s">
        <v>38</v>
      </c>
      <c r="F31" s="70">
        <v>170000</v>
      </c>
      <c r="G31" s="77">
        <v>85004</v>
      </c>
      <c r="H31" s="71">
        <f t="shared" si="16"/>
        <v>4722</v>
      </c>
      <c r="I31" s="69">
        <f t="shared" si="17"/>
        <v>939</v>
      </c>
      <c r="J31" s="69">
        <f t="shared" ref="J31:J32" si="18">SUM(H31:I31)</f>
        <v>5661</v>
      </c>
      <c r="K31" s="106">
        <f t="shared" si="15"/>
        <v>80282</v>
      </c>
    </row>
    <row r="32" spans="1:11" ht="15.75">
      <c r="A32" s="15">
        <v>4</v>
      </c>
      <c r="B32" s="158" t="s">
        <v>120</v>
      </c>
      <c r="C32" s="16" t="s">
        <v>417</v>
      </c>
      <c r="D32" s="26" t="s">
        <v>308</v>
      </c>
      <c r="E32" s="16" t="s">
        <v>38</v>
      </c>
      <c r="F32" s="70">
        <v>150000</v>
      </c>
      <c r="G32" s="77">
        <v>74994</v>
      </c>
      <c r="H32" s="71">
        <f t="shared" si="16"/>
        <v>4167</v>
      </c>
      <c r="I32" s="69">
        <f t="shared" si="17"/>
        <v>828</v>
      </c>
      <c r="J32" s="69">
        <f t="shared" si="18"/>
        <v>4995</v>
      </c>
      <c r="K32" s="106">
        <f t="shared" si="15"/>
        <v>70827</v>
      </c>
    </row>
    <row r="33" spans="1:11" ht="15.75">
      <c r="A33" s="15">
        <v>5</v>
      </c>
      <c r="B33" s="158" t="s">
        <v>120</v>
      </c>
      <c r="C33" s="16" t="s">
        <v>427</v>
      </c>
      <c r="D33" s="26" t="s">
        <v>326</v>
      </c>
      <c r="E33" s="16" t="s">
        <v>38</v>
      </c>
      <c r="F33" s="70">
        <v>130000</v>
      </c>
      <c r="G33" s="77">
        <v>79446</v>
      </c>
      <c r="H33" s="71">
        <v>3611</v>
      </c>
      <c r="I33" s="69">
        <f t="shared" si="17"/>
        <v>877</v>
      </c>
      <c r="J33" s="69">
        <f>SUM(H33:I33)</f>
        <v>4488</v>
      </c>
      <c r="K33" s="106">
        <f>G33-H33</f>
        <v>75835</v>
      </c>
    </row>
    <row r="34" spans="1:11" ht="16.5">
      <c r="A34" s="15"/>
      <c r="B34" s="13" t="s">
        <v>4</v>
      </c>
      <c r="C34" s="20"/>
      <c r="D34" s="20"/>
      <c r="E34" s="20"/>
      <c r="F34" s="72">
        <f>SUM(F29:F33)</f>
        <v>655000</v>
      </c>
      <c r="G34" s="72">
        <f>SUM(G29:G33)</f>
        <v>257931</v>
      </c>
      <c r="H34" s="72">
        <f>SUM(H29:H33)</f>
        <v>18194</v>
      </c>
      <c r="I34" s="72">
        <f>SUM(I29:I33)</f>
        <v>2848</v>
      </c>
      <c r="J34" s="72">
        <f>SUM(H34:I34)</f>
        <v>21042</v>
      </c>
      <c r="K34" s="72">
        <f>SUM(K29:K33)</f>
        <v>239737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412</v>
      </c>
      <c r="D37" s="19">
        <v>70</v>
      </c>
      <c r="E37" s="16" t="s">
        <v>38</v>
      </c>
      <c r="F37" s="70">
        <v>300000</v>
      </c>
      <c r="G37" s="77">
        <v>216670</v>
      </c>
      <c r="H37" s="71">
        <f>ROUND(F37/36,0)</f>
        <v>8333</v>
      </c>
      <c r="I37" s="69">
        <f>ROUND(G37*13%*31/365,0)</f>
        <v>2392</v>
      </c>
      <c r="J37" s="99">
        <f t="shared" ref="J37:J40" si="19">SUM(H37:I37)</f>
        <v>10725</v>
      </c>
      <c r="K37" s="106">
        <f t="shared" ref="K37:K40" si="20">G37-H37</f>
        <v>208337</v>
      </c>
    </row>
    <row r="38" spans="1:11" ht="15.75">
      <c r="A38" s="15">
        <v>2</v>
      </c>
      <c r="B38" s="14" t="s">
        <v>11</v>
      </c>
      <c r="C38" s="16" t="s">
        <v>413</v>
      </c>
      <c r="D38" s="19">
        <v>66</v>
      </c>
      <c r="E38" s="16" t="s">
        <v>38</v>
      </c>
      <c r="F38" s="70">
        <v>250000</v>
      </c>
      <c r="G38" s="77">
        <v>173616</v>
      </c>
      <c r="H38" s="71">
        <f>ROUND(F38/36,0)</f>
        <v>6944</v>
      </c>
      <c r="I38" s="69">
        <f t="shared" ref="I38:I40" si="21">ROUND(G38*13%*31/365,0)</f>
        <v>1917</v>
      </c>
      <c r="J38" s="99">
        <f t="shared" si="19"/>
        <v>8861</v>
      </c>
      <c r="K38" s="106">
        <f t="shared" si="20"/>
        <v>166672</v>
      </c>
    </row>
    <row r="39" spans="1:11" ht="15.75">
      <c r="A39" s="15">
        <v>3</v>
      </c>
      <c r="B39" s="14" t="s">
        <v>73</v>
      </c>
      <c r="C39" s="16" t="s">
        <v>414</v>
      </c>
      <c r="D39" s="19">
        <v>68</v>
      </c>
      <c r="E39" s="16" t="s">
        <v>38</v>
      </c>
      <c r="F39" s="70">
        <v>100000</v>
      </c>
      <c r="G39" s="77">
        <v>72220</v>
      </c>
      <c r="H39" s="71">
        <v>2778</v>
      </c>
      <c r="I39" s="69">
        <f t="shared" si="21"/>
        <v>797</v>
      </c>
      <c r="J39" s="99">
        <f t="shared" si="19"/>
        <v>3575</v>
      </c>
      <c r="K39" s="106">
        <f t="shared" si="20"/>
        <v>69442</v>
      </c>
    </row>
    <row r="40" spans="1:11" ht="15.75">
      <c r="A40" s="15">
        <v>4</v>
      </c>
      <c r="B40" s="14" t="s">
        <v>73</v>
      </c>
      <c r="C40" s="16" t="s">
        <v>415</v>
      </c>
      <c r="D40" s="19">
        <v>69</v>
      </c>
      <c r="E40" s="16" t="s">
        <v>38</v>
      </c>
      <c r="F40" s="70">
        <v>340000</v>
      </c>
      <c r="G40" s="77">
        <v>133750</v>
      </c>
      <c r="H40" s="71">
        <v>10625</v>
      </c>
      <c r="I40" s="69">
        <f t="shared" si="21"/>
        <v>1477</v>
      </c>
      <c r="J40" s="99">
        <f t="shared" si="19"/>
        <v>12102</v>
      </c>
      <c r="K40" s="106">
        <f t="shared" si="20"/>
        <v>123125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22">SUM(F37:F40)</f>
        <v>990000</v>
      </c>
      <c r="G41" s="72">
        <f t="shared" si="22"/>
        <v>596256</v>
      </c>
      <c r="H41" s="72">
        <f t="shared" si="22"/>
        <v>28680</v>
      </c>
      <c r="I41" s="72">
        <f t="shared" si="22"/>
        <v>6583</v>
      </c>
      <c r="J41" s="72">
        <f>SUM(H41:I41)</f>
        <v>35263</v>
      </c>
      <c r="K41" s="72">
        <f t="shared" si="22"/>
        <v>567576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75000</v>
      </c>
      <c r="H44" s="71">
        <f t="shared" ref="H44:H49" si="23">ROUND(F44/36,0)</f>
        <v>3750</v>
      </c>
      <c r="I44" s="69">
        <f>ROUND(G44*13%*31/365,0)</f>
        <v>828</v>
      </c>
      <c r="J44" s="99">
        <f t="shared" ref="J44:J52" si="24">SUM(H44:I44)</f>
        <v>4578</v>
      </c>
      <c r="K44" s="106">
        <f t="shared" ref="K44:K52" si="25">G44-H44</f>
        <v>71250</v>
      </c>
    </row>
    <row r="45" spans="1:11" ht="15.75">
      <c r="A45" s="15">
        <v>2</v>
      </c>
      <c r="B45" s="14" t="s">
        <v>97</v>
      </c>
      <c r="C45" s="16" t="s">
        <v>231</v>
      </c>
      <c r="D45" s="17">
        <v>356</v>
      </c>
      <c r="E45" s="16" t="s">
        <v>38</v>
      </c>
      <c r="F45" s="70">
        <v>99000</v>
      </c>
      <c r="G45" s="77">
        <v>8728</v>
      </c>
      <c r="H45" s="71">
        <f>ROUND(F45/34,0)</f>
        <v>2912</v>
      </c>
      <c r="I45" s="69">
        <f t="shared" ref="I45:I52" si="26">ROUND(G45*13%*31/365,0)</f>
        <v>96</v>
      </c>
      <c r="J45" s="99">
        <f t="shared" si="24"/>
        <v>3008</v>
      </c>
      <c r="K45" s="106">
        <f t="shared" si="25"/>
        <v>5816</v>
      </c>
    </row>
    <row r="46" spans="1:11" ht="15.75">
      <c r="A46" s="15">
        <v>3</v>
      </c>
      <c r="B46" s="14" t="s">
        <v>117</v>
      </c>
      <c r="C46" s="16" t="s">
        <v>186</v>
      </c>
      <c r="D46" s="17">
        <v>307</v>
      </c>
      <c r="E46" s="16" t="s">
        <v>38</v>
      </c>
      <c r="F46" s="70">
        <v>190000</v>
      </c>
      <c r="G46" s="77">
        <v>10548</v>
      </c>
      <c r="H46" s="71">
        <f t="shared" si="23"/>
        <v>5278</v>
      </c>
      <c r="I46" s="69">
        <f t="shared" si="26"/>
        <v>116</v>
      </c>
      <c r="J46" s="99">
        <f t="shared" si="24"/>
        <v>5394</v>
      </c>
      <c r="K46" s="106">
        <f t="shared" si="25"/>
        <v>5270</v>
      </c>
    </row>
    <row r="47" spans="1:11" ht="15.75">
      <c r="A47" s="15">
        <v>4</v>
      </c>
      <c r="B47" s="14" t="s">
        <v>327</v>
      </c>
      <c r="C47" s="16" t="s">
        <v>328</v>
      </c>
      <c r="D47" s="17">
        <v>48</v>
      </c>
      <c r="E47" s="16" t="s">
        <v>38</v>
      </c>
      <c r="F47" s="70">
        <v>120000</v>
      </c>
      <c r="G47" s="77">
        <v>73338</v>
      </c>
      <c r="H47" s="71">
        <f t="shared" si="23"/>
        <v>3333</v>
      </c>
      <c r="I47" s="69">
        <f t="shared" si="26"/>
        <v>810</v>
      </c>
      <c r="J47" s="99">
        <f t="shared" si="24"/>
        <v>4143</v>
      </c>
      <c r="K47" s="106">
        <f t="shared" si="25"/>
        <v>70005</v>
      </c>
    </row>
    <row r="48" spans="1:11" ht="15.75">
      <c r="A48" s="15">
        <v>5</v>
      </c>
      <c r="B48" s="14" t="s">
        <v>327</v>
      </c>
      <c r="C48" s="16" t="s">
        <v>329</v>
      </c>
      <c r="D48" s="17">
        <v>50</v>
      </c>
      <c r="E48" s="16" t="s">
        <v>38</v>
      </c>
      <c r="F48" s="70">
        <v>130000</v>
      </c>
      <c r="G48" s="77">
        <v>79446</v>
      </c>
      <c r="H48" s="71">
        <f t="shared" si="23"/>
        <v>3611</v>
      </c>
      <c r="I48" s="69">
        <f t="shared" si="26"/>
        <v>877</v>
      </c>
      <c r="J48" s="99">
        <f t="shared" si="24"/>
        <v>4488</v>
      </c>
      <c r="K48" s="106">
        <f t="shared" si="25"/>
        <v>75835</v>
      </c>
    </row>
    <row r="49" spans="1:11" ht="15.75">
      <c r="A49" s="15">
        <v>6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177776</v>
      </c>
      <c r="H49" s="71">
        <f t="shared" si="23"/>
        <v>5556</v>
      </c>
      <c r="I49" s="69">
        <f t="shared" si="26"/>
        <v>1963</v>
      </c>
      <c r="J49" s="99">
        <f t="shared" si="24"/>
        <v>7519</v>
      </c>
      <c r="K49" s="106">
        <f t="shared" si="25"/>
        <v>172220</v>
      </c>
    </row>
    <row r="50" spans="1:11" ht="15.75">
      <c r="A50" s="15">
        <v>7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193200</v>
      </c>
      <c r="H50" s="71">
        <v>4200</v>
      </c>
      <c r="I50" s="69">
        <f t="shared" si="26"/>
        <v>2133</v>
      </c>
      <c r="J50" s="99">
        <f t="shared" si="24"/>
        <v>6333</v>
      </c>
      <c r="K50" s="106">
        <f t="shared" si="25"/>
        <v>189000</v>
      </c>
    </row>
    <row r="51" spans="1:11" ht="15.75">
      <c r="A51" s="15">
        <v>8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211600</v>
      </c>
      <c r="H51" s="71">
        <v>4600</v>
      </c>
      <c r="I51" s="69">
        <f t="shared" si="26"/>
        <v>2336</v>
      </c>
      <c r="J51" s="99">
        <f t="shared" si="24"/>
        <v>6936</v>
      </c>
      <c r="K51" s="106">
        <f t="shared" si="25"/>
        <v>207000</v>
      </c>
    </row>
    <row r="52" spans="1:11" ht="15.75">
      <c r="A52" s="15">
        <v>9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188000</v>
      </c>
      <c r="H52" s="71">
        <v>4000</v>
      </c>
      <c r="I52" s="69">
        <f t="shared" si="26"/>
        <v>2076</v>
      </c>
      <c r="J52" s="99">
        <f t="shared" si="24"/>
        <v>6076</v>
      </c>
      <c r="K52" s="106">
        <f t="shared" si="25"/>
        <v>184000</v>
      </c>
    </row>
    <row r="53" spans="1:11" ht="16.5">
      <c r="A53" s="14"/>
      <c r="B53" s="13" t="s">
        <v>4</v>
      </c>
      <c r="C53" s="20"/>
      <c r="D53" s="20"/>
      <c r="E53" s="20"/>
      <c r="F53" s="72">
        <f>SUM(F44:F52)</f>
        <v>1514000</v>
      </c>
      <c r="G53" s="72">
        <f t="shared" ref="G53:K53" si="27">SUM(G44:G52)</f>
        <v>1017636</v>
      </c>
      <c r="H53" s="72">
        <f t="shared" si="27"/>
        <v>37240</v>
      </c>
      <c r="I53" s="72">
        <f t="shared" si="27"/>
        <v>11235</v>
      </c>
      <c r="J53" s="72">
        <f t="shared" si="27"/>
        <v>48475</v>
      </c>
      <c r="K53" s="72">
        <f t="shared" si="27"/>
        <v>980396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174</v>
      </c>
      <c r="D56" s="17">
        <v>299</v>
      </c>
      <c r="E56" s="16" t="s">
        <v>38</v>
      </c>
      <c r="F56" s="70">
        <v>200000</v>
      </c>
      <c r="G56" s="77">
        <v>5724</v>
      </c>
      <c r="H56" s="71">
        <v>5724</v>
      </c>
      <c r="I56" s="69">
        <f>ROUND(G56*13%*31/365,0)</f>
        <v>63</v>
      </c>
      <c r="J56" s="99">
        <f t="shared" ref="J56:J67" si="28">SUM(H56:I56)</f>
        <v>5787</v>
      </c>
      <c r="K56" s="106">
        <f t="shared" ref="K56:K67" si="29">G56-H56</f>
        <v>0</v>
      </c>
    </row>
    <row r="57" spans="1:11" ht="15.75">
      <c r="A57" s="14">
        <v>2</v>
      </c>
      <c r="B57" s="14" t="s">
        <v>17</v>
      </c>
      <c r="C57" s="16" t="s">
        <v>264</v>
      </c>
      <c r="D57" s="17">
        <v>389</v>
      </c>
      <c r="E57" s="16" t="s">
        <v>78</v>
      </c>
      <c r="F57" s="70">
        <v>260000</v>
      </c>
      <c r="G57" s="77">
        <v>72228</v>
      </c>
      <c r="H57" s="71">
        <v>7222</v>
      </c>
      <c r="I57" s="69">
        <f t="shared" ref="I57:I67" si="30">ROUND(G57*13%*31/365,0)</f>
        <v>797</v>
      </c>
      <c r="J57" s="99">
        <f t="shared" si="28"/>
        <v>8019</v>
      </c>
      <c r="K57" s="106">
        <f t="shared" si="29"/>
        <v>65006</v>
      </c>
    </row>
    <row r="58" spans="1:11" ht="15.75">
      <c r="A58" s="14">
        <v>3</v>
      </c>
      <c r="B58" s="121" t="s">
        <v>187</v>
      </c>
      <c r="C58" s="16" t="s">
        <v>212</v>
      </c>
      <c r="D58" s="17">
        <v>331</v>
      </c>
      <c r="E58" s="16" t="s">
        <v>38</v>
      </c>
      <c r="F58" s="70">
        <v>120000</v>
      </c>
      <c r="G58" s="77">
        <v>13344</v>
      </c>
      <c r="H58" s="71">
        <v>3333</v>
      </c>
      <c r="I58" s="69">
        <f t="shared" si="30"/>
        <v>147</v>
      </c>
      <c r="J58" s="99">
        <f t="shared" si="28"/>
        <v>3480</v>
      </c>
      <c r="K58" s="106">
        <f t="shared" si="29"/>
        <v>10011</v>
      </c>
    </row>
    <row r="59" spans="1:11" ht="15.75">
      <c r="A59" s="14">
        <v>4</v>
      </c>
      <c r="B59" s="121" t="s">
        <v>187</v>
      </c>
      <c r="C59" s="16" t="s">
        <v>394</v>
      </c>
      <c r="D59" s="17">
        <v>132</v>
      </c>
      <c r="E59" s="16" t="s">
        <v>38</v>
      </c>
      <c r="F59" s="70">
        <v>150000</v>
      </c>
      <c r="G59" s="77">
        <v>141000</v>
      </c>
      <c r="H59" s="71">
        <v>3000</v>
      </c>
      <c r="I59" s="69">
        <f t="shared" si="30"/>
        <v>1557</v>
      </c>
      <c r="J59" s="99">
        <f t="shared" si="28"/>
        <v>4557</v>
      </c>
      <c r="K59" s="106">
        <f t="shared" si="29"/>
        <v>138000</v>
      </c>
    </row>
    <row r="60" spans="1:11" ht="15.75">
      <c r="A60" s="14">
        <v>5</v>
      </c>
      <c r="B60" s="14" t="s">
        <v>62</v>
      </c>
      <c r="C60" s="16" t="s">
        <v>65</v>
      </c>
      <c r="D60" s="17">
        <v>34</v>
      </c>
      <c r="E60" s="16" t="s">
        <v>38</v>
      </c>
      <c r="F60" s="70">
        <v>130000</v>
      </c>
      <c r="G60" s="77">
        <v>72224</v>
      </c>
      <c r="H60" s="71">
        <f t="shared" ref="H60:H64" si="31">ROUND(F60/36,0)</f>
        <v>3611</v>
      </c>
      <c r="I60" s="69">
        <f t="shared" si="30"/>
        <v>797</v>
      </c>
      <c r="J60" s="99">
        <f t="shared" si="28"/>
        <v>4408</v>
      </c>
      <c r="K60" s="106">
        <f t="shared" si="29"/>
        <v>68613</v>
      </c>
    </row>
    <row r="61" spans="1:11" ht="15.75">
      <c r="A61" s="14">
        <v>6</v>
      </c>
      <c r="B61" s="14" t="s">
        <v>62</v>
      </c>
      <c r="C61" s="16" t="s">
        <v>339</v>
      </c>
      <c r="D61" s="17">
        <v>60</v>
      </c>
      <c r="E61" s="16" t="s">
        <v>38</v>
      </c>
      <c r="F61" s="70">
        <v>155000</v>
      </c>
      <c r="G61" s="77">
        <v>99022</v>
      </c>
      <c r="H61" s="71">
        <v>4306</v>
      </c>
      <c r="I61" s="69">
        <f t="shared" si="30"/>
        <v>1093</v>
      </c>
      <c r="J61" s="99">
        <f t="shared" si="28"/>
        <v>5399</v>
      </c>
      <c r="K61" s="106">
        <f t="shared" si="29"/>
        <v>94716</v>
      </c>
    </row>
    <row r="62" spans="1:11" ht="15.75">
      <c r="A62" s="14">
        <v>7</v>
      </c>
      <c r="B62" s="14" t="s">
        <v>62</v>
      </c>
      <c r="C62" s="16" t="s">
        <v>340</v>
      </c>
      <c r="D62" s="17">
        <v>62</v>
      </c>
      <c r="E62" s="16" t="s">
        <v>38</v>
      </c>
      <c r="F62" s="70">
        <v>160000</v>
      </c>
      <c r="G62" s="77">
        <v>106672</v>
      </c>
      <c r="H62" s="71">
        <v>4444</v>
      </c>
      <c r="I62" s="69">
        <f t="shared" si="30"/>
        <v>1178</v>
      </c>
      <c r="J62" s="99">
        <f t="shared" si="28"/>
        <v>5622</v>
      </c>
      <c r="K62" s="106">
        <f t="shared" si="29"/>
        <v>102228</v>
      </c>
    </row>
    <row r="63" spans="1:11" ht="15.75">
      <c r="A63" s="14">
        <v>8</v>
      </c>
      <c r="B63" s="14" t="s">
        <v>62</v>
      </c>
      <c r="C63" s="16" t="s">
        <v>291</v>
      </c>
      <c r="D63" s="17">
        <v>100</v>
      </c>
      <c r="E63" s="16" t="s">
        <v>38</v>
      </c>
      <c r="F63" s="70">
        <v>180000</v>
      </c>
      <c r="G63" s="77">
        <v>165600</v>
      </c>
      <c r="H63" s="71">
        <v>3600</v>
      </c>
      <c r="I63" s="69">
        <f t="shared" si="30"/>
        <v>1828</v>
      </c>
      <c r="J63" s="99">
        <f t="shared" si="28"/>
        <v>5428</v>
      </c>
      <c r="K63" s="106">
        <f t="shared" si="29"/>
        <v>162000</v>
      </c>
    </row>
    <row r="64" spans="1:11" ht="15.75">
      <c r="A64" s="14">
        <v>9</v>
      </c>
      <c r="B64" s="14" t="s">
        <v>66</v>
      </c>
      <c r="C64" s="16" t="s">
        <v>189</v>
      </c>
      <c r="D64" s="17">
        <v>313</v>
      </c>
      <c r="E64" s="16" t="s">
        <v>38</v>
      </c>
      <c r="F64" s="70">
        <v>195000</v>
      </c>
      <c r="G64" s="77">
        <v>10822</v>
      </c>
      <c r="H64" s="71">
        <f t="shared" si="31"/>
        <v>5417</v>
      </c>
      <c r="I64" s="69">
        <f t="shared" si="30"/>
        <v>119</v>
      </c>
      <c r="J64" s="99">
        <f t="shared" si="28"/>
        <v>5536</v>
      </c>
      <c r="K64" s="106">
        <f t="shared" si="29"/>
        <v>5405</v>
      </c>
    </row>
    <row r="65" spans="1:11" ht="15.75">
      <c r="A65" s="14">
        <v>10</v>
      </c>
      <c r="B65" s="14" t="s">
        <v>16</v>
      </c>
      <c r="C65" s="16" t="s">
        <v>256</v>
      </c>
      <c r="D65" s="17">
        <v>382</v>
      </c>
      <c r="E65" s="16" t="s">
        <v>38</v>
      </c>
      <c r="F65" s="70">
        <v>85000</v>
      </c>
      <c r="G65" s="77">
        <v>19417</v>
      </c>
      <c r="H65" s="71">
        <v>2429</v>
      </c>
      <c r="I65" s="69">
        <f t="shared" si="30"/>
        <v>214</v>
      </c>
      <c r="J65" s="99">
        <f t="shared" si="28"/>
        <v>2643</v>
      </c>
      <c r="K65" s="106">
        <f t="shared" si="29"/>
        <v>16988</v>
      </c>
    </row>
    <row r="66" spans="1:11" ht="15.75">
      <c r="A66" s="14">
        <v>11</v>
      </c>
      <c r="B66" s="14" t="s">
        <v>336</v>
      </c>
      <c r="C66" s="16" t="s">
        <v>337</v>
      </c>
      <c r="D66" s="17">
        <v>56</v>
      </c>
      <c r="E66" s="16" t="s">
        <v>38</v>
      </c>
      <c r="F66" s="70">
        <v>50000</v>
      </c>
      <c r="G66" s="77">
        <v>33332</v>
      </c>
      <c r="H66" s="71">
        <v>1389</v>
      </c>
      <c r="I66" s="69">
        <f t="shared" si="30"/>
        <v>368</v>
      </c>
      <c r="J66" s="99">
        <f t="shared" si="28"/>
        <v>1757</v>
      </c>
      <c r="K66" s="106">
        <f t="shared" si="29"/>
        <v>31943</v>
      </c>
    </row>
    <row r="67" spans="1:11" ht="15.75">
      <c r="A67" s="14">
        <v>12</v>
      </c>
      <c r="B67" s="14" t="s">
        <v>336</v>
      </c>
      <c r="C67" s="16" t="s">
        <v>48</v>
      </c>
      <c r="D67" s="17">
        <v>75</v>
      </c>
      <c r="E67" s="16" t="s">
        <v>38</v>
      </c>
      <c r="F67" s="70">
        <v>75000</v>
      </c>
      <c r="G67" s="77">
        <v>58336</v>
      </c>
      <c r="H67" s="71">
        <v>2083</v>
      </c>
      <c r="I67" s="69">
        <f t="shared" si="30"/>
        <v>644</v>
      </c>
      <c r="J67" s="99">
        <f t="shared" si="28"/>
        <v>2727</v>
      </c>
      <c r="K67" s="106">
        <f t="shared" si="29"/>
        <v>56253</v>
      </c>
    </row>
    <row r="68" spans="1:11" ht="16.5">
      <c r="A68" s="27"/>
      <c r="B68" s="13" t="s">
        <v>4</v>
      </c>
      <c r="C68" s="20"/>
      <c r="D68" s="20"/>
      <c r="E68" s="20"/>
      <c r="F68" s="72">
        <f>SUM(F56:F67)</f>
        <v>1760000</v>
      </c>
      <c r="G68" s="72">
        <f t="shared" ref="G68:K68" si="32">SUM(G56:G67)</f>
        <v>797721</v>
      </c>
      <c r="H68" s="72">
        <f t="shared" si="32"/>
        <v>46558</v>
      </c>
      <c r="I68" s="72">
        <f t="shared" si="32"/>
        <v>8805</v>
      </c>
      <c r="J68" s="72">
        <f t="shared" si="32"/>
        <v>55363</v>
      </c>
      <c r="K68" s="72">
        <f t="shared" si="32"/>
        <v>751163</v>
      </c>
    </row>
    <row r="69" spans="1:11" ht="16.5">
      <c r="A69" s="37"/>
      <c r="B69" s="29"/>
      <c r="C69" s="30"/>
      <c r="D69" s="30"/>
      <c r="E69" s="30"/>
      <c r="F69" s="78"/>
      <c r="G69" s="79"/>
      <c r="H69" s="74"/>
      <c r="I69" s="80"/>
      <c r="J69" s="74"/>
      <c r="K69" s="55"/>
    </row>
    <row r="70" spans="1:11" ht="16.5">
      <c r="A70" s="37"/>
      <c r="B70" s="29" t="s">
        <v>18</v>
      </c>
      <c r="C70" s="30"/>
      <c r="D70" s="30"/>
      <c r="E70" s="30"/>
      <c r="F70" s="78"/>
      <c r="G70" s="79"/>
      <c r="H70" s="76"/>
      <c r="I70" s="80"/>
      <c r="J70" s="76"/>
      <c r="K70" s="55"/>
    </row>
    <row r="71" spans="1:11" ht="16.5">
      <c r="A71" s="27">
        <v>1</v>
      </c>
      <c r="B71" s="14" t="s">
        <v>18</v>
      </c>
      <c r="C71" s="16" t="s">
        <v>378</v>
      </c>
      <c r="D71" s="22">
        <v>92</v>
      </c>
      <c r="E71" s="22" t="s">
        <v>38</v>
      </c>
      <c r="F71" s="85">
        <v>150000</v>
      </c>
      <c r="G71" s="77">
        <v>138000</v>
      </c>
      <c r="H71" s="71">
        <v>3000</v>
      </c>
      <c r="I71" s="69">
        <f>ROUND(G71*13%*31/365,0)</f>
        <v>1524</v>
      </c>
      <c r="J71" s="99">
        <f t="shared" ref="J71:J79" si="33">SUM(H71:I71)</f>
        <v>4524</v>
      </c>
      <c r="K71" s="106">
        <f t="shared" ref="K71:K79" si="34">G71-H71</f>
        <v>135000</v>
      </c>
    </row>
    <row r="72" spans="1:11" ht="16.5">
      <c r="A72" s="27">
        <v>2</v>
      </c>
      <c r="B72" s="14" t="s">
        <v>18</v>
      </c>
      <c r="C72" s="16" t="s">
        <v>379</v>
      </c>
      <c r="D72" s="22">
        <v>94</v>
      </c>
      <c r="E72" s="22" t="s">
        <v>38</v>
      </c>
      <c r="F72" s="85">
        <v>300000</v>
      </c>
      <c r="G72" s="77">
        <v>276000</v>
      </c>
      <c r="H72" s="71">
        <v>6000</v>
      </c>
      <c r="I72" s="69">
        <f t="shared" ref="I72:I79" si="35">ROUND(G72*13%*31/365,0)</f>
        <v>3047</v>
      </c>
      <c r="J72" s="99">
        <f t="shared" si="33"/>
        <v>9047</v>
      </c>
      <c r="K72" s="106">
        <f t="shared" si="34"/>
        <v>270000</v>
      </c>
    </row>
    <row r="73" spans="1:11" ht="16.5">
      <c r="A73" s="27">
        <v>3</v>
      </c>
      <c r="B73" s="14" t="s">
        <v>18</v>
      </c>
      <c r="C73" s="16" t="s">
        <v>380</v>
      </c>
      <c r="D73" s="22">
        <v>96</v>
      </c>
      <c r="E73" s="22" t="s">
        <v>38</v>
      </c>
      <c r="F73" s="85">
        <v>150000</v>
      </c>
      <c r="G73" s="77">
        <v>138000</v>
      </c>
      <c r="H73" s="71">
        <v>3000</v>
      </c>
      <c r="I73" s="69">
        <f t="shared" si="35"/>
        <v>1524</v>
      </c>
      <c r="J73" s="99">
        <f t="shared" si="33"/>
        <v>4524</v>
      </c>
      <c r="K73" s="106">
        <f t="shared" si="34"/>
        <v>135000</v>
      </c>
    </row>
    <row r="74" spans="1:11" ht="16.5">
      <c r="A74" s="27">
        <v>4</v>
      </c>
      <c r="B74" s="14" t="s">
        <v>18</v>
      </c>
      <c r="C74" s="16" t="s">
        <v>393</v>
      </c>
      <c r="D74" s="22">
        <v>130</v>
      </c>
      <c r="E74" s="22" t="s">
        <v>38</v>
      </c>
      <c r="F74" s="85">
        <v>230000</v>
      </c>
      <c r="G74" s="77">
        <v>214667</v>
      </c>
      <c r="H74" s="71">
        <v>5111</v>
      </c>
      <c r="I74" s="69">
        <f t="shared" si="35"/>
        <v>2370</v>
      </c>
      <c r="J74" s="99">
        <f t="shared" si="33"/>
        <v>7481</v>
      </c>
      <c r="K74" s="106">
        <f t="shared" si="34"/>
        <v>209556</v>
      </c>
    </row>
    <row r="75" spans="1:11" ht="16.5">
      <c r="A75" s="27">
        <v>5</v>
      </c>
      <c r="B75" s="14" t="s">
        <v>19</v>
      </c>
      <c r="C75" s="16" t="s">
        <v>400</v>
      </c>
      <c r="D75" s="22">
        <v>142</v>
      </c>
      <c r="E75" s="22" t="s">
        <v>38</v>
      </c>
      <c r="F75" s="85">
        <v>170000</v>
      </c>
      <c r="G75" s="77">
        <v>163200</v>
      </c>
      <c r="H75" s="71">
        <v>3400</v>
      </c>
      <c r="I75" s="69">
        <f t="shared" si="35"/>
        <v>1802</v>
      </c>
      <c r="J75" s="99">
        <f t="shared" si="33"/>
        <v>5202</v>
      </c>
      <c r="K75" s="106">
        <f t="shared" si="34"/>
        <v>159800</v>
      </c>
    </row>
    <row r="76" spans="1:11" ht="16.5">
      <c r="A76" s="27">
        <v>6</v>
      </c>
      <c r="B76" s="14" t="s">
        <v>398</v>
      </c>
      <c r="C76" s="16" t="s">
        <v>223</v>
      </c>
      <c r="D76" s="22">
        <v>138</v>
      </c>
      <c r="E76" s="22" t="s">
        <v>38</v>
      </c>
      <c r="F76" s="85">
        <v>200000</v>
      </c>
      <c r="G76" s="77">
        <v>192000</v>
      </c>
      <c r="H76" s="71">
        <v>4000</v>
      </c>
      <c r="I76" s="69">
        <f t="shared" si="35"/>
        <v>2120</v>
      </c>
      <c r="J76" s="99">
        <f t="shared" si="33"/>
        <v>6120</v>
      </c>
      <c r="K76" s="106">
        <f t="shared" si="34"/>
        <v>188000</v>
      </c>
    </row>
    <row r="77" spans="1:11" ht="16.5">
      <c r="A77" s="27">
        <v>7</v>
      </c>
      <c r="B77" s="14" t="s">
        <v>381</v>
      </c>
      <c r="C77" s="16" t="s">
        <v>382</v>
      </c>
      <c r="D77" s="22">
        <v>108</v>
      </c>
      <c r="E77" s="22" t="s">
        <v>38</v>
      </c>
      <c r="F77" s="85">
        <v>150000</v>
      </c>
      <c r="G77" s="77">
        <v>138000</v>
      </c>
      <c r="H77" s="71">
        <v>3000</v>
      </c>
      <c r="I77" s="69">
        <f t="shared" si="35"/>
        <v>1524</v>
      </c>
      <c r="J77" s="99">
        <f t="shared" si="33"/>
        <v>4524</v>
      </c>
      <c r="K77" s="106">
        <f t="shared" si="34"/>
        <v>135000</v>
      </c>
    </row>
    <row r="78" spans="1:11" ht="16.5">
      <c r="A78" s="27">
        <v>8</v>
      </c>
      <c r="B78" s="14" t="s">
        <v>381</v>
      </c>
      <c r="C78" s="16" t="s">
        <v>383</v>
      </c>
      <c r="D78" s="22">
        <v>110</v>
      </c>
      <c r="E78" s="22" t="s">
        <v>38</v>
      </c>
      <c r="F78" s="85">
        <v>160000</v>
      </c>
      <c r="G78" s="77">
        <v>147200</v>
      </c>
      <c r="H78" s="71">
        <v>3200</v>
      </c>
      <c r="I78" s="69">
        <f t="shared" si="35"/>
        <v>1625</v>
      </c>
      <c r="J78" s="99">
        <f t="shared" si="33"/>
        <v>4825</v>
      </c>
      <c r="K78" s="106">
        <f t="shared" si="34"/>
        <v>144000</v>
      </c>
    </row>
    <row r="79" spans="1:11" ht="16.5">
      <c r="A79" s="27">
        <v>9</v>
      </c>
      <c r="B79" s="14" t="s">
        <v>71</v>
      </c>
      <c r="C79" s="16" t="s">
        <v>403</v>
      </c>
      <c r="D79" s="22">
        <v>146</v>
      </c>
      <c r="E79" s="22" t="s">
        <v>38</v>
      </c>
      <c r="F79" s="85">
        <v>175000</v>
      </c>
      <c r="G79" s="77">
        <v>171500</v>
      </c>
      <c r="H79" s="71">
        <v>3500</v>
      </c>
      <c r="I79" s="69">
        <f t="shared" si="35"/>
        <v>1894</v>
      </c>
      <c r="J79" s="99">
        <f t="shared" si="33"/>
        <v>5394</v>
      </c>
      <c r="K79" s="106">
        <f t="shared" si="34"/>
        <v>168000</v>
      </c>
    </row>
    <row r="80" spans="1:11" ht="16.5">
      <c r="A80" s="14"/>
      <c r="B80" s="13" t="s">
        <v>4</v>
      </c>
      <c r="C80" s="20"/>
      <c r="D80" s="20"/>
      <c r="E80" s="20"/>
      <c r="F80" s="72">
        <f>SUM(F71:F79)</f>
        <v>1685000</v>
      </c>
      <c r="G80" s="72">
        <f t="shared" ref="G80:K80" si="36">SUM(G71:G79)</f>
        <v>1578567</v>
      </c>
      <c r="H80" s="72">
        <f t="shared" si="36"/>
        <v>34211</v>
      </c>
      <c r="I80" s="72">
        <f t="shared" si="36"/>
        <v>17430</v>
      </c>
      <c r="J80" s="72">
        <f t="shared" si="36"/>
        <v>51641</v>
      </c>
      <c r="K80" s="72">
        <f t="shared" si="36"/>
        <v>1544356</v>
      </c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79</v>
      </c>
      <c r="C82" s="30"/>
      <c r="D82" s="48"/>
      <c r="E82" s="30"/>
      <c r="F82" s="86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79</v>
      </c>
      <c r="C83" s="16" t="s">
        <v>240</v>
      </c>
      <c r="D83" s="52">
        <v>361</v>
      </c>
      <c r="E83" s="16" t="s">
        <v>78</v>
      </c>
      <c r="F83" s="85">
        <v>100000</v>
      </c>
      <c r="G83" s="77">
        <v>11770</v>
      </c>
      <c r="H83" s="71">
        <f>ROUND(F83/34,0)</f>
        <v>2941</v>
      </c>
      <c r="I83" s="69">
        <f>ROUND(G83*13%*31/365,0)</f>
        <v>130</v>
      </c>
      <c r="J83" s="99">
        <f t="shared" ref="J83:J94" si="37">SUM(H83:I83)</f>
        <v>3071</v>
      </c>
      <c r="K83" s="106">
        <f t="shared" ref="K83:K94" si="38">G83-H83</f>
        <v>8829</v>
      </c>
    </row>
    <row r="84" spans="1:11" ht="15.75">
      <c r="A84" s="14">
        <v>2</v>
      </c>
      <c r="B84" s="14" t="s">
        <v>79</v>
      </c>
      <c r="C84" s="16" t="s">
        <v>290</v>
      </c>
      <c r="D84" s="52">
        <v>420</v>
      </c>
      <c r="E84" s="16" t="s">
        <v>78</v>
      </c>
      <c r="F84" s="85">
        <v>150000</v>
      </c>
      <c r="G84" s="70">
        <v>51552</v>
      </c>
      <c r="H84" s="71">
        <v>4688</v>
      </c>
      <c r="I84" s="69">
        <f t="shared" ref="I84:I94" si="39">ROUND(G84*13%*31/365,0)</f>
        <v>569</v>
      </c>
      <c r="J84" s="99">
        <f t="shared" si="37"/>
        <v>5257</v>
      </c>
      <c r="K84" s="106">
        <f t="shared" si="38"/>
        <v>46864</v>
      </c>
    </row>
    <row r="85" spans="1:11" ht="15.75">
      <c r="A85" s="14">
        <v>3</v>
      </c>
      <c r="B85" s="14" t="s">
        <v>79</v>
      </c>
      <c r="C85" s="16" t="s">
        <v>338</v>
      </c>
      <c r="D85" s="52">
        <v>58</v>
      </c>
      <c r="E85" s="16" t="s">
        <v>78</v>
      </c>
      <c r="F85" s="85">
        <v>170000</v>
      </c>
      <c r="G85" s="70">
        <v>113336</v>
      </c>
      <c r="H85" s="71">
        <v>4722</v>
      </c>
      <c r="I85" s="69">
        <f t="shared" si="39"/>
        <v>1251</v>
      </c>
      <c r="J85" s="99">
        <f t="shared" si="37"/>
        <v>5973</v>
      </c>
      <c r="K85" s="106">
        <f t="shared" si="38"/>
        <v>108614</v>
      </c>
    </row>
    <row r="86" spans="1:11" ht="15.75">
      <c r="A86" s="14">
        <v>4</v>
      </c>
      <c r="B86" s="14" t="s">
        <v>79</v>
      </c>
      <c r="C86" s="16" t="s">
        <v>342</v>
      </c>
      <c r="D86" s="52">
        <v>67</v>
      </c>
      <c r="E86" s="16" t="s">
        <v>78</v>
      </c>
      <c r="F86" s="85">
        <v>180000</v>
      </c>
      <c r="G86" s="70">
        <v>125000</v>
      </c>
      <c r="H86" s="71">
        <v>5000</v>
      </c>
      <c r="I86" s="69">
        <f t="shared" si="39"/>
        <v>1380</v>
      </c>
      <c r="J86" s="99">
        <f t="shared" si="37"/>
        <v>6380</v>
      </c>
      <c r="K86" s="106">
        <f t="shared" si="38"/>
        <v>120000</v>
      </c>
    </row>
    <row r="87" spans="1:11" ht="15.75">
      <c r="A87" s="14">
        <v>5</v>
      </c>
      <c r="B87" s="14" t="s">
        <v>79</v>
      </c>
      <c r="C87" s="16" t="s">
        <v>423</v>
      </c>
      <c r="D87" s="52">
        <v>148</v>
      </c>
      <c r="E87" s="16" t="s">
        <v>78</v>
      </c>
      <c r="F87" s="85">
        <v>175000</v>
      </c>
      <c r="G87" s="70">
        <v>175000</v>
      </c>
      <c r="H87" s="71">
        <v>3500</v>
      </c>
      <c r="I87" s="69">
        <v>2805</v>
      </c>
      <c r="J87" s="99">
        <f t="shared" ref="J87" si="40">SUM(H87:I87)</f>
        <v>6305</v>
      </c>
      <c r="K87" s="106">
        <f t="shared" ref="K87" si="41">G87-H87</f>
        <v>171500</v>
      </c>
    </row>
    <row r="88" spans="1:11" ht="15.75">
      <c r="A88" s="14">
        <v>6</v>
      </c>
      <c r="B88" s="14" t="s">
        <v>224</v>
      </c>
      <c r="C88" s="16" t="s">
        <v>225</v>
      </c>
      <c r="D88" s="52">
        <v>351</v>
      </c>
      <c r="E88" s="16" t="s">
        <v>78</v>
      </c>
      <c r="F88" s="85">
        <v>140000</v>
      </c>
      <c r="G88" s="77">
        <v>19441</v>
      </c>
      <c r="H88" s="71">
        <f t="shared" ref="H88:H91" si="42">ROUND(F88/36,0)</f>
        <v>3889</v>
      </c>
      <c r="I88" s="69">
        <f t="shared" si="39"/>
        <v>215</v>
      </c>
      <c r="J88" s="99">
        <f t="shared" si="37"/>
        <v>4104</v>
      </c>
      <c r="K88" s="106">
        <f t="shared" si="38"/>
        <v>15552</v>
      </c>
    </row>
    <row r="89" spans="1:11" ht="15.75">
      <c r="A89" s="14">
        <v>7</v>
      </c>
      <c r="B89" s="14" t="s">
        <v>224</v>
      </c>
      <c r="C89" s="16" t="s">
        <v>309</v>
      </c>
      <c r="D89" s="52">
        <v>20</v>
      </c>
      <c r="E89" s="16" t="s">
        <v>78</v>
      </c>
      <c r="F89" s="85">
        <v>100000</v>
      </c>
      <c r="G89" s="77">
        <v>22735</v>
      </c>
      <c r="H89" s="71">
        <v>4545</v>
      </c>
      <c r="I89" s="69">
        <f t="shared" si="39"/>
        <v>251</v>
      </c>
      <c r="J89" s="99">
        <f t="shared" si="37"/>
        <v>4796</v>
      </c>
      <c r="K89" s="106">
        <f t="shared" si="38"/>
        <v>18190</v>
      </c>
    </row>
    <row r="90" spans="1:11" ht="15.75">
      <c r="A90" s="14">
        <v>8</v>
      </c>
      <c r="B90" s="14" t="s">
        <v>224</v>
      </c>
      <c r="C90" s="16" t="s">
        <v>313</v>
      </c>
      <c r="D90" s="52">
        <v>28</v>
      </c>
      <c r="E90" s="16" t="s">
        <v>78</v>
      </c>
      <c r="F90" s="85">
        <v>120000</v>
      </c>
      <c r="G90" s="77">
        <v>62489</v>
      </c>
      <c r="H90" s="71">
        <v>3383</v>
      </c>
      <c r="I90" s="69">
        <f t="shared" si="39"/>
        <v>690</v>
      </c>
      <c r="J90" s="99">
        <f t="shared" si="37"/>
        <v>4073</v>
      </c>
      <c r="K90" s="106">
        <f t="shared" si="38"/>
        <v>59106</v>
      </c>
    </row>
    <row r="91" spans="1:11" ht="15.75">
      <c r="A91" s="14">
        <v>9</v>
      </c>
      <c r="B91" s="14" t="s">
        <v>266</v>
      </c>
      <c r="C91" s="16" t="s">
        <v>263</v>
      </c>
      <c r="D91" s="52">
        <v>387</v>
      </c>
      <c r="E91" s="16" t="s">
        <v>78</v>
      </c>
      <c r="F91" s="85">
        <v>85000</v>
      </c>
      <c r="G91" s="77">
        <v>23614</v>
      </c>
      <c r="H91" s="71">
        <f t="shared" si="42"/>
        <v>2361</v>
      </c>
      <c r="I91" s="69">
        <f t="shared" si="39"/>
        <v>261</v>
      </c>
      <c r="J91" s="99">
        <f t="shared" si="37"/>
        <v>2622</v>
      </c>
      <c r="K91" s="106">
        <f t="shared" si="38"/>
        <v>21253</v>
      </c>
    </row>
    <row r="92" spans="1:11" ht="15.75">
      <c r="A92" s="14">
        <v>10</v>
      </c>
      <c r="B92" s="14" t="s">
        <v>266</v>
      </c>
      <c r="C92" s="16" t="s">
        <v>330</v>
      </c>
      <c r="D92" s="52">
        <v>52</v>
      </c>
      <c r="E92" s="16" t="s">
        <v>78</v>
      </c>
      <c r="F92" s="85">
        <v>120000</v>
      </c>
      <c r="G92" s="77">
        <v>73338</v>
      </c>
      <c r="H92" s="71">
        <v>3333</v>
      </c>
      <c r="I92" s="69">
        <f t="shared" si="39"/>
        <v>810</v>
      </c>
      <c r="J92" s="99">
        <f t="shared" si="37"/>
        <v>4143</v>
      </c>
      <c r="K92" s="106">
        <f t="shared" si="38"/>
        <v>70005</v>
      </c>
    </row>
    <row r="93" spans="1:11" ht="15.75">
      <c r="A93" s="14">
        <v>11</v>
      </c>
      <c r="B93" s="14" t="s">
        <v>266</v>
      </c>
      <c r="C93" s="16" t="s">
        <v>331</v>
      </c>
      <c r="D93" s="52">
        <v>54</v>
      </c>
      <c r="E93" s="16" t="s">
        <v>78</v>
      </c>
      <c r="F93" s="85">
        <v>110000</v>
      </c>
      <c r="G93" s="77">
        <v>67216</v>
      </c>
      <c r="H93" s="71">
        <v>3056</v>
      </c>
      <c r="I93" s="69">
        <f t="shared" si="39"/>
        <v>742</v>
      </c>
      <c r="J93" s="99">
        <f t="shared" si="37"/>
        <v>3798</v>
      </c>
      <c r="K93" s="106">
        <f t="shared" si="38"/>
        <v>64160</v>
      </c>
    </row>
    <row r="94" spans="1:11" ht="15.75">
      <c r="A94" s="14">
        <v>12</v>
      </c>
      <c r="B94" s="14" t="s">
        <v>132</v>
      </c>
      <c r="C94" s="16" t="s">
        <v>133</v>
      </c>
      <c r="D94" s="52">
        <v>32</v>
      </c>
      <c r="E94" s="16" t="s">
        <v>78</v>
      </c>
      <c r="F94" s="85">
        <v>150000</v>
      </c>
      <c r="G94" s="77">
        <v>83328</v>
      </c>
      <c r="H94" s="71">
        <v>4167</v>
      </c>
      <c r="I94" s="69">
        <f t="shared" si="39"/>
        <v>920</v>
      </c>
      <c r="J94" s="99">
        <f t="shared" si="37"/>
        <v>5087</v>
      </c>
      <c r="K94" s="106">
        <f t="shared" si="38"/>
        <v>79161</v>
      </c>
    </row>
    <row r="95" spans="1:11" ht="16.5">
      <c r="A95" s="14"/>
      <c r="B95" s="13" t="s">
        <v>4</v>
      </c>
      <c r="C95" s="20"/>
      <c r="D95" s="46"/>
      <c r="E95" s="20"/>
      <c r="F95" s="72">
        <f t="shared" ref="F95:K95" si="43">SUM(F83:F94)</f>
        <v>1600000</v>
      </c>
      <c r="G95" s="72">
        <f t="shared" si="43"/>
        <v>828819</v>
      </c>
      <c r="H95" s="72">
        <f t="shared" si="43"/>
        <v>45585</v>
      </c>
      <c r="I95" s="72">
        <f t="shared" si="43"/>
        <v>10024</v>
      </c>
      <c r="J95" s="72">
        <f>SUM(H95:I95)</f>
        <v>55609</v>
      </c>
      <c r="K95" s="72">
        <f t="shared" si="43"/>
        <v>783234</v>
      </c>
    </row>
    <row r="96" spans="1:11" ht="16.5">
      <c r="A96" s="34"/>
      <c r="B96" s="29"/>
      <c r="C96" s="30"/>
      <c r="D96" s="48"/>
      <c r="E96" s="30"/>
      <c r="F96" s="74"/>
      <c r="G96" s="74"/>
      <c r="H96" s="74"/>
      <c r="I96" s="74"/>
      <c r="J96" s="74"/>
      <c r="K96" s="100"/>
    </row>
    <row r="97" spans="1:13" ht="16.5">
      <c r="A97" s="34"/>
      <c r="B97" s="29" t="s">
        <v>422</v>
      </c>
      <c r="C97" s="30"/>
      <c r="D97" s="30"/>
      <c r="E97" s="30"/>
      <c r="F97" s="78"/>
      <c r="G97" s="79"/>
      <c r="H97" s="74"/>
      <c r="I97" s="80"/>
      <c r="J97" s="74"/>
      <c r="K97" s="55"/>
    </row>
    <row r="98" spans="1:13" ht="15.75">
      <c r="A98" s="14">
        <v>1</v>
      </c>
      <c r="B98" s="14" t="s">
        <v>285</v>
      </c>
      <c r="C98" s="16" t="s">
        <v>315</v>
      </c>
      <c r="D98" s="52">
        <v>30</v>
      </c>
      <c r="E98" s="16" t="s">
        <v>78</v>
      </c>
      <c r="F98" s="85">
        <v>100000</v>
      </c>
      <c r="G98" s="77">
        <v>55552</v>
      </c>
      <c r="H98" s="71">
        <v>2778</v>
      </c>
      <c r="I98" s="69">
        <f>ROUND(G98*13%*31/365,0)</f>
        <v>613</v>
      </c>
      <c r="J98" s="99">
        <f>SUM(H98:I98)</f>
        <v>3391</v>
      </c>
      <c r="K98" s="106">
        <f t="shared" ref="K98:K100" si="44">G98-H98</f>
        <v>52774</v>
      </c>
    </row>
    <row r="99" spans="1:13" ht="15.75">
      <c r="A99" s="14">
        <v>2</v>
      </c>
      <c r="B99" s="14" t="s">
        <v>285</v>
      </c>
      <c r="C99" s="16" t="s">
        <v>323</v>
      </c>
      <c r="D99" s="52">
        <v>42</v>
      </c>
      <c r="E99" s="16" t="s">
        <v>78</v>
      </c>
      <c r="F99" s="85">
        <v>80000</v>
      </c>
      <c r="G99" s="77">
        <v>48892</v>
      </c>
      <c r="H99" s="71">
        <v>2222</v>
      </c>
      <c r="I99" s="69">
        <f t="shared" ref="I99:I100" si="45">ROUND(G99*13%*31/365,0)</f>
        <v>540</v>
      </c>
      <c r="J99" s="99">
        <f t="shared" ref="J99:J100" si="46">SUM(H99:I99)</f>
        <v>2762</v>
      </c>
      <c r="K99" s="106">
        <f t="shared" si="44"/>
        <v>46670</v>
      </c>
    </row>
    <row r="100" spans="1:13" ht="15.75">
      <c r="A100" s="14">
        <v>3</v>
      </c>
      <c r="B100" s="14" t="s">
        <v>285</v>
      </c>
      <c r="C100" s="16" t="s">
        <v>324</v>
      </c>
      <c r="D100" s="52">
        <v>44</v>
      </c>
      <c r="E100" s="16" t="s">
        <v>78</v>
      </c>
      <c r="F100" s="85">
        <v>150000</v>
      </c>
      <c r="G100" s="77">
        <v>91662</v>
      </c>
      <c r="H100" s="71">
        <v>4167</v>
      </c>
      <c r="I100" s="69">
        <f t="shared" si="45"/>
        <v>1012</v>
      </c>
      <c r="J100" s="99">
        <f t="shared" si="46"/>
        <v>5179</v>
      </c>
      <c r="K100" s="106">
        <f t="shared" si="44"/>
        <v>87495</v>
      </c>
    </row>
    <row r="101" spans="1:13" ht="16.5">
      <c r="A101" s="14"/>
      <c r="B101" s="13" t="s">
        <v>4</v>
      </c>
      <c r="C101" s="20"/>
      <c r="D101" s="46"/>
      <c r="E101" s="20"/>
      <c r="F101" s="72">
        <f>SUM(F98:F100)</f>
        <v>330000</v>
      </c>
      <c r="G101" s="72">
        <f t="shared" ref="G101:K101" si="47">SUM(G98:G100)</f>
        <v>196106</v>
      </c>
      <c r="H101" s="72">
        <f t="shared" si="47"/>
        <v>9167</v>
      </c>
      <c r="I101" s="72">
        <f t="shared" si="47"/>
        <v>2165</v>
      </c>
      <c r="J101" s="72">
        <f>SUM(H101:I101)</f>
        <v>11332</v>
      </c>
      <c r="K101" s="72">
        <f t="shared" si="47"/>
        <v>186939</v>
      </c>
    </row>
    <row r="102" spans="1:13" ht="16.5">
      <c r="A102" s="34"/>
      <c r="B102" s="29"/>
      <c r="C102" s="30"/>
      <c r="D102" s="48"/>
      <c r="E102" s="30"/>
      <c r="F102" s="74"/>
      <c r="G102" s="74"/>
      <c r="H102" s="74"/>
      <c r="I102" s="74"/>
      <c r="J102" s="74"/>
      <c r="K102" s="55"/>
    </row>
    <row r="103" spans="1:13" ht="16.5">
      <c r="A103" s="34"/>
      <c r="B103" s="29" t="s">
        <v>109</v>
      </c>
      <c r="C103" s="30"/>
      <c r="D103" s="48"/>
      <c r="E103" s="30"/>
      <c r="F103" s="86"/>
      <c r="G103" s="79"/>
      <c r="H103" s="74"/>
      <c r="I103" s="80"/>
      <c r="J103" s="74"/>
      <c r="K103" s="55"/>
    </row>
    <row r="104" spans="1:13" ht="15.75">
      <c r="A104" s="14">
        <v>1</v>
      </c>
      <c r="B104" s="14" t="s">
        <v>109</v>
      </c>
      <c r="C104" s="16" t="s">
        <v>213</v>
      </c>
      <c r="D104" s="52">
        <v>333</v>
      </c>
      <c r="E104" s="16" t="s">
        <v>78</v>
      </c>
      <c r="F104" s="85">
        <v>195000</v>
      </c>
      <c r="G104" s="77">
        <v>11480</v>
      </c>
      <c r="H104" s="71">
        <v>5735</v>
      </c>
      <c r="I104" s="69">
        <f>ROUND(G104*13%*31/365,0)</f>
        <v>127</v>
      </c>
      <c r="J104" s="99">
        <f t="shared" ref="J104:J114" si="48">SUM(H104:I104)</f>
        <v>5862</v>
      </c>
      <c r="K104" s="106">
        <f t="shared" ref="K104:K114" si="49">G104-H104</f>
        <v>5745</v>
      </c>
      <c r="M104" s="96"/>
    </row>
    <row r="105" spans="1:13" ht="15.75">
      <c r="A105" s="14">
        <v>2</v>
      </c>
      <c r="B105" s="14" t="s">
        <v>169</v>
      </c>
      <c r="C105" s="16" t="s">
        <v>170</v>
      </c>
      <c r="D105" s="52">
        <v>294</v>
      </c>
      <c r="E105" s="16" t="s">
        <v>78</v>
      </c>
      <c r="F105" s="85">
        <v>55000</v>
      </c>
      <c r="G105" s="77">
        <v>3048</v>
      </c>
      <c r="H105" s="71">
        <f t="shared" ref="H105:H111" si="50">ROUND(F105/36,0)</f>
        <v>1528</v>
      </c>
      <c r="I105" s="69">
        <f t="shared" ref="I105:I113" si="51">ROUND(G105*13%*31/365,0)</f>
        <v>34</v>
      </c>
      <c r="J105" s="99">
        <f t="shared" si="48"/>
        <v>1562</v>
      </c>
      <c r="K105" s="106">
        <f t="shared" si="49"/>
        <v>1520</v>
      </c>
    </row>
    <row r="106" spans="1:13" ht="15.75">
      <c r="A106" s="14">
        <v>3</v>
      </c>
      <c r="B106" s="14" t="s">
        <v>169</v>
      </c>
      <c r="C106" s="16" t="s">
        <v>209</v>
      </c>
      <c r="D106" s="52">
        <v>327</v>
      </c>
      <c r="E106" s="16" t="s">
        <v>78</v>
      </c>
      <c r="F106" s="85">
        <v>90000</v>
      </c>
      <c r="G106" s="77">
        <v>7500</v>
      </c>
      <c r="H106" s="71">
        <f t="shared" si="50"/>
        <v>2500</v>
      </c>
      <c r="I106" s="69">
        <f t="shared" si="51"/>
        <v>83</v>
      </c>
      <c r="J106" s="99">
        <f t="shared" si="48"/>
        <v>2583</v>
      </c>
      <c r="K106" s="106">
        <f t="shared" si="49"/>
        <v>5000</v>
      </c>
    </row>
    <row r="107" spans="1:13" ht="15.75">
      <c r="A107" s="14">
        <v>4</v>
      </c>
      <c r="B107" s="14" t="s">
        <v>169</v>
      </c>
      <c r="C107" s="16" t="s">
        <v>208</v>
      </c>
      <c r="D107" s="52">
        <v>326</v>
      </c>
      <c r="E107" s="16" t="s">
        <v>78</v>
      </c>
      <c r="F107" s="85">
        <v>135000</v>
      </c>
      <c r="G107" s="77">
        <v>11250</v>
      </c>
      <c r="H107" s="71">
        <f t="shared" si="50"/>
        <v>3750</v>
      </c>
      <c r="I107" s="69">
        <f t="shared" si="51"/>
        <v>124</v>
      </c>
      <c r="J107" s="99">
        <f t="shared" si="48"/>
        <v>3874</v>
      </c>
      <c r="K107" s="106">
        <f t="shared" si="49"/>
        <v>7500</v>
      </c>
    </row>
    <row r="108" spans="1:13" ht="15.75">
      <c r="A108" s="14">
        <v>5</v>
      </c>
      <c r="B108" s="14" t="s">
        <v>169</v>
      </c>
      <c r="C108" s="16" t="s">
        <v>171</v>
      </c>
      <c r="D108" s="52">
        <v>295</v>
      </c>
      <c r="E108" s="16" t="s">
        <v>78</v>
      </c>
      <c r="F108" s="85">
        <v>80000</v>
      </c>
      <c r="G108" s="77">
        <v>4452</v>
      </c>
      <c r="H108" s="71">
        <f t="shared" si="50"/>
        <v>2222</v>
      </c>
      <c r="I108" s="69">
        <f t="shared" si="51"/>
        <v>49</v>
      </c>
      <c r="J108" s="99">
        <f t="shared" si="48"/>
        <v>2271</v>
      </c>
      <c r="K108" s="106">
        <f t="shared" si="49"/>
        <v>2230</v>
      </c>
    </row>
    <row r="109" spans="1:13" ht="15.75">
      <c r="A109" s="14">
        <v>6</v>
      </c>
      <c r="B109" s="14" t="s">
        <v>169</v>
      </c>
      <c r="C109" s="16" t="s">
        <v>424</v>
      </c>
      <c r="D109" s="52">
        <v>150</v>
      </c>
      <c r="E109" s="16" t="s">
        <v>78</v>
      </c>
      <c r="F109" s="85">
        <v>150000</v>
      </c>
      <c r="G109" s="77">
        <v>150000</v>
      </c>
      <c r="H109" s="71">
        <v>3000</v>
      </c>
      <c r="I109" s="69">
        <v>2457</v>
      </c>
      <c r="J109" s="99">
        <f t="shared" ref="J109" si="52">SUM(H109:I109)</f>
        <v>5457</v>
      </c>
      <c r="K109" s="106">
        <f t="shared" ref="K109" si="53">G109-H109</f>
        <v>147000</v>
      </c>
    </row>
    <row r="110" spans="1:13" ht="15.75">
      <c r="A110" s="14">
        <v>7</v>
      </c>
      <c r="B110" s="14" t="s">
        <v>169</v>
      </c>
      <c r="C110" s="16" t="s">
        <v>425</v>
      </c>
      <c r="D110" s="52">
        <v>152</v>
      </c>
      <c r="E110" s="16" t="s">
        <v>78</v>
      </c>
      <c r="F110" s="85">
        <v>50000</v>
      </c>
      <c r="G110" s="77">
        <v>50000</v>
      </c>
      <c r="H110" s="71">
        <v>1000</v>
      </c>
      <c r="I110" s="69">
        <v>819</v>
      </c>
      <c r="J110" s="99">
        <f t="shared" ref="J110" si="54">SUM(H110:I110)</f>
        <v>1819</v>
      </c>
      <c r="K110" s="106">
        <f t="shared" ref="K110" si="55">G110-H110</f>
        <v>49000</v>
      </c>
    </row>
    <row r="111" spans="1:13" ht="15.75">
      <c r="A111" s="14">
        <v>8</v>
      </c>
      <c r="B111" s="14" t="s">
        <v>273</v>
      </c>
      <c r="C111" s="16" t="s">
        <v>274</v>
      </c>
      <c r="D111" s="52">
        <v>393</v>
      </c>
      <c r="E111" s="16" t="s">
        <v>78</v>
      </c>
      <c r="F111" s="85">
        <v>80000</v>
      </c>
      <c r="G111" s="77">
        <v>24450</v>
      </c>
      <c r="H111" s="71">
        <f t="shared" si="50"/>
        <v>2222</v>
      </c>
      <c r="I111" s="69">
        <f t="shared" si="51"/>
        <v>270</v>
      </c>
      <c r="J111" s="99">
        <f t="shared" si="48"/>
        <v>2492</v>
      </c>
      <c r="K111" s="106">
        <f t="shared" si="49"/>
        <v>22228</v>
      </c>
    </row>
    <row r="112" spans="1:13" ht="15.75">
      <c r="A112" s="14">
        <v>9</v>
      </c>
      <c r="B112" s="14" t="s">
        <v>273</v>
      </c>
      <c r="C112" s="16" t="s">
        <v>275</v>
      </c>
      <c r="D112" s="52">
        <v>394</v>
      </c>
      <c r="E112" s="16" t="s">
        <v>78</v>
      </c>
      <c r="F112" s="85">
        <v>89000</v>
      </c>
      <c r="G112" s="77">
        <v>27200</v>
      </c>
      <c r="H112" s="71">
        <f>ROUND(F112/36,0)</f>
        <v>2472</v>
      </c>
      <c r="I112" s="69">
        <f t="shared" si="51"/>
        <v>300</v>
      </c>
      <c r="J112" s="99">
        <f t="shared" si="48"/>
        <v>2772</v>
      </c>
      <c r="K112" s="106">
        <f t="shared" si="49"/>
        <v>24728</v>
      </c>
    </row>
    <row r="113" spans="1:11" ht="15.75">
      <c r="A113" s="14">
        <v>10</v>
      </c>
      <c r="B113" s="14" t="s">
        <v>109</v>
      </c>
      <c r="C113" s="16" t="s">
        <v>402</v>
      </c>
      <c r="D113" s="52">
        <v>144</v>
      </c>
      <c r="E113" s="16" t="s">
        <v>78</v>
      </c>
      <c r="F113" s="85">
        <v>180000</v>
      </c>
      <c r="G113" s="77">
        <v>176000</v>
      </c>
      <c r="H113" s="71">
        <v>4000</v>
      </c>
      <c r="I113" s="69">
        <f t="shared" si="51"/>
        <v>1943</v>
      </c>
      <c r="J113" s="99">
        <f t="shared" si="48"/>
        <v>5943</v>
      </c>
      <c r="K113" s="106">
        <f t="shared" si="49"/>
        <v>172000</v>
      </c>
    </row>
    <row r="114" spans="1:11" ht="15.75">
      <c r="A114" s="14">
        <v>11</v>
      </c>
      <c r="B114" s="57" t="s">
        <v>109</v>
      </c>
      <c r="C114" s="58" t="s">
        <v>272</v>
      </c>
      <c r="D114" s="64">
        <v>14</v>
      </c>
      <c r="E114" s="58" t="s">
        <v>39</v>
      </c>
      <c r="F114" s="89">
        <v>42000</v>
      </c>
      <c r="G114" s="82">
        <v>5823</v>
      </c>
      <c r="H114" s="83">
        <v>1167</v>
      </c>
      <c r="I114" s="83">
        <f>ROUND(G114*11.5%*31/365,0)</f>
        <v>57</v>
      </c>
      <c r="J114" s="83">
        <f t="shared" si="48"/>
        <v>1224</v>
      </c>
      <c r="K114" s="83">
        <f t="shared" si="49"/>
        <v>4656</v>
      </c>
    </row>
    <row r="115" spans="1:11" ht="16.5">
      <c r="A115" s="34"/>
      <c r="B115" s="13" t="s">
        <v>4</v>
      </c>
      <c r="C115" s="20"/>
      <c r="D115" s="20"/>
      <c r="E115" s="20"/>
      <c r="F115" s="72">
        <f>SUM(F104:F114)</f>
        <v>1146000</v>
      </c>
      <c r="G115" s="72">
        <f t="shared" ref="G115:K115" si="56">SUM(G104:G114)</f>
        <v>471203</v>
      </c>
      <c r="H115" s="72">
        <f t="shared" si="56"/>
        <v>29596</v>
      </c>
      <c r="I115" s="72">
        <f t="shared" si="56"/>
        <v>6263</v>
      </c>
      <c r="J115" s="72">
        <f t="shared" si="56"/>
        <v>35859</v>
      </c>
      <c r="K115" s="72">
        <f t="shared" si="56"/>
        <v>441607</v>
      </c>
    </row>
    <row r="116" spans="1:11" ht="16.5">
      <c r="A116" s="34"/>
      <c r="B116" s="29"/>
      <c r="C116" s="30"/>
      <c r="D116" s="30"/>
      <c r="E116" s="30"/>
      <c r="F116" s="74"/>
      <c r="G116" s="79"/>
      <c r="H116" s="74"/>
      <c r="I116" s="80"/>
      <c r="J116" s="74"/>
      <c r="K116" s="55"/>
    </row>
    <row r="117" spans="1:11" ht="16.5">
      <c r="A117" s="14"/>
      <c r="B117" s="29" t="s">
        <v>125</v>
      </c>
      <c r="C117" s="30"/>
      <c r="D117" s="30"/>
      <c r="E117" s="30"/>
      <c r="F117" s="78"/>
      <c r="G117" s="79"/>
      <c r="H117" s="74"/>
      <c r="I117" s="80"/>
      <c r="J117" s="74"/>
      <c r="K117" s="55"/>
    </row>
    <row r="118" spans="1:11" ht="15.75">
      <c r="A118" s="14">
        <v>1</v>
      </c>
      <c r="B118" s="14" t="s">
        <v>137</v>
      </c>
      <c r="C118" s="16" t="s">
        <v>230</v>
      </c>
      <c r="D118" s="17">
        <v>355</v>
      </c>
      <c r="E118" s="16" t="s">
        <v>78</v>
      </c>
      <c r="F118" s="70">
        <v>50000</v>
      </c>
      <c r="G118" s="70">
        <v>6941</v>
      </c>
      <c r="H118" s="71">
        <f>ROUND(F118/36,0)</f>
        <v>1389</v>
      </c>
      <c r="I118" s="69">
        <f>ROUND(G118*13%*31/365,0)</f>
        <v>77</v>
      </c>
      <c r="J118" s="102">
        <f t="shared" ref="J118:J122" si="57">SUM(H118:I118)</f>
        <v>1466</v>
      </c>
      <c r="K118" s="106">
        <f t="shared" ref="K118:K122" si="58">G118-H118</f>
        <v>5552</v>
      </c>
    </row>
    <row r="119" spans="1:11" ht="15.75">
      <c r="A119" s="14">
        <v>2</v>
      </c>
      <c r="B119" s="14" t="s">
        <v>137</v>
      </c>
      <c r="C119" s="16" t="s">
        <v>419</v>
      </c>
      <c r="D119" s="17">
        <v>140</v>
      </c>
      <c r="E119" s="16" t="s">
        <v>78</v>
      </c>
      <c r="F119" s="70">
        <v>200000</v>
      </c>
      <c r="G119" s="70">
        <v>192000</v>
      </c>
      <c r="H119" s="71">
        <v>4000</v>
      </c>
      <c r="I119" s="69">
        <f t="shared" ref="I119:I122" si="59">ROUND(G119*13%*31/365,0)</f>
        <v>2120</v>
      </c>
      <c r="J119" s="102">
        <f t="shared" si="57"/>
        <v>6120</v>
      </c>
      <c r="K119" s="106">
        <f t="shared" si="58"/>
        <v>188000</v>
      </c>
    </row>
    <row r="120" spans="1:11" ht="16.5">
      <c r="A120" s="14">
        <v>3</v>
      </c>
      <c r="B120" s="14" t="s">
        <v>151</v>
      </c>
      <c r="C120" s="16" t="s">
        <v>177</v>
      </c>
      <c r="D120" s="22">
        <v>302</v>
      </c>
      <c r="E120" s="22" t="s">
        <v>78</v>
      </c>
      <c r="F120" s="85">
        <v>90000</v>
      </c>
      <c r="G120" s="77">
        <v>5000</v>
      </c>
      <c r="H120" s="71">
        <f>ROUND(F120/36,0)</f>
        <v>2500</v>
      </c>
      <c r="I120" s="69">
        <f t="shared" si="59"/>
        <v>55</v>
      </c>
      <c r="J120" s="102">
        <f t="shared" si="57"/>
        <v>2555</v>
      </c>
      <c r="K120" s="106">
        <f t="shared" si="58"/>
        <v>2500</v>
      </c>
    </row>
    <row r="121" spans="1:11" ht="16.5">
      <c r="A121" s="14">
        <v>4</v>
      </c>
      <c r="B121" s="14" t="s">
        <v>151</v>
      </c>
      <c r="C121" s="16" t="s">
        <v>178</v>
      </c>
      <c r="D121" s="22">
        <v>303</v>
      </c>
      <c r="E121" s="22" t="s">
        <v>78</v>
      </c>
      <c r="F121" s="85">
        <v>100000</v>
      </c>
      <c r="G121" s="77">
        <v>5548</v>
      </c>
      <c r="H121" s="71">
        <f>ROUND(F121/36,0)</f>
        <v>2778</v>
      </c>
      <c r="I121" s="69">
        <f t="shared" si="59"/>
        <v>61</v>
      </c>
      <c r="J121" s="102">
        <f t="shared" si="57"/>
        <v>2839</v>
      </c>
      <c r="K121" s="106">
        <f t="shared" si="58"/>
        <v>2770</v>
      </c>
    </row>
    <row r="122" spans="1:11" ht="15.75">
      <c r="A122" s="14">
        <v>5</v>
      </c>
      <c r="B122" s="14" t="s">
        <v>134</v>
      </c>
      <c r="C122" s="16" t="s">
        <v>245</v>
      </c>
      <c r="D122" s="52">
        <v>364</v>
      </c>
      <c r="E122" s="16" t="s">
        <v>78</v>
      </c>
      <c r="F122" s="85">
        <v>100000</v>
      </c>
      <c r="G122" s="70">
        <v>19438</v>
      </c>
      <c r="H122" s="71">
        <f>ROUND(F122/36,0)</f>
        <v>2778</v>
      </c>
      <c r="I122" s="69">
        <f t="shared" si="59"/>
        <v>215</v>
      </c>
      <c r="J122" s="102">
        <f t="shared" si="57"/>
        <v>2993</v>
      </c>
      <c r="K122" s="106">
        <f t="shared" si="58"/>
        <v>16660</v>
      </c>
    </row>
    <row r="123" spans="1:11" ht="16.5">
      <c r="A123" s="34"/>
      <c r="B123" s="13" t="s">
        <v>4</v>
      </c>
      <c r="C123" s="20"/>
      <c r="D123" s="20"/>
      <c r="E123" s="20"/>
      <c r="F123" s="88">
        <f>SUM(F118:F122)</f>
        <v>540000</v>
      </c>
      <c r="G123" s="88">
        <f>SUM(G118:G122)</f>
        <v>228927</v>
      </c>
      <c r="H123" s="88">
        <f>SUM(H118:H122)</f>
        <v>13445</v>
      </c>
      <c r="I123" s="88">
        <f>SUM(I118:I122)</f>
        <v>2528</v>
      </c>
      <c r="J123" s="88">
        <f>SUM(H123:I123)</f>
        <v>15973</v>
      </c>
      <c r="K123" s="88">
        <f>SUM(K118:K122)</f>
        <v>215482</v>
      </c>
    </row>
    <row r="124" spans="1:11" ht="16.5">
      <c r="A124" s="34"/>
      <c r="B124" s="29"/>
      <c r="C124" s="30"/>
      <c r="D124" s="30"/>
      <c r="E124" s="30"/>
      <c r="F124" s="78"/>
      <c r="G124" s="79"/>
      <c r="H124" s="74"/>
      <c r="I124" s="80"/>
      <c r="J124" s="74"/>
      <c r="K124" s="55"/>
    </row>
    <row r="125" spans="1:11" ht="16.5">
      <c r="A125" s="34"/>
      <c r="B125" s="29" t="s">
        <v>148</v>
      </c>
      <c r="C125" s="30"/>
      <c r="D125" s="48"/>
      <c r="E125" s="30"/>
      <c r="F125" s="86"/>
      <c r="G125" s="79"/>
      <c r="H125" s="74"/>
      <c r="I125" s="80"/>
      <c r="J125" s="74"/>
      <c r="K125" s="55"/>
    </row>
    <row r="126" spans="1:11" ht="15.75">
      <c r="A126" s="14">
        <v>1</v>
      </c>
      <c r="B126" s="14" t="s">
        <v>148</v>
      </c>
      <c r="C126" s="16" t="s">
        <v>279</v>
      </c>
      <c r="D126" s="52">
        <v>406</v>
      </c>
      <c r="E126" s="16" t="s">
        <v>78</v>
      </c>
      <c r="F126" s="85">
        <v>260000</v>
      </c>
      <c r="G126" s="77">
        <v>60659</v>
      </c>
      <c r="H126" s="71">
        <v>8667</v>
      </c>
      <c r="I126" s="69">
        <f>ROUND(G126*13%*31/365,0)</f>
        <v>670</v>
      </c>
      <c r="J126" s="99">
        <f t="shared" ref="J126:J132" si="60">SUM(H126:I126)</f>
        <v>9337</v>
      </c>
      <c r="K126" s="106">
        <f t="shared" ref="K126:K132" si="61">G126-H126</f>
        <v>51992</v>
      </c>
    </row>
    <row r="127" spans="1:11" ht="15.75">
      <c r="A127" s="14">
        <v>2</v>
      </c>
      <c r="B127" s="14" t="s">
        <v>148</v>
      </c>
      <c r="C127" s="16" t="s">
        <v>391</v>
      </c>
      <c r="D127" s="52">
        <v>126</v>
      </c>
      <c r="E127" s="16" t="s">
        <v>78</v>
      </c>
      <c r="F127" s="85">
        <v>80000</v>
      </c>
      <c r="G127" s="77">
        <v>75200</v>
      </c>
      <c r="H127" s="71">
        <v>1600</v>
      </c>
      <c r="I127" s="69">
        <f t="shared" ref="I127:I131" si="62">ROUND(G127*13%*31/365,0)</f>
        <v>830</v>
      </c>
      <c r="J127" s="99">
        <f t="shared" si="60"/>
        <v>2430</v>
      </c>
      <c r="K127" s="106">
        <f t="shared" si="61"/>
        <v>73600</v>
      </c>
    </row>
    <row r="128" spans="1:11" ht="15.75">
      <c r="A128" s="14">
        <v>3</v>
      </c>
      <c r="B128" s="14" t="s">
        <v>148</v>
      </c>
      <c r="C128" s="16" t="s">
        <v>397</v>
      </c>
      <c r="D128" s="52">
        <v>134</v>
      </c>
      <c r="E128" s="16" t="s">
        <v>78</v>
      </c>
      <c r="F128" s="85">
        <v>250000</v>
      </c>
      <c r="G128" s="77">
        <v>238096</v>
      </c>
      <c r="H128" s="71">
        <v>5952</v>
      </c>
      <c r="I128" s="69">
        <f t="shared" si="62"/>
        <v>2629</v>
      </c>
      <c r="J128" s="99">
        <f t="shared" si="60"/>
        <v>8581</v>
      </c>
      <c r="K128" s="106">
        <f t="shared" si="61"/>
        <v>232144</v>
      </c>
    </row>
    <row r="129" spans="1:11" ht="15.75">
      <c r="A129" s="14">
        <v>4</v>
      </c>
      <c r="B129" s="14" t="s">
        <v>148</v>
      </c>
      <c r="C129" s="16" t="s">
        <v>205</v>
      </c>
      <c r="D129" s="52">
        <v>136</v>
      </c>
      <c r="E129" s="16" t="s">
        <v>78</v>
      </c>
      <c r="F129" s="85">
        <v>100000</v>
      </c>
      <c r="G129" s="77">
        <v>95238</v>
      </c>
      <c r="H129" s="71">
        <v>2381</v>
      </c>
      <c r="I129" s="69">
        <f t="shared" si="62"/>
        <v>1052</v>
      </c>
      <c r="J129" s="99">
        <f t="shared" si="60"/>
        <v>3433</v>
      </c>
      <c r="K129" s="106">
        <f t="shared" si="61"/>
        <v>92857</v>
      </c>
    </row>
    <row r="130" spans="1:11" ht="15.75">
      <c r="A130" s="14">
        <v>5</v>
      </c>
      <c r="B130" s="14" t="s">
        <v>215</v>
      </c>
      <c r="C130" s="16" t="s">
        <v>216</v>
      </c>
      <c r="D130" s="52">
        <v>342</v>
      </c>
      <c r="E130" s="16" t="s">
        <v>78</v>
      </c>
      <c r="F130" s="85">
        <v>80000</v>
      </c>
      <c r="G130" s="77">
        <v>8896</v>
      </c>
      <c r="H130" s="71">
        <v>2222</v>
      </c>
      <c r="I130" s="69">
        <f t="shared" si="62"/>
        <v>98</v>
      </c>
      <c r="J130" s="99">
        <f t="shared" si="60"/>
        <v>2320</v>
      </c>
      <c r="K130" s="106">
        <f t="shared" si="61"/>
        <v>6674</v>
      </c>
    </row>
    <row r="131" spans="1:11" ht="15.75">
      <c r="A131" s="14">
        <v>6</v>
      </c>
      <c r="B131" s="14" t="s">
        <v>149</v>
      </c>
      <c r="C131" s="16" t="s">
        <v>150</v>
      </c>
      <c r="D131" s="52">
        <v>266</v>
      </c>
      <c r="E131" s="16" t="s">
        <v>78</v>
      </c>
      <c r="F131" s="85">
        <v>155000</v>
      </c>
      <c r="G131" s="77">
        <v>4290</v>
      </c>
      <c r="H131" s="71">
        <v>4290</v>
      </c>
      <c r="I131" s="69">
        <f t="shared" si="62"/>
        <v>47</v>
      </c>
      <c r="J131" s="99">
        <f t="shared" si="60"/>
        <v>4337</v>
      </c>
      <c r="K131" s="106">
        <f t="shared" si="61"/>
        <v>0</v>
      </c>
    </row>
    <row r="132" spans="1:11" ht="15.75">
      <c r="A132" s="14">
        <v>7</v>
      </c>
      <c r="B132" s="57" t="s">
        <v>149</v>
      </c>
      <c r="C132" s="58" t="s">
        <v>271</v>
      </c>
      <c r="D132" s="64">
        <v>11</v>
      </c>
      <c r="E132" s="58" t="s">
        <v>39</v>
      </c>
      <c r="F132" s="89">
        <v>40600</v>
      </c>
      <c r="G132" s="82">
        <v>1120</v>
      </c>
      <c r="H132" s="83">
        <v>1120</v>
      </c>
      <c r="I132" s="84">
        <f>ROUND(G132*11.5%*31/365,0)</f>
        <v>11</v>
      </c>
      <c r="J132" s="101">
        <f t="shared" si="60"/>
        <v>1131</v>
      </c>
      <c r="K132" s="106">
        <f t="shared" si="61"/>
        <v>0</v>
      </c>
    </row>
    <row r="133" spans="1:11" ht="16.5">
      <c r="A133" s="34"/>
      <c r="B133" s="13" t="s">
        <v>4</v>
      </c>
      <c r="C133" s="20"/>
      <c r="D133" s="46"/>
      <c r="E133" s="20"/>
      <c r="F133" s="72">
        <f t="shared" ref="F133:K133" si="63">SUM(F126:F132)</f>
        <v>965600</v>
      </c>
      <c r="G133" s="72">
        <f t="shared" si="63"/>
        <v>483499</v>
      </c>
      <c r="H133" s="72">
        <f t="shared" si="63"/>
        <v>26232</v>
      </c>
      <c r="I133" s="72">
        <f t="shared" si="63"/>
        <v>5337</v>
      </c>
      <c r="J133" s="72">
        <f>SUM(H133:I133)</f>
        <v>31569</v>
      </c>
      <c r="K133" s="72">
        <f t="shared" si="63"/>
        <v>457267</v>
      </c>
    </row>
    <row r="134" spans="1:11" ht="16.5">
      <c r="A134" s="34"/>
      <c r="B134" s="29"/>
      <c r="C134" s="30"/>
      <c r="D134" s="32"/>
      <c r="E134" s="32"/>
      <c r="F134" s="74"/>
      <c r="G134" s="74"/>
      <c r="H134" s="74"/>
      <c r="I134" s="74"/>
      <c r="J134" s="74"/>
      <c r="K134" s="100"/>
    </row>
    <row r="135" spans="1:11" ht="16.5">
      <c r="A135" s="143"/>
      <c r="B135" s="29" t="s">
        <v>162</v>
      </c>
      <c r="C135" s="144"/>
      <c r="D135" s="145"/>
      <c r="E135" s="145"/>
      <c r="F135" s="146"/>
      <c r="G135" s="147"/>
      <c r="H135" s="148"/>
      <c r="I135" s="94"/>
      <c r="J135" s="149"/>
      <c r="K135" s="150"/>
    </row>
    <row r="136" spans="1:11" ht="16.5">
      <c r="A136" s="14">
        <v>1</v>
      </c>
      <c r="B136" s="67" t="s">
        <v>227</v>
      </c>
      <c r="C136" s="16" t="s">
        <v>228</v>
      </c>
      <c r="D136" s="22">
        <v>353</v>
      </c>
      <c r="E136" s="22" t="s">
        <v>78</v>
      </c>
      <c r="F136" s="85">
        <v>68000</v>
      </c>
      <c r="G136" s="77">
        <v>9441</v>
      </c>
      <c r="H136" s="71">
        <f>ROUND(F136/36,0)</f>
        <v>1889</v>
      </c>
      <c r="I136" s="69">
        <f t="shared" ref="I136:I137" si="64">ROUND(G136*13%*31/365,0)</f>
        <v>104</v>
      </c>
      <c r="J136" s="104">
        <f t="shared" ref="J136:J137" si="65">SUM(H136:I136)</f>
        <v>1993</v>
      </c>
      <c r="K136" s="106">
        <f t="shared" ref="K136:K137" si="66">G136-H136</f>
        <v>7552</v>
      </c>
    </row>
    <row r="137" spans="1:11" ht="16.5">
      <c r="A137" s="14">
        <v>2</v>
      </c>
      <c r="B137" s="67" t="s">
        <v>227</v>
      </c>
      <c r="C137" s="16" t="s">
        <v>258</v>
      </c>
      <c r="D137" s="22">
        <v>383</v>
      </c>
      <c r="E137" s="22" t="s">
        <v>78</v>
      </c>
      <c r="F137" s="85">
        <v>90000</v>
      </c>
      <c r="G137" s="77">
        <v>22500</v>
      </c>
      <c r="H137" s="71">
        <f>ROUND(F137/36,0)</f>
        <v>2500</v>
      </c>
      <c r="I137" s="69">
        <f t="shared" si="64"/>
        <v>248</v>
      </c>
      <c r="J137" s="104">
        <f t="shared" si="65"/>
        <v>2748</v>
      </c>
      <c r="K137" s="106">
        <f t="shared" si="66"/>
        <v>20000</v>
      </c>
    </row>
    <row r="138" spans="1:11" ht="16.5">
      <c r="A138" s="34"/>
      <c r="B138" s="56" t="s">
        <v>4</v>
      </c>
      <c r="C138" s="30"/>
      <c r="D138" s="30"/>
      <c r="E138" s="30"/>
      <c r="F138" s="97">
        <f>SUM(F136:F137)</f>
        <v>158000</v>
      </c>
      <c r="G138" s="97">
        <f>SUM(G136:G137)</f>
        <v>31941</v>
      </c>
      <c r="H138" s="97">
        <f>SUM(H136:H137)</f>
        <v>4389</v>
      </c>
      <c r="I138" s="97">
        <f>SUM(I136:I137)</f>
        <v>352</v>
      </c>
      <c r="J138" s="97">
        <f>SUM(H138:I138)</f>
        <v>4741</v>
      </c>
      <c r="K138" s="97">
        <f>SUM(K136:K137)</f>
        <v>27552</v>
      </c>
    </row>
    <row r="139" spans="1:11" ht="16.5">
      <c r="A139" s="34"/>
      <c r="B139" s="29"/>
      <c r="C139" s="30"/>
      <c r="D139" s="30"/>
      <c r="E139" s="30"/>
      <c r="F139" s="91"/>
      <c r="G139" s="91"/>
      <c r="H139" s="74"/>
      <c r="I139" s="74"/>
      <c r="J139" s="74"/>
      <c r="K139" s="133"/>
    </row>
    <row r="140" spans="1:11" ht="16.5">
      <c r="A140" s="34"/>
      <c r="B140" s="29" t="s">
        <v>282</v>
      </c>
      <c r="C140" s="30"/>
      <c r="D140" s="30"/>
      <c r="E140" s="30"/>
      <c r="F140" s="78"/>
      <c r="G140" s="79"/>
      <c r="H140" s="74"/>
      <c r="I140" s="80"/>
      <c r="J140" s="74"/>
      <c r="K140" s="55"/>
    </row>
    <row r="141" spans="1:11" ht="16.5">
      <c r="A141" s="14">
        <v>1</v>
      </c>
      <c r="B141" s="67" t="s">
        <v>84</v>
      </c>
      <c r="C141" s="16" t="s">
        <v>360</v>
      </c>
      <c r="D141" s="22">
        <v>77</v>
      </c>
      <c r="E141" s="22" t="s">
        <v>78</v>
      </c>
      <c r="F141" s="85">
        <v>150000</v>
      </c>
      <c r="G141" s="77">
        <v>116664</v>
      </c>
      <c r="H141" s="71">
        <f>ROUND(F141/36,0)</f>
        <v>4167</v>
      </c>
      <c r="I141" s="69">
        <f>ROUND(G141*13%*31/365,0)</f>
        <v>1288</v>
      </c>
      <c r="J141" s="104">
        <f>SUM(H141:I141)</f>
        <v>5455</v>
      </c>
      <c r="K141" s="106">
        <f t="shared" ref="K141:K142" si="67">G141-H141</f>
        <v>112497</v>
      </c>
    </row>
    <row r="142" spans="1:11" ht="16.5">
      <c r="A142" s="14">
        <v>2</v>
      </c>
      <c r="B142" s="14" t="s">
        <v>84</v>
      </c>
      <c r="C142" s="16" t="s">
        <v>392</v>
      </c>
      <c r="D142" s="22">
        <v>128</v>
      </c>
      <c r="E142" s="22" t="s">
        <v>78</v>
      </c>
      <c r="F142" s="85">
        <v>120000</v>
      </c>
      <c r="G142" s="77">
        <v>112800</v>
      </c>
      <c r="H142" s="71">
        <v>2400</v>
      </c>
      <c r="I142" s="69">
        <f>ROUND(G142*13%*31/365,0)</f>
        <v>1245</v>
      </c>
      <c r="J142" s="104">
        <f>SUM(H142:I142)</f>
        <v>3645</v>
      </c>
      <c r="K142" s="106">
        <f t="shared" si="67"/>
        <v>110400</v>
      </c>
    </row>
    <row r="143" spans="1:11" ht="16.5">
      <c r="A143" s="34"/>
      <c r="B143" s="29"/>
      <c r="C143" s="30"/>
      <c r="D143" s="30"/>
      <c r="E143" s="30"/>
      <c r="F143" s="97">
        <f>SUM(F141:F142)</f>
        <v>270000</v>
      </c>
      <c r="G143" s="97">
        <f t="shared" ref="G143:K143" si="68">SUM(G141:G142)</f>
        <v>229464</v>
      </c>
      <c r="H143" s="97">
        <f t="shared" si="68"/>
        <v>6567</v>
      </c>
      <c r="I143" s="97">
        <f t="shared" si="68"/>
        <v>2533</v>
      </c>
      <c r="J143" s="97">
        <f>SUM(H143:I143)</f>
        <v>9100</v>
      </c>
      <c r="K143" s="97">
        <f t="shared" si="68"/>
        <v>222897</v>
      </c>
    </row>
    <row r="144" spans="1:11" ht="16.5">
      <c r="A144" s="34"/>
      <c r="B144" s="29" t="s">
        <v>300</v>
      </c>
      <c r="C144" s="30"/>
      <c r="D144" s="30"/>
      <c r="E144" s="30"/>
      <c r="F144" s="78"/>
      <c r="G144" s="79"/>
      <c r="H144" s="74"/>
      <c r="I144" s="80"/>
      <c r="J144" s="74"/>
      <c r="K144" s="55"/>
    </row>
    <row r="145" spans="1:12" ht="16.5">
      <c r="A145" s="14">
        <v>1</v>
      </c>
      <c r="B145" s="67" t="s">
        <v>406</v>
      </c>
      <c r="C145" s="16" t="s">
        <v>302</v>
      </c>
      <c r="D145" s="22">
        <v>8</v>
      </c>
      <c r="E145" s="22" t="s">
        <v>78</v>
      </c>
      <c r="F145" s="85">
        <v>200000</v>
      </c>
      <c r="G145" s="77">
        <v>99992</v>
      </c>
      <c r="H145" s="71">
        <f>ROUND(F145/36,0)</f>
        <v>5556</v>
      </c>
      <c r="I145" s="69">
        <f>ROUND(G145*13%*31/365,0)</f>
        <v>1104</v>
      </c>
      <c r="J145" s="104">
        <f>SUM(H145:I145)</f>
        <v>6660</v>
      </c>
      <c r="K145" s="106">
        <f>SUM(G145-H145)</f>
        <v>94436</v>
      </c>
    </row>
    <row r="146" spans="1:12" ht="16.5">
      <c r="A146" s="152">
        <v>2</v>
      </c>
      <c r="B146" s="67" t="s">
        <v>406</v>
      </c>
      <c r="C146" s="16" t="s">
        <v>304</v>
      </c>
      <c r="D146" s="22">
        <v>12</v>
      </c>
      <c r="E146" s="22" t="s">
        <v>78</v>
      </c>
      <c r="F146" s="85">
        <v>200000</v>
      </c>
      <c r="G146" s="77">
        <v>99992</v>
      </c>
      <c r="H146" s="71">
        <f>ROUND(F146/36,0)</f>
        <v>5556</v>
      </c>
      <c r="I146" s="69">
        <f t="shared" ref="I146:I147" si="69">ROUND(G146*13%*31/365,0)</f>
        <v>1104</v>
      </c>
      <c r="J146" s="104">
        <f t="shared" ref="J146:J147" si="70">SUM(H146:I146)</f>
        <v>6660</v>
      </c>
      <c r="K146" s="106">
        <f t="shared" ref="K146:K147" si="71">SUM(G146-H146)</f>
        <v>94436</v>
      </c>
    </row>
    <row r="147" spans="1:12" ht="16.5">
      <c r="A147" s="152">
        <v>3</v>
      </c>
      <c r="B147" s="152" t="s">
        <v>406</v>
      </c>
      <c r="C147" s="16" t="s">
        <v>303</v>
      </c>
      <c r="D147" s="22">
        <v>10</v>
      </c>
      <c r="E147" s="22" t="s">
        <v>78</v>
      </c>
      <c r="F147" s="85">
        <v>150000</v>
      </c>
      <c r="G147" s="77">
        <v>74994</v>
      </c>
      <c r="H147" s="71">
        <v>4167</v>
      </c>
      <c r="I147" s="69">
        <f t="shared" si="69"/>
        <v>828</v>
      </c>
      <c r="J147" s="104">
        <f t="shared" si="70"/>
        <v>4995</v>
      </c>
      <c r="K147" s="106">
        <f t="shared" si="71"/>
        <v>70827</v>
      </c>
    </row>
    <row r="148" spans="1:12" ht="16.5">
      <c r="A148" s="34"/>
      <c r="B148" s="29"/>
      <c r="C148" s="30"/>
      <c r="D148" s="30"/>
      <c r="E148" s="30"/>
      <c r="F148" s="97">
        <f>SUM(F145:F147)</f>
        <v>550000</v>
      </c>
      <c r="G148" s="97">
        <f t="shared" ref="G148:K148" si="72">SUM(G145:G147)</f>
        <v>274978</v>
      </c>
      <c r="H148" s="97">
        <f t="shared" si="72"/>
        <v>15279</v>
      </c>
      <c r="I148" s="97">
        <f t="shared" si="72"/>
        <v>3036</v>
      </c>
      <c r="J148" s="97">
        <f>SUM(H148:I148)</f>
        <v>18315</v>
      </c>
      <c r="K148" s="97">
        <f t="shared" si="72"/>
        <v>259699</v>
      </c>
    </row>
    <row r="149" spans="1:12" ht="16.5">
      <c r="A149" s="34"/>
      <c r="B149" s="29" t="s">
        <v>352</v>
      </c>
      <c r="C149" s="30"/>
      <c r="D149" s="30"/>
      <c r="E149" s="30"/>
      <c r="F149" s="78"/>
      <c r="G149" s="79"/>
      <c r="H149" s="74"/>
      <c r="I149" s="80"/>
      <c r="J149" s="74"/>
      <c r="K149" s="55"/>
    </row>
    <row r="150" spans="1:12" ht="16.5">
      <c r="A150" s="14">
        <v>1</v>
      </c>
      <c r="B150" s="67" t="s">
        <v>407</v>
      </c>
      <c r="C150" s="16" t="s">
        <v>351</v>
      </c>
      <c r="D150" s="22">
        <v>71</v>
      </c>
      <c r="E150" s="22" t="s">
        <v>78</v>
      </c>
      <c r="F150" s="85">
        <v>180000</v>
      </c>
      <c r="G150" s="77">
        <v>135000</v>
      </c>
      <c r="H150" s="71">
        <f>ROUND(F150/36,0)</f>
        <v>5000</v>
      </c>
      <c r="I150" s="69">
        <f>ROUND(G150*13%*31/365,0)</f>
        <v>1491</v>
      </c>
      <c r="J150" s="104">
        <f>SUM(H150:I150)</f>
        <v>6491</v>
      </c>
      <c r="K150" s="106">
        <f t="shared" ref="K150" si="73">G150-H150</f>
        <v>130000</v>
      </c>
    </row>
    <row r="151" spans="1:12" ht="16.5">
      <c r="A151" s="34"/>
      <c r="B151" s="29"/>
      <c r="C151" s="30"/>
      <c r="D151" s="30"/>
      <c r="E151" s="30"/>
      <c r="F151" s="97">
        <f>SUM(F150)</f>
        <v>180000</v>
      </c>
      <c r="G151" s="97">
        <f t="shared" ref="G151:K151" si="74">SUM(G150)</f>
        <v>135000</v>
      </c>
      <c r="H151" s="97">
        <f t="shared" si="74"/>
        <v>5000</v>
      </c>
      <c r="I151" s="97">
        <f t="shared" si="74"/>
        <v>1491</v>
      </c>
      <c r="J151" s="97">
        <f>SUM(H151:I151)</f>
        <v>6491</v>
      </c>
      <c r="K151" s="97">
        <f t="shared" si="74"/>
        <v>130000</v>
      </c>
    </row>
    <row r="152" spans="1:12" ht="16.5">
      <c r="A152" s="34"/>
      <c r="B152" s="29" t="s">
        <v>404</v>
      </c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2" ht="16.5">
      <c r="A153" s="14">
        <v>1</v>
      </c>
      <c r="B153" s="67" t="s">
        <v>408</v>
      </c>
      <c r="C153" s="16" t="s">
        <v>420</v>
      </c>
      <c r="D153" s="22">
        <v>88</v>
      </c>
      <c r="E153" s="22" t="s">
        <v>78</v>
      </c>
      <c r="F153" s="85">
        <v>300000</v>
      </c>
      <c r="G153" s="77">
        <v>268800</v>
      </c>
      <c r="H153" s="71">
        <v>6000</v>
      </c>
      <c r="I153" s="69">
        <f>ROUND(G153*13%*31/365,0)</f>
        <v>2968</v>
      </c>
      <c r="J153" s="104">
        <f>SUM(H153:I153)</f>
        <v>8968</v>
      </c>
      <c r="K153" s="106">
        <f t="shared" ref="K153" si="75">G153-H153</f>
        <v>262800</v>
      </c>
    </row>
    <row r="154" spans="1:12" ht="16.5">
      <c r="A154" s="34"/>
      <c r="B154" s="29"/>
      <c r="C154" s="30"/>
      <c r="D154" s="30"/>
      <c r="E154" s="30"/>
      <c r="F154" s="97">
        <f>SUM(F153)</f>
        <v>300000</v>
      </c>
      <c r="G154" s="97">
        <f t="shared" ref="G154:I154" si="76">SUM(G153)</f>
        <v>268800</v>
      </c>
      <c r="H154" s="97">
        <f t="shared" si="76"/>
        <v>6000</v>
      </c>
      <c r="I154" s="97">
        <f t="shared" si="76"/>
        <v>2968</v>
      </c>
      <c r="J154" s="97">
        <f>SUM(H154:I154)</f>
        <v>8968</v>
      </c>
      <c r="K154" s="97">
        <f t="shared" ref="K154" si="77">SUM(K153)</f>
        <v>262800</v>
      </c>
    </row>
    <row r="155" spans="1:12" ht="17.25" thickBot="1">
      <c r="A155" s="34"/>
      <c r="B155" s="29"/>
      <c r="C155" s="30"/>
      <c r="D155" s="30"/>
      <c r="E155" s="30"/>
      <c r="F155" s="97"/>
      <c r="G155" s="97"/>
      <c r="H155" s="72"/>
      <c r="I155" s="72"/>
      <c r="J155" s="72"/>
      <c r="K155" s="131"/>
    </row>
    <row r="156" spans="1:12" ht="17.25" thickBot="1">
      <c r="B156" s="51" t="s">
        <v>20</v>
      </c>
      <c r="C156" s="39"/>
      <c r="D156" s="39"/>
      <c r="E156" s="39"/>
      <c r="F156" s="72">
        <f t="shared" ref="F156:K156" si="78">SUM(F151+F148+F143+F138+F133+F123+F115+F101+F95+F80+F68+F53+F41+F34+F26+F19+F10+F154)</f>
        <v>15458600</v>
      </c>
      <c r="G156" s="72">
        <f t="shared" si="78"/>
        <v>9736401</v>
      </c>
      <c r="H156" s="72">
        <f t="shared" si="78"/>
        <v>385445</v>
      </c>
      <c r="I156" s="72">
        <f t="shared" si="78"/>
        <v>109856</v>
      </c>
      <c r="J156" s="72">
        <f t="shared" si="78"/>
        <v>495301</v>
      </c>
      <c r="K156" s="72">
        <f t="shared" si="78"/>
        <v>9350956</v>
      </c>
    </row>
    <row r="157" spans="1:12">
      <c r="B157" s="2"/>
      <c r="C157" s="2"/>
      <c r="D157" s="3"/>
      <c r="E157" s="3"/>
      <c r="F157" s="3"/>
      <c r="G157" s="3"/>
    </row>
    <row r="158" spans="1:12">
      <c r="B158" s="2"/>
      <c r="C158" s="2"/>
      <c r="D158" s="3"/>
      <c r="E158" s="3"/>
      <c r="F158" s="3"/>
      <c r="G158" s="3"/>
    </row>
    <row r="159" spans="1:12" ht="18.75">
      <c r="E159" s="4"/>
      <c r="F159" s="1"/>
      <c r="G159" s="1"/>
      <c r="L159" t="s">
        <v>321</v>
      </c>
    </row>
    <row r="160" spans="1:12">
      <c r="F160" s="1"/>
      <c r="G160" s="1"/>
    </row>
    <row r="162" spans="2:2" ht="16.5">
      <c r="B162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5" max="10" man="1"/>
    <brk id="69" max="10" man="1"/>
    <brk id="116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M164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4.5703125" customWidth="1"/>
    <col min="3" max="3" width="25.42578125" customWidth="1"/>
    <col min="4" max="4" width="5.7109375" customWidth="1"/>
    <col min="5" max="5" width="7.85546875" customWidth="1"/>
    <col min="6" max="6" width="12.140625" customWidth="1"/>
    <col min="7" max="7" width="9.2851562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401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405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33328</v>
      </c>
      <c r="H6" s="71">
        <f t="shared" ref="H6:H8" si="0">ROUND(F6/36,0)</f>
        <v>2778</v>
      </c>
      <c r="I6" s="69">
        <f>ROUND(G6*13%*30/365,0)</f>
        <v>356</v>
      </c>
      <c r="J6" s="71">
        <f t="shared" ref="J6:J8" si="1">SUM(H6:I6)</f>
        <v>3134</v>
      </c>
      <c r="K6" s="135">
        <f t="shared" ref="K6:K8" si="2">G6-H6</f>
        <v>30550</v>
      </c>
    </row>
    <row r="7" spans="1:11" ht="16.5">
      <c r="A7" s="10">
        <v>2</v>
      </c>
      <c r="B7" s="156" t="s">
        <v>353</v>
      </c>
      <c r="C7" s="122" t="s">
        <v>354</v>
      </c>
      <c r="D7" s="124">
        <v>72</v>
      </c>
      <c r="E7" s="122" t="s">
        <v>38</v>
      </c>
      <c r="F7" s="70">
        <v>30000</v>
      </c>
      <c r="G7" s="77">
        <v>23336</v>
      </c>
      <c r="H7" s="71">
        <f t="shared" si="0"/>
        <v>833</v>
      </c>
      <c r="I7" s="69">
        <f t="shared" ref="I7:I8" si="3">ROUND(G7*13%*30/365,0)</f>
        <v>249</v>
      </c>
      <c r="J7" s="71">
        <f t="shared" si="1"/>
        <v>1082</v>
      </c>
      <c r="K7" s="135">
        <f t="shared" si="2"/>
        <v>22503</v>
      </c>
    </row>
    <row r="8" spans="1:11" ht="16.5">
      <c r="A8" s="10">
        <v>3</v>
      </c>
      <c r="B8" s="156" t="s">
        <v>353</v>
      </c>
      <c r="C8" s="122" t="s">
        <v>362</v>
      </c>
      <c r="D8" s="124">
        <v>74</v>
      </c>
      <c r="E8" s="122" t="s">
        <v>38</v>
      </c>
      <c r="F8" s="70">
        <v>50000</v>
      </c>
      <c r="G8" s="77">
        <v>40277</v>
      </c>
      <c r="H8" s="71">
        <f t="shared" si="0"/>
        <v>1389</v>
      </c>
      <c r="I8" s="69">
        <f t="shared" si="3"/>
        <v>430</v>
      </c>
      <c r="J8" s="71">
        <f t="shared" si="1"/>
        <v>1819</v>
      </c>
      <c r="K8" s="135">
        <f t="shared" si="2"/>
        <v>38888</v>
      </c>
    </row>
    <row r="9" spans="1:11" ht="16.5">
      <c r="A9" s="10"/>
      <c r="B9" s="13" t="s">
        <v>4</v>
      </c>
      <c r="C9" s="10"/>
      <c r="D9" s="10"/>
      <c r="E9" s="10"/>
      <c r="F9" s="127">
        <f>SUM(F6:F8)</f>
        <v>180000</v>
      </c>
      <c r="G9" s="127">
        <f t="shared" ref="G9:K9" si="4">SUM(G6:G8)</f>
        <v>96941</v>
      </c>
      <c r="H9" s="127">
        <f t="shared" si="4"/>
        <v>5000</v>
      </c>
      <c r="I9" s="127">
        <f>SUM(I6:I8)</f>
        <v>1035</v>
      </c>
      <c r="J9" s="127">
        <f t="shared" si="4"/>
        <v>6035</v>
      </c>
      <c r="K9" s="127">
        <f t="shared" si="4"/>
        <v>91941</v>
      </c>
    </row>
    <row r="10" spans="1:11" ht="16.5">
      <c r="A10" s="44"/>
      <c r="B10" s="29"/>
      <c r="C10" s="44"/>
      <c r="D10" s="44"/>
      <c r="E10" s="44"/>
      <c r="F10" s="159"/>
      <c r="G10" s="159"/>
      <c r="H10" s="159"/>
      <c r="I10" s="159"/>
      <c r="J10" s="159"/>
      <c r="K10" s="160"/>
    </row>
    <row r="11" spans="1:11" ht="16.5">
      <c r="A11" s="28"/>
      <c r="B11" s="29" t="s">
        <v>5</v>
      </c>
      <c r="C11" s="30"/>
      <c r="D11" s="30"/>
      <c r="E11" s="30"/>
      <c r="F11" s="73"/>
      <c r="G11" s="73"/>
      <c r="H11" s="75"/>
      <c r="I11" s="76"/>
      <c r="J11" s="76"/>
      <c r="K11" s="120"/>
    </row>
    <row r="12" spans="1:11" ht="15.75">
      <c r="A12" s="15">
        <v>1</v>
      </c>
      <c r="B12" s="14" t="s">
        <v>179</v>
      </c>
      <c r="C12" s="16" t="s">
        <v>416</v>
      </c>
      <c r="D12" s="17">
        <v>82</v>
      </c>
      <c r="E12" s="16" t="s">
        <v>38</v>
      </c>
      <c r="F12" s="70">
        <v>250000</v>
      </c>
      <c r="G12" s="77">
        <v>222825</v>
      </c>
      <c r="H12" s="71">
        <v>5435</v>
      </c>
      <c r="I12" s="69">
        <f>ROUND(G12*13%*30/365,0)</f>
        <v>2381</v>
      </c>
      <c r="J12" s="71">
        <f t="shared" ref="J12:J24" si="5">SUM(H12:I12)</f>
        <v>7816</v>
      </c>
      <c r="K12" s="106">
        <f t="shared" ref="K12:K24" si="6">G12-H12</f>
        <v>217390</v>
      </c>
    </row>
    <row r="13" spans="1:11" ht="15.75">
      <c r="A13" s="15">
        <v>2</v>
      </c>
      <c r="B13" s="14" t="s">
        <v>179</v>
      </c>
      <c r="C13" s="16" t="s">
        <v>376</v>
      </c>
      <c r="D13" s="17">
        <v>84</v>
      </c>
      <c r="E13" s="16" t="s">
        <v>38</v>
      </c>
      <c r="F13" s="70">
        <v>250000</v>
      </c>
      <c r="G13" s="77">
        <v>225000</v>
      </c>
      <c r="H13" s="71">
        <v>5000</v>
      </c>
      <c r="I13" s="69">
        <f t="shared" ref="I13:I17" si="7">ROUND(G13*13%*30/365,0)</f>
        <v>2404</v>
      </c>
      <c r="J13" s="71">
        <f t="shared" si="5"/>
        <v>7404</v>
      </c>
      <c r="K13" s="106">
        <f t="shared" si="6"/>
        <v>220000</v>
      </c>
    </row>
    <row r="14" spans="1:11" ht="15.75">
      <c r="A14" s="15">
        <v>3</v>
      </c>
      <c r="B14" s="14" t="s">
        <v>5</v>
      </c>
      <c r="C14" s="16" t="s">
        <v>375</v>
      </c>
      <c r="D14" s="17">
        <v>86</v>
      </c>
      <c r="E14" s="16" t="s">
        <v>38</v>
      </c>
      <c r="F14" s="70">
        <v>400000</v>
      </c>
      <c r="G14" s="77">
        <v>368000</v>
      </c>
      <c r="H14" s="71">
        <v>8000</v>
      </c>
      <c r="I14" s="69">
        <f t="shared" si="7"/>
        <v>3932</v>
      </c>
      <c r="J14" s="71">
        <f t="shared" si="5"/>
        <v>11932</v>
      </c>
      <c r="K14" s="106">
        <f t="shared" si="6"/>
        <v>360000</v>
      </c>
    </row>
    <row r="15" spans="1:11" ht="15.75">
      <c r="A15" s="15">
        <v>4</v>
      </c>
      <c r="B15" s="14" t="s">
        <v>5</v>
      </c>
      <c r="C15" s="16" t="s">
        <v>143</v>
      </c>
      <c r="D15" s="17">
        <v>102</v>
      </c>
      <c r="E15" s="16" t="s">
        <v>38</v>
      </c>
      <c r="F15" s="70">
        <v>190000</v>
      </c>
      <c r="G15" s="77">
        <v>178600</v>
      </c>
      <c r="H15" s="71">
        <v>3800</v>
      </c>
      <c r="I15" s="69">
        <f t="shared" si="7"/>
        <v>1908</v>
      </c>
      <c r="J15" s="71">
        <f t="shared" si="5"/>
        <v>5708</v>
      </c>
      <c r="K15" s="106">
        <f t="shared" si="6"/>
        <v>174800</v>
      </c>
    </row>
    <row r="16" spans="1:11" ht="15.75">
      <c r="A16" s="15">
        <v>5</v>
      </c>
      <c r="B16" s="14" t="s">
        <v>128</v>
      </c>
      <c r="C16" s="16" t="s">
        <v>373</v>
      </c>
      <c r="D16" s="17">
        <v>291</v>
      </c>
      <c r="E16" s="16" t="s">
        <v>38</v>
      </c>
      <c r="F16" s="70">
        <v>150000</v>
      </c>
      <c r="G16" s="77">
        <v>12489</v>
      </c>
      <c r="H16" s="71">
        <f t="shared" ref="H16" si="8">ROUND(F16/36,0)</f>
        <v>4167</v>
      </c>
      <c r="I16" s="69">
        <f t="shared" si="7"/>
        <v>133</v>
      </c>
      <c r="J16" s="71">
        <f t="shared" si="5"/>
        <v>4300</v>
      </c>
      <c r="K16" s="106">
        <f>G16-H16</f>
        <v>8322</v>
      </c>
    </row>
    <row r="17" spans="1:11" ht="15.75">
      <c r="A17" s="15">
        <v>6</v>
      </c>
      <c r="B17" s="14" t="s">
        <v>386</v>
      </c>
      <c r="C17" s="16" t="s">
        <v>387</v>
      </c>
      <c r="D17" s="17">
        <v>116</v>
      </c>
      <c r="E17" s="16" t="s">
        <v>38</v>
      </c>
      <c r="F17" s="70">
        <v>200000</v>
      </c>
      <c r="G17" s="77">
        <v>188000</v>
      </c>
      <c r="H17" s="71">
        <v>4000</v>
      </c>
      <c r="I17" s="69">
        <f t="shared" si="7"/>
        <v>2009</v>
      </c>
      <c r="J17" s="71">
        <f t="shared" si="5"/>
        <v>6009</v>
      </c>
      <c r="K17" s="106">
        <f>G17-H17</f>
        <v>184000</v>
      </c>
    </row>
    <row r="18" spans="1:11" ht="16.5">
      <c r="A18" s="15"/>
      <c r="B18" s="13" t="s">
        <v>4</v>
      </c>
      <c r="C18" s="16"/>
      <c r="D18" s="17"/>
      <c r="E18" s="16"/>
      <c r="F18" s="97">
        <f t="shared" ref="F18:K18" si="9">SUM(F12:F17)</f>
        <v>1440000</v>
      </c>
      <c r="G18" s="97">
        <f t="shared" si="9"/>
        <v>1194914</v>
      </c>
      <c r="H18" s="97">
        <f t="shared" si="9"/>
        <v>30402</v>
      </c>
      <c r="I18" s="97">
        <f t="shared" si="9"/>
        <v>12767</v>
      </c>
      <c r="J18" s="97">
        <f t="shared" si="9"/>
        <v>43169</v>
      </c>
      <c r="K18" s="97">
        <f t="shared" si="9"/>
        <v>1164512</v>
      </c>
    </row>
    <row r="19" spans="1:11" ht="16.5">
      <c r="A19" s="15"/>
      <c r="B19" s="13"/>
      <c r="C19" s="16"/>
      <c r="D19" s="17"/>
      <c r="E19" s="16"/>
      <c r="F19" s="97"/>
      <c r="G19" s="161"/>
      <c r="H19" s="88"/>
      <c r="I19" s="72"/>
      <c r="J19" s="88"/>
      <c r="K19" s="131"/>
    </row>
    <row r="20" spans="1:11" ht="16.5">
      <c r="A20" s="15"/>
      <c r="B20" s="13" t="s">
        <v>363</v>
      </c>
      <c r="C20" s="16"/>
      <c r="D20" s="17"/>
      <c r="E20" s="16"/>
      <c r="F20" s="70"/>
      <c r="G20" s="77"/>
      <c r="H20" s="71"/>
      <c r="I20" s="69"/>
      <c r="J20" s="71"/>
      <c r="K20" s="106"/>
    </row>
    <row r="21" spans="1:11" ht="15.75">
      <c r="A21" s="15">
        <v>1</v>
      </c>
      <c r="B21" s="14" t="s">
        <v>357</v>
      </c>
      <c r="C21" s="16" t="s">
        <v>371</v>
      </c>
      <c r="D21" s="17">
        <v>87</v>
      </c>
      <c r="E21" s="16" t="s">
        <v>38</v>
      </c>
      <c r="F21" s="70">
        <v>275000</v>
      </c>
      <c r="G21" s="77">
        <v>253000</v>
      </c>
      <c r="H21" s="71">
        <v>5500</v>
      </c>
      <c r="I21" s="69">
        <f>ROUND(G21*13%*30/365,0)</f>
        <v>2703</v>
      </c>
      <c r="J21" s="71">
        <f t="shared" si="5"/>
        <v>8203</v>
      </c>
      <c r="K21" s="106">
        <f t="shared" si="6"/>
        <v>247500</v>
      </c>
    </row>
    <row r="22" spans="1:11" ht="15.75">
      <c r="A22" s="15">
        <v>2</v>
      </c>
      <c r="B22" s="14" t="s">
        <v>357</v>
      </c>
      <c r="C22" s="16" t="s">
        <v>388</v>
      </c>
      <c r="D22" s="17">
        <v>120</v>
      </c>
      <c r="E22" s="16" t="s">
        <v>38</v>
      </c>
      <c r="F22" s="70">
        <v>280000</v>
      </c>
      <c r="G22" s="77">
        <v>263200</v>
      </c>
      <c r="H22" s="71">
        <v>5600</v>
      </c>
      <c r="I22" s="69">
        <f t="shared" ref="I22:I24" si="10">ROUND(G22*13%*30/365,0)</f>
        <v>2812</v>
      </c>
      <c r="J22" s="71">
        <f t="shared" si="5"/>
        <v>8412</v>
      </c>
      <c r="K22" s="106">
        <f t="shared" si="6"/>
        <v>257600</v>
      </c>
    </row>
    <row r="23" spans="1:11" ht="15.75">
      <c r="A23" s="15">
        <v>3</v>
      </c>
      <c r="B23" s="14" t="s">
        <v>368</v>
      </c>
      <c r="C23" s="16" t="s">
        <v>372</v>
      </c>
      <c r="D23" s="17">
        <v>90</v>
      </c>
      <c r="E23" s="16" t="s">
        <v>38</v>
      </c>
      <c r="F23" s="70">
        <v>340000</v>
      </c>
      <c r="G23" s="77">
        <v>312800</v>
      </c>
      <c r="H23" s="71">
        <v>6800</v>
      </c>
      <c r="I23" s="69">
        <f t="shared" si="10"/>
        <v>3342</v>
      </c>
      <c r="J23" s="71">
        <f t="shared" si="5"/>
        <v>10142</v>
      </c>
      <c r="K23" s="106">
        <f t="shared" si="6"/>
        <v>306000</v>
      </c>
    </row>
    <row r="24" spans="1:11" ht="15.75">
      <c r="A24" s="15">
        <v>4</v>
      </c>
      <c r="B24" s="14" t="s">
        <v>363</v>
      </c>
      <c r="C24" s="16" t="s">
        <v>374</v>
      </c>
      <c r="D24" s="17">
        <v>80</v>
      </c>
      <c r="E24" s="16" t="s">
        <v>38</v>
      </c>
      <c r="F24" s="70">
        <v>200000</v>
      </c>
      <c r="G24" s="77">
        <v>176000</v>
      </c>
      <c r="H24" s="71">
        <v>4000</v>
      </c>
      <c r="I24" s="69">
        <f t="shared" si="10"/>
        <v>1881</v>
      </c>
      <c r="J24" s="71">
        <f t="shared" si="5"/>
        <v>5881</v>
      </c>
      <c r="K24" s="106">
        <f t="shared" si="6"/>
        <v>172000</v>
      </c>
    </row>
    <row r="25" spans="1:11" ht="15.75">
      <c r="A25" s="28">
        <v>5</v>
      </c>
      <c r="B25" s="14" t="s">
        <v>363</v>
      </c>
      <c r="C25" s="16" t="s">
        <v>374</v>
      </c>
      <c r="D25" s="17">
        <v>385</v>
      </c>
      <c r="E25" s="16" t="s">
        <v>38</v>
      </c>
      <c r="F25" s="70">
        <v>70000</v>
      </c>
      <c r="G25" s="77">
        <v>8</v>
      </c>
      <c r="H25" s="71">
        <v>8</v>
      </c>
      <c r="I25" s="69">
        <f t="shared" ref="I25" si="11">ROUND(G25*13%*30/365,0)</f>
        <v>0</v>
      </c>
      <c r="J25" s="71">
        <f t="shared" ref="J25" si="12">SUM(H25:I25)</f>
        <v>8</v>
      </c>
      <c r="K25" s="106">
        <f t="shared" ref="K25" si="13">G25-H25</f>
        <v>0</v>
      </c>
    </row>
    <row r="26" spans="1:11" ht="16.5">
      <c r="B26" s="13" t="s">
        <v>4</v>
      </c>
      <c r="F26" s="131">
        <f>SUM(F21:F25)</f>
        <v>1165000</v>
      </c>
      <c r="G26" s="131">
        <f t="shared" ref="G26:K26" si="14">SUM(G21:G25)</f>
        <v>1005008</v>
      </c>
      <c r="H26" s="131">
        <f t="shared" si="14"/>
        <v>21908</v>
      </c>
      <c r="I26" s="131">
        <f t="shared" si="14"/>
        <v>10738</v>
      </c>
      <c r="J26" s="131">
        <f t="shared" si="14"/>
        <v>32646</v>
      </c>
      <c r="K26" s="131">
        <f t="shared" si="14"/>
        <v>983100</v>
      </c>
    </row>
    <row r="27" spans="1:11" ht="16.5">
      <c r="A27" s="15"/>
      <c r="B27" s="168"/>
      <c r="C27" s="20"/>
      <c r="D27" s="20"/>
      <c r="E27" s="20"/>
      <c r="F27" s="72"/>
      <c r="G27" s="72"/>
      <c r="H27" s="72"/>
      <c r="I27" s="72"/>
      <c r="J27" s="72"/>
      <c r="K27" s="72"/>
    </row>
    <row r="28" spans="1:11" ht="16.5">
      <c r="A28" s="28"/>
      <c r="B28" s="29" t="s">
        <v>10</v>
      </c>
      <c r="C28" s="30"/>
      <c r="D28" s="30"/>
      <c r="E28" s="30"/>
      <c r="F28" s="78"/>
      <c r="G28" s="79"/>
      <c r="H28" s="76"/>
      <c r="I28" s="80"/>
      <c r="J28" s="76"/>
      <c r="K28" s="55"/>
    </row>
    <row r="29" spans="1:11" ht="15.75">
      <c r="A29" s="15">
        <v>1</v>
      </c>
      <c r="B29" s="158" t="s">
        <v>10</v>
      </c>
      <c r="C29" s="16" t="s">
        <v>140</v>
      </c>
      <c r="D29" s="26" t="s">
        <v>141</v>
      </c>
      <c r="E29" s="16" t="s">
        <v>38</v>
      </c>
      <c r="F29" s="70">
        <v>250000</v>
      </c>
      <c r="G29" s="77">
        <v>6960</v>
      </c>
      <c r="H29" s="71">
        <v>6960</v>
      </c>
      <c r="I29" s="69">
        <f>ROUND(G29*13%*30/365,0)</f>
        <v>74</v>
      </c>
      <c r="J29" s="69">
        <f t="shared" ref="J29:J31" si="15">SUM(H29:I29)</f>
        <v>7034</v>
      </c>
      <c r="K29" s="106">
        <f t="shared" ref="K29:K33" si="16">G29-H29</f>
        <v>0</v>
      </c>
    </row>
    <row r="30" spans="1:11" ht="15.75">
      <c r="A30" s="15">
        <v>2</v>
      </c>
      <c r="B30" s="158" t="s">
        <v>182</v>
      </c>
      <c r="C30" s="16" t="s">
        <v>194</v>
      </c>
      <c r="D30" s="26" t="s">
        <v>195</v>
      </c>
      <c r="E30" s="16" t="s">
        <v>38</v>
      </c>
      <c r="F30" s="70">
        <v>120000</v>
      </c>
      <c r="G30" s="77">
        <v>10011</v>
      </c>
      <c r="H30" s="71">
        <v>3333</v>
      </c>
      <c r="I30" s="69">
        <f t="shared" ref="I30:I34" si="17">ROUND(G30*13%*30/365,0)</f>
        <v>107</v>
      </c>
      <c r="J30" s="69">
        <f t="shared" si="15"/>
        <v>3440</v>
      </c>
      <c r="K30" s="106">
        <f t="shared" si="16"/>
        <v>6678</v>
      </c>
    </row>
    <row r="31" spans="1:11" ht="15.75">
      <c r="A31" s="15">
        <v>3</v>
      </c>
      <c r="B31" s="158" t="s">
        <v>182</v>
      </c>
      <c r="C31" s="16" t="s">
        <v>409</v>
      </c>
      <c r="D31" s="26" t="s">
        <v>219</v>
      </c>
      <c r="E31" s="16" t="s">
        <v>38</v>
      </c>
      <c r="F31" s="70">
        <v>85000</v>
      </c>
      <c r="G31" s="77">
        <v>14170</v>
      </c>
      <c r="H31" s="71">
        <f t="shared" ref="H31:H33" si="18">ROUND(F31/36,0)</f>
        <v>2361</v>
      </c>
      <c r="I31" s="69">
        <f t="shared" si="17"/>
        <v>151</v>
      </c>
      <c r="J31" s="69">
        <f t="shared" si="15"/>
        <v>2512</v>
      </c>
      <c r="K31" s="106">
        <f t="shared" si="16"/>
        <v>11809</v>
      </c>
    </row>
    <row r="32" spans="1:11" ht="15.75">
      <c r="A32" s="15">
        <v>4</v>
      </c>
      <c r="B32" s="158" t="s">
        <v>120</v>
      </c>
      <c r="C32" s="16" t="s">
        <v>411</v>
      </c>
      <c r="D32" s="26" t="s">
        <v>306</v>
      </c>
      <c r="E32" s="16" t="s">
        <v>38</v>
      </c>
      <c r="F32" s="70">
        <v>170000</v>
      </c>
      <c r="G32" s="77">
        <v>89726</v>
      </c>
      <c r="H32" s="71">
        <f t="shared" si="18"/>
        <v>4722</v>
      </c>
      <c r="I32" s="69">
        <f t="shared" si="17"/>
        <v>959</v>
      </c>
      <c r="J32" s="69">
        <f t="shared" ref="J32:J33" si="19">SUM(H32:I32)</f>
        <v>5681</v>
      </c>
      <c r="K32" s="106">
        <f t="shared" si="16"/>
        <v>85004</v>
      </c>
    </row>
    <row r="33" spans="1:11" ht="15.75">
      <c r="A33" s="15">
        <v>5</v>
      </c>
      <c r="B33" s="158" t="s">
        <v>120</v>
      </c>
      <c r="C33" s="16" t="s">
        <v>417</v>
      </c>
      <c r="D33" s="26" t="s">
        <v>308</v>
      </c>
      <c r="E33" s="16" t="s">
        <v>38</v>
      </c>
      <c r="F33" s="70">
        <v>150000</v>
      </c>
      <c r="G33" s="77">
        <v>79161</v>
      </c>
      <c r="H33" s="71">
        <f t="shared" si="18"/>
        <v>4167</v>
      </c>
      <c r="I33" s="69">
        <f t="shared" si="17"/>
        <v>846</v>
      </c>
      <c r="J33" s="69">
        <f t="shared" si="19"/>
        <v>5013</v>
      </c>
      <c r="K33" s="106">
        <f t="shared" si="16"/>
        <v>74994</v>
      </c>
    </row>
    <row r="34" spans="1:11" ht="15.75">
      <c r="A34" s="15">
        <v>6</v>
      </c>
      <c r="B34" s="158" t="s">
        <v>120</v>
      </c>
      <c r="C34" s="16" t="s">
        <v>410</v>
      </c>
      <c r="D34" s="26" t="s">
        <v>326</v>
      </c>
      <c r="E34" s="16" t="s">
        <v>38</v>
      </c>
      <c r="F34" s="70">
        <v>130000</v>
      </c>
      <c r="G34" s="77">
        <v>83057</v>
      </c>
      <c r="H34" s="71">
        <v>3611</v>
      </c>
      <c r="I34" s="69">
        <f t="shared" si="17"/>
        <v>887</v>
      </c>
      <c r="J34" s="69">
        <f>SUM(H34:I34)</f>
        <v>4498</v>
      </c>
      <c r="K34" s="106">
        <f>G34-H34</f>
        <v>79446</v>
      </c>
    </row>
    <row r="35" spans="1:11" ht="16.5">
      <c r="A35" s="15"/>
      <c r="B35" s="13" t="s">
        <v>4</v>
      </c>
      <c r="C35" s="20"/>
      <c r="D35" s="20"/>
      <c r="E35" s="20"/>
      <c r="F35" s="72">
        <f>SUM(F29:F34)</f>
        <v>905000</v>
      </c>
      <c r="G35" s="72">
        <f t="shared" ref="G35:K35" si="20">SUM(G29:G34)</f>
        <v>283085</v>
      </c>
      <c r="H35" s="72">
        <f t="shared" si="20"/>
        <v>25154</v>
      </c>
      <c r="I35" s="72">
        <f t="shared" si="20"/>
        <v>3024</v>
      </c>
      <c r="J35" s="72">
        <f>SUM(H35:I35)</f>
        <v>28178</v>
      </c>
      <c r="K35" s="72">
        <f t="shared" si="20"/>
        <v>257931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11</v>
      </c>
      <c r="C38" s="16" t="s">
        <v>412</v>
      </c>
      <c r="D38" s="19">
        <v>70</v>
      </c>
      <c r="E38" s="16" t="s">
        <v>38</v>
      </c>
      <c r="F38" s="70">
        <v>300000</v>
      </c>
      <c r="G38" s="77">
        <v>225003</v>
      </c>
      <c r="H38" s="71">
        <f>ROUND(F38/36,0)</f>
        <v>8333</v>
      </c>
      <c r="I38" s="69">
        <f>ROUND(G38*13%*30/365,0)</f>
        <v>2404</v>
      </c>
      <c r="J38" s="99">
        <f t="shared" ref="J38:J41" si="21">SUM(H38:I38)</f>
        <v>10737</v>
      </c>
      <c r="K38" s="106">
        <f t="shared" ref="K38:K41" si="22">G38-H38</f>
        <v>216670</v>
      </c>
    </row>
    <row r="39" spans="1:11" ht="15.75">
      <c r="A39" s="15">
        <v>2</v>
      </c>
      <c r="B39" s="14" t="s">
        <v>11</v>
      </c>
      <c r="C39" s="16" t="s">
        <v>413</v>
      </c>
      <c r="D39" s="19">
        <v>66</v>
      </c>
      <c r="E39" s="16" t="s">
        <v>38</v>
      </c>
      <c r="F39" s="70">
        <v>250000</v>
      </c>
      <c r="G39" s="77">
        <v>180560</v>
      </c>
      <c r="H39" s="71">
        <f>ROUND(F39/36,0)</f>
        <v>6944</v>
      </c>
      <c r="I39" s="69">
        <f t="shared" ref="I39:I41" si="23">ROUND(G39*13%*30/365,0)</f>
        <v>1929</v>
      </c>
      <c r="J39" s="99">
        <f t="shared" si="21"/>
        <v>8873</v>
      </c>
      <c r="K39" s="106">
        <f t="shared" si="22"/>
        <v>173616</v>
      </c>
    </row>
    <row r="40" spans="1:11" ht="15.75">
      <c r="A40" s="15">
        <v>3</v>
      </c>
      <c r="B40" s="14" t="s">
        <v>73</v>
      </c>
      <c r="C40" s="16" t="s">
        <v>414</v>
      </c>
      <c r="D40" s="19">
        <v>68</v>
      </c>
      <c r="E40" s="16" t="s">
        <v>38</v>
      </c>
      <c r="F40" s="70">
        <v>100000</v>
      </c>
      <c r="G40" s="77">
        <v>74998</v>
      </c>
      <c r="H40" s="71">
        <v>2778</v>
      </c>
      <c r="I40" s="69">
        <f t="shared" si="23"/>
        <v>801</v>
      </c>
      <c r="J40" s="99">
        <f t="shared" si="21"/>
        <v>3579</v>
      </c>
      <c r="K40" s="106">
        <f t="shared" si="22"/>
        <v>72220</v>
      </c>
    </row>
    <row r="41" spans="1:11" ht="15.75">
      <c r="A41" s="15">
        <v>4</v>
      </c>
      <c r="B41" s="14" t="s">
        <v>73</v>
      </c>
      <c r="C41" s="16" t="s">
        <v>415</v>
      </c>
      <c r="D41" s="19">
        <v>69</v>
      </c>
      <c r="E41" s="16" t="s">
        <v>38</v>
      </c>
      <c r="F41" s="70">
        <v>340000</v>
      </c>
      <c r="G41" s="77">
        <v>144375</v>
      </c>
      <c r="H41" s="71">
        <v>10625</v>
      </c>
      <c r="I41" s="69">
        <f t="shared" si="23"/>
        <v>1543</v>
      </c>
      <c r="J41" s="99">
        <f t="shared" si="21"/>
        <v>12168</v>
      </c>
      <c r="K41" s="106">
        <f t="shared" si="22"/>
        <v>133750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24">SUM(F38:F41)</f>
        <v>990000</v>
      </c>
      <c r="G42" s="72">
        <f t="shared" si="24"/>
        <v>624936</v>
      </c>
      <c r="H42" s="72">
        <f t="shared" si="24"/>
        <v>28680</v>
      </c>
      <c r="I42" s="72">
        <f t="shared" si="24"/>
        <v>6677</v>
      </c>
      <c r="J42" s="72">
        <f>SUM(H42:I42)</f>
        <v>35357</v>
      </c>
      <c r="K42" s="72">
        <f t="shared" si="24"/>
        <v>596256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14</v>
      </c>
      <c r="C44" s="30"/>
      <c r="D44" s="30"/>
      <c r="E44" s="30"/>
      <c r="F44" s="78"/>
      <c r="G44" s="79"/>
      <c r="H44" s="76"/>
      <c r="I44" s="94"/>
      <c r="J44" s="76"/>
      <c r="K44" s="55"/>
    </row>
    <row r="45" spans="1:11" ht="15.75">
      <c r="A45" s="15">
        <v>1</v>
      </c>
      <c r="B45" s="14" t="s">
        <v>317</v>
      </c>
      <c r="C45" s="16" t="s">
        <v>318</v>
      </c>
      <c r="D45" s="17">
        <v>38</v>
      </c>
      <c r="E45" s="16" t="s">
        <v>38</v>
      </c>
      <c r="F45" s="70">
        <v>135000</v>
      </c>
      <c r="G45" s="77">
        <v>78750</v>
      </c>
      <c r="H45" s="71">
        <f t="shared" ref="H45:H52" si="25">ROUND(F45/36,0)</f>
        <v>3750</v>
      </c>
      <c r="I45" s="69">
        <f>ROUND(G45*13%*30/365,0)</f>
        <v>841</v>
      </c>
      <c r="J45" s="99">
        <f t="shared" ref="J45:J49" si="26">SUM(H45:I45)</f>
        <v>4591</v>
      </c>
      <c r="K45" s="106">
        <f t="shared" ref="K45:K55" si="27">G45-H45</f>
        <v>75000</v>
      </c>
    </row>
    <row r="46" spans="1:11" ht="15.75">
      <c r="A46" s="15">
        <v>2</v>
      </c>
      <c r="B46" s="14" t="s">
        <v>97</v>
      </c>
      <c r="C46" s="16" t="s">
        <v>231</v>
      </c>
      <c r="D46" s="17">
        <v>356</v>
      </c>
      <c r="E46" s="16" t="s">
        <v>38</v>
      </c>
      <c r="F46" s="70">
        <v>99000</v>
      </c>
      <c r="G46" s="77">
        <v>11640</v>
      </c>
      <c r="H46" s="71">
        <f>ROUND(F46/34,0)</f>
        <v>2912</v>
      </c>
      <c r="I46" s="69">
        <f t="shared" ref="I46:I55" si="28">ROUND(G46*13%*30/365,0)</f>
        <v>124</v>
      </c>
      <c r="J46" s="99">
        <f t="shared" si="26"/>
        <v>3036</v>
      </c>
      <c r="K46" s="106">
        <f t="shared" si="27"/>
        <v>8728</v>
      </c>
    </row>
    <row r="47" spans="1:11" ht="15.75">
      <c r="A47" s="15">
        <v>3</v>
      </c>
      <c r="B47" s="14" t="s">
        <v>117</v>
      </c>
      <c r="C47" s="16" t="s">
        <v>118</v>
      </c>
      <c r="D47" s="17">
        <v>242</v>
      </c>
      <c r="E47" s="16" t="s">
        <v>38</v>
      </c>
      <c r="F47" s="70">
        <v>85000</v>
      </c>
      <c r="G47" s="77">
        <v>2365</v>
      </c>
      <c r="H47" s="71">
        <v>2365</v>
      </c>
      <c r="I47" s="69">
        <f t="shared" si="28"/>
        <v>25</v>
      </c>
      <c r="J47" s="99">
        <f t="shared" si="26"/>
        <v>2390</v>
      </c>
      <c r="K47" s="106">
        <f t="shared" si="27"/>
        <v>0</v>
      </c>
    </row>
    <row r="48" spans="1:11" ht="15.75">
      <c r="A48" s="15">
        <v>4</v>
      </c>
      <c r="B48" s="14" t="s">
        <v>117</v>
      </c>
      <c r="C48" s="16" t="s">
        <v>418</v>
      </c>
      <c r="D48" s="17">
        <v>243</v>
      </c>
      <c r="E48" s="16" t="s">
        <v>38</v>
      </c>
      <c r="F48" s="70">
        <v>100000</v>
      </c>
      <c r="G48" s="77">
        <v>2770</v>
      </c>
      <c r="H48" s="71">
        <v>2770</v>
      </c>
      <c r="I48" s="69">
        <f t="shared" si="28"/>
        <v>30</v>
      </c>
      <c r="J48" s="99">
        <f t="shared" si="26"/>
        <v>2800</v>
      </c>
      <c r="K48" s="106">
        <f t="shared" si="27"/>
        <v>0</v>
      </c>
    </row>
    <row r="49" spans="1:11" ht="15.75">
      <c r="A49" s="15">
        <v>5</v>
      </c>
      <c r="B49" s="14" t="s">
        <v>117</v>
      </c>
      <c r="C49" s="16" t="s">
        <v>186</v>
      </c>
      <c r="D49" s="17">
        <v>307</v>
      </c>
      <c r="E49" s="16" t="s">
        <v>38</v>
      </c>
      <c r="F49" s="70">
        <v>190000</v>
      </c>
      <c r="G49" s="77">
        <v>15826</v>
      </c>
      <c r="H49" s="71">
        <f t="shared" si="25"/>
        <v>5278</v>
      </c>
      <c r="I49" s="69">
        <f t="shared" si="28"/>
        <v>169</v>
      </c>
      <c r="J49" s="99">
        <f t="shared" si="26"/>
        <v>5447</v>
      </c>
      <c r="K49" s="106">
        <f t="shared" si="27"/>
        <v>10548</v>
      </c>
    </row>
    <row r="50" spans="1:11" ht="15.75">
      <c r="A50" s="15">
        <v>6</v>
      </c>
      <c r="B50" s="14" t="s">
        <v>327</v>
      </c>
      <c r="C50" s="16" t="s">
        <v>328</v>
      </c>
      <c r="D50" s="17">
        <v>48</v>
      </c>
      <c r="E50" s="16" t="s">
        <v>38</v>
      </c>
      <c r="F50" s="70">
        <v>120000</v>
      </c>
      <c r="G50" s="77">
        <v>76671</v>
      </c>
      <c r="H50" s="71">
        <f t="shared" si="25"/>
        <v>3333</v>
      </c>
      <c r="I50" s="69">
        <f t="shared" si="28"/>
        <v>819</v>
      </c>
      <c r="J50" s="99">
        <f t="shared" ref="J50:J55" si="29">SUM(H50:I50)</f>
        <v>4152</v>
      </c>
      <c r="K50" s="106">
        <f t="shared" si="27"/>
        <v>73338</v>
      </c>
    </row>
    <row r="51" spans="1:11" ht="15.75">
      <c r="A51" s="15">
        <v>7</v>
      </c>
      <c r="B51" s="14" t="s">
        <v>327</v>
      </c>
      <c r="C51" s="16" t="s">
        <v>329</v>
      </c>
      <c r="D51" s="17">
        <v>50</v>
      </c>
      <c r="E51" s="16" t="s">
        <v>38</v>
      </c>
      <c r="F51" s="70">
        <v>130000</v>
      </c>
      <c r="G51" s="77">
        <v>83057</v>
      </c>
      <c r="H51" s="71">
        <f t="shared" si="25"/>
        <v>3611</v>
      </c>
      <c r="I51" s="69">
        <f t="shared" si="28"/>
        <v>887</v>
      </c>
      <c r="J51" s="99">
        <f t="shared" si="29"/>
        <v>4498</v>
      </c>
      <c r="K51" s="106">
        <f t="shared" si="27"/>
        <v>79446</v>
      </c>
    </row>
    <row r="52" spans="1:11" ht="15.75">
      <c r="A52" s="15">
        <v>8</v>
      </c>
      <c r="B52" s="14" t="s">
        <v>15</v>
      </c>
      <c r="C52" s="16" t="s">
        <v>384</v>
      </c>
      <c r="D52" s="17">
        <v>112</v>
      </c>
      <c r="E52" s="16" t="s">
        <v>38</v>
      </c>
      <c r="F52" s="70">
        <v>200000</v>
      </c>
      <c r="G52" s="77">
        <v>183332</v>
      </c>
      <c r="H52" s="71">
        <f t="shared" si="25"/>
        <v>5556</v>
      </c>
      <c r="I52" s="69">
        <f t="shared" si="28"/>
        <v>1959</v>
      </c>
      <c r="J52" s="99">
        <f t="shared" si="29"/>
        <v>7515</v>
      </c>
      <c r="K52" s="106">
        <f t="shared" si="27"/>
        <v>177776</v>
      </c>
    </row>
    <row r="53" spans="1:11" ht="15.75">
      <c r="A53" s="15">
        <v>9</v>
      </c>
      <c r="B53" s="14" t="s">
        <v>15</v>
      </c>
      <c r="C53" s="16" t="s">
        <v>385</v>
      </c>
      <c r="D53" s="17">
        <v>114</v>
      </c>
      <c r="E53" s="16" t="s">
        <v>38</v>
      </c>
      <c r="F53" s="70">
        <v>210000</v>
      </c>
      <c r="G53" s="77">
        <v>197400</v>
      </c>
      <c r="H53" s="71">
        <v>4200</v>
      </c>
      <c r="I53" s="69">
        <f t="shared" si="28"/>
        <v>2109</v>
      </c>
      <c r="J53" s="99">
        <f t="shared" si="29"/>
        <v>6309</v>
      </c>
      <c r="K53" s="106">
        <f t="shared" si="27"/>
        <v>193200</v>
      </c>
    </row>
    <row r="54" spans="1:11" ht="15.75">
      <c r="A54" s="15">
        <v>10</v>
      </c>
      <c r="B54" s="14" t="s">
        <v>15</v>
      </c>
      <c r="C54" s="16" t="s">
        <v>389</v>
      </c>
      <c r="D54" s="17">
        <v>122</v>
      </c>
      <c r="E54" s="16" t="s">
        <v>38</v>
      </c>
      <c r="F54" s="70">
        <v>230000</v>
      </c>
      <c r="G54" s="77">
        <v>216200</v>
      </c>
      <c r="H54" s="71">
        <v>4600</v>
      </c>
      <c r="I54" s="69">
        <f t="shared" si="28"/>
        <v>2310</v>
      </c>
      <c r="J54" s="99">
        <f t="shared" si="29"/>
        <v>6910</v>
      </c>
      <c r="K54" s="106">
        <f t="shared" si="27"/>
        <v>211600</v>
      </c>
    </row>
    <row r="55" spans="1:11" ht="15.75">
      <c r="A55" s="15">
        <v>11</v>
      </c>
      <c r="B55" s="14" t="s">
        <v>15</v>
      </c>
      <c r="C55" s="16" t="s">
        <v>390</v>
      </c>
      <c r="D55" s="17">
        <v>124</v>
      </c>
      <c r="E55" s="16" t="s">
        <v>38</v>
      </c>
      <c r="F55" s="70">
        <v>200000</v>
      </c>
      <c r="G55" s="77">
        <v>192000</v>
      </c>
      <c r="H55" s="71">
        <v>4000</v>
      </c>
      <c r="I55" s="69">
        <f t="shared" si="28"/>
        <v>2052</v>
      </c>
      <c r="J55" s="99">
        <f t="shared" si="29"/>
        <v>6052</v>
      </c>
      <c r="K55" s="106">
        <f t="shared" si="27"/>
        <v>188000</v>
      </c>
    </row>
    <row r="56" spans="1:11" ht="16.5">
      <c r="A56" s="14"/>
      <c r="B56" s="13" t="s">
        <v>4</v>
      </c>
      <c r="C56" s="20"/>
      <c r="D56" s="20"/>
      <c r="E56" s="20"/>
      <c r="F56" s="72">
        <f>SUM(F45:F55)</f>
        <v>1699000</v>
      </c>
      <c r="G56" s="72">
        <f t="shared" ref="G56:K56" si="30">SUM(G45:G55)</f>
        <v>1060011</v>
      </c>
      <c r="H56" s="72">
        <f t="shared" si="30"/>
        <v>42375</v>
      </c>
      <c r="I56" s="72">
        <f t="shared" si="30"/>
        <v>11325</v>
      </c>
      <c r="J56" s="72">
        <f t="shared" si="30"/>
        <v>53700</v>
      </c>
      <c r="K56" s="72">
        <f t="shared" si="30"/>
        <v>1017636</v>
      </c>
    </row>
    <row r="57" spans="1:11" ht="16.5">
      <c r="A57" s="34"/>
      <c r="B57" s="29"/>
      <c r="C57" s="30"/>
      <c r="D57" s="30"/>
      <c r="E57" s="30"/>
      <c r="F57" s="78"/>
      <c r="G57" s="79"/>
      <c r="H57" s="74"/>
      <c r="I57" s="80"/>
      <c r="J57" s="74"/>
      <c r="K57" s="55"/>
    </row>
    <row r="58" spans="1:11" ht="16.5">
      <c r="A58" s="34"/>
      <c r="B58" s="29" t="s">
        <v>16</v>
      </c>
      <c r="C58" s="30"/>
      <c r="D58" s="30"/>
      <c r="E58" s="30"/>
      <c r="F58" s="78"/>
      <c r="G58" s="79"/>
      <c r="H58" s="74"/>
      <c r="I58" s="80"/>
      <c r="J58" s="74"/>
      <c r="K58" s="55"/>
    </row>
    <row r="59" spans="1:11" ht="15.75">
      <c r="A59" s="14">
        <v>1</v>
      </c>
      <c r="B59" s="14" t="s">
        <v>17</v>
      </c>
      <c r="C59" s="16" t="s">
        <v>174</v>
      </c>
      <c r="D59" s="17">
        <v>299</v>
      </c>
      <c r="E59" s="16" t="s">
        <v>38</v>
      </c>
      <c r="F59" s="70">
        <v>200000</v>
      </c>
      <c r="G59" s="77">
        <v>11438</v>
      </c>
      <c r="H59" s="71">
        <f>ROUND(F59/35,0)</f>
        <v>5714</v>
      </c>
      <c r="I59" s="69">
        <f>ROUND(G59*13%*30/365,0)</f>
        <v>122</v>
      </c>
      <c r="J59" s="99">
        <f t="shared" ref="J59:J70" si="31">SUM(H59:I59)</f>
        <v>5836</v>
      </c>
      <c r="K59" s="106">
        <f t="shared" ref="K59:K70" si="32">G59-H59</f>
        <v>5724</v>
      </c>
    </row>
    <row r="60" spans="1:11" ht="15.75">
      <c r="A60" s="14">
        <v>2</v>
      </c>
      <c r="B60" s="14" t="s">
        <v>17</v>
      </c>
      <c r="C60" s="16" t="s">
        <v>264</v>
      </c>
      <c r="D60" s="17">
        <v>389</v>
      </c>
      <c r="E60" s="16" t="s">
        <v>78</v>
      </c>
      <c r="F60" s="70">
        <v>260000</v>
      </c>
      <c r="G60" s="77">
        <v>79450</v>
      </c>
      <c r="H60" s="71">
        <v>7222</v>
      </c>
      <c r="I60" s="69">
        <f t="shared" ref="I60:I70" si="33">ROUND(G60*13%*30/365,0)</f>
        <v>849</v>
      </c>
      <c r="J60" s="99">
        <f t="shared" si="31"/>
        <v>8071</v>
      </c>
      <c r="K60" s="106">
        <f t="shared" si="32"/>
        <v>72228</v>
      </c>
    </row>
    <row r="61" spans="1:11" ht="16.5">
      <c r="A61" s="14">
        <v>3</v>
      </c>
      <c r="B61" s="156" t="s">
        <v>187</v>
      </c>
      <c r="C61" s="16" t="s">
        <v>212</v>
      </c>
      <c r="D61" s="17">
        <v>331</v>
      </c>
      <c r="E61" s="16" t="s">
        <v>38</v>
      </c>
      <c r="F61" s="70">
        <v>120000</v>
      </c>
      <c r="G61" s="77">
        <v>16677</v>
      </c>
      <c r="H61" s="71">
        <v>3333</v>
      </c>
      <c r="I61" s="69">
        <f t="shared" si="33"/>
        <v>178</v>
      </c>
      <c r="J61" s="99">
        <f t="shared" si="31"/>
        <v>3511</v>
      </c>
      <c r="K61" s="106">
        <f t="shared" si="32"/>
        <v>13344</v>
      </c>
    </row>
    <row r="62" spans="1:11" ht="16.5">
      <c r="A62" s="14">
        <v>4</v>
      </c>
      <c r="B62" s="156" t="s">
        <v>187</v>
      </c>
      <c r="C62" s="16" t="s">
        <v>394</v>
      </c>
      <c r="D62" s="17">
        <v>132</v>
      </c>
      <c r="E62" s="16" t="s">
        <v>38</v>
      </c>
      <c r="F62" s="70">
        <v>150000</v>
      </c>
      <c r="G62" s="77">
        <v>144000</v>
      </c>
      <c r="H62" s="71">
        <v>3000</v>
      </c>
      <c r="I62" s="69">
        <f t="shared" si="33"/>
        <v>1539</v>
      </c>
      <c r="J62" s="99">
        <f t="shared" si="31"/>
        <v>4539</v>
      </c>
      <c r="K62" s="106">
        <f t="shared" si="32"/>
        <v>141000</v>
      </c>
    </row>
    <row r="63" spans="1:11" ht="15.75">
      <c r="A63" s="14">
        <v>5</v>
      </c>
      <c r="B63" s="14" t="s">
        <v>62</v>
      </c>
      <c r="C63" s="16" t="s">
        <v>65</v>
      </c>
      <c r="D63" s="17">
        <v>34</v>
      </c>
      <c r="E63" s="16" t="s">
        <v>38</v>
      </c>
      <c r="F63" s="70">
        <v>130000</v>
      </c>
      <c r="G63" s="77">
        <v>75835</v>
      </c>
      <c r="H63" s="71">
        <f t="shared" ref="H63:H67" si="34">ROUND(F63/36,0)</f>
        <v>3611</v>
      </c>
      <c r="I63" s="69">
        <f t="shared" si="33"/>
        <v>810</v>
      </c>
      <c r="J63" s="99">
        <f t="shared" si="31"/>
        <v>4421</v>
      </c>
      <c r="K63" s="106">
        <f t="shared" si="32"/>
        <v>72224</v>
      </c>
    </row>
    <row r="64" spans="1:11" ht="15.75">
      <c r="A64" s="14">
        <v>6</v>
      </c>
      <c r="B64" s="14" t="s">
        <v>62</v>
      </c>
      <c r="C64" s="16" t="s">
        <v>339</v>
      </c>
      <c r="D64" s="17">
        <v>60</v>
      </c>
      <c r="E64" s="16" t="s">
        <v>38</v>
      </c>
      <c r="F64" s="70">
        <v>155000</v>
      </c>
      <c r="G64" s="77">
        <v>103328</v>
      </c>
      <c r="H64" s="71">
        <v>4306</v>
      </c>
      <c r="I64" s="69">
        <f t="shared" si="33"/>
        <v>1104</v>
      </c>
      <c r="J64" s="99">
        <f t="shared" si="31"/>
        <v>5410</v>
      </c>
      <c r="K64" s="106">
        <f t="shared" si="32"/>
        <v>99022</v>
      </c>
    </row>
    <row r="65" spans="1:11" ht="15.75">
      <c r="A65" s="14">
        <v>7</v>
      </c>
      <c r="B65" s="14" t="s">
        <v>62</v>
      </c>
      <c r="C65" s="16" t="s">
        <v>340</v>
      </c>
      <c r="D65" s="17">
        <v>62</v>
      </c>
      <c r="E65" s="16" t="s">
        <v>38</v>
      </c>
      <c r="F65" s="70">
        <v>160000</v>
      </c>
      <c r="G65" s="77">
        <v>111116</v>
      </c>
      <c r="H65" s="71">
        <v>4444</v>
      </c>
      <c r="I65" s="69">
        <f t="shared" si="33"/>
        <v>1187</v>
      </c>
      <c r="J65" s="99">
        <f t="shared" si="31"/>
        <v>5631</v>
      </c>
      <c r="K65" s="106">
        <f t="shared" si="32"/>
        <v>106672</v>
      </c>
    </row>
    <row r="66" spans="1:11" ht="15.75">
      <c r="A66" s="14">
        <v>8</v>
      </c>
      <c r="B66" s="14" t="s">
        <v>62</v>
      </c>
      <c r="C66" s="16" t="s">
        <v>291</v>
      </c>
      <c r="D66" s="17">
        <v>100</v>
      </c>
      <c r="E66" s="16" t="s">
        <v>38</v>
      </c>
      <c r="F66" s="70">
        <v>180000</v>
      </c>
      <c r="G66" s="77">
        <v>169200</v>
      </c>
      <c r="H66" s="71">
        <v>3600</v>
      </c>
      <c r="I66" s="69">
        <f t="shared" si="33"/>
        <v>1808</v>
      </c>
      <c r="J66" s="99">
        <f t="shared" si="31"/>
        <v>5408</v>
      </c>
      <c r="K66" s="106">
        <f t="shared" si="32"/>
        <v>165600</v>
      </c>
    </row>
    <row r="67" spans="1:11" ht="15.75">
      <c r="A67" s="14">
        <v>9</v>
      </c>
      <c r="B67" s="14" t="s">
        <v>66</v>
      </c>
      <c r="C67" s="16" t="s">
        <v>189</v>
      </c>
      <c r="D67" s="17">
        <v>313</v>
      </c>
      <c r="E67" s="16" t="s">
        <v>38</v>
      </c>
      <c r="F67" s="70">
        <v>195000</v>
      </c>
      <c r="G67" s="77">
        <v>16239</v>
      </c>
      <c r="H67" s="71">
        <f t="shared" si="34"/>
        <v>5417</v>
      </c>
      <c r="I67" s="69">
        <f t="shared" si="33"/>
        <v>174</v>
      </c>
      <c r="J67" s="99">
        <f t="shared" si="31"/>
        <v>5591</v>
      </c>
      <c r="K67" s="106">
        <f t="shared" si="32"/>
        <v>10822</v>
      </c>
    </row>
    <row r="68" spans="1:11" ht="15.75">
      <c r="A68" s="14">
        <v>10</v>
      </c>
      <c r="B68" s="14" t="s">
        <v>16</v>
      </c>
      <c r="C68" s="16" t="s">
        <v>256</v>
      </c>
      <c r="D68" s="17">
        <v>382</v>
      </c>
      <c r="E68" s="16" t="s">
        <v>38</v>
      </c>
      <c r="F68" s="70">
        <v>85000</v>
      </c>
      <c r="G68" s="77">
        <v>21846</v>
      </c>
      <c r="H68" s="71">
        <v>2429</v>
      </c>
      <c r="I68" s="69">
        <f t="shared" si="33"/>
        <v>233</v>
      </c>
      <c r="J68" s="99">
        <f t="shared" si="31"/>
        <v>2662</v>
      </c>
      <c r="K68" s="106">
        <f t="shared" si="32"/>
        <v>19417</v>
      </c>
    </row>
    <row r="69" spans="1:11" ht="15.75">
      <c r="A69" s="14">
        <v>11</v>
      </c>
      <c r="B69" s="14" t="s">
        <v>336</v>
      </c>
      <c r="C69" s="16" t="s">
        <v>337</v>
      </c>
      <c r="D69" s="17">
        <v>56</v>
      </c>
      <c r="E69" s="16" t="s">
        <v>38</v>
      </c>
      <c r="F69" s="70">
        <v>50000</v>
      </c>
      <c r="G69" s="77">
        <v>34721</v>
      </c>
      <c r="H69" s="71">
        <v>1389</v>
      </c>
      <c r="I69" s="69">
        <f t="shared" si="33"/>
        <v>371</v>
      </c>
      <c r="J69" s="99">
        <f t="shared" si="31"/>
        <v>1760</v>
      </c>
      <c r="K69" s="106">
        <f t="shared" si="32"/>
        <v>33332</v>
      </c>
    </row>
    <row r="70" spans="1:11" ht="15.75">
      <c r="A70" s="14">
        <v>12</v>
      </c>
      <c r="B70" s="14" t="s">
        <v>336</v>
      </c>
      <c r="C70" s="16" t="s">
        <v>48</v>
      </c>
      <c r="D70" s="17">
        <v>75</v>
      </c>
      <c r="E70" s="16" t="s">
        <v>38</v>
      </c>
      <c r="F70" s="70">
        <v>75000</v>
      </c>
      <c r="G70" s="77">
        <v>60419</v>
      </c>
      <c r="H70" s="71">
        <v>2083</v>
      </c>
      <c r="I70" s="69">
        <f t="shared" si="33"/>
        <v>646</v>
      </c>
      <c r="J70" s="99">
        <f t="shared" si="31"/>
        <v>2729</v>
      </c>
      <c r="K70" s="106">
        <f t="shared" si="32"/>
        <v>58336</v>
      </c>
    </row>
    <row r="71" spans="1:11" ht="16.5">
      <c r="A71" s="27"/>
      <c r="B71" s="13" t="s">
        <v>4</v>
      </c>
      <c r="C71" s="20"/>
      <c r="D71" s="20"/>
      <c r="E71" s="20"/>
      <c r="F71" s="72">
        <f>SUM(F59:F70)</f>
        <v>1760000</v>
      </c>
      <c r="G71" s="72">
        <f t="shared" ref="G71:K71" si="35">SUM(G59:G70)</f>
        <v>844269</v>
      </c>
      <c r="H71" s="72">
        <f t="shared" si="35"/>
        <v>46548</v>
      </c>
      <c r="I71" s="72">
        <f t="shared" si="35"/>
        <v>9021</v>
      </c>
      <c r="J71" s="72">
        <f t="shared" si="35"/>
        <v>55569</v>
      </c>
      <c r="K71" s="72">
        <f t="shared" si="35"/>
        <v>797721</v>
      </c>
    </row>
    <row r="72" spans="1:11" ht="16.5">
      <c r="A72" s="37"/>
      <c r="B72" s="29"/>
      <c r="C72" s="30"/>
      <c r="D72" s="30"/>
      <c r="E72" s="30"/>
      <c r="F72" s="78"/>
      <c r="G72" s="79"/>
      <c r="H72" s="74"/>
      <c r="I72" s="80"/>
      <c r="J72" s="74"/>
      <c r="K72" s="55"/>
    </row>
    <row r="73" spans="1:11" ht="16.5">
      <c r="A73" s="37"/>
      <c r="B73" s="29" t="s">
        <v>18</v>
      </c>
      <c r="C73" s="30"/>
      <c r="D73" s="30"/>
      <c r="E73" s="30"/>
      <c r="F73" s="78"/>
      <c r="G73" s="79"/>
      <c r="H73" s="76"/>
      <c r="I73" s="80"/>
      <c r="J73" s="76"/>
      <c r="K73" s="55"/>
    </row>
    <row r="74" spans="1:11" ht="16.5">
      <c r="A74" s="27">
        <v>1</v>
      </c>
      <c r="B74" s="14" t="s">
        <v>18</v>
      </c>
      <c r="C74" s="16" t="s">
        <v>378</v>
      </c>
      <c r="D74" s="22">
        <v>92</v>
      </c>
      <c r="E74" s="22" t="s">
        <v>38</v>
      </c>
      <c r="F74" s="85">
        <v>150000</v>
      </c>
      <c r="G74" s="77">
        <v>141000</v>
      </c>
      <c r="H74" s="71">
        <v>3000</v>
      </c>
      <c r="I74" s="69">
        <f>ROUND(G74*13%*30/365,0)</f>
        <v>1507</v>
      </c>
      <c r="J74" s="99">
        <f t="shared" ref="J74:J81" si="36">SUM(H74:I74)</f>
        <v>4507</v>
      </c>
      <c r="K74" s="106">
        <f t="shared" ref="K74:K81" si="37">G74-H74</f>
        <v>138000</v>
      </c>
    </row>
    <row r="75" spans="1:11" ht="16.5">
      <c r="A75" s="27">
        <v>2</v>
      </c>
      <c r="B75" s="14" t="s">
        <v>18</v>
      </c>
      <c r="C75" s="16" t="s">
        <v>379</v>
      </c>
      <c r="D75" s="22">
        <v>94</v>
      </c>
      <c r="E75" s="22" t="s">
        <v>38</v>
      </c>
      <c r="F75" s="85">
        <v>300000</v>
      </c>
      <c r="G75" s="77">
        <v>282000</v>
      </c>
      <c r="H75" s="71">
        <v>6000</v>
      </c>
      <c r="I75" s="69">
        <f t="shared" ref="I75:I81" si="38">ROUND(G75*13%*30/365,0)</f>
        <v>3013</v>
      </c>
      <c r="J75" s="99">
        <f t="shared" si="36"/>
        <v>9013</v>
      </c>
      <c r="K75" s="106">
        <f t="shared" si="37"/>
        <v>276000</v>
      </c>
    </row>
    <row r="76" spans="1:11" ht="16.5">
      <c r="A76" s="27">
        <v>3</v>
      </c>
      <c r="B76" s="14" t="s">
        <v>18</v>
      </c>
      <c r="C76" s="16" t="s">
        <v>380</v>
      </c>
      <c r="D76" s="22">
        <v>96</v>
      </c>
      <c r="E76" s="22" t="s">
        <v>38</v>
      </c>
      <c r="F76" s="85">
        <v>150000</v>
      </c>
      <c r="G76" s="77">
        <v>141000</v>
      </c>
      <c r="H76" s="71">
        <v>3000</v>
      </c>
      <c r="I76" s="69">
        <f t="shared" si="38"/>
        <v>1507</v>
      </c>
      <c r="J76" s="99">
        <f t="shared" si="36"/>
        <v>4507</v>
      </c>
      <c r="K76" s="106">
        <f t="shared" si="37"/>
        <v>138000</v>
      </c>
    </row>
    <row r="77" spans="1:11" ht="16.5">
      <c r="A77" s="27">
        <v>4</v>
      </c>
      <c r="B77" s="14" t="s">
        <v>18</v>
      </c>
      <c r="C77" s="16" t="s">
        <v>393</v>
      </c>
      <c r="D77" s="22">
        <v>130</v>
      </c>
      <c r="E77" s="22" t="s">
        <v>38</v>
      </c>
      <c r="F77" s="85">
        <v>230000</v>
      </c>
      <c r="G77" s="77">
        <v>219778</v>
      </c>
      <c r="H77" s="71">
        <v>5111</v>
      </c>
      <c r="I77" s="69">
        <f t="shared" si="38"/>
        <v>2348</v>
      </c>
      <c r="J77" s="99">
        <f t="shared" si="36"/>
        <v>7459</v>
      </c>
      <c r="K77" s="106">
        <f t="shared" si="37"/>
        <v>214667</v>
      </c>
    </row>
    <row r="78" spans="1:11" ht="16.5">
      <c r="A78" s="27">
        <v>5</v>
      </c>
      <c r="B78" s="14" t="s">
        <v>19</v>
      </c>
      <c r="C78" s="16" t="s">
        <v>400</v>
      </c>
      <c r="D78" s="22">
        <v>142</v>
      </c>
      <c r="E78" s="22" t="s">
        <v>38</v>
      </c>
      <c r="F78" s="85">
        <v>170000</v>
      </c>
      <c r="G78" s="77">
        <v>166600</v>
      </c>
      <c r="H78" s="71">
        <v>3400</v>
      </c>
      <c r="I78" s="69">
        <f t="shared" si="38"/>
        <v>1780</v>
      </c>
      <c r="J78" s="99">
        <f t="shared" si="36"/>
        <v>5180</v>
      </c>
      <c r="K78" s="106">
        <f t="shared" si="37"/>
        <v>163200</v>
      </c>
    </row>
    <row r="79" spans="1:11" ht="16.5">
      <c r="A79" s="27">
        <v>6</v>
      </c>
      <c r="B79" s="14" t="s">
        <v>398</v>
      </c>
      <c r="C79" s="16" t="s">
        <v>223</v>
      </c>
      <c r="D79" s="22">
        <v>138</v>
      </c>
      <c r="E79" s="22" t="s">
        <v>38</v>
      </c>
      <c r="F79" s="85">
        <v>200000</v>
      </c>
      <c r="G79" s="77">
        <v>196000</v>
      </c>
      <c r="H79" s="71">
        <v>4000</v>
      </c>
      <c r="I79" s="69">
        <f t="shared" si="38"/>
        <v>2094</v>
      </c>
      <c r="J79" s="99">
        <f t="shared" si="36"/>
        <v>6094</v>
      </c>
      <c r="K79" s="106">
        <f t="shared" si="37"/>
        <v>192000</v>
      </c>
    </row>
    <row r="80" spans="1:11" ht="16.5">
      <c r="A80" s="27">
        <v>7</v>
      </c>
      <c r="B80" s="14" t="s">
        <v>381</v>
      </c>
      <c r="C80" s="16" t="s">
        <v>382</v>
      </c>
      <c r="D80" s="22">
        <v>108</v>
      </c>
      <c r="E80" s="22" t="s">
        <v>38</v>
      </c>
      <c r="F80" s="85">
        <v>150000</v>
      </c>
      <c r="G80" s="77">
        <v>141000</v>
      </c>
      <c r="H80" s="71">
        <v>3000</v>
      </c>
      <c r="I80" s="69">
        <f t="shared" si="38"/>
        <v>1507</v>
      </c>
      <c r="J80" s="99">
        <f t="shared" si="36"/>
        <v>4507</v>
      </c>
      <c r="K80" s="106">
        <f t="shared" si="37"/>
        <v>138000</v>
      </c>
    </row>
    <row r="81" spans="1:11" ht="16.5">
      <c r="A81" s="27">
        <v>8</v>
      </c>
      <c r="B81" s="14" t="s">
        <v>381</v>
      </c>
      <c r="C81" s="16" t="s">
        <v>383</v>
      </c>
      <c r="D81" s="22">
        <v>110</v>
      </c>
      <c r="E81" s="22" t="s">
        <v>38</v>
      </c>
      <c r="F81" s="85">
        <v>160000</v>
      </c>
      <c r="G81" s="77">
        <v>150400</v>
      </c>
      <c r="H81" s="71">
        <v>3200</v>
      </c>
      <c r="I81" s="69">
        <f t="shared" si="38"/>
        <v>1607</v>
      </c>
      <c r="J81" s="99">
        <f t="shared" si="36"/>
        <v>4807</v>
      </c>
      <c r="K81" s="106">
        <f t="shared" si="37"/>
        <v>147200</v>
      </c>
    </row>
    <row r="82" spans="1:11" ht="16.5">
      <c r="A82" s="27">
        <v>9</v>
      </c>
      <c r="B82" s="14" t="s">
        <v>71</v>
      </c>
      <c r="C82" s="16" t="s">
        <v>403</v>
      </c>
      <c r="D82" s="22">
        <v>146</v>
      </c>
      <c r="E82" s="22" t="s">
        <v>38</v>
      </c>
      <c r="F82" s="85">
        <v>175000</v>
      </c>
      <c r="G82" s="77">
        <v>175000</v>
      </c>
      <c r="H82" s="71">
        <v>3500</v>
      </c>
      <c r="I82" s="69">
        <f t="shared" ref="I82" si="39">ROUND(G82*13%*30/365,0)</f>
        <v>1870</v>
      </c>
      <c r="J82" s="99">
        <f t="shared" ref="J82" si="40">SUM(H82:I82)</f>
        <v>5370</v>
      </c>
      <c r="K82" s="106">
        <f t="shared" ref="K82" si="41">G82-H82</f>
        <v>171500</v>
      </c>
    </row>
    <row r="83" spans="1:11" ht="16.5">
      <c r="A83" s="14"/>
      <c r="B83" s="13" t="s">
        <v>4</v>
      </c>
      <c r="C83" s="20"/>
      <c r="D83" s="20"/>
      <c r="E83" s="20"/>
      <c r="F83" s="72">
        <f>SUM(F74:F82)</f>
        <v>1685000</v>
      </c>
      <c r="G83" s="72">
        <f t="shared" ref="G83:K83" si="42">SUM(G74:G82)</f>
        <v>1612778</v>
      </c>
      <c r="H83" s="72">
        <f t="shared" si="42"/>
        <v>34211</v>
      </c>
      <c r="I83" s="72">
        <f t="shared" si="42"/>
        <v>17233</v>
      </c>
      <c r="J83" s="72">
        <f t="shared" si="42"/>
        <v>51444</v>
      </c>
      <c r="K83" s="72">
        <f t="shared" si="42"/>
        <v>1578567</v>
      </c>
    </row>
    <row r="84" spans="1:11" ht="16.5">
      <c r="A84" s="34"/>
      <c r="B84" s="29"/>
      <c r="C84" s="30"/>
      <c r="D84" s="30"/>
      <c r="E84" s="30"/>
      <c r="F84" s="78"/>
      <c r="G84" s="79"/>
      <c r="H84" s="74"/>
      <c r="I84" s="80"/>
      <c r="J84" s="74"/>
      <c r="K84" s="55"/>
    </row>
    <row r="85" spans="1:11" ht="16.5">
      <c r="A85" s="34"/>
      <c r="B85" s="29" t="s">
        <v>79</v>
      </c>
      <c r="C85" s="30"/>
      <c r="D85" s="48"/>
      <c r="E85" s="30"/>
      <c r="F85" s="86"/>
      <c r="G85" s="79"/>
      <c r="H85" s="74"/>
      <c r="I85" s="80"/>
      <c r="J85" s="74"/>
      <c r="K85" s="55"/>
    </row>
    <row r="86" spans="1:11" ht="15.75">
      <c r="A86" s="14">
        <v>1</v>
      </c>
      <c r="B86" s="14" t="s">
        <v>79</v>
      </c>
      <c r="C86" s="16" t="s">
        <v>240</v>
      </c>
      <c r="D86" s="52">
        <v>361</v>
      </c>
      <c r="E86" s="16" t="s">
        <v>78</v>
      </c>
      <c r="F86" s="85">
        <v>100000</v>
      </c>
      <c r="G86" s="77">
        <v>14711</v>
      </c>
      <c r="H86" s="71">
        <f>ROUND(F86/34,0)</f>
        <v>2941</v>
      </c>
      <c r="I86" s="69">
        <f>ROUND(G86*13%*30/365,0)</f>
        <v>157</v>
      </c>
      <c r="J86" s="99">
        <f t="shared" ref="J86:J96" si="43">SUM(H86:I86)</f>
        <v>3098</v>
      </c>
      <c r="K86" s="106">
        <f t="shared" ref="K86:K96" si="44">G86-H86</f>
        <v>11770</v>
      </c>
    </row>
    <row r="87" spans="1:11" ht="15.75">
      <c r="A87" s="14">
        <v>2</v>
      </c>
      <c r="B87" s="14" t="s">
        <v>79</v>
      </c>
      <c r="C87" s="16" t="s">
        <v>290</v>
      </c>
      <c r="D87" s="52">
        <v>420</v>
      </c>
      <c r="E87" s="16" t="s">
        <v>78</v>
      </c>
      <c r="F87" s="85">
        <v>150000</v>
      </c>
      <c r="G87" s="70">
        <v>56240</v>
      </c>
      <c r="H87" s="71">
        <v>4688</v>
      </c>
      <c r="I87" s="69">
        <f t="shared" ref="I87:I96" si="45">ROUND(G87*13%*30/365,0)</f>
        <v>601</v>
      </c>
      <c r="J87" s="99">
        <f t="shared" si="43"/>
        <v>5289</v>
      </c>
      <c r="K87" s="106">
        <f t="shared" si="44"/>
        <v>51552</v>
      </c>
    </row>
    <row r="88" spans="1:11" ht="15.75">
      <c r="A88" s="14">
        <v>3</v>
      </c>
      <c r="B88" s="14" t="s">
        <v>79</v>
      </c>
      <c r="C88" s="16" t="s">
        <v>338</v>
      </c>
      <c r="D88" s="52">
        <v>58</v>
      </c>
      <c r="E88" s="16" t="s">
        <v>78</v>
      </c>
      <c r="F88" s="85">
        <v>170000</v>
      </c>
      <c r="G88" s="70">
        <v>118058</v>
      </c>
      <c r="H88" s="71">
        <v>4722</v>
      </c>
      <c r="I88" s="69">
        <f t="shared" si="45"/>
        <v>1261</v>
      </c>
      <c r="J88" s="99">
        <f t="shared" si="43"/>
        <v>5983</v>
      </c>
      <c r="K88" s="106">
        <f t="shared" si="44"/>
        <v>113336</v>
      </c>
    </row>
    <row r="89" spans="1:11" ht="15.75">
      <c r="A89" s="14">
        <v>4</v>
      </c>
      <c r="B89" s="14" t="s">
        <v>79</v>
      </c>
      <c r="C89" s="16" t="s">
        <v>342</v>
      </c>
      <c r="D89" s="52">
        <v>67</v>
      </c>
      <c r="E89" s="16" t="s">
        <v>78</v>
      </c>
      <c r="F89" s="85">
        <v>180000</v>
      </c>
      <c r="G89" s="70">
        <v>130000</v>
      </c>
      <c r="H89" s="71">
        <v>5000</v>
      </c>
      <c r="I89" s="69">
        <f t="shared" si="45"/>
        <v>1389</v>
      </c>
      <c r="J89" s="99">
        <f t="shared" si="43"/>
        <v>6389</v>
      </c>
      <c r="K89" s="106">
        <f t="shared" si="44"/>
        <v>125000</v>
      </c>
    </row>
    <row r="90" spans="1:11" ht="15.75">
      <c r="A90" s="14">
        <v>5</v>
      </c>
      <c r="B90" s="14" t="s">
        <v>224</v>
      </c>
      <c r="C90" s="16" t="s">
        <v>225</v>
      </c>
      <c r="D90" s="52">
        <v>351</v>
      </c>
      <c r="E90" s="16" t="s">
        <v>78</v>
      </c>
      <c r="F90" s="85">
        <v>140000</v>
      </c>
      <c r="G90" s="77">
        <v>23330</v>
      </c>
      <c r="H90" s="71">
        <f t="shared" ref="H90:H93" si="46">ROUND(F90/36,0)</f>
        <v>3889</v>
      </c>
      <c r="I90" s="69">
        <f t="shared" si="45"/>
        <v>249</v>
      </c>
      <c r="J90" s="99">
        <f t="shared" si="43"/>
        <v>4138</v>
      </c>
      <c r="K90" s="106">
        <f t="shared" si="44"/>
        <v>19441</v>
      </c>
    </row>
    <row r="91" spans="1:11" ht="15.75">
      <c r="A91" s="14">
        <v>6</v>
      </c>
      <c r="B91" s="14" t="s">
        <v>224</v>
      </c>
      <c r="C91" s="16" t="s">
        <v>309</v>
      </c>
      <c r="D91" s="52">
        <v>20</v>
      </c>
      <c r="E91" s="16" t="s">
        <v>78</v>
      </c>
      <c r="F91" s="85">
        <v>100000</v>
      </c>
      <c r="G91" s="77">
        <v>27280</v>
      </c>
      <c r="H91" s="71">
        <v>4545</v>
      </c>
      <c r="I91" s="69">
        <f t="shared" si="45"/>
        <v>291</v>
      </c>
      <c r="J91" s="99">
        <f t="shared" si="43"/>
        <v>4836</v>
      </c>
      <c r="K91" s="106">
        <f t="shared" si="44"/>
        <v>22735</v>
      </c>
    </row>
    <row r="92" spans="1:11" ht="15.75">
      <c r="A92" s="14">
        <v>7</v>
      </c>
      <c r="B92" s="14" t="s">
        <v>224</v>
      </c>
      <c r="C92" s="16" t="s">
        <v>313</v>
      </c>
      <c r="D92" s="52">
        <v>28</v>
      </c>
      <c r="E92" s="16" t="s">
        <v>78</v>
      </c>
      <c r="F92" s="85">
        <v>120000</v>
      </c>
      <c r="G92" s="77">
        <v>65872</v>
      </c>
      <c r="H92" s="71">
        <v>3383</v>
      </c>
      <c r="I92" s="69">
        <f t="shared" si="45"/>
        <v>704</v>
      </c>
      <c r="J92" s="99">
        <f t="shared" si="43"/>
        <v>4087</v>
      </c>
      <c r="K92" s="106">
        <f t="shared" si="44"/>
        <v>62489</v>
      </c>
    </row>
    <row r="93" spans="1:11" ht="15.75">
      <c r="A93" s="14">
        <v>8</v>
      </c>
      <c r="B93" s="14" t="s">
        <v>266</v>
      </c>
      <c r="C93" s="16" t="s">
        <v>263</v>
      </c>
      <c r="D93" s="52">
        <v>387</v>
      </c>
      <c r="E93" s="16" t="s">
        <v>78</v>
      </c>
      <c r="F93" s="85">
        <v>85000</v>
      </c>
      <c r="G93" s="77">
        <v>25975</v>
      </c>
      <c r="H93" s="71">
        <f t="shared" si="46"/>
        <v>2361</v>
      </c>
      <c r="I93" s="69">
        <f t="shared" si="45"/>
        <v>278</v>
      </c>
      <c r="J93" s="99">
        <f t="shared" si="43"/>
        <v>2639</v>
      </c>
      <c r="K93" s="106">
        <f t="shared" si="44"/>
        <v>23614</v>
      </c>
    </row>
    <row r="94" spans="1:11" ht="15.75">
      <c r="A94" s="14">
        <v>9</v>
      </c>
      <c r="B94" s="14" t="s">
        <v>266</v>
      </c>
      <c r="C94" s="16" t="s">
        <v>330</v>
      </c>
      <c r="D94" s="52">
        <v>52</v>
      </c>
      <c r="E94" s="16" t="s">
        <v>78</v>
      </c>
      <c r="F94" s="85">
        <v>120000</v>
      </c>
      <c r="G94" s="77">
        <v>76671</v>
      </c>
      <c r="H94" s="71">
        <v>3333</v>
      </c>
      <c r="I94" s="69">
        <f t="shared" si="45"/>
        <v>819</v>
      </c>
      <c r="J94" s="99">
        <f t="shared" si="43"/>
        <v>4152</v>
      </c>
      <c r="K94" s="106">
        <f t="shared" si="44"/>
        <v>73338</v>
      </c>
    </row>
    <row r="95" spans="1:11" ht="15.75">
      <c r="A95" s="14">
        <v>10</v>
      </c>
      <c r="B95" s="14" t="s">
        <v>266</v>
      </c>
      <c r="C95" s="16" t="s">
        <v>331</v>
      </c>
      <c r="D95" s="52">
        <v>54</v>
      </c>
      <c r="E95" s="16" t="s">
        <v>78</v>
      </c>
      <c r="F95" s="85">
        <v>110000</v>
      </c>
      <c r="G95" s="77">
        <v>70272</v>
      </c>
      <c r="H95" s="71">
        <v>3056</v>
      </c>
      <c r="I95" s="69">
        <f t="shared" si="45"/>
        <v>751</v>
      </c>
      <c r="J95" s="99">
        <f t="shared" si="43"/>
        <v>3807</v>
      </c>
      <c r="K95" s="106">
        <f t="shared" si="44"/>
        <v>67216</v>
      </c>
    </row>
    <row r="96" spans="1:11" ht="15.75">
      <c r="A96" s="14">
        <v>11</v>
      </c>
      <c r="B96" s="14" t="s">
        <v>132</v>
      </c>
      <c r="C96" s="16" t="s">
        <v>133</v>
      </c>
      <c r="D96" s="52">
        <v>32</v>
      </c>
      <c r="E96" s="16" t="s">
        <v>78</v>
      </c>
      <c r="F96" s="85">
        <v>150000</v>
      </c>
      <c r="G96" s="77">
        <v>87495</v>
      </c>
      <c r="H96" s="71">
        <v>4167</v>
      </c>
      <c r="I96" s="69">
        <f t="shared" si="45"/>
        <v>935</v>
      </c>
      <c r="J96" s="99">
        <f t="shared" si="43"/>
        <v>5102</v>
      </c>
      <c r="K96" s="106">
        <f t="shared" si="44"/>
        <v>83328</v>
      </c>
    </row>
    <row r="97" spans="1:13" ht="16.5">
      <c r="A97" s="14"/>
      <c r="B97" s="13" t="s">
        <v>4</v>
      </c>
      <c r="C97" s="20"/>
      <c r="D97" s="46"/>
      <c r="E97" s="20"/>
      <c r="F97" s="72">
        <f t="shared" ref="F97:K97" si="47">SUM(F86:F96)</f>
        <v>1425000</v>
      </c>
      <c r="G97" s="72">
        <f t="shared" si="47"/>
        <v>695904</v>
      </c>
      <c r="H97" s="72">
        <f t="shared" si="47"/>
        <v>42085</v>
      </c>
      <c r="I97" s="72">
        <f t="shared" si="47"/>
        <v>7435</v>
      </c>
      <c r="J97" s="72">
        <f>SUM(H97:I97)</f>
        <v>49520</v>
      </c>
      <c r="K97" s="72">
        <f t="shared" si="47"/>
        <v>653819</v>
      </c>
    </row>
    <row r="98" spans="1:13" ht="16.5">
      <c r="A98" s="34"/>
      <c r="B98" s="29"/>
      <c r="C98" s="30"/>
      <c r="D98" s="48"/>
      <c r="E98" s="30"/>
      <c r="F98" s="74"/>
      <c r="G98" s="74"/>
      <c r="H98" s="74"/>
      <c r="I98" s="74"/>
      <c r="J98" s="74"/>
      <c r="K98" s="100"/>
    </row>
    <row r="99" spans="1:13" ht="16.5">
      <c r="A99" s="34"/>
      <c r="B99" s="29" t="s">
        <v>284</v>
      </c>
      <c r="C99" s="30"/>
      <c r="D99" s="30"/>
      <c r="E99" s="30"/>
      <c r="F99" s="78"/>
      <c r="G99" s="79"/>
      <c r="H99" s="74"/>
      <c r="I99" s="80"/>
      <c r="J99" s="74"/>
      <c r="K99" s="55"/>
    </row>
    <row r="100" spans="1:13" ht="15.75">
      <c r="A100" s="14">
        <v>1</v>
      </c>
      <c r="B100" s="14" t="s">
        <v>285</v>
      </c>
      <c r="C100" s="16" t="s">
        <v>315</v>
      </c>
      <c r="D100" s="52">
        <v>30</v>
      </c>
      <c r="E100" s="16" t="s">
        <v>78</v>
      </c>
      <c r="F100" s="85">
        <v>100000</v>
      </c>
      <c r="G100" s="77">
        <v>58330</v>
      </c>
      <c r="H100" s="71">
        <v>2778</v>
      </c>
      <c r="I100" s="69">
        <f>ROUND(G100*13%*30/365,0)</f>
        <v>623</v>
      </c>
      <c r="J100" s="99">
        <f>SUM(H100:I100)</f>
        <v>3401</v>
      </c>
      <c r="K100" s="106">
        <f t="shared" ref="K100:K102" si="48">G100-H100</f>
        <v>55552</v>
      </c>
    </row>
    <row r="101" spans="1:13" ht="15.75">
      <c r="A101" s="14">
        <v>2</v>
      </c>
      <c r="B101" s="14" t="s">
        <v>285</v>
      </c>
      <c r="C101" s="16" t="s">
        <v>323</v>
      </c>
      <c r="D101" s="52">
        <v>42</v>
      </c>
      <c r="E101" s="16" t="s">
        <v>78</v>
      </c>
      <c r="F101" s="85">
        <v>80000</v>
      </c>
      <c r="G101" s="77">
        <v>51114</v>
      </c>
      <c r="H101" s="71">
        <v>2222</v>
      </c>
      <c r="I101" s="69">
        <f t="shared" ref="I101:I102" si="49">ROUND(G101*13%*30/365,0)</f>
        <v>546</v>
      </c>
      <c r="J101" s="99">
        <f t="shared" ref="J101:J102" si="50">SUM(H101:I101)</f>
        <v>2768</v>
      </c>
      <c r="K101" s="106">
        <f t="shared" si="48"/>
        <v>48892</v>
      </c>
    </row>
    <row r="102" spans="1:13" ht="15.75">
      <c r="A102" s="14">
        <v>3</v>
      </c>
      <c r="B102" s="14" t="s">
        <v>285</v>
      </c>
      <c r="C102" s="16" t="s">
        <v>324</v>
      </c>
      <c r="D102" s="52">
        <v>44</v>
      </c>
      <c r="E102" s="16" t="s">
        <v>78</v>
      </c>
      <c r="F102" s="85">
        <v>150000</v>
      </c>
      <c r="G102" s="77">
        <v>95829</v>
      </c>
      <c r="H102" s="71">
        <v>4167</v>
      </c>
      <c r="I102" s="69">
        <f t="shared" si="49"/>
        <v>1024</v>
      </c>
      <c r="J102" s="99">
        <f t="shared" si="50"/>
        <v>5191</v>
      </c>
      <c r="K102" s="106">
        <f t="shared" si="48"/>
        <v>91662</v>
      </c>
    </row>
    <row r="103" spans="1:13" ht="16.5">
      <c r="A103" s="14"/>
      <c r="B103" s="13" t="s">
        <v>4</v>
      </c>
      <c r="C103" s="20"/>
      <c r="D103" s="46"/>
      <c r="E103" s="20"/>
      <c r="F103" s="72">
        <f>SUM(F100:F102)</f>
        <v>330000</v>
      </c>
      <c r="G103" s="72">
        <f t="shared" ref="G103:K103" si="51">SUM(G100:G102)</f>
        <v>205273</v>
      </c>
      <c r="H103" s="72">
        <f t="shared" si="51"/>
        <v>9167</v>
      </c>
      <c r="I103" s="72">
        <f t="shared" si="51"/>
        <v>2193</v>
      </c>
      <c r="J103" s="72">
        <f>SUM(H103:I103)</f>
        <v>11360</v>
      </c>
      <c r="K103" s="72">
        <f t="shared" si="51"/>
        <v>196106</v>
      </c>
    </row>
    <row r="104" spans="1:13" ht="16.5">
      <c r="A104" s="34"/>
      <c r="B104" s="29"/>
      <c r="C104" s="30"/>
      <c r="D104" s="48"/>
      <c r="E104" s="30"/>
      <c r="F104" s="74"/>
      <c r="G104" s="74"/>
      <c r="H104" s="74"/>
      <c r="I104" s="74"/>
      <c r="J104" s="74"/>
      <c r="K104" s="55"/>
    </row>
    <row r="105" spans="1:13" ht="16.5">
      <c r="A105" s="34"/>
      <c r="B105" s="29" t="s">
        <v>109</v>
      </c>
      <c r="C105" s="30"/>
      <c r="D105" s="48"/>
      <c r="E105" s="30"/>
      <c r="F105" s="86"/>
      <c r="G105" s="79"/>
      <c r="H105" s="74"/>
      <c r="I105" s="80"/>
      <c r="J105" s="74"/>
      <c r="K105" s="55"/>
    </row>
    <row r="106" spans="1:13" ht="15.75">
      <c r="A106" s="14">
        <v>1</v>
      </c>
      <c r="B106" s="14" t="s">
        <v>109</v>
      </c>
      <c r="C106" s="16" t="s">
        <v>213</v>
      </c>
      <c r="D106" s="52">
        <v>333</v>
      </c>
      <c r="E106" s="16" t="s">
        <v>78</v>
      </c>
      <c r="F106" s="85">
        <v>195000</v>
      </c>
      <c r="G106" s="77">
        <v>17215</v>
      </c>
      <c r="H106" s="71">
        <v>5735</v>
      </c>
      <c r="I106" s="69">
        <f>ROUND(G106*13%*30/365,0)</f>
        <v>184</v>
      </c>
      <c r="J106" s="99">
        <f t="shared" ref="J106:J114" si="52">SUM(H106:I106)</f>
        <v>5919</v>
      </c>
      <c r="K106" s="106">
        <f t="shared" ref="K106:K114" si="53">G106-H106</f>
        <v>11480</v>
      </c>
      <c r="M106" s="96"/>
    </row>
    <row r="107" spans="1:13" ht="15.75">
      <c r="A107" s="14">
        <v>2</v>
      </c>
      <c r="B107" s="14" t="s">
        <v>169</v>
      </c>
      <c r="C107" s="16" t="s">
        <v>170</v>
      </c>
      <c r="D107" s="52">
        <v>294</v>
      </c>
      <c r="E107" s="16" t="s">
        <v>78</v>
      </c>
      <c r="F107" s="85">
        <v>55000</v>
      </c>
      <c r="G107" s="77">
        <v>4576</v>
      </c>
      <c r="H107" s="71">
        <f t="shared" ref="H107:H111" si="54">ROUND(F107/36,0)</f>
        <v>1528</v>
      </c>
      <c r="I107" s="69">
        <f t="shared" ref="I107:I112" si="55">ROUND(G107*13%*30/365,0)</f>
        <v>49</v>
      </c>
      <c r="J107" s="99">
        <f t="shared" si="52"/>
        <v>1577</v>
      </c>
      <c r="K107" s="106">
        <f t="shared" si="53"/>
        <v>3048</v>
      </c>
    </row>
    <row r="108" spans="1:13" ht="15.75">
      <c r="A108" s="14">
        <v>3</v>
      </c>
      <c r="B108" s="14" t="s">
        <v>169</v>
      </c>
      <c r="C108" s="16" t="s">
        <v>209</v>
      </c>
      <c r="D108" s="52">
        <v>327</v>
      </c>
      <c r="E108" s="16" t="s">
        <v>78</v>
      </c>
      <c r="F108" s="85">
        <v>90000</v>
      </c>
      <c r="G108" s="77">
        <v>10000</v>
      </c>
      <c r="H108" s="71">
        <f t="shared" si="54"/>
        <v>2500</v>
      </c>
      <c r="I108" s="69">
        <f t="shared" si="55"/>
        <v>107</v>
      </c>
      <c r="J108" s="99">
        <f t="shared" si="52"/>
        <v>2607</v>
      </c>
      <c r="K108" s="106">
        <f t="shared" si="53"/>
        <v>7500</v>
      </c>
    </row>
    <row r="109" spans="1:13" ht="15.75">
      <c r="A109" s="14">
        <v>4</v>
      </c>
      <c r="B109" s="14" t="s">
        <v>169</v>
      </c>
      <c r="C109" s="16" t="s">
        <v>208</v>
      </c>
      <c r="D109" s="52">
        <v>326</v>
      </c>
      <c r="E109" s="16" t="s">
        <v>78</v>
      </c>
      <c r="F109" s="85">
        <v>135000</v>
      </c>
      <c r="G109" s="77">
        <v>15000</v>
      </c>
      <c r="H109" s="71">
        <f t="shared" si="54"/>
        <v>3750</v>
      </c>
      <c r="I109" s="69">
        <f t="shared" si="55"/>
        <v>160</v>
      </c>
      <c r="J109" s="99">
        <f t="shared" si="52"/>
        <v>3910</v>
      </c>
      <c r="K109" s="106">
        <f t="shared" si="53"/>
        <v>11250</v>
      </c>
    </row>
    <row r="110" spans="1:13" ht="15.75">
      <c r="A110" s="14">
        <v>5</v>
      </c>
      <c r="B110" s="14" t="s">
        <v>169</v>
      </c>
      <c r="C110" s="16" t="s">
        <v>171</v>
      </c>
      <c r="D110" s="52">
        <v>295</v>
      </c>
      <c r="E110" s="16" t="s">
        <v>78</v>
      </c>
      <c r="F110" s="85">
        <v>80000</v>
      </c>
      <c r="G110" s="77">
        <v>6674</v>
      </c>
      <c r="H110" s="71">
        <f t="shared" si="54"/>
        <v>2222</v>
      </c>
      <c r="I110" s="69">
        <f t="shared" si="55"/>
        <v>71</v>
      </c>
      <c r="J110" s="99">
        <f t="shared" si="52"/>
        <v>2293</v>
      </c>
      <c r="K110" s="106">
        <f t="shared" si="53"/>
        <v>4452</v>
      </c>
    </row>
    <row r="111" spans="1:13" ht="15.75">
      <c r="A111" s="14">
        <v>6</v>
      </c>
      <c r="B111" s="14" t="s">
        <v>273</v>
      </c>
      <c r="C111" s="16" t="s">
        <v>274</v>
      </c>
      <c r="D111" s="52">
        <v>393</v>
      </c>
      <c r="E111" s="16" t="s">
        <v>78</v>
      </c>
      <c r="F111" s="85">
        <v>80000</v>
      </c>
      <c r="G111" s="77">
        <v>26672</v>
      </c>
      <c r="H111" s="71">
        <f t="shared" si="54"/>
        <v>2222</v>
      </c>
      <c r="I111" s="69">
        <f t="shared" si="55"/>
        <v>285</v>
      </c>
      <c r="J111" s="99">
        <f t="shared" si="52"/>
        <v>2507</v>
      </c>
      <c r="K111" s="106">
        <f t="shared" si="53"/>
        <v>24450</v>
      </c>
    </row>
    <row r="112" spans="1:13" ht="15.75">
      <c r="A112" s="14">
        <v>7</v>
      </c>
      <c r="B112" s="14" t="s">
        <v>273</v>
      </c>
      <c r="C112" s="16" t="s">
        <v>275</v>
      </c>
      <c r="D112" s="52">
        <v>394</v>
      </c>
      <c r="E112" s="16" t="s">
        <v>78</v>
      </c>
      <c r="F112" s="85">
        <v>89000</v>
      </c>
      <c r="G112" s="77">
        <v>29672</v>
      </c>
      <c r="H112" s="71">
        <f>ROUND(F112/36,0)</f>
        <v>2472</v>
      </c>
      <c r="I112" s="69">
        <f t="shared" si="55"/>
        <v>317</v>
      </c>
      <c r="J112" s="99">
        <f t="shared" si="52"/>
        <v>2789</v>
      </c>
      <c r="K112" s="106">
        <f t="shared" si="53"/>
        <v>27200</v>
      </c>
    </row>
    <row r="113" spans="1:11" ht="15.75">
      <c r="A113" s="14">
        <v>8</v>
      </c>
      <c r="B113" s="14" t="s">
        <v>109</v>
      </c>
      <c r="C113" s="16" t="s">
        <v>402</v>
      </c>
      <c r="D113" s="52">
        <v>144</v>
      </c>
      <c r="E113" s="16" t="s">
        <v>78</v>
      </c>
      <c r="F113" s="85">
        <v>180000</v>
      </c>
      <c r="G113" s="77">
        <v>180000</v>
      </c>
      <c r="H113" s="71">
        <v>4000</v>
      </c>
      <c r="I113" s="69">
        <f t="shared" ref="I113" si="56">ROUND(G113*13%*30/365,0)</f>
        <v>1923</v>
      </c>
      <c r="J113" s="99">
        <f t="shared" ref="J113" si="57">SUM(H113:I113)</f>
        <v>5923</v>
      </c>
      <c r="K113" s="106">
        <f t="shared" ref="K113" si="58">G113-H113</f>
        <v>176000</v>
      </c>
    </row>
    <row r="114" spans="1:11" ht="15.75">
      <c r="A114" s="14">
        <v>9</v>
      </c>
      <c r="B114" s="57" t="s">
        <v>109</v>
      </c>
      <c r="C114" s="58" t="s">
        <v>272</v>
      </c>
      <c r="D114" s="64">
        <v>14</v>
      </c>
      <c r="E114" s="58" t="s">
        <v>39</v>
      </c>
      <c r="F114" s="89">
        <v>42000</v>
      </c>
      <c r="G114" s="82">
        <v>6990</v>
      </c>
      <c r="H114" s="83">
        <v>1167</v>
      </c>
      <c r="I114" s="83">
        <f>ROUND(G114*11.5%*30/365,0)</f>
        <v>66</v>
      </c>
      <c r="J114" s="83">
        <f t="shared" si="52"/>
        <v>1233</v>
      </c>
      <c r="K114" s="83">
        <f t="shared" si="53"/>
        <v>5823</v>
      </c>
    </row>
    <row r="115" spans="1:11" ht="16.5">
      <c r="A115" s="34"/>
      <c r="B115" s="13" t="s">
        <v>4</v>
      </c>
      <c r="C115" s="20"/>
      <c r="D115" s="20"/>
      <c r="E115" s="20"/>
      <c r="F115" s="72">
        <f>SUM(F106:F114)</f>
        <v>946000</v>
      </c>
      <c r="G115" s="72">
        <f t="shared" ref="G115:K115" si="59">SUM(G106:G114)</f>
        <v>296799</v>
      </c>
      <c r="H115" s="72">
        <f t="shared" si="59"/>
        <v>25596</v>
      </c>
      <c r="I115" s="72">
        <f t="shared" si="59"/>
        <v>3162</v>
      </c>
      <c r="J115" s="72">
        <f t="shared" si="59"/>
        <v>28758</v>
      </c>
      <c r="K115" s="72">
        <f t="shared" si="59"/>
        <v>271203</v>
      </c>
    </row>
    <row r="116" spans="1:11" ht="16.5">
      <c r="A116" s="34"/>
      <c r="B116" s="29"/>
      <c r="C116" s="30"/>
      <c r="D116" s="30"/>
      <c r="E116" s="30"/>
      <c r="F116" s="74"/>
      <c r="G116" s="79"/>
      <c r="H116" s="74"/>
      <c r="I116" s="80"/>
      <c r="J116" s="74"/>
      <c r="K116" s="55"/>
    </row>
    <row r="117" spans="1:11" ht="16.5">
      <c r="A117" s="14"/>
      <c r="B117" s="29" t="s">
        <v>125</v>
      </c>
      <c r="C117" s="30"/>
      <c r="D117" s="30"/>
      <c r="E117" s="30"/>
      <c r="F117" s="78"/>
      <c r="G117" s="79"/>
      <c r="H117" s="74"/>
      <c r="I117" s="80"/>
      <c r="J117" s="74"/>
      <c r="K117" s="55"/>
    </row>
    <row r="118" spans="1:11" ht="15.75">
      <c r="A118" s="14">
        <v>1</v>
      </c>
      <c r="B118" s="14" t="s">
        <v>126</v>
      </c>
      <c r="C118" s="16" t="s">
        <v>127</v>
      </c>
      <c r="D118" s="17">
        <v>247</v>
      </c>
      <c r="E118" s="16" t="s">
        <v>78</v>
      </c>
      <c r="F118" s="70">
        <v>100000</v>
      </c>
      <c r="G118" s="70">
        <v>2770</v>
      </c>
      <c r="H118" s="71">
        <v>2770</v>
      </c>
      <c r="I118" s="69">
        <f>ROUND(G118*13%*30/365,0)</f>
        <v>30</v>
      </c>
      <c r="J118" s="102">
        <f t="shared" ref="J118:J123" si="60">SUM(H118:I118)</f>
        <v>2800</v>
      </c>
      <c r="K118" s="106">
        <f t="shared" ref="K118:K123" si="61">G118-H118</f>
        <v>0</v>
      </c>
    </row>
    <row r="119" spans="1:11" ht="15.75">
      <c r="A119" s="14">
        <v>2</v>
      </c>
      <c r="B119" s="14" t="s">
        <v>137</v>
      </c>
      <c r="C119" s="16" t="s">
        <v>230</v>
      </c>
      <c r="D119" s="17">
        <v>355</v>
      </c>
      <c r="E119" s="16" t="s">
        <v>78</v>
      </c>
      <c r="F119" s="70">
        <v>50000</v>
      </c>
      <c r="G119" s="70">
        <v>8330</v>
      </c>
      <c r="H119" s="71">
        <f>ROUND(F119/36,0)</f>
        <v>1389</v>
      </c>
      <c r="I119" s="69">
        <f t="shared" ref="I119:I123" si="62">ROUND(G119*13%*30/365,0)</f>
        <v>89</v>
      </c>
      <c r="J119" s="102">
        <f t="shared" si="60"/>
        <v>1478</v>
      </c>
      <c r="K119" s="106">
        <f t="shared" si="61"/>
        <v>6941</v>
      </c>
    </row>
    <row r="120" spans="1:11" ht="15.75">
      <c r="A120" s="14">
        <v>3</v>
      </c>
      <c r="B120" s="14" t="s">
        <v>137</v>
      </c>
      <c r="C120" s="16" t="s">
        <v>419</v>
      </c>
      <c r="D120" s="17">
        <v>140</v>
      </c>
      <c r="E120" s="16" t="s">
        <v>78</v>
      </c>
      <c r="F120" s="70">
        <v>200000</v>
      </c>
      <c r="G120" s="70">
        <v>196000</v>
      </c>
      <c r="H120" s="71">
        <v>4000</v>
      </c>
      <c r="I120" s="69">
        <f t="shared" si="62"/>
        <v>2094</v>
      </c>
      <c r="J120" s="102">
        <f t="shared" si="60"/>
        <v>6094</v>
      </c>
      <c r="K120" s="106">
        <f t="shared" si="61"/>
        <v>192000</v>
      </c>
    </row>
    <row r="121" spans="1:11" ht="16.5">
      <c r="A121" s="14">
        <v>4</v>
      </c>
      <c r="B121" s="14" t="s">
        <v>151</v>
      </c>
      <c r="C121" s="16" t="s">
        <v>177</v>
      </c>
      <c r="D121" s="22">
        <v>302</v>
      </c>
      <c r="E121" s="22" t="s">
        <v>78</v>
      </c>
      <c r="F121" s="85">
        <v>90000</v>
      </c>
      <c r="G121" s="77">
        <v>7500</v>
      </c>
      <c r="H121" s="71">
        <f>ROUND(F121/36,0)</f>
        <v>2500</v>
      </c>
      <c r="I121" s="69">
        <f t="shared" si="62"/>
        <v>80</v>
      </c>
      <c r="J121" s="102">
        <f t="shared" si="60"/>
        <v>2580</v>
      </c>
      <c r="K121" s="106">
        <f t="shared" si="61"/>
        <v>5000</v>
      </c>
    </row>
    <row r="122" spans="1:11" ht="16.5">
      <c r="A122" s="14">
        <v>5</v>
      </c>
      <c r="B122" s="14" t="s">
        <v>151</v>
      </c>
      <c r="C122" s="16" t="s">
        <v>178</v>
      </c>
      <c r="D122" s="22">
        <v>303</v>
      </c>
      <c r="E122" s="22" t="s">
        <v>78</v>
      </c>
      <c r="F122" s="85">
        <v>100000</v>
      </c>
      <c r="G122" s="77">
        <v>8326</v>
      </c>
      <c r="H122" s="71">
        <f>ROUND(F122/36,0)</f>
        <v>2778</v>
      </c>
      <c r="I122" s="69">
        <f t="shared" si="62"/>
        <v>89</v>
      </c>
      <c r="J122" s="102">
        <f t="shared" si="60"/>
        <v>2867</v>
      </c>
      <c r="K122" s="106">
        <f t="shared" si="61"/>
        <v>5548</v>
      </c>
    </row>
    <row r="123" spans="1:11" ht="15.75">
      <c r="A123" s="14">
        <v>6</v>
      </c>
      <c r="B123" s="14" t="s">
        <v>134</v>
      </c>
      <c r="C123" s="16" t="s">
        <v>245</v>
      </c>
      <c r="D123" s="52">
        <v>364</v>
      </c>
      <c r="E123" s="16" t="s">
        <v>78</v>
      </c>
      <c r="F123" s="85">
        <v>100000</v>
      </c>
      <c r="G123" s="70">
        <v>22216</v>
      </c>
      <c r="H123" s="71">
        <f>ROUND(F123/36,0)</f>
        <v>2778</v>
      </c>
      <c r="I123" s="69">
        <f t="shared" si="62"/>
        <v>237</v>
      </c>
      <c r="J123" s="102">
        <f t="shared" si="60"/>
        <v>3015</v>
      </c>
      <c r="K123" s="106">
        <f t="shared" si="61"/>
        <v>19438</v>
      </c>
    </row>
    <row r="124" spans="1:11" ht="16.5">
      <c r="A124" s="34"/>
      <c r="B124" s="13" t="s">
        <v>4</v>
      </c>
      <c r="C124" s="20"/>
      <c r="D124" s="20"/>
      <c r="E124" s="20"/>
      <c r="F124" s="88">
        <f t="shared" ref="F124:K124" si="63">SUM(F118:F123)</f>
        <v>640000</v>
      </c>
      <c r="G124" s="88">
        <f t="shared" si="63"/>
        <v>245142</v>
      </c>
      <c r="H124" s="88">
        <f t="shared" si="63"/>
        <v>16215</v>
      </c>
      <c r="I124" s="88">
        <f t="shared" si="63"/>
        <v>2619</v>
      </c>
      <c r="J124" s="88">
        <f>SUM(H124:I124)</f>
        <v>18834</v>
      </c>
      <c r="K124" s="88">
        <f t="shared" si="63"/>
        <v>228927</v>
      </c>
    </row>
    <row r="125" spans="1:11" ht="16.5">
      <c r="A125" s="34"/>
      <c r="B125" s="29"/>
      <c r="C125" s="30"/>
      <c r="D125" s="30"/>
      <c r="E125" s="30"/>
      <c r="F125" s="78"/>
      <c r="G125" s="79"/>
      <c r="H125" s="74"/>
      <c r="I125" s="80"/>
      <c r="J125" s="74"/>
      <c r="K125" s="55"/>
    </row>
    <row r="126" spans="1:11" ht="16.5">
      <c r="A126" s="34"/>
      <c r="B126" s="29" t="s">
        <v>148</v>
      </c>
      <c r="C126" s="30"/>
      <c r="D126" s="48"/>
      <c r="E126" s="30"/>
      <c r="F126" s="86"/>
      <c r="G126" s="79"/>
      <c r="H126" s="74"/>
      <c r="I126" s="80"/>
      <c r="J126" s="74"/>
      <c r="K126" s="55"/>
    </row>
    <row r="127" spans="1:11" ht="15.75">
      <c r="A127" s="14">
        <v>1</v>
      </c>
      <c r="B127" s="14" t="s">
        <v>148</v>
      </c>
      <c r="C127" s="16" t="s">
        <v>279</v>
      </c>
      <c r="D127" s="52">
        <v>406</v>
      </c>
      <c r="E127" s="16" t="s">
        <v>78</v>
      </c>
      <c r="F127" s="85">
        <v>260000</v>
      </c>
      <c r="G127" s="77">
        <v>69326</v>
      </c>
      <c r="H127" s="71">
        <v>8667</v>
      </c>
      <c r="I127" s="69">
        <f>ROUND(G127*13%*30/365,0)</f>
        <v>741</v>
      </c>
      <c r="J127" s="99">
        <f t="shared" ref="J127:J133" si="64">SUM(H127:I127)</f>
        <v>9408</v>
      </c>
      <c r="K127" s="106">
        <f t="shared" ref="K127:K133" si="65">G127-H127</f>
        <v>60659</v>
      </c>
    </row>
    <row r="128" spans="1:11" ht="15.75">
      <c r="A128" s="14">
        <v>2</v>
      </c>
      <c r="B128" s="14" t="s">
        <v>148</v>
      </c>
      <c r="C128" s="16" t="s">
        <v>391</v>
      </c>
      <c r="D128" s="52">
        <v>126</v>
      </c>
      <c r="E128" s="16" t="s">
        <v>78</v>
      </c>
      <c r="F128" s="85">
        <v>80000</v>
      </c>
      <c r="G128" s="77">
        <v>76800</v>
      </c>
      <c r="H128" s="71">
        <v>1600</v>
      </c>
      <c r="I128" s="69">
        <f t="shared" ref="I128:I132" si="66">ROUND(G128*13%*30/365,0)</f>
        <v>821</v>
      </c>
      <c r="J128" s="99">
        <f t="shared" si="64"/>
        <v>2421</v>
      </c>
      <c r="K128" s="106">
        <f t="shared" si="65"/>
        <v>75200</v>
      </c>
    </row>
    <row r="129" spans="1:11" ht="15.75">
      <c r="A129" s="14">
        <v>3</v>
      </c>
      <c r="B129" s="14" t="s">
        <v>148</v>
      </c>
      <c r="C129" s="16" t="s">
        <v>397</v>
      </c>
      <c r="D129" s="52">
        <v>134</v>
      </c>
      <c r="E129" s="16" t="s">
        <v>78</v>
      </c>
      <c r="F129" s="85">
        <v>250000</v>
      </c>
      <c r="G129" s="77">
        <v>244048</v>
      </c>
      <c r="H129" s="71">
        <v>5952</v>
      </c>
      <c r="I129" s="69">
        <f t="shared" si="66"/>
        <v>2608</v>
      </c>
      <c r="J129" s="99">
        <f t="shared" si="64"/>
        <v>8560</v>
      </c>
      <c r="K129" s="106">
        <f t="shared" si="65"/>
        <v>238096</v>
      </c>
    </row>
    <row r="130" spans="1:11" ht="15.75">
      <c r="A130" s="14">
        <v>4</v>
      </c>
      <c r="B130" s="14" t="s">
        <v>148</v>
      </c>
      <c r="C130" s="16" t="s">
        <v>205</v>
      </c>
      <c r="D130" s="52">
        <v>136</v>
      </c>
      <c r="E130" s="16" t="s">
        <v>78</v>
      </c>
      <c r="F130" s="85">
        <v>100000</v>
      </c>
      <c r="G130" s="77">
        <v>97619</v>
      </c>
      <c r="H130" s="71">
        <v>2381</v>
      </c>
      <c r="I130" s="69">
        <f t="shared" si="66"/>
        <v>1043</v>
      </c>
      <c r="J130" s="99">
        <f t="shared" si="64"/>
        <v>3424</v>
      </c>
      <c r="K130" s="106">
        <f t="shared" si="65"/>
        <v>95238</v>
      </c>
    </row>
    <row r="131" spans="1:11" ht="15.75">
      <c r="A131" s="14">
        <v>5</v>
      </c>
      <c r="B131" s="14" t="s">
        <v>215</v>
      </c>
      <c r="C131" s="16" t="s">
        <v>216</v>
      </c>
      <c r="D131" s="52">
        <v>342</v>
      </c>
      <c r="E131" s="16" t="s">
        <v>78</v>
      </c>
      <c r="F131" s="85">
        <v>80000</v>
      </c>
      <c r="G131" s="77">
        <v>11118</v>
      </c>
      <c r="H131" s="71">
        <v>2222</v>
      </c>
      <c r="I131" s="69">
        <f t="shared" si="66"/>
        <v>119</v>
      </c>
      <c r="J131" s="99">
        <f t="shared" si="64"/>
        <v>2341</v>
      </c>
      <c r="K131" s="106">
        <f t="shared" si="65"/>
        <v>8896</v>
      </c>
    </row>
    <row r="132" spans="1:11" ht="15.75">
      <c r="A132" s="14">
        <v>6</v>
      </c>
      <c r="B132" s="14" t="s">
        <v>149</v>
      </c>
      <c r="C132" s="16" t="s">
        <v>150</v>
      </c>
      <c r="D132" s="52">
        <v>266</v>
      </c>
      <c r="E132" s="16" t="s">
        <v>78</v>
      </c>
      <c r="F132" s="85">
        <v>155000</v>
      </c>
      <c r="G132" s="77">
        <v>8596</v>
      </c>
      <c r="H132" s="71">
        <f t="shared" ref="H132:H133" si="67">ROUND(F132/36,0)</f>
        <v>4306</v>
      </c>
      <c r="I132" s="69">
        <f t="shared" si="66"/>
        <v>92</v>
      </c>
      <c r="J132" s="99">
        <f t="shared" si="64"/>
        <v>4398</v>
      </c>
      <c r="K132" s="106">
        <f t="shared" si="65"/>
        <v>4290</v>
      </c>
    </row>
    <row r="133" spans="1:11" ht="15.75">
      <c r="A133" s="14">
        <v>7</v>
      </c>
      <c r="B133" s="57" t="s">
        <v>149</v>
      </c>
      <c r="C133" s="58" t="s">
        <v>271</v>
      </c>
      <c r="D133" s="64">
        <v>11</v>
      </c>
      <c r="E133" s="58" t="s">
        <v>39</v>
      </c>
      <c r="F133" s="89">
        <v>40600</v>
      </c>
      <c r="G133" s="82">
        <v>2248</v>
      </c>
      <c r="H133" s="83">
        <f t="shared" si="67"/>
        <v>1128</v>
      </c>
      <c r="I133" s="84">
        <f>ROUND(G133*11.5%*30/365,0)</f>
        <v>21</v>
      </c>
      <c r="J133" s="101">
        <f t="shared" si="64"/>
        <v>1149</v>
      </c>
      <c r="K133" s="106">
        <f t="shared" si="65"/>
        <v>1120</v>
      </c>
    </row>
    <row r="134" spans="1:11" ht="16.5">
      <c r="A134" s="34"/>
      <c r="B134" s="13" t="s">
        <v>4</v>
      </c>
      <c r="C134" s="20"/>
      <c r="D134" s="46"/>
      <c r="E134" s="20"/>
      <c r="F134" s="72">
        <f t="shared" ref="F134:K134" si="68">SUM(F127:F133)</f>
        <v>965600</v>
      </c>
      <c r="G134" s="72">
        <f t="shared" si="68"/>
        <v>509755</v>
      </c>
      <c r="H134" s="72">
        <f t="shared" si="68"/>
        <v>26256</v>
      </c>
      <c r="I134" s="72">
        <f t="shared" si="68"/>
        <v>5445</v>
      </c>
      <c r="J134" s="72">
        <f>SUM(H134:I134)</f>
        <v>31701</v>
      </c>
      <c r="K134" s="72">
        <f t="shared" si="68"/>
        <v>483499</v>
      </c>
    </row>
    <row r="135" spans="1:11" ht="16.5">
      <c r="A135" s="34"/>
      <c r="B135" s="29"/>
      <c r="C135" s="30"/>
      <c r="D135" s="32"/>
      <c r="E135" s="32"/>
      <c r="F135" s="74"/>
      <c r="G135" s="74"/>
      <c r="H135" s="74"/>
      <c r="I135" s="74"/>
      <c r="J135" s="74"/>
      <c r="K135" s="100"/>
    </row>
    <row r="136" spans="1:11" ht="16.5">
      <c r="A136" s="143"/>
      <c r="B136" s="29" t="s">
        <v>162</v>
      </c>
      <c r="C136" s="144"/>
      <c r="D136" s="145"/>
      <c r="E136" s="145"/>
      <c r="F136" s="146"/>
      <c r="G136" s="147"/>
      <c r="H136" s="148"/>
      <c r="I136" s="94"/>
      <c r="J136" s="149"/>
      <c r="K136" s="150"/>
    </row>
    <row r="137" spans="1:11" ht="16.5">
      <c r="A137" s="14">
        <v>1</v>
      </c>
      <c r="B137" s="67" t="s">
        <v>163</v>
      </c>
      <c r="C137" s="16" t="s">
        <v>200</v>
      </c>
      <c r="D137" s="22">
        <v>283</v>
      </c>
      <c r="E137" s="22" t="s">
        <v>78</v>
      </c>
      <c r="F137" s="85">
        <v>100000</v>
      </c>
      <c r="G137" s="77">
        <v>8326</v>
      </c>
      <c r="H137" s="71">
        <f>ROUND(F137/36,0)</f>
        <v>2778</v>
      </c>
      <c r="I137" s="69">
        <f>ROUND(G137*13%*30/365,0)</f>
        <v>89</v>
      </c>
      <c r="J137" s="104">
        <f>SUM(H137:I137)</f>
        <v>2867</v>
      </c>
      <c r="K137" s="106">
        <f t="shared" ref="K137:K139" si="69">G137-H137</f>
        <v>5548</v>
      </c>
    </row>
    <row r="138" spans="1:11" ht="16.5">
      <c r="A138" s="14">
        <v>2</v>
      </c>
      <c r="B138" s="67" t="s">
        <v>227</v>
      </c>
      <c r="C138" s="16" t="s">
        <v>228</v>
      </c>
      <c r="D138" s="22">
        <v>353</v>
      </c>
      <c r="E138" s="22" t="s">
        <v>78</v>
      </c>
      <c r="F138" s="85">
        <v>68000</v>
      </c>
      <c r="G138" s="77">
        <v>11330</v>
      </c>
      <c r="H138" s="71">
        <f>ROUND(F138/36,0)</f>
        <v>1889</v>
      </c>
      <c r="I138" s="69">
        <f t="shared" ref="I138:I139" si="70">ROUND(G138*13%*30/365,0)</f>
        <v>121</v>
      </c>
      <c r="J138" s="104">
        <f t="shared" ref="J138:J139" si="71">SUM(H138:I138)</f>
        <v>2010</v>
      </c>
      <c r="K138" s="106">
        <f t="shared" si="69"/>
        <v>9441</v>
      </c>
    </row>
    <row r="139" spans="1:11" ht="16.5">
      <c r="A139" s="14">
        <v>3</v>
      </c>
      <c r="B139" s="67" t="s">
        <v>227</v>
      </c>
      <c r="C139" s="16" t="s">
        <v>258</v>
      </c>
      <c r="D139" s="22">
        <v>383</v>
      </c>
      <c r="E139" s="22" t="s">
        <v>78</v>
      </c>
      <c r="F139" s="85">
        <v>90000</v>
      </c>
      <c r="G139" s="77">
        <v>25000</v>
      </c>
      <c r="H139" s="71">
        <f>ROUND(F139/36,0)</f>
        <v>2500</v>
      </c>
      <c r="I139" s="69">
        <f t="shared" si="70"/>
        <v>267</v>
      </c>
      <c r="J139" s="104">
        <f t="shared" si="71"/>
        <v>2767</v>
      </c>
      <c r="K139" s="106">
        <f t="shared" si="69"/>
        <v>22500</v>
      </c>
    </row>
    <row r="140" spans="1:11" ht="16.5">
      <c r="A140" s="34"/>
      <c r="B140" s="56" t="s">
        <v>4</v>
      </c>
      <c r="C140" s="30"/>
      <c r="D140" s="30"/>
      <c r="E140" s="30"/>
      <c r="F140" s="97">
        <f>SUM(F137:F139)</f>
        <v>258000</v>
      </c>
      <c r="G140" s="97">
        <f t="shared" ref="G140:K140" si="72">SUM(G137:G139)</f>
        <v>44656</v>
      </c>
      <c r="H140" s="97">
        <f t="shared" si="72"/>
        <v>7167</v>
      </c>
      <c r="I140" s="97">
        <f t="shared" si="72"/>
        <v>477</v>
      </c>
      <c r="J140" s="97">
        <f>SUM(H140:I140)</f>
        <v>7644</v>
      </c>
      <c r="K140" s="97">
        <f t="shared" si="72"/>
        <v>37489</v>
      </c>
    </row>
    <row r="141" spans="1:11" ht="16.5">
      <c r="A141" s="34"/>
      <c r="B141" s="29"/>
      <c r="C141" s="30"/>
      <c r="D141" s="30"/>
      <c r="E141" s="30"/>
      <c r="F141" s="91"/>
      <c r="G141" s="91"/>
      <c r="H141" s="74"/>
      <c r="I141" s="74"/>
      <c r="J141" s="74"/>
      <c r="K141" s="133"/>
    </row>
    <row r="142" spans="1:11" ht="16.5">
      <c r="A142" s="34"/>
      <c r="B142" s="29" t="s">
        <v>282</v>
      </c>
      <c r="C142" s="30"/>
      <c r="D142" s="30"/>
      <c r="E142" s="30"/>
      <c r="F142" s="78"/>
      <c r="G142" s="79"/>
      <c r="H142" s="74"/>
      <c r="I142" s="80"/>
      <c r="J142" s="74"/>
      <c r="K142" s="55"/>
    </row>
    <row r="143" spans="1:11" ht="16.5">
      <c r="A143" s="14">
        <v>1</v>
      </c>
      <c r="B143" s="67" t="s">
        <v>84</v>
      </c>
      <c r="C143" s="16" t="s">
        <v>360</v>
      </c>
      <c r="D143" s="22">
        <v>77</v>
      </c>
      <c r="E143" s="22" t="s">
        <v>78</v>
      </c>
      <c r="F143" s="85">
        <v>150000</v>
      </c>
      <c r="G143" s="77">
        <v>120831</v>
      </c>
      <c r="H143" s="71">
        <f>ROUND(F143/36,0)</f>
        <v>4167</v>
      </c>
      <c r="I143" s="69">
        <f>ROUND(G143*13%*30/365,0)</f>
        <v>1291</v>
      </c>
      <c r="J143" s="104">
        <f>SUM(H143:I143)</f>
        <v>5458</v>
      </c>
      <c r="K143" s="106">
        <f t="shared" ref="K143:K144" si="73">G143-H143</f>
        <v>116664</v>
      </c>
    </row>
    <row r="144" spans="1:11" ht="16.5">
      <c r="A144" s="14">
        <v>2</v>
      </c>
      <c r="B144" s="14" t="s">
        <v>84</v>
      </c>
      <c r="C144" s="16" t="s">
        <v>392</v>
      </c>
      <c r="D144" s="22">
        <v>128</v>
      </c>
      <c r="E144" s="22" t="s">
        <v>78</v>
      </c>
      <c r="F144" s="85">
        <v>120000</v>
      </c>
      <c r="G144" s="77">
        <v>115200</v>
      </c>
      <c r="H144" s="71">
        <v>2400</v>
      </c>
      <c r="I144" s="69">
        <f>ROUND(G144*13%*30/365,0)</f>
        <v>1231</v>
      </c>
      <c r="J144" s="104">
        <f>SUM(H144:I144)</f>
        <v>3631</v>
      </c>
      <c r="K144" s="106">
        <f t="shared" si="73"/>
        <v>112800</v>
      </c>
    </row>
    <row r="145" spans="1:11" ht="16.5">
      <c r="A145" s="34"/>
      <c r="B145" s="29"/>
      <c r="C145" s="30"/>
      <c r="D145" s="30"/>
      <c r="E145" s="30"/>
      <c r="F145" s="97">
        <f>SUM(F143:F144)</f>
        <v>270000</v>
      </c>
      <c r="G145" s="97">
        <f t="shared" ref="G145:K145" si="74">SUM(G143:G144)</f>
        <v>236031</v>
      </c>
      <c r="H145" s="97">
        <f t="shared" si="74"/>
        <v>6567</v>
      </c>
      <c r="I145" s="97">
        <f t="shared" si="74"/>
        <v>2522</v>
      </c>
      <c r="J145" s="97">
        <f>SUM(H145:I145)</f>
        <v>9089</v>
      </c>
      <c r="K145" s="97">
        <f t="shared" si="74"/>
        <v>229464</v>
      </c>
    </row>
    <row r="146" spans="1:11" ht="16.5">
      <c r="A146" s="34"/>
      <c r="B146" s="29" t="s">
        <v>300</v>
      </c>
      <c r="C146" s="30"/>
      <c r="D146" s="30"/>
      <c r="E146" s="30"/>
      <c r="F146" s="78"/>
      <c r="G146" s="79"/>
      <c r="H146" s="74"/>
      <c r="I146" s="80"/>
      <c r="J146" s="74"/>
      <c r="K146" s="55"/>
    </row>
    <row r="147" spans="1:11" ht="16.5">
      <c r="A147" s="14">
        <v>1</v>
      </c>
      <c r="B147" s="67" t="s">
        <v>406</v>
      </c>
      <c r="C147" s="16" t="s">
        <v>302</v>
      </c>
      <c r="D147" s="22">
        <v>8</v>
      </c>
      <c r="E147" s="22" t="s">
        <v>78</v>
      </c>
      <c r="F147" s="85">
        <v>200000</v>
      </c>
      <c r="G147" s="77">
        <v>105548</v>
      </c>
      <c r="H147" s="71">
        <f>ROUND(F147/36,0)</f>
        <v>5556</v>
      </c>
      <c r="I147" s="69">
        <f>ROUND(G147*13%*30/365,0)</f>
        <v>1128</v>
      </c>
      <c r="J147" s="104">
        <f>SUM(H147:I147)</f>
        <v>6684</v>
      </c>
      <c r="K147" s="106">
        <f>SUM(G147-H147)</f>
        <v>99992</v>
      </c>
    </row>
    <row r="148" spans="1:11" ht="16.5">
      <c r="A148" s="152">
        <v>2</v>
      </c>
      <c r="B148" s="67" t="s">
        <v>406</v>
      </c>
      <c r="C148" s="16" t="s">
        <v>304</v>
      </c>
      <c r="D148" s="22">
        <v>12</v>
      </c>
      <c r="E148" s="22" t="s">
        <v>78</v>
      </c>
      <c r="F148" s="85">
        <v>200000</v>
      </c>
      <c r="G148" s="77">
        <v>105548</v>
      </c>
      <c r="H148" s="71">
        <f>ROUND(F148/36,0)</f>
        <v>5556</v>
      </c>
      <c r="I148" s="69">
        <f t="shared" ref="I148:I149" si="75">ROUND(G148*13%*30/365,0)</f>
        <v>1128</v>
      </c>
      <c r="J148" s="104">
        <f t="shared" ref="J148:J149" si="76">SUM(H148:I148)</f>
        <v>6684</v>
      </c>
      <c r="K148" s="106">
        <f t="shared" ref="K148:K149" si="77">SUM(G148-H148)</f>
        <v>99992</v>
      </c>
    </row>
    <row r="149" spans="1:11" ht="16.5">
      <c r="A149" s="152">
        <v>3</v>
      </c>
      <c r="B149" s="152" t="s">
        <v>406</v>
      </c>
      <c r="C149" s="16" t="s">
        <v>303</v>
      </c>
      <c r="D149" s="22">
        <v>10</v>
      </c>
      <c r="E149" s="22" t="s">
        <v>78</v>
      </c>
      <c r="F149" s="85">
        <v>150000</v>
      </c>
      <c r="G149" s="77">
        <v>79161</v>
      </c>
      <c r="H149" s="71">
        <v>4167</v>
      </c>
      <c r="I149" s="69">
        <f t="shared" si="75"/>
        <v>846</v>
      </c>
      <c r="J149" s="104">
        <f t="shared" si="76"/>
        <v>5013</v>
      </c>
      <c r="K149" s="106">
        <f t="shared" si="77"/>
        <v>74994</v>
      </c>
    </row>
    <row r="150" spans="1:11" ht="16.5">
      <c r="A150" s="34"/>
      <c r="B150" s="29"/>
      <c r="C150" s="30"/>
      <c r="D150" s="30"/>
      <c r="E150" s="30"/>
      <c r="F150" s="97">
        <f>SUM(F147:F149)</f>
        <v>550000</v>
      </c>
      <c r="G150" s="97">
        <f t="shared" ref="G150:K150" si="78">SUM(G147:G149)</f>
        <v>290257</v>
      </c>
      <c r="H150" s="97">
        <f t="shared" si="78"/>
        <v>15279</v>
      </c>
      <c r="I150" s="97">
        <f t="shared" si="78"/>
        <v>3102</v>
      </c>
      <c r="J150" s="97">
        <f>SUM(H150:I150)</f>
        <v>18381</v>
      </c>
      <c r="K150" s="97">
        <f t="shared" si="78"/>
        <v>274978</v>
      </c>
    </row>
    <row r="151" spans="1:11" ht="16.5">
      <c r="A151" s="34"/>
      <c r="B151" s="29" t="s">
        <v>352</v>
      </c>
      <c r="C151" s="30"/>
      <c r="D151" s="30"/>
      <c r="E151" s="30"/>
      <c r="F151" s="78"/>
      <c r="G151" s="79"/>
      <c r="H151" s="74"/>
      <c r="I151" s="80"/>
      <c r="J151" s="74"/>
      <c r="K151" s="55"/>
    </row>
    <row r="152" spans="1:11" ht="16.5">
      <c r="A152" s="14">
        <v>1</v>
      </c>
      <c r="B152" s="67" t="s">
        <v>407</v>
      </c>
      <c r="C152" s="16" t="s">
        <v>351</v>
      </c>
      <c r="D152" s="22">
        <v>71</v>
      </c>
      <c r="E152" s="22" t="s">
        <v>78</v>
      </c>
      <c r="F152" s="85">
        <v>180000</v>
      </c>
      <c r="G152" s="77">
        <v>135000</v>
      </c>
      <c r="H152" s="71">
        <f>ROUND(F152/36,0)</f>
        <v>5000</v>
      </c>
      <c r="I152" s="69">
        <f>ROUND(G152*13%*30/365,0)</f>
        <v>1442</v>
      </c>
      <c r="J152" s="104">
        <f>SUM(H152:I152)</f>
        <v>6442</v>
      </c>
      <c r="K152" s="106">
        <f t="shared" ref="K152" si="79">G152-H152</f>
        <v>130000</v>
      </c>
    </row>
    <row r="153" spans="1:11" ht="16.5">
      <c r="A153" s="34"/>
      <c r="B153" s="29"/>
      <c r="C153" s="30"/>
      <c r="D153" s="30"/>
      <c r="E153" s="30"/>
      <c r="F153" s="97">
        <f>SUM(F152)</f>
        <v>180000</v>
      </c>
      <c r="G153" s="97">
        <f t="shared" ref="G153:K153" si="80">SUM(G152)</f>
        <v>135000</v>
      </c>
      <c r="H153" s="97">
        <f t="shared" si="80"/>
        <v>5000</v>
      </c>
      <c r="I153" s="97">
        <f t="shared" si="80"/>
        <v>1442</v>
      </c>
      <c r="J153" s="97">
        <f>SUM(H153:I153)</f>
        <v>6442</v>
      </c>
      <c r="K153" s="97">
        <f t="shared" si="80"/>
        <v>130000</v>
      </c>
    </row>
    <row r="154" spans="1:11" ht="16.5">
      <c r="A154" s="34"/>
      <c r="B154" s="29" t="s">
        <v>404</v>
      </c>
      <c r="C154" s="30"/>
      <c r="D154" s="30"/>
      <c r="E154" s="30"/>
      <c r="F154" s="78"/>
      <c r="G154" s="79"/>
      <c r="H154" s="74"/>
      <c r="I154" s="80"/>
      <c r="J154" s="74"/>
      <c r="K154" s="55"/>
    </row>
    <row r="155" spans="1:11" ht="16.5">
      <c r="A155" s="14">
        <v>1</v>
      </c>
      <c r="B155" s="67" t="s">
        <v>408</v>
      </c>
      <c r="C155" s="16" t="s">
        <v>420</v>
      </c>
      <c r="D155" s="22">
        <v>146</v>
      </c>
      <c r="E155" s="22" t="s">
        <v>78</v>
      </c>
      <c r="F155" s="85">
        <v>300000</v>
      </c>
      <c r="G155" s="77">
        <v>274800</v>
      </c>
      <c r="H155" s="71">
        <v>6000</v>
      </c>
      <c r="I155" s="69">
        <f>ROUND(G155*13%*30/365,0)</f>
        <v>2936</v>
      </c>
      <c r="J155" s="104">
        <f>SUM(H155:I155)</f>
        <v>8936</v>
      </c>
      <c r="K155" s="106">
        <f t="shared" ref="K155" si="81">G155-H155</f>
        <v>268800</v>
      </c>
    </row>
    <row r="156" spans="1:11" ht="16.5">
      <c r="A156" s="34"/>
      <c r="B156" s="29"/>
      <c r="C156" s="30"/>
      <c r="D156" s="30"/>
      <c r="E156" s="30"/>
      <c r="F156" s="97">
        <f>SUM(F155)</f>
        <v>300000</v>
      </c>
      <c r="G156" s="97">
        <f t="shared" ref="G156:I156" si="82">SUM(G155)</f>
        <v>274800</v>
      </c>
      <c r="H156" s="97">
        <f t="shared" si="82"/>
        <v>6000</v>
      </c>
      <c r="I156" s="97">
        <f t="shared" si="82"/>
        <v>2936</v>
      </c>
      <c r="J156" s="97">
        <f>SUM(H156:I156)</f>
        <v>8936</v>
      </c>
      <c r="K156" s="97">
        <f t="shared" ref="K156" si="83">SUM(K155)</f>
        <v>268800</v>
      </c>
    </row>
    <row r="157" spans="1:11" ht="17.25" thickBot="1">
      <c r="A157" s="34"/>
      <c r="B157" s="29"/>
      <c r="C157" s="30"/>
      <c r="D157" s="30"/>
      <c r="E157" s="30"/>
      <c r="F157" s="97"/>
      <c r="G157" s="97"/>
      <c r="H157" s="72"/>
      <c r="I157" s="72"/>
      <c r="J157" s="72"/>
      <c r="K157" s="131"/>
    </row>
    <row r="158" spans="1:11" ht="17.25" thickBot="1">
      <c r="B158" s="51" t="s">
        <v>20</v>
      </c>
      <c r="C158" s="39"/>
      <c r="D158" s="39"/>
      <c r="E158" s="39"/>
      <c r="F158" s="72">
        <f>SUM(F153+F150+F145+F140+F134+F124+F115+F103+F97+F83+F71+F56+F42+F35+F26+F18+F9+F156)</f>
        <v>15688600</v>
      </c>
      <c r="G158" s="72">
        <f t="shared" ref="G158:K158" si="84">SUM(G153+G150+G145+G140+G134+G124+G115+G103+G97+G83+G71+G56+G42+G35+G26+G18+G9+G156)</f>
        <v>9655559</v>
      </c>
      <c r="H158" s="72">
        <f t="shared" si="84"/>
        <v>393610</v>
      </c>
      <c r="I158" s="72">
        <f t="shared" si="84"/>
        <v>103153</v>
      </c>
      <c r="J158" s="72">
        <f t="shared" si="84"/>
        <v>496763</v>
      </c>
      <c r="K158" s="72">
        <f t="shared" si="84"/>
        <v>9261949</v>
      </c>
    </row>
    <row r="159" spans="1:11">
      <c r="B159" s="2"/>
      <c r="C159" s="2"/>
      <c r="D159" s="3"/>
      <c r="E159" s="3"/>
      <c r="F159" s="3"/>
      <c r="G159" s="3"/>
    </row>
    <row r="160" spans="1:11">
      <c r="B160" s="2"/>
      <c r="C160" s="2"/>
      <c r="D160" s="3"/>
      <c r="E160" s="3"/>
      <c r="F160" s="3"/>
      <c r="G160" s="3"/>
    </row>
    <row r="161" spans="2:12" ht="18.75">
      <c r="E161" s="4"/>
      <c r="F161" s="1"/>
      <c r="G161" s="1"/>
      <c r="L161" t="s">
        <v>321</v>
      </c>
    </row>
    <row r="162" spans="2:12">
      <c r="F162" s="1"/>
      <c r="G162" s="1"/>
    </row>
    <row r="164" spans="2:12" ht="16.5">
      <c r="B164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77" orientation="portrait" horizontalDpi="0" verticalDpi="0" r:id="rId1"/>
  <rowBreaks count="3" manualBreakCount="3">
    <brk id="36" max="10" man="1"/>
    <brk id="72" max="10" man="1"/>
    <brk id="116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L150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42578125" customWidth="1"/>
    <col min="4" max="4" width="5.28515625" customWidth="1"/>
    <col min="5" max="5" width="7.42578125" customWidth="1"/>
    <col min="6" max="6" width="10.710937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440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405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19438</v>
      </c>
      <c r="H6" s="71">
        <f t="shared" ref="H6:H10" si="0">ROUND(F6/36,0)</f>
        <v>2778</v>
      </c>
      <c r="I6" s="69">
        <f>ROUND(G6*13%*30/365,0)</f>
        <v>208</v>
      </c>
      <c r="J6" s="71">
        <f t="shared" ref="J6:J10" si="1">SUM(H6:I6)</f>
        <v>2986</v>
      </c>
      <c r="K6" s="135">
        <f t="shared" ref="K6:K10" si="2">G6-H6</f>
        <v>16660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92000</v>
      </c>
      <c r="H7" s="71">
        <v>2000</v>
      </c>
      <c r="I7" s="69">
        <f t="shared" ref="I7:I10" si="3">ROUND(G7*13%*30/365,0)</f>
        <v>983</v>
      </c>
      <c r="J7" s="71">
        <f t="shared" si="1"/>
        <v>2983</v>
      </c>
      <c r="K7" s="135">
        <f t="shared" si="2"/>
        <v>90000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210560</v>
      </c>
      <c r="H8" s="71">
        <v>4480</v>
      </c>
      <c r="I8" s="69">
        <f t="shared" si="3"/>
        <v>2250</v>
      </c>
      <c r="J8" s="71">
        <f t="shared" si="1"/>
        <v>6730</v>
      </c>
      <c r="K8" s="135">
        <f t="shared" si="2"/>
        <v>206080</v>
      </c>
    </row>
    <row r="9" spans="1:11" ht="16.5">
      <c r="A9" s="10">
        <v>4</v>
      </c>
      <c r="B9" s="156" t="s">
        <v>353</v>
      </c>
      <c r="C9" s="122" t="s">
        <v>354</v>
      </c>
      <c r="D9" s="124">
        <v>72</v>
      </c>
      <c r="E9" s="122" t="s">
        <v>38</v>
      </c>
      <c r="F9" s="70">
        <v>30000</v>
      </c>
      <c r="G9" s="77">
        <v>19171</v>
      </c>
      <c r="H9" s="71">
        <f t="shared" si="0"/>
        <v>833</v>
      </c>
      <c r="I9" s="69">
        <f t="shared" si="3"/>
        <v>205</v>
      </c>
      <c r="J9" s="71">
        <f t="shared" si="1"/>
        <v>1038</v>
      </c>
      <c r="K9" s="135">
        <f t="shared" si="2"/>
        <v>18338</v>
      </c>
    </row>
    <row r="10" spans="1:11" ht="16.5">
      <c r="A10" s="10">
        <v>5</v>
      </c>
      <c r="B10" s="156" t="s">
        <v>353</v>
      </c>
      <c r="C10" s="122" t="s">
        <v>362</v>
      </c>
      <c r="D10" s="124">
        <v>74</v>
      </c>
      <c r="E10" s="122" t="s">
        <v>38</v>
      </c>
      <c r="F10" s="70">
        <v>50000</v>
      </c>
      <c r="G10" s="77">
        <v>33332</v>
      </c>
      <c r="H10" s="71">
        <f t="shared" si="0"/>
        <v>1389</v>
      </c>
      <c r="I10" s="69">
        <f t="shared" si="3"/>
        <v>356</v>
      </c>
      <c r="J10" s="71">
        <f t="shared" si="1"/>
        <v>1745</v>
      </c>
      <c r="K10" s="135">
        <f t="shared" si="2"/>
        <v>31943</v>
      </c>
    </row>
    <row r="11" spans="1:11" ht="16.5">
      <c r="A11" s="10"/>
      <c r="B11" s="13" t="s">
        <v>4</v>
      </c>
      <c r="C11" s="10"/>
      <c r="D11" s="10"/>
      <c r="E11" s="10"/>
      <c r="F11" s="127">
        <f>SUM(F6:F10)</f>
        <v>504000</v>
      </c>
      <c r="G11" s="127">
        <f t="shared" ref="G11:K11" si="4">SUM(G6:G10)</f>
        <v>374501</v>
      </c>
      <c r="H11" s="127">
        <f t="shared" si="4"/>
        <v>11480</v>
      </c>
      <c r="I11" s="127">
        <f>SUM(I6:I10)</f>
        <v>4002</v>
      </c>
      <c r="J11" s="127">
        <f t="shared" si="4"/>
        <v>15482</v>
      </c>
      <c r="K11" s="127">
        <f t="shared" si="4"/>
        <v>363021</v>
      </c>
    </row>
    <row r="12" spans="1:11" ht="16.5">
      <c r="A12" s="44"/>
      <c r="B12" s="29"/>
      <c r="C12" s="44"/>
      <c r="D12" s="44"/>
      <c r="E12" s="44"/>
      <c r="F12" s="159"/>
      <c r="G12" s="159"/>
      <c r="H12" s="159"/>
      <c r="I12" s="159"/>
      <c r="J12" s="159"/>
      <c r="K12" s="160"/>
    </row>
    <row r="13" spans="1:11" ht="16.5">
      <c r="A13" s="28"/>
      <c r="B13" s="29" t="s">
        <v>5</v>
      </c>
      <c r="C13" s="30"/>
      <c r="D13" s="30"/>
      <c r="E13" s="30"/>
      <c r="F13" s="73"/>
      <c r="G13" s="73"/>
      <c r="H13" s="75"/>
      <c r="I13" s="76"/>
      <c r="J13" s="76"/>
      <c r="K13" s="120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6" t="s">
        <v>38</v>
      </c>
      <c r="F14" s="70">
        <v>250000</v>
      </c>
      <c r="G14" s="77">
        <v>195650</v>
      </c>
      <c r="H14" s="71">
        <v>5435</v>
      </c>
      <c r="I14" s="69">
        <f>ROUND(G14*13%*30/365,0)</f>
        <v>2091</v>
      </c>
      <c r="J14" s="71">
        <f t="shared" ref="J14:J26" si="5">SUM(H14:I14)</f>
        <v>7526</v>
      </c>
      <c r="K14" s="106">
        <f t="shared" ref="K14:K26" si="6">G14-H14</f>
        <v>190215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6" t="s">
        <v>38</v>
      </c>
      <c r="F15" s="70">
        <v>250000</v>
      </c>
      <c r="G15" s="77">
        <v>200000</v>
      </c>
      <c r="H15" s="71">
        <v>5000</v>
      </c>
      <c r="I15" s="69">
        <f t="shared" ref="I15:I19" si="7">ROUND(G15*13%*30/365,0)</f>
        <v>2137</v>
      </c>
      <c r="J15" s="71">
        <f t="shared" si="5"/>
        <v>7137</v>
      </c>
      <c r="K15" s="106">
        <f t="shared" si="6"/>
        <v>195000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6" t="s">
        <v>38</v>
      </c>
      <c r="F16" s="70">
        <v>400000</v>
      </c>
      <c r="G16" s="77">
        <v>328000</v>
      </c>
      <c r="H16" s="71">
        <v>8000</v>
      </c>
      <c r="I16" s="69">
        <f t="shared" si="7"/>
        <v>3505</v>
      </c>
      <c r="J16" s="71">
        <f t="shared" si="5"/>
        <v>11505</v>
      </c>
      <c r="K16" s="106">
        <f t="shared" si="6"/>
        <v>320000</v>
      </c>
    </row>
    <row r="17" spans="1:11" ht="15.75">
      <c r="A17" s="15">
        <v>4</v>
      </c>
      <c r="B17" s="14" t="s">
        <v>5</v>
      </c>
      <c r="C17" s="16" t="s">
        <v>143</v>
      </c>
      <c r="D17" s="17">
        <v>102</v>
      </c>
      <c r="E17" s="16" t="s">
        <v>38</v>
      </c>
      <c r="F17" s="70">
        <v>190000</v>
      </c>
      <c r="G17" s="77">
        <v>159600</v>
      </c>
      <c r="H17" s="71">
        <v>3800</v>
      </c>
      <c r="I17" s="69">
        <f t="shared" si="7"/>
        <v>1705</v>
      </c>
      <c r="J17" s="71">
        <f t="shared" si="5"/>
        <v>5505</v>
      </c>
      <c r="K17" s="106">
        <f t="shared" si="6"/>
        <v>155800</v>
      </c>
    </row>
    <row r="18" spans="1:11" ht="15.75">
      <c r="A18" s="15">
        <v>5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168000</v>
      </c>
      <c r="H18" s="71">
        <v>4000</v>
      </c>
      <c r="I18" s="69">
        <f t="shared" si="7"/>
        <v>1795</v>
      </c>
      <c r="J18" s="71">
        <f t="shared" si="5"/>
        <v>5795</v>
      </c>
      <c r="K18" s="106">
        <f>G18-H18</f>
        <v>164000</v>
      </c>
    </row>
    <row r="19" spans="1:11" ht="15.75">
      <c r="A19" s="15">
        <v>6</v>
      </c>
      <c r="B19" s="14" t="s">
        <v>429</v>
      </c>
      <c r="C19" s="16" t="s">
        <v>430</v>
      </c>
      <c r="D19" s="17">
        <v>156</v>
      </c>
      <c r="E19" s="16" t="s">
        <v>38</v>
      </c>
      <c r="F19" s="70">
        <v>150000</v>
      </c>
      <c r="G19" s="77">
        <v>141000</v>
      </c>
      <c r="H19" s="71">
        <v>3000</v>
      </c>
      <c r="I19" s="69">
        <f t="shared" si="7"/>
        <v>1507</v>
      </c>
      <c r="J19" s="71">
        <f t="shared" si="5"/>
        <v>4507</v>
      </c>
      <c r="K19" s="106">
        <f>G19-H19</f>
        <v>138000</v>
      </c>
    </row>
    <row r="20" spans="1:11" ht="16.5">
      <c r="A20" s="15"/>
      <c r="B20" s="13" t="s">
        <v>4</v>
      </c>
      <c r="C20" s="16"/>
      <c r="D20" s="17"/>
      <c r="E20" s="16"/>
      <c r="F20" s="97">
        <f>SUM(F14:F19)</f>
        <v>1440000</v>
      </c>
      <c r="G20" s="97">
        <f t="shared" ref="G20:K20" si="8">SUM(G14:G19)</f>
        <v>1192250</v>
      </c>
      <c r="H20" s="97">
        <f t="shared" si="8"/>
        <v>29235</v>
      </c>
      <c r="I20" s="97">
        <f t="shared" si="8"/>
        <v>12740</v>
      </c>
      <c r="J20" s="97">
        <f t="shared" si="8"/>
        <v>41975</v>
      </c>
      <c r="K20" s="97">
        <f t="shared" si="8"/>
        <v>1163015</v>
      </c>
    </row>
    <row r="21" spans="1:11" ht="16.5">
      <c r="A21" s="15"/>
      <c r="B21" s="13"/>
      <c r="C21" s="16"/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38500</v>
      </c>
      <c r="G23" s="77">
        <v>225500</v>
      </c>
      <c r="H23" s="71">
        <v>5500</v>
      </c>
      <c r="I23" s="69">
        <f>ROUND(G23*13%*30/365,0)</f>
        <v>2409</v>
      </c>
      <c r="J23" s="71">
        <f t="shared" si="5"/>
        <v>7909</v>
      </c>
      <c r="K23" s="106">
        <f t="shared" si="6"/>
        <v>220000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33600</v>
      </c>
      <c r="G24" s="77">
        <v>235200</v>
      </c>
      <c r="H24" s="71">
        <v>5600</v>
      </c>
      <c r="I24" s="69">
        <f t="shared" ref="I24:I26" si="9">ROUND(G24*13%*30/365,0)</f>
        <v>2513</v>
      </c>
      <c r="J24" s="71">
        <f t="shared" si="5"/>
        <v>8113</v>
      </c>
      <c r="K24" s="106">
        <f t="shared" si="6"/>
        <v>229600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47600</v>
      </c>
      <c r="G25" s="77">
        <v>278800</v>
      </c>
      <c r="H25" s="71">
        <v>6800</v>
      </c>
      <c r="I25" s="69">
        <f t="shared" si="9"/>
        <v>2979</v>
      </c>
      <c r="J25" s="71">
        <f t="shared" si="5"/>
        <v>9779</v>
      </c>
      <c r="K25" s="106">
        <f t="shared" si="6"/>
        <v>272000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36000</v>
      </c>
      <c r="G26" s="77">
        <v>156000</v>
      </c>
      <c r="H26" s="71">
        <v>4000</v>
      </c>
      <c r="I26" s="69">
        <f t="shared" si="9"/>
        <v>1667</v>
      </c>
      <c r="J26" s="71">
        <f t="shared" si="5"/>
        <v>5667</v>
      </c>
      <c r="K26" s="106">
        <f t="shared" si="6"/>
        <v>152000</v>
      </c>
    </row>
    <row r="27" spans="1:11" ht="16.5">
      <c r="B27" s="13" t="s">
        <v>4</v>
      </c>
      <c r="F27" s="131">
        <f t="shared" ref="F27:K27" si="10">SUM(F23:F26)</f>
        <v>155700</v>
      </c>
      <c r="G27" s="131">
        <f t="shared" si="10"/>
        <v>895500</v>
      </c>
      <c r="H27" s="131">
        <f t="shared" si="10"/>
        <v>21900</v>
      </c>
      <c r="I27" s="131">
        <f t="shared" si="10"/>
        <v>9568</v>
      </c>
      <c r="J27" s="131">
        <f t="shared" si="10"/>
        <v>31468</v>
      </c>
      <c r="K27" s="131">
        <f t="shared" si="10"/>
        <v>873600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120</v>
      </c>
      <c r="C30" s="16" t="s">
        <v>411</v>
      </c>
      <c r="D30" s="26" t="s">
        <v>306</v>
      </c>
      <c r="E30" s="16" t="s">
        <v>38</v>
      </c>
      <c r="F30" s="70">
        <v>170000</v>
      </c>
      <c r="G30" s="77">
        <v>66116</v>
      </c>
      <c r="H30" s="71">
        <f t="shared" ref="H30:H31" si="11">ROUND(F30/36,0)</f>
        <v>4722</v>
      </c>
      <c r="I30" s="69">
        <f t="shared" ref="I30:I33" si="12">ROUND(G30*13%*30/365,0)</f>
        <v>706</v>
      </c>
      <c r="J30" s="69">
        <f t="shared" ref="J30:J33" si="13">SUM(H30:I30)</f>
        <v>5428</v>
      </c>
      <c r="K30" s="106">
        <f t="shared" ref="K30:K33" si="14">G30-H30</f>
        <v>61394</v>
      </c>
    </row>
    <row r="31" spans="1:11" ht="15.75">
      <c r="A31" s="15">
        <v>2</v>
      </c>
      <c r="B31" s="158" t="s">
        <v>120</v>
      </c>
      <c r="C31" s="16" t="s">
        <v>417</v>
      </c>
      <c r="D31" s="26" t="s">
        <v>308</v>
      </c>
      <c r="E31" s="16" t="s">
        <v>38</v>
      </c>
      <c r="F31" s="70">
        <v>150000</v>
      </c>
      <c r="G31" s="77">
        <v>58326</v>
      </c>
      <c r="H31" s="71">
        <f t="shared" si="11"/>
        <v>4167</v>
      </c>
      <c r="I31" s="69">
        <f t="shared" si="12"/>
        <v>623</v>
      </c>
      <c r="J31" s="69">
        <f t="shared" si="13"/>
        <v>4790</v>
      </c>
      <c r="K31" s="106">
        <f t="shared" si="14"/>
        <v>54159</v>
      </c>
    </row>
    <row r="32" spans="1:11" ht="15.75">
      <c r="A32" s="15">
        <v>3</v>
      </c>
      <c r="B32" s="158" t="s">
        <v>120</v>
      </c>
      <c r="C32" s="16" t="s">
        <v>427</v>
      </c>
      <c r="D32" s="26" t="s">
        <v>326</v>
      </c>
      <c r="E32" s="16" t="s">
        <v>38</v>
      </c>
      <c r="F32" s="70">
        <v>130000</v>
      </c>
      <c r="G32" s="77">
        <v>65002</v>
      </c>
      <c r="H32" s="71">
        <v>3611</v>
      </c>
      <c r="I32" s="69">
        <f t="shared" si="12"/>
        <v>695</v>
      </c>
      <c r="J32" s="69">
        <f>SUM(H32:I32)</f>
        <v>4306</v>
      </c>
      <c r="K32" s="106">
        <f>G32-H32</f>
        <v>61391</v>
      </c>
    </row>
    <row r="33" spans="1:11" ht="15.75">
      <c r="A33" s="15">
        <v>4</v>
      </c>
      <c r="B33" s="158" t="s">
        <v>91</v>
      </c>
      <c r="C33" s="16" t="s">
        <v>432</v>
      </c>
      <c r="D33" s="26" t="s">
        <v>433</v>
      </c>
      <c r="E33" s="16" t="s">
        <v>38</v>
      </c>
      <c r="F33" s="70">
        <v>150000</v>
      </c>
      <c r="G33" s="77">
        <v>141000</v>
      </c>
      <c r="H33" s="71">
        <v>3000</v>
      </c>
      <c r="I33" s="69">
        <f t="shared" si="12"/>
        <v>1507</v>
      </c>
      <c r="J33" s="69">
        <f t="shared" si="13"/>
        <v>4507</v>
      </c>
      <c r="K33" s="106">
        <f t="shared" si="14"/>
        <v>138000</v>
      </c>
    </row>
    <row r="34" spans="1:11" ht="16.5">
      <c r="A34" s="15"/>
      <c r="B34" s="13" t="s">
        <v>4</v>
      </c>
      <c r="C34" s="20"/>
      <c r="D34" s="20"/>
      <c r="E34" s="20"/>
      <c r="F34" s="72">
        <f t="shared" ref="F34:K34" si="15">SUM(F30:F33)</f>
        <v>600000</v>
      </c>
      <c r="G34" s="72">
        <f t="shared" si="15"/>
        <v>330444</v>
      </c>
      <c r="H34" s="72">
        <f t="shared" si="15"/>
        <v>15500</v>
      </c>
      <c r="I34" s="72">
        <f t="shared" si="15"/>
        <v>3531</v>
      </c>
      <c r="J34" s="72">
        <f t="shared" si="15"/>
        <v>19031</v>
      </c>
      <c r="K34" s="72">
        <f t="shared" si="15"/>
        <v>314944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412</v>
      </c>
      <c r="D37" s="19">
        <v>70</v>
      </c>
      <c r="E37" s="16" t="s">
        <v>38</v>
      </c>
      <c r="F37" s="70">
        <v>300000</v>
      </c>
      <c r="G37" s="77">
        <v>183338</v>
      </c>
      <c r="H37" s="71">
        <f>ROUND(F37/36,0)</f>
        <v>8333</v>
      </c>
      <c r="I37" s="69">
        <f>ROUND(G37*13%*30/365,0)</f>
        <v>1959</v>
      </c>
      <c r="J37" s="99">
        <f t="shared" ref="J37:J40" si="16">SUM(H37:I37)</f>
        <v>10292</v>
      </c>
      <c r="K37" s="106">
        <f t="shared" ref="K37:K40" si="17">G37-H37</f>
        <v>175005</v>
      </c>
    </row>
    <row r="38" spans="1:11" ht="15.75">
      <c r="A38" s="15">
        <v>2</v>
      </c>
      <c r="B38" s="14" t="s">
        <v>11</v>
      </c>
      <c r="C38" s="16" t="s">
        <v>344</v>
      </c>
      <c r="D38" s="19">
        <v>164</v>
      </c>
      <c r="E38" s="16" t="s">
        <v>38</v>
      </c>
      <c r="F38" s="70">
        <v>270000</v>
      </c>
      <c r="G38" s="77">
        <v>259200</v>
      </c>
      <c r="H38" s="71">
        <v>5400</v>
      </c>
      <c r="I38" s="69">
        <f t="shared" ref="I38:I40" si="18">ROUND(G38*13%*30/365,0)</f>
        <v>2770</v>
      </c>
      <c r="J38" s="99">
        <f t="shared" si="16"/>
        <v>8170</v>
      </c>
      <c r="K38" s="106">
        <f t="shared" si="17"/>
        <v>253800</v>
      </c>
    </row>
    <row r="39" spans="1:11" ht="15.75">
      <c r="A39" s="15">
        <v>3</v>
      </c>
      <c r="B39" s="14" t="s">
        <v>73</v>
      </c>
      <c r="C39" s="16" t="s">
        <v>414</v>
      </c>
      <c r="D39" s="19">
        <v>68</v>
      </c>
      <c r="E39" s="16" t="s">
        <v>38</v>
      </c>
      <c r="F39" s="70">
        <v>100000</v>
      </c>
      <c r="G39" s="77">
        <v>61108</v>
      </c>
      <c r="H39" s="71">
        <v>2778</v>
      </c>
      <c r="I39" s="69">
        <f t="shared" si="18"/>
        <v>653</v>
      </c>
      <c r="J39" s="99">
        <f t="shared" si="16"/>
        <v>3431</v>
      </c>
      <c r="K39" s="106">
        <f t="shared" si="17"/>
        <v>58330</v>
      </c>
    </row>
    <row r="40" spans="1:11" ht="15.75">
      <c r="A40" s="15">
        <v>4</v>
      </c>
      <c r="B40" s="14" t="s">
        <v>73</v>
      </c>
      <c r="C40" s="16" t="s">
        <v>415</v>
      </c>
      <c r="D40" s="19">
        <v>69</v>
      </c>
      <c r="E40" s="16" t="s">
        <v>38</v>
      </c>
      <c r="F40" s="70">
        <v>340000</v>
      </c>
      <c r="G40" s="77">
        <v>91250</v>
      </c>
      <c r="H40" s="71">
        <v>10625</v>
      </c>
      <c r="I40" s="69">
        <f t="shared" si="18"/>
        <v>975</v>
      </c>
      <c r="J40" s="99">
        <f t="shared" si="16"/>
        <v>11600</v>
      </c>
      <c r="K40" s="106">
        <f t="shared" si="17"/>
        <v>80625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19">SUM(F37:F40)</f>
        <v>1010000</v>
      </c>
      <c r="G41" s="72">
        <f t="shared" si="19"/>
        <v>594896</v>
      </c>
      <c r="H41" s="72">
        <f t="shared" si="19"/>
        <v>27136</v>
      </c>
      <c r="I41" s="72">
        <f t="shared" si="19"/>
        <v>6357</v>
      </c>
      <c r="J41" s="72">
        <f>SUM(H41:I41)</f>
        <v>33493</v>
      </c>
      <c r="K41" s="72">
        <f t="shared" si="19"/>
        <v>567760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60000</v>
      </c>
      <c r="H44" s="71">
        <f t="shared" ref="H44:H50" si="20">ROUND(F44/36,0)</f>
        <v>3750</v>
      </c>
      <c r="I44" s="69">
        <f>ROUND(G44*13%*30/365,0)</f>
        <v>641</v>
      </c>
      <c r="J44" s="99">
        <f t="shared" ref="J44:J53" si="21">SUM(H44:I44)</f>
        <v>4391</v>
      </c>
      <c r="K44" s="106">
        <f t="shared" ref="K44:K53" si="22">G44-H44</f>
        <v>56250</v>
      </c>
    </row>
    <row r="45" spans="1:11" ht="15.75">
      <c r="A45" s="15">
        <v>2</v>
      </c>
      <c r="B45" s="14" t="s">
        <v>327</v>
      </c>
      <c r="C45" s="16" t="s">
        <v>328</v>
      </c>
      <c r="D45" s="17">
        <v>48</v>
      </c>
      <c r="E45" s="16" t="s">
        <v>38</v>
      </c>
      <c r="F45" s="70">
        <v>120000</v>
      </c>
      <c r="G45" s="77">
        <v>60006</v>
      </c>
      <c r="H45" s="71">
        <f t="shared" si="20"/>
        <v>3333</v>
      </c>
      <c r="I45" s="69">
        <f t="shared" ref="I45:I53" si="23">ROUND(G45*13%*30/365,0)</f>
        <v>641</v>
      </c>
      <c r="J45" s="99">
        <f t="shared" si="21"/>
        <v>3974</v>
      </c>
      <c r="K45" s="106">
        <f t="shared" si="22"/>
        <v>56673</v>
      </c>
    </row>
    <row r="46" spans="1:11" ht="15.75">
      <c r="A46" s="15">
        <v>3</v>
      </c>
      <c r="B46" s="14" t="s">
        <v>327</v>
      </c>
      <c r="C46" s="16" t="s">
        <v>329</v>
      </c>
      <c r="D46" s="17">
        <v>50</v>
      </c>
      <c r="E46" s="16" t="s">
        <v>38</v>
      </c>
      <c r="F46" s="70">
        <v>130000</v>
      </c>
      <c r="G46" s="77">
        <v>65002</v>
      </c>
      <c r="H46" s="71">
        <f t="shared" si="20"/>
        <v>3611</v>
      </c>
      <c r="I46" s="69">
        <f t="shared" si="23"/>
        <v>695</v>
      </c>
      <c r="J46" s="99">
        <f t="shared" si="21"/>
        <v>4306</v>
      </c>
      <c r="K46" s="106">
        <f t="shared" si="22"/>
        <v>61391</v>
      </c>
    </row>
    <row r="47" spans="1:11" ht="15.75">
      <c r="A47" s="15">
        <v>4</v>
      </c>
      <c r="B47" s="14" t="s">
        <v>97</v>
      </c>
      <c r="C47" s="16" t="s">
        <v>436</v>
      </c>
      <c r="D47" s="17">
        <v>166</v>
      </c>
      <c r="E47" s="16" t="s">
        <v>38</v>
      </c>
      <c r="F47" s="70">
        <v>100000</v>
      </c>
      <c r="G47" s="77">
        <v>96000</v>
      </c>
      <c r="H47" s="71">
        <v>2000</v>
      </c>
      <c r="I47" s="69">
        <f t="shared" si="23"/>
        <v>1026</v>
      </c>
      <c r="J47" s="99">
        <f t="shared" si="21"/>
        <v>3026</v>
      </c>
      <c r="K47" s="106">
        <f t="shared" si="22"/>
        <v>94000</v>
      </c>
    </row>
    <row r="48" spans="1:11" ht="15.75">
      <c r="A48" s="15">
        <v>5</v>
      </c>
      <c r="B48" s="14" t="s">
        <v>97</v>
      </c>
      <c r="C48" s="16" t="s">
        <v>441</v>
      </c>
      <c r="D48" s="17">
        <v>170</v>
      </c>
      <c r="E48" s="16" t="s">
        <v>38</v>
      </c>
      <c r="F48" s="70">
        <v>220000</v>
      </c>
      <c r="G48" s="77">
        <v>220000</v>
      </c>
      <c r="H48" s="71">
        <v>4400</v>
      </c>
      <c r="I48" s="69">
        <v>4232</v>
      </c>
      <c r="J48" s="99">
        <f t="shared" ref="J48:J49" si="24">SUM(H48:I48)</f>
        <v>8632</v>
      </c>
      <c r="K48" s="106">
        <f t="shared" ref="K48" si="25">G48-H48</f>
        <v>215600</v>
      </c>
    </row>
    <row r="49" spans="1:11" ht="15.75">
      <c r="A49" s="15">
        <v>6</v>
      </c>
      <c r="B49" s="14" t="s">
        <v>14</v>
      </c>
      <c r="C49" s="16" t="s">
        <v>59</v>
      </c>
      <c r="D49" s="17">
        <v>176</v>
      </c>
      <c r="E49" s="16" t="s">
        <v>38</v>
      </c>
      <c r="F49" s="70">
        <v>100000</v>
      </c>
      <c r="G49" s="77">
        <v>100000</v>
      </c>
      <c r="H49" s="71">
        <v>2000</v>
      </c>
      <c r="I49" s="69">
        <v>1318</v>
      </c>
      <c r="J49" s="99">
        <f t="shared" si="24"/>
        <v>3318</v>
      </c>
      <c r="K49" s="106">
        <f t="shared" si="22"/>
        <v>98000</v>
      </c>
    </row>
    <row r="50" spans="1:11" ht="15.75">
      <c r="A50" s="15">
        <v>7</v>
      </c>
      <c r="B50" s="14" t="s">
        <v>15</v>
      </c>
      <c r="C50" s="16" t="s">
        <v>384</v>
      </c>
      <c r="D50" s="17">
        <v>112</v>
      </c>
      <c r="E50" s="16" t="s">
        <v>38</v>
      </c>
      <c r="F50" s="70">
        <v>200000</v>
      </c>
      <c r="G50" s="77">
        <v>155552</v>
      </c>
      <c r="H50" s="71">
        <f t="shared" si="20"/>
        <v>5556</v>
      </c>
      <c r="I50" s="69">
        <f t="shared" si="23"/>
        <v>1662</v>
      </c>
      <c r="J50" s="99">
        <f t="shared" si="21"/>
        <v>7218</v>
      </c>
      <c r="K50" s="106">
        <f t="shared" si="22"/>
        <v>149996</v>
      </c>
    </row>
    <row r="51" spans="1:11" ht="15.75">
      <c r="A51" s="15">
        <v>8</v>
      </c>
      <c r="B51" s="14" t="s">
        <v>15</v>
      </c>
      <c r="C51" s="16" t="s">
        <v>385</v>
      </c>
      <c r="D51" s="17">
        <v>114</v>
      </c>
      <c r="E51" s="16" t="s">
        <v>38</v>
      </c>
      <c r="F51" s="70">
        <v>210000</v>
      </c>
      <c r="G51" s="77">
        <v>176400</v>
      </c>
      <c r="H51" s="71">
        <v>4200</v>
      </c>
      <c r="I51" s="69">
        <f>ROUND(G51*13%*30/365,0)</f>
        <v>1885</v>
      </c>
      <c r="J51" s="99">
        <f t="shared" si="21"/>
        <v>6085</v>
      </c>
      <c r="K51" s="106">
        <f t="shared" si="22"/>
        <v>172200</v>
      </c>
    </row>
    <row r="52" spans="1:11" ht="15.75">
      <c r="A52" s="15">
        <v>9</v>
      </c>
      <c r="B52" s="14" t="s">
        <v>15</v>
      </c>
      <c r="C52" s="16" t="s">
        <v>389</v>
      </c>
      <c r="D52" s="17">
        <v>122</v>
      </c>
      <c r="E52" s="16" t="s">
        <v>38</v>
      </c>
      <c r="F52" s="70">
        <v>230000</v>
      </c>
      <c r="G52" s="77">
        <v>193200</v>
      </c>
      <c r="H52" s="71">
        <v>4600</v>
      </c>
      <c r="I52" s="69">
        <f t="shared" si="23"/>
        <v>2064</v>
      </c>
      <c r="J52" s="99">
        <f t="shared" si="21"/>
        <v>6664</v>
      </c>
      <c r="K52" s="106">
        <f t="shared" si="22"/>
        <v>188600</v>
      </c>
    </row>
    <row r="53" spans="1:11" ht="15.75">
      <c r="A53" s="15">
        <v>10</v>
      </c>
      <c r="B53" s="14" t="s">
        <v>15</v>
      </c>
      <c r="C53" s="16" t="s">
        <v>390</v>
      </c>
      <c r="D53" s="17">
        <v>124</v>
      </c>
      <c r="E53" s="16" t="s">
        <v>38</v>
      </c>
      <c r="F53" s="70">
        <v>200000</v>
      </c>
      <c r="G53" s="77">
        <v>172000</v>
      </c>
      <c r="H53" s="71">
        <v>4000</v>
      </c>
      <c r="I53" s="69">
        <f t="shared" si="23"/>
        <v>1838</v>
      </c>
      <c r="J53" s="99">
        <f t="shared" si="21"/>
        <v>5838</v>
      </c>
      <c r="K53" s="106">
        <f t="shared" si="22"/>
        <v>168000</v>
      </c>
    </row>
    <row r="54" spans="1:11" ht="16.5">
      <c r="A54" s="14"/>
      <c r="B54" s="13" t="s">
        <v>4</v>
      </c>
      <c r="C54" s="20"/>
      <c r="D54" s="20"/>
      <c r="E54" s="20"/>
      <c r="F54" s="72">
        <f>SUM(F44:F53)</f>
        <v>1645000</v>
      </c>
      <c r="G54" s="72">
        <f t="shared" ref="G54:K54" si="26">SUM(G44:G53)</f>
        <v>1298160</v>
      </c>
      <c r="H54" s="72">
        <f t="shared" si="26"/>
        <v>37450</v>
      </c>
      <c r="I54" s="72">
        <f t="shared" si="26"/>
        <v>16002</v>
      </c>
      <c r="J54" s="72">
        <f t="shared" si="26"/>
        <v>53452</v>
      </c>
      <c r="K54" s="72">
        <f t="shared" si="26"/>
        <v>1260710</v>
      </c>
    </row>
    <row r="55" spans="1:11" ht="16.5">
      <c r="A55" s="34"/>
      <c r="B55" s="29"/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6.5">
      <c r="A56" s="34"/>
      <c r="B56" s="29" t="s">
        <v>16</v>
      </c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5.75">
      <c r="A57" s="14">
        <v>1</v>
      </c>
      <c r="B57" s="14" t="s">
        <v>17</v>
      </c>
      <c r="C57" s="16" t="s">
        <v>264</v>
      </c>
      <c r="D57" s="17">
        <v>389</v>
      </c>
      <c r="E57" s="16" t="s">
        <v>78</v>
      </c>
      <c r="F57" s="70">
        <v>260000</v>
      </c>
      <c r="G57" s="77">
        <v>43340</v>
      </c>
      <c r="H57" s="71">
        <v>7222</v>
      </c>
      <c r="I57" s="69">
        <f>ROUND(G57*13%*30/365,0)</f>
        <v>463</v>
      </c>
      <c r="J57" s="99">
        <f t="shared" ref="J57:J64" si="27">SUM(H57:I57)</f>
        <v>7685</v>
      </c>
      <c r="K57" s="106">
        <f t="shared" ref="K57:K64" si="28">G57-H57</f>
        <v>36118</v>
      </c>
    </row>
    <row r="58" spans="1:11" ht="15.75">
      <c r="A58" s="14">
        <v>2</v>
      </c>
      <c r="B58" s="121" t="s">
        <v>187</v>
      </c>
      <c r="C58" s="16" t="s">
        <v>394</v>
      </c>
      <c r="D58" s="17">
        <v>132</v>
      </c>
      <c r="E58" s="16" t="s">
        <v>38</v>
      </c>
      <c r="F58" s="70">
        <v>150000</v>
      </c>
      <c r="G58" s="77">
        <v>129000</v>
      </c>
      <c r="H58" s="71">
        <v>3000</v>
      </c>
      <c r="I58" s="69">
        <f t="shared" ref="I58:I64" si="29">ROUND(G58*13%*30/365,0)</f>
        <v>1378</v>
      </c>
      <c r="J58" s="99">
        <f t="shared" si="27"/>
        <v>4378</v>
      </c>
      <c r="K58" s="106">
        <f t="shared" si="28"/>
        <v>126000</v>
      </c>
    </row>
    <row r="59" spans="1:11" ht="15.75">
      <c r="A59" s="14">
        <v>3</v>
      </c>
      <c r="B59" s="14" t="s">
        <v>62</v>
      </c>
      <c r="C59" s="16" t="s">
        <v>65</v>
      </c>
      <c r="D59" s="17">
        <v>34</v>
      </c>
      <c r="E59" s="16" t="s">
        <v>38</v>
      </c>
      <c r="F59" s="70">
        <v>130000</v>
      </c>
      <c r="G59" s="77">
        <v>57780</v>
      </c>
      <c r="H59" s="71">
        <f t="shared" ref="H59" si="30">ROUND(F59/36,0)</f>
        <v>3611</v>
      </c>
      <c r="I59" s="69">
        <f t="shared" si="29"/>
        <v>617</v>
      </c>
      <c r="J59" s="99">
        <f t="shared" si="27"/>
        <v>4228</v>
      </c>
      <c r="K59" s="106">
        <f t="shared" si="28"/>
        <v>54169</v>
      </c>
    </row>
    <row r="60" spans="1:11" ht="15.75">
      <c r="A60" s="14">
        <v>4</v>
      </c>
      <c r="B60" s="14" t="s">
        <v>62</v>
      </c>
      <c r="C60" s="16" t="s">
        <v>340</v>
      </c>
      <c r="D60" s="17">
        <v>62</v>
      </c>
      <c r="E60" s="16" t="s">
        <v>38</v>
      </c>
      <c r="F60" s="70">
        <v>160000</v>
      </c>
      <c r="G60" s="77">
        <v>88896</v>
      </c>
      <c r="H60" s="71">
        <v>4444</v>
      </c>
      <c r="I60" s="69">
        <f t="shared" si="29"/>
        <v>950</v>
      </c>
      <c r="J60" s="99">
        <f t="shared" si="27"/>
        <v>5394</v>
      </c>
      <c r="K60" s="106">
        <f t="shared" si="28"/>
        <v>84452</v>
      </c>
    </row>
    <row r="61" spans="1:11" ht="15.75">
      <c r="A61" s="14">
        <v>5</v>
      </c>
      <c r="B61" s="14" t="s">
        <v>62</v>
      </c>
      <c r="C61" s="16" t="s">
        <v>291</v>
      </c>
      <c r="D61" s="17">
        <v>100</v>
      </c>
      <c r="E61" s="16" t="s">
        <v>38</v>
      </c>
      <c r="F61" s="70">
        <v>180000</v>
      </c>
      <c r="G61" s="77">
        <v>151200</v>
      </c>
      <c r="H61" s="71">
        <v>3600</v>
      </c>
      <c r="I61" s="69">
        <f t="shared" si="29"/>
        <v>1616</v>
      </c>
      <c r="J61" s="99">
        <f t="shared" si="27"/>
        <v>5216</v>
      </c>
      <c r="K61" s="106">
        <f t="shared" si="28"/>
        <v>147600</v>
      </c>
    </row>
    <row r="62" spans="1:11" ht="15.75">
      <c r="A62" s="14">
        <v>6</v>
      </c>
      <c r="B62" s="14" t="s">
        <v>62</v>
      </c>
      <c r="C62" s="16" t="s">
        <v>443</v>
      </c>
      <c r="D62" s="17">
        <v>182</v>
      </c>
      <c r="E62" s="16" t="s">
        <v>38</v>
      </c>
      <c r="F62" s="70">
        <v>239000</v>
      </c>
      <c r="G62" s="77">
        <v>239000</v>
      </c>
      <c r="H62" s="71">
        <v>4780</v>
      </c>
      <c r="I62" s="69">
        <v>3405</v>
      </c>
      <c r="J62" s="99">
        <f t="shared" ref="J62" si="31">SUM(H62:I62)</f>
        <v>8185</v>
      </c>
      <c r="K62" s="106">
        <f t="shared" ref="K62" si="32">G62-H62</f>
        <v>234220</v>
      </c>
    </row>
    <row r="63" spans="1:11" ht="15.75">
      <c r="A63" s="14">
        <v>7</v>
      </c>
      <c r="B63" s="14" t="s">
        <v>16</v>
      </c>
      <c r="C63" s="16" t="s">
        <v>256</v>
      </c>
      <c r="D63" s="17">
        <v>382</v>
      </c>
      <c r="E63" s="16" t="s">
        <v>38</v>
      </c>
      <c r="F63" s="70">
        <v>85000</v>
      </c>
      <c r="G63" s="77">
        <v>9701</v>
      </c>
      <c r="H63" s="71">
        <v>2429</v>
      </c>
      <c r="I63" s="69">
        <f t="shared" si="29"/>
        <v>104</v>
      </c>
      <c r="J63" s="99">
        <f t="shared" si="27"/>
        <v>2533</v>
      </c>
      <c r="K63" s="106">
        <f t="shared" si="28"/>
        <v>7272</v>
      </c>
    </row>
    <row r="64" spans="1:11" ht="15.75">
      <c r="A64" s="14">
        <v>8</v>
      </c>
      <c r="B64" s="14" t="s">
        <v>336</v>
      </c>
      <c r="C64" s="16" t="s">
        <v>337</v>
      </c>
      <c r="D64" s="17">
        <v>56</v>
      </c>
      <c r="E64" s="16" t="s">
        <v>38</v>
      </c>
      <c r="F64" s="70">
        <v>50000</v>
      </c>
      <c r="G64" s="77">
        <v>27776</v>
      </c>
      <c r="H64" s="71">
        <v>1389</v>
      </c>
      <c r="I64" s="69">
        <f t="shared" si="29"/>
        <v>297</v>
      </c>
      <c r="J64" s="99">
        <f t="shared" si="27"/>
        <v>1686</v>
      </c>
      <c r="K64" s="106">
        <f t="shared" si="28"/>
        <v>26387</v>
      </c>
    </row>
    <row r="65" spans="1:11" ht="15.75">
      <c r="A65" s="14">
        <v>9</v>
      </c>
      <c r="B65" s="14" t="s">
        <v>336</v>
      </c>
      <c r="C65" s="16" t="s">
        <v>48</v>
      </c>
      <c r="D65" s="17">
        <v>174</v>
      </c>
      <c r="E65" s="16" t="s">
        <v>38</v>
      </c>
      <c r="F65" s="70">
        <v>150000</v>
      </c>
      <c r="G65" s="77">
        <v>150000</v>
      </c>
      <c r="H65" s="71">
        <v>3000</v>
      </c>
      <c r="I65" s="69">
        <v>1924</v>
      </c>
      <c r="J65" s="99">
        <f t="shared" ref="J65" si="33">SUM(H65:I65)</f>
        <v>4924</v>
      </c>
      <c r="K65" s="106">
        <f t="shared" ref="K65" si="34">G65-H65</f>
        <v>147000</v>
      </c>
    </row>
    <row r="66" spans="1:11" ht="16.5">
      <c r="A66" s="27"/>
      <c r="B66" s="13" t="s">
        <v>4</v>
      </c>
      <c r="C66" s="20"/>
      <c r="D66" s="20"/>
      <c r="E66" s="20"/>
      <c r="F66" s="72">
        <f>SUM(F57:F65)</f>
        <v>1404000</v>
      </c>
      <c r="G66" s="72">
        <f t="shared" ref="G66:K66" si="35">SUM(G57:G65)</f>
        <v>896693</v>
      </c>
      <c r="H66" s="72">
        <f t="shared" si="35"/>
        <v>33475</v>
      </c>
      <c r="I66" s="72">
        <f t="shared" si="35"/>
        <v>10754</v>
      </c>
      <c r="J66" s="72">
        <f t="shared" si="35"/>
        <v>44229</v>
      </c>
      <c r="K66" s="72">
        <f t="shared" si="35"/>
        <v>863218</v>
      </c>
    </row>
    <row r="67" spans="1:11" ht="16.5">
      <c r="A67" s="37"/>
      <c r="B67" s="29"/>
      <c r="C67" s="30"/>
      <c r="D67" s="30"/>
      <c r="E67" s="30"/>
      <c r="F67" s="78"/>
      <c r="G67" s="79"/>
      <c r="H67" s="74"/>
      <c r="I67" s="80"/>
      <c r="J67" s="74"/>
      <c r="K67" s="55"/>
    </row>
    <row r="68" spans="1:11" ht="16.5">
      <c r="A68" s="37"/>
      <c r="B68" s="29" t="s">
        <v>18</v>
      </c>
      <c r="C68" s="30"/>
      <c r="D68" s="30"/>
      <c r="E68" s="30"/>
      <c r="F68" s="78"/>
      <c r="G68" s="79"/>
      <c r="H68" s="76"/>
      <c r="I68" s="80"/>
      <c r="J68" s="76"/>
      <c r="K68" s="55"/>
    </row>
    <row r="69" spans="1:11" ht="16.5">
      <c r="A69" s="27">
        <v>1</v>
      </c>
      <c r="B69" s="14" t="s">
        <v>18</v>
      </c>
      <c r="C69" s="16" t="s">
        <v>378</v>
      </c>
      <c r="D69" s="22">
        <v>92</v>
      </c>
      <c r="E69" s="22" t="s">
        <v>38</v>
      </c>
      <c r="F69" s="85">
        <v>150000</v>
      </c>
      <c r="G69" s="77">
        <v>126000</v>
      </c>
      <c r="H69" s="71">
        <v>3000</v>
      </c>
      <c r="I69" s="69">
        <f>ROUND(G69*13%*30/365,0)</f>
        <v>1346</v>
      </c>
      <c r="J69" s="99">
        <f t="shared" ref="J69:J77" si="36">SUM(H69:I69)</f>
        <v>4346</v>
      </c>
      <c r="K69" s="106">
        <f t="shared" ref="K69:K77" si="37">G69-H69</f>
        <v>123000</v>
      </c>
    </row>
    <row r="70" spans="1:11" ht="16.5">
      <c r="A70" s="27">
        <v>2</v>
      </c>
      <c r="B70" s="14" t="s">
        <v>18</v>
      </c>
      <c r="C70" s="16" t="s">
        <v>379</v>
      </c>
      <c r="D70" s="22">
        <v>94</v>
      </c>
      <c r="E70" s="22" t="s">
        <v>38</v>
      </c>
      <c r="F70" s="85">
        <v>300000</v>
      </c>
      <c r="G70" s="77">
        <v>252000</v>
      </c>
      <c r="H70" s="71">
        <v>6000</v>
      </c>
      <c r="I70" s="69">
        <f t="shared" ref="I70:I76" si="38">ROUND(G70*13%*30/365,0)</f>
        <v>2693</v>
      </c>
      <c r="J70" s="99">
        <f t="shared" si="36"/>
        <v>8693</v>
      </c>
      <c r="K70" s="106">
        <f t="shared" si="37"/>
        <v>246000</v>
      </c>
    </row>
    <row r="71" spans="1:11" ht="16.5">
      <c r="A71" s="27">
        <v>3</v>
      </c>
      <c r="B71" s="14" t="s">
        <v>18</v>
      </c>
      <c r="C71" s="16" t="s">
        <v>380</v>
      </c>
      <c r="D71" s="22">
        <v>96</v>
      </c>
      <c r="E71" s="22" t="s">
        <v>38</v>
      </c>
      <c r="F71" s="85">
        <v>150000</v>
      </c>
      <c r="G71" s="77">
        <v>126000</v>
      </c>
      <c r="H71" s="71">
        <v>3000</v>
      </c>
      <c r="I71" s="69">
        <f t="shared" si="38"/>
        <v>1346</v>
      </c>
      <c r="J71" s="99">
        <f t="shared" si="36"/>
        <v>4346</v>
      </c>
      <c r="K71" s="106">
        <f t="shared" si="37"/>
        <v>123000</v>
      </c>
    </row>
    <row r="72" spans="1:11" ht="16.5">
      <c r="A72" s="27">
        <v>4</v>
      </c>
      <c r="B72" s="14" t="s">
        <v>18</v>
      </c>
      <c r="C72" s="16" t="s">
        <v>393</v>
      </c>
      <c r="D72" s="22">
        <v>130</v>
      </c>
      <c r="E72" s="22" t="s">
        <v>38</v>
      </c>
      <c r="F72" s="85">
        <v>230000</v>
      </c>
      <c r="G72" s="77">
        <v>194223</v>
      </c>
      <c r="H72" s="71">
        <v>5111</v>
      </c>
      <c r="I72" s="69">
        <f t="shared" si="38"/>
        <v>2075</v>
      </c>
      <c r="J72" s="99">
        <f t="shared" si="36"/>
        <v>7186</v>
      </c>
      <c r="K72" s="106">
        <f t="shared" si="37"/>
        <v>189112</v>
      </c>
    </row>
    <row r="73" spans="1:11" ht="16.5">
      <c r="A73" s="27">
        <v>5</v>
      </c>
      <c r="B73" s="14" t="s">
        <v>19</v>
      </c>
      <c r="C73" s="16" t="s">
        <v>400</v>
      </c>
      <c r="D73" s="22">
        <v>142</v>
      </c>
      <c r="E73" s="22" t="s">
        <v>38</v>
      </c>
      <c r="F73" s="85">
        <v>170000</v>
      </c>
      <c r="G73" s="77">
        <v>149600</v>
      </c>
      <c r="H73" s="71">
        <v>3400</v>
      </c>
      <c r="I73" s="69">
        <f t="shared" si="38"/>
        <v>1598</v>
      </c>
      <c r="J73" s="99">
        <f t="shared" si="36"/>
        <v>4998</v>
      </c>
      <c r="K73" s="106">
        <f t="shared" si="37"/>
        <v>146200</v>
      </c>
    </row>
    <row r="74" spans="1:11" ht="16.5">
      <c r="A74" s="27">
        <v>6</v>
      </c>
      <c r="B74" s="14" t="s">
        <v>398</v>
      </c>
      <c r="C74" s="16" t="s">
        <v>223</v>
      </c>
      <c r="D74" s="22">
        <v>138</v>
      </c>
      <c r="E74" s="22" t="s">
        <v>38</v>
      </c>
      <c r="F74" s="85">
        <v>200000</v>
      </c>
      <c r="G74" s="77">
        <v>176000</v>
      </c>
      <c r="H74" s="71">
        <v>4000</v>
      </c>
      <c r="I74" s="69">
        <f t="shared" si="38"/>
        <v>1881</v>
      </c>
      <c r="J74" s="99">
        <f t="shared" si="36"/>
        <v>5881</v>
      </c>
      <c r="K74" s="106">
        <f t="shared" si="37"/>
        <v>172000</v>
      </c>
    </row>
    <row r="75" spans="1:11" ht="16.5">
      <c r="A75" s="27">
        <v>7</v>
      </c>
      <c r="B75" s="14" t="s">
        <v>381</v>
      </c>
      <c r="C75" s="16" t="s">
        <v>382</v>
      </c>
      <c r="D75" s="22">
        <v>108</v>
      </c>
      <c r="E75" s="22" t="s">
        <v>38</v>
      </c>
      <c r="F75" s="85">
        <v>150000</v>
      </c>
      <c r="G75" s="77">
        <v>126000</v>
      </c>
      <c r="H75" s="71">
        <v>3000</v>
      </c>
      <c r="I75" s="69">
        <f t="shared" si="38"/>
        <v>1346</v>
      </c>
      <c r="J75" s="99">
        <f t="shared" si="36"/>
        <v>4346</v>
      </c>
      <c r="K75" s="106">
        <f t="shared" si="37"/>
        <v>123000</v>
      </c>
    </row>
    <row r="76" spans="1:11" ht="16.5">
      <c r="A76" s="27">
        <v>8</v>
      </c>
      <c r="B76" s="14" t="s">
        <v>381</v>
      </c>
      <c r="C76" s="16" t="s">
        <v>383</v>
      </c>
      <c r="D76" s="22">
        <v>110</v>
      </c>
      <c r="E76" s="22" t="s">
        <v>38</v>
      </c>
      <c r="F76" s="85">
        <v>160000</v>
      </c>
      <c r="G76" s="77">
        <v>134400</v>
      </c>
      <c r="H76" s="71">
        <v>3200</v>
      </c>
      <c r="I76" s="69">
        <f t="shared" si="38"/>
        <v>1436</v>
      </c>
      <c r="J76" s="99">
        <f t="shared" si="36"/>
        <v>4636</v>
      </c>
      <c r="K76" s="106">
        <f t="shared" si="37"/>
        <v>131200</v>
      </c>
    </row>
    <row r="77" spans="1:11" ht="16.5">
      <c r="A77" s="27">
        <v>9</v>
      </c>
      <c r="B77" s="14" t="s">
        <v>71</v>
      </c>
      <c r="C77" s="16" t="s">
        <v>403</v>
      </c>
      <c r="D77" s="22">
        <v>146</v>
      </c>
      <c r="E77" s="22" t="s">
        <v>38</v>
      </c>
      <c r="F77" s="85">
        <v>175000</v>
      </c>
      <c r="G77" s="77">
        <v>157500</v>
      </c>
      <c r="H77" s="71">
        <v>3500</v>
      </c>
      <c r="I77" s="69">
        <f>ROUND(G77*13%*30/365,0)</f>
        <v>1683</v>
      </c>
      <c r="J77" s="99">
        <f t="shared" si="36"/>
        <v>5183</v>
      </c>
      <c r="K77" s="106">
        <f t="shared" si="37"/>
        <v>154000</v>
      </c>
    </row>
    <row r="78" spans="1:11" ht="16.5">
      <c r="A78" s="14"/>
      <c r="B78" s="13" t="s">
        <v>4</v>
      </c>
      <c r="C78" s="20"/>
      <c r="D78" s="20"/>
      <c r="E78" s="20"/>
      <c r="F78" s="72">
        <f>SUM(F69:F77)</f>
        <v>1685000</v>
      </c>
      <c r="G78" s="72">
        <f t="shared" ref="G78:K78" si="39">SUM(G69:G77)</f>
        <v>1441723</v>
      </c>
      <c r="H78" s="72">
        <f t="shared" si="39"/>
        <v>34211</v>
      </c>
      <c r="I78" s="72">
        <f t="shared" si="39"/>
        <v>15404</v>
      </c>
      <c r="J78" s="72">
        <f t="shared" si="39"/>
        <v>49615</v>
      </c>
      <c r="K78" s="72">
        <f t="shared" si="39"/>
        <v>1407512</v>
      </c>
    </row>
    <row r="79" spans="1:11" ht="16.5">
      <c r="A79" s="34"/>
      <c r="B79" s="29"/>
      <c r="C79" s="30"/>
      <c r="D79" s="30"/>
      <c r="E79" s="30"/>
      <c r="F79" s="78"/>
      <c r="G79" s="79"/>
      <c r="H79" s="74"/>
      <c r="I79" s="80"/>
      <c r="J79" s="74"/>
      <c r="K79" s="55"/>
    </row>
    <row r="80" spans="1:11" ht="16.5">
      <c r="A80" s="34"/>
      <c r="B80" s="29" t="s">
        <v>79</v>
      </c>
      <c r="C80" s="30"/>
      <c r="D80" s="48"/>
      <c r="E80" s="30"/>
      <c r="F80" s="86"/>
      <c r="G80" s="79"/>
      <c r="H80" s="74"/>
      <c r="I80" s="80"/>
      <c r="J80" s="74"/>
      <c r="K80" s="55"/>
    </row>
    <row r="81" spans="1:11" ht="15.75">
      <c r="A81" s="14">
        <v>1</v>
      </c>
      <c r="B81" s="14" t="s">
        <v>79</v>
      </c>
      <c r="C81" s="16" t="s">
        <v>290</v>
      </c>
      <c r="D81" s="52">
        <v>420</v>
      </c>
      <c r="E81" s="16" t="s">
        <v>78</v>
      </c>
      <c r="F81" s="85">
        <v>150000</v>
      </c>
      <c r="G81" s="70">
        <v>32800</v>
      </c>
      <c r="H81" s="71">
        <v>4688</v>
      </c>
      <c r="I81" s="69">
        <f t="shared" ref="I81:I90" si="40">ROUND(G81*13%*30/365,0)</f>
        <v>350</v>
      </c>
      <c r="J81" s="99">
        <f t="shared" ref="J81:J92" si="41">SUM(H81:I81)</f>
        <v>5038</v>
      </c>
      <c r="K81" s="106">
        <f t="shared" ref="K81:K92" si="42">G81-H81</f>
        <v>28112</v>
      </c>
    </row>
    <row r="82" spans="1:11" ht="15.75">
      <c r="A82" s="14">
        <v>2</v>
      </c>
      <c r="B82" s="14" t="s">
        <v>79</v>
      </c>
      <c r="C82" s="16" t="s">
        <v>338</v>
      </c>
      <c r="D82" s="52">
        <v>58</v>
      </c>
      <c r="E82" s="16" t="s">
        <v>78</v>
      </c>
      <c r="F82" s="85">
        <v>170000</v>
      </c>
      <c r="G82" s="70">
        <v>94448</v>
      </c>
      <c r="H82" s="71">
        <v>4722</v>
      </c>
      <c r="I82" s="69">
        <f t="shared" si="40"/>
        <v>1009</v>
      </c>
      <c r="J82" s="99">
        <f t="shared" si="41"/>
        <v>5731</v>
      </c>
      <c r="K82" s="106">
        <f t="shared" si="42"/>
        <v>89726</v>
      </c>
    </row>
    <row r="83" spans="1:11" ht="15.75">
      <c r="A83" s="14">
        <v>3</v>
      </c>
      <c r="B83" s="14" t="s">
        <v>79</v>
      </c>
      <c r="C83" s="16" t="s">
        <v>342</v>
      </c>
      <c r="D83" s="52">
        <v>67</v>
      </c>
      <c r="E83" s="16" t="s">
        <v>78</v>
      </c>
      <c r="F83" s="85">
        <v>180000</v>
      </c>
      <c r="G83" s="70">
        <v>105000</v>
      </c>
      <c r="H83" s="71">
        <v>5000</v>
      </c>
      <c r="I83" s="69">
        <f t="shared" si="40"/>
        <v>1122</v>
      </c>
      <c r="J83" s="99">
        <f t="shared" si="41"/>
        <v>6122</v>
      </c>
      <c r="K83" s="106">
        <f t="shared" si="42"/>
        <v>100000</v>
      </c>
    </row>
    <row r="84" spans="1:11" ht="15.75">
      <c r="A84" s="14">
        <v>4</v>
      </c>
      <c r="B84" s="14" t="s">
        <v>79</v>
      </c>
      <c r="C84" s="16" t="s">
        <v>423</v>
      </c>
      <c r="D84" s="52">
        <v>148</v>
      </c>
      <c r="E84" s="16" t="s">
        <v>78</v>
      </c>
      <c r="F84" s="85">
        <v>175000</v>
      </c>
      <c r="G84" s="70">
        <v>161000</v>
      </c>
      <c r="H84" s="71">
        <v>3500</v>
      </c>
      <c r="I84" s="69">
        <f t="shared" si="40"/>
        <v>1720</v>
      </c>
      <c r="J84" s="99">
        <f t="shared" si="41"/>
        <v>5220</v>
      </c>
      <c r="K84" s="106">
        <f t="shared" si="42"/>
        <v>157500</v>
      </c>
    </row>
    <row r="85" spans="1:11" ht="15.75">
      <c r="A85" s="14">
        <v>5</v>
      </c>
      <c r="B85" s="14" t="s">
        <v>224</v>
      </c>
      <c r="C85" s="16" t="s">
        <v>225</v>
      </c>
      <c r="D85" s="52">
        <v>351</v>
      </c>
      <c r="E85" s="16" t="s">
        <v>78</v>
      </c>
      <c r="F85" s="85">
        <v>140000</v>
      </c>
      <c r="G85" s="77">
        <v>3885</v>
      </c>
      <c r="H85" s="71">
        <v>3885</v>
      </c>
      <c r="I85" s="69">
        <f t="shared" si="40"/>
        <v>42</v>
      </c>
      <c r="J85" s="99">
        <f t="shared" si="41"/>
        <v>3927</v>
      </c>
      <c r="K85" s="106">
        <f t="shared" si="42"/>
        <v>0</v>
      </c>
    </row>
    <row r="86" spans="1:11" ht="15.75">
      <c r="A86" s="14">
        <v>6</v>
      </c>
      <c r="B86" s="14" t="s">
        <v>224</v>
      </c>
      <c r="C86" s="16" t="s">
        <v>309</v>
      </c>
      <c r="D86" s="52">
        <v>20</v>
      </c>
      <c r="E86" s="16" t="s">
        <v>78</v>
      </c>
      <c r="F86" s="85">
        <v>100000</v>
      </c>
      <c r="G86" s="77">
        <v>4555</v>
      </c>
      <c r="H86" s="71">
        <v>4555</v>
      </c>
      <c r="I86" s="69">
        <f t="shared" si="40"/>
        <v>49</v>
      </c>
      <c r="J86" s="99">
        <f t="shared" si="41"/>
        <v>4604</v>
      </c>
      <c r="K86" s="106">
        <f t="shared" si="42"/>
        <v>0</v>
      </c>
    </row>
    <row r="87" spans="1:11" ht="15.75">
      <c r="A87" s="14">
        <v>7</v>
      </c>
      <c r="B87" s="14" t="s">
        <v>224</v>
      </c>
      <c r="C87" s="16" t="s">
        <v>313</v>
      </c>
      <c r="D87" s="52">
        <v>28</v>
      </c>
      <c r="E87" s="16" t="s">
        <v>78</v>
      </c>
      <c r="F87" s="85">
        <v>120000</v>
      </c>
      <c r="G87" s="77">
        <v>48957</v>
      </c>
      <c r="H87" s="71">
        <v>3383</v>
      </c>
      <c r="I87" s="69">
        <f t="shared" si="40"/>
        <v>523</v>
      </c>
      <c r="J87" s="99">
        <f t="shared" si="41"/>
        <v>3906</v>
      </c>
      <c r="K87" s="106">
        <f t="shared" si="42"/>
        <v>45574</v>
      </c>
    </row>
    <row r="88" spans="1:11" ht="16.5">
      <c r="A88" s="14">
        <v>8</v>
      </c>
      <c r="B88" s="14" t="s">
        <v>437</v>
      </c>
      <c r="C88" s="116" t="s">
        <v>438</v>
      </c>
      <c r="D88" s="52">
        <v>168</v>
      </c>
      <c r="E88" s="16" t="s">
        <v>78</v>
      </c>
      <c r="F88" s="85">
        <v>175000</v>
      </c>
      <c r="G88" s="77">
        <v>168000</v>
      </c>
      <c r="H88" s="71">
        <v>3500</v>
      </c>
      <c r="I88" s="69">
        <f t="shared" si="40"/>
        <v>1795</v>
      </c>
      <c r="J88" s="99">
        <f t="shared" ref="J88" si="43">SUM(H88:I88)</f>
        <v>5295</v>
      </c>
      <c r="K88" s="106">
        <f t="shared" si="42"/>
        <v>164500</v>
      </c>
    </row>
    <row r="89" spans="1:11" ht="15.75">
      <c r="A89" s="14">
        <v>9</v>
      </c>
      <c r="B89" s="14" t="s">
        <v>266</v>
      </c>
      <c r="C89" s="16" t="s">
        <v>330</v>
      </c>
      <c r="D89" s="52">
        <v>52</v>
      </c>
      <c r="E89" s="16" t="s">
        <v>78</v>
      </c>
      <c r="F89" s="85">
        <v>120000</v>
      </c>
      <c r="G89" s="77">
        <v>60006</v>
      </c>
      <c r="H89" s="71">
        <v>3333</v>
      </c>
      <c r="I89" s="69">
        <f t="shared" si="40"/>
        <v>641</v>
      </c>
      <c r="J89" s="99">
        <f t="shared" si="41"/>
        <v>3974</v>
      </c>
      <c r="K89" s="106">
        <f t="shared" si="42"/>
        <v>56673</v>
      </c>
    </row>
    <row r="90" spans="1:11" ht="15.75">
      <c r="A90" s="14">
        <v>10</v>
      </c>
      <c r="B90" s="14" t="s">
        <v>266</v>
      </c>
      <c r="C90" s="16" t="s">
        <v>331</v>
      </c>
      <c r="D90" s="52">
        <v>54</v>
      </c>
      <c r="E90" s="16" t="s">
        <v>78</v>
      </c>
      <c r="F90" s="85">
        <v>110000</v>
      </c>
      <c r="G90" s="77">
        <v>54992</v>
      </c>
      <c r="H90" s="71">
        <v>3056</v>
      </c>
      <c r="I90" s="69">
        <f t="shared" si="40"/>
        <v>588</v>
      </c>
      <c r="J90" s="99">
        <f t="shared" si="41"/>
        <v>3644</v>
      </c>
      <c r="K90" s="106">
        <f t="shared" si="42"/>
        <v>51936</v>
      </c>
    </row>
    <row r="91" spans="1:11" ht="15.75">
      <c r="A91" s="14">
        <v>11</v>
      </c>
      <c r="B91" s="14" t="s">
        <v>132</v>
      </c>
      <c r="C91" s="16" t="s">
        <v>133</v>
      </c>
      <c r="D91" s="52">
        <v>32</v>
      </c>
      <c r="E91" s="16" t="s">
        <v>78</v>
      </c>
      <c r="F91" s="85">
        <v>150000</v>
      </c>
      <c r="G91" s="77">
        <v>66660</v>
      </c>
      <c r="H91" s="71">
        <v>4167</v>
      </c>
      <c r="I91" s="69">
        <f>ROUND(G91*13%*30/365,0)</f>
        <v>712</v>
      </c>
      <c r="J91" s="99">
        <f t="shared" si="41"/>
        <v>4879</v>
      </c>
      <c r="K91" s="106">
        <f t="shared" si="42"/>
        <v>62493</v>
      </c>
    </row>
    <row r="92" spans="1:11" ht="15.75">
      <c r="A92" s="14">
        <v>12</v>
      </c>
      <c r="B92" s="14" t="s">
        <v>103</v>
      </c>
      <c r="C92" s="16" t="s">
        <v>442</v>
      </c>
      <c r="D92" s="52">
        <v>178</v>
      </c>
      <c r="E92" s="16" t="s">
        <v>78</v>
      </c>
      <c r="F92" s="85">
        <v>180000</v>
      </c>
      <c r="G92" s="77">
        <v>180000</v>
      </c>
      <c r="H92" s="71">
        <v>3600</v>
      </c>
      <c r="I92" s="69">
        <v>2949</v>
      </c>
      <c r="J92" s="99">
        <f t="shared" si="41"/>
        <v>6549</v>
      </c>
      <c r="K92" s="106">
        <f t="shared" si="42"/>
        <v>176400</v>
      </c>
    </row>
    <row r="93" spans="1:11" ht="16.5">
      <c r="A93" s="14"/>
      <c r="B93" s="13" t="s">
        <v>4</v>
      </c>
      <c r="C93" s="20"/>
      <c r="D93" s="46"/>
      <c r="E93" s="20"/>
      <c r="F93" s="72">
        <f t="shared" ref="F93:K93" si="44">SUM(F81:F92)</f>
        <v>1770000</v>
      </c>
      <c r="G93" s="72">
        <f t="shared" si="44"/>
        <v>980303</v>
      </c>
      <c r="H93" s="72">
        <f t="shared" si="44"/>
        <v>47389</v>
      </c>
      <c r="I93" s="72">
        <f t="shared" si="44"/>
        <v>11500</v>
      </c>
      <c r="J93" s="72">
        <f t="shared" si="44"/>
        <v>58889</v>
      </c>
      <c r="K93" s="72">
        <f t="shared" si="44"/>
        <v>932914</v>
      </c>
    </row>
    <row r="94" spans="1:11" ht="16.5">
      <c r="A94" s="34"/>
      <c r="B94" s="29"/>
      <c r="C94" s="30"/>
      <c r="D94" s="48"/>
      <c r="E94" s="30"/>
      <c r="F94" s="74"/>
      <c r="G94" s="74"/>
      <c r="H94" s="74"/>
      <c r="I94" s="74"/>
      <c r="J94" s="74"/>
      <c r="K94" s="100"/>
    </row>
    <row r="95" spans="1:11" ht="16.5">
      <c r="A95" s="34"/>
      <c r="B95" s="29" t="s">
        <v>422</v>
      </c>
      <c r="C95" s="30"/>
      <c r="D95" s="30"/>
      <c r="E95" s="30"/>
      <c r="F95" s="78"/>
      <c r="G95" s="79"/>
      <c r="H95" s="74"/>
      <c r="I95" s="80"/>
      <c r="J95" s="74"/>
      <c r="K95" s="55"/>
    </row>
    <row r="96" spans="1:11" ht="15.75">
      <c r="A96" s="14">
        <v>1</v>
      </c>
      <c r="B96" s="14" t="s">
        <v>285</v>
      </c>
      <c r="C96" s="16" t="s">
        <v>315</v>
      </c>
      <c r="D96" s="52">
        <v>30</v>
      </c>
      <c r="E96" s="16" t="s">
        <v>78</v>
      </c>
      <c r="F96" s="85">
        <v>100000</v>
      </c>
      <c r="G96" s="77">
        <v>44440</v>
      </c>
      <c r="H96" s="71">
        <v>2778</v>
      </c>
      <c r="I96" s="69">
        <f>ROUND(G96*13%*30/365,0)</f>
        <v>475</v>
      </c>
      <c r="J96" s="99">
        <f>SUM(H96:I96)</f>
        <v>3253</v>
      </c>
      <c r="K96" s="106">
        <f t="shared" ref="K96:K97" si="45">G96-H96</f>
        <v>41662</v>
      </c>
    </row>
    <row r="97" spans="1:11" ht="15.75">
      <c r="A97" s="14">
        <v>2</v>
      </c>
      <c r="B97" s="14" t="s">
        <v>285</v>
      </c>
      <c r="C97" s="16" t="s">
        <v>323</v>
      </c>
      <c r="D97" s="52">
        <v>42</v>
      </c>
      <c r="E97" s="16" t="s">
        <v>78</v>
      </c>
      <c r="F97" s="85">
        <v>80000</v>
      </c>
      <c r="G97" s="77">
        <v>40004</v>
      </c>
      <c r="H97" s="71">
        <v>2222</v>
      </c>
      <c r="I97" s="69">
        <f>ROUND(G97*13%*30/365,0)</f>
        <v>427</v>
      </c>
      <c r="J97" s="99">
        <f t="shared" ref="J97" si="46">SUM(H97:I97)</f>
        <v>2649</v>
      </c>
      <c r="K97" s="106">
        <f t="shared" si="45"/>
        <v>37782</v>
      </c>
    </row>
    <row r="98" spans="1:11" ht="16.5">
      <c r="A98" s="14"/>
      <c r="B98" s="13" t="s">
        <v>4</v>
      </c>
      <c r="C98" s="20"/>
      <c r="D98" s="46"/>
      <c r="E98" s="20"/>
      <c r="F98" s="72">
        <f>SUM(F96:F97)</f>
        <v>180000</v>
      </c>
      <c r="G98" s="72">
        <f>SUM(G96:G97)</f>
        <v>84444</v>
      </c>
      <c r="H98" s="72">
        <f>SUM(H96:H97)</f>
        <v>5000</v>
      </c>
      <c r="I98" s="72">
        <f>SUM(I96:I97)</f>
        <v>902</v>
      </c>
      <c r="J98" s="72">
        <f>SUM(H98:I98)</f>
        <v>5902</v>
      </c>
      <c r="K98" s="72">
        <f>SUM(K96:K97)</f>
        <v>79444</v>
      </c>
    </row>
    <row r="99" spans="1:11" ht="16.5">
      <c r="A99" s="34"/>
      <c r="B99" s="29"/>
      <c r="C99" s="30"/>
      <c r="D99" s="48"/>
      <c r="E99" s="30"/>
      <c r="F99" s="74"/>
      <c r="G99" s="74"/>
      <c r="H99" s="74"/>
      <c r="I99" s="74"/>
      <c r="J99" s="74"/>
      <c r="K99" s="55"/>
    </row>
    <row r="100" spans="1:11" ht="16.5">
      <c r="A100" s="34"/>
      <c r="B100" s="29" t="s">
        <v>109</v>
      </c>
      <c r="C100" s="30"/>
      <c r="D100" s="48"/>
      <c r="E100" s="30"/>
      <c r="F100" s="86"/>
      <c r="G100" s="79"/>
      <c r="H100" s="74"/>
      <c r="I100" s="80"/>
      <c r="J100" s="74"/>
      <c r="K100" s="55"/>
    </row>
    <row r="101" spans="1:11" ht="15.75">
      <c r="A101" s="14">
        <v>1</v>
      </c>
      <c r="B101" s="14" t="s">
        <v>169</v>
      </c>
      <c r="C101" s="16" t="s">
        <v>424</v>
      </c>
      <c r="D101" s="52">
        <v>150</v>
      </c>
      <c r="E101" s="16" t="s">
        <v>78</v>
      </c>
      <c r="F101" s="85">
        <v>150000</v>
      </c>
      <c r="G101" s="77">
        <v>138000</v>
      </c>
      <c r="H101" s="71">
        <v>3000</v>
      </c>
      <c r="I101" s="69">
        <f>ROUND(G101*13%*30/365,0)</f>
        <v>1475</v>
      </c>
      <c r="J101" s="99">
        <f t="shared" ref="J101:J107" si="47">SUM(H101:I101)</f>
        <v>4475</v>
      </c>
      <c r="K101" s="106">
        <f t="shared" ref="K101:K107" si="48">G101-H101</f>
        <v>135000</v>
      </c>
    </row>
    <row r="102" spans="1:11" ht="15.75">
      <c r="A102" s="14">
        <v>2</v>
      </c>
      <c r="B102" s="14" t="s">
        <v>169</v>
      </c>
      <c r="C102" s="16" t="s">
        <v>425</v>
      </c>
      <c r="D102" s="52">
        <v>152</v>
      </c>
      <c r="E102" s="16" t="s">
        <v>78</v>
      </c>
      <c r="F102" s="85">
        <v>50000</v>
      </c>
      <c r="G102" s="77">
        <v>46000</v>
      </c>
      <c r="H102" s="71">
        <v>1000</v>
      </c>
      <c r="I102" s="69">
        <f t="shared" ref="I102:I106" si="49">ROUND(G102*13%*30/365,0)</f>
        <v>492</v>
      </c>
      <c r="J102" s="99">
        <f t="shared" si="47"/>
        <v>1492</v>
      </c>
      <c r="K102" s="106">
        <f t="shared" si="48"/>
        <v>45000</v>
      </c>
    </row>
    <row r="103" spans="1:11" ht="15.75">
      <c r="A103" s="14">
        <v>3</v>
      </c>
      <c r="B103" s="14" t="s">
        <v>169</v>
      </c>
      <c r="C103" s="16" t="s">
        <v>171</v>
      </c>
      <c r="D103" s="52">
        <v>180</v>
      </c>
      <c r="E103" s="16" t="s">
        <v>78</v>
      </c>
      <c r="F103" s="85">
        <v>100000</v>
      </c>
      <c r="G103" s="77">
        <v>100000</v>
      </c>
      <c r="H103" s="71">
        <v>4167</v>
      </c>
      <c r="I103" s="69">
        <v>1424</v>
      </c>
      <c r="J103" s="99">
        <f t="shared" ref="J103" si="50">SUM(H103:I103)</f>
        <v>5591</v>
      </c>
      <c r="K103" s="106">
        <f t="shared" ref="K103" si="51">G103-H103</f>
        <v>95833</v>
      </c>
    </row>
    <row r="104" spans="1:11" ht="15.75">
      <c r="A104" s="14">
        <v>4</v>
      </c>
      <c r="B104" s="14" t="s">
        <v>273</v>
      </c>
      <c r="C104" s="16" t="s">
        <v>274</v>
      </c>
      <c r="D104" s="52">
        <v>393</v>
      </c>
      <c r="E104" s="16" t="s">
        <v>78</v>
      </c>
      <c r="F104" s="85">
        <v>80000</v>
      </c>
      <c r="G104" s="77">
        <v>15562</v>
      </c>
      <c r="H104" s="71">
        <f t="shared" ref="H104" si="52">ROUND(F104/36,0)</f>
        <v>2222</v>
      </c>
      <c r="I104" s="69">
        <f t="shared" si="49"/>
        <v>166</v>
      </c>
      <c r="J104" s="99">
        <f t="shared" si="47"/>
        <v>2388</v>
      </c>
      <c r="K104" s="106">
        <f t="shared" si="48"/>
        <v>13340</v>
      </c>
    </row>
    <row r="105" spans="1:11" ht="15.75">
      <c r="A105" s="14">
        <v>5</v>
      </c>
      <c r="B105" s="14" t="s">
        <v>273</v>
      </c>
      <c r="C105" s="16" t="s">
        <v>275</v>
      </c>
      <c r="D105" s="52">
        <v>394</v>
      </c>
      <c r="E105" s="16" t="s">
        <v>78</v>
      </c>
      <c r="F105" s="85">
        <v>89000</v>
      </c>
      <c r="G105" s="77">
        <v>17312</v>
      </c>
      <c r="H105" s="71">
        <f>ROUND(F105/36,0)</f>
        <v>2472</v>
      </c>
      <c r="I105" s="69">
        <f t="shared" si="49"/>
        <v>185</v>
      </c>
      <c r="J105" s="99">
        <f t="shared" si="47"/>
        <v>2657</v>
      </c>
      <c r="K105" s="106">
        <f t="shared" si="48"/>
        <v>14840</v>
      </c>
    </row>
    <row r="106" spans="1:11" ht="15.75">
      <c r="A106" s="14">
        <v>6</v>
      </c>
      <c r="B106" s="14" t="s">
        <v>109</v>
      </c>
      <c r="C106" s="16" t="s">
        <v>402</v>
      </c>
      <c r="D106" s="52">
        <v>144</v>
      </c>
      <c r="E106" s="16" t="s">
        <v>78</v>
      </c>
      <c r="F106" s="85">
        <v>180000</v>
      </c>
      <c r="G106" s="77">
        <v>160000</v>
      </c>
      <c r="H106" s="71">
        <v>4000</v>
      </c>
      <c r="I106" s="69">
        <f t="shared" si="49"/>
        <v>1710</v>
      </c>
      <c r="J106" s="99">
        <f t="shared" si="47"/>
        <v>5710</v>
      </c>
      <c r="K106" s="106">
        <f t="shared" si="48"/>
        <v>156000</v>
      </c>
    </row>
    <row r="107" spans="1:11" ht="15.75">
      <c r="A107" s="14">
        <v>7</v>
      </c>
      <c r="B107" s="57" t="s">
        <v>109</v>
      </c>
      <c r="C107" s="58" t="s">
        <v>272</v>
      </c>
      <c r="D107" s="64">
        <v>14</v>
      </c>
      <c r="E107" s="58" t="s">
        <v>39</v>
      </c>
      <c r="F107" s="89">
        <v>42000</v>
      </c>
      <c r="G107" s="82">
        <v>1155</v>
      </c>
      <c r="H107" s="83">
        <v>1155</v>
      </c>
      <c r="I107" s="69">
        <f>ROUND(G107*11.5%*30/365,0)</f>
        <v>11</v>
      </c>
      <c r="J107" s="83">
        <f t="shared" si="47"/>
        <v>1166</v>
      </c>
      <c r="K107" s="83">
        <f t="shared" si="48"/>
        <v>0</v>
      </c>
    </row>
    <row r="108" spans="1:11" ht="16.5">
      <c r="A108" s="34"/>
      <c r="B108" s="13" t="s">
        <v>4</v>
      </c>
      <c r="C108" s="20"/>
      <c r="D108" s="20"/>
      <c r="E108" s="20"/>
      <c r="F108" s="72">
        <f t="shared" ref="F108:K108" si="53">SUM(F101:F107)</f>
        <v>691000</v>
      </c>
      <c r="G108" s="72">
        <f t="shared" si="53"/>
        <v>478029</v>
      </c>
      <c r="H108" s="72">
        <f t="shared" si="53"/>
        <v>18016</v>
      </c>
      <c r="I108" s="72">
        <f t="shared" si="53"/>
        <v>5463</v>
      </c>
      <c r="J108" s="72">
        <f t="shared" si="53"/>
        <v>23479</v>
      </c>
      <c r="K108" s="72">
        <f t="shared" si="53"/>
        <v>460013</v>
      </c>
    </row>
    <row r="109" spans="1:11" ht="16.5">
      <c r="A109" s="34"/>
      <c r="B109" s="29"/>
      <c r="C109" s="30"/>
      <c r="D109" s="30"/>
      <c r="E109" s="30"/>
      <c r="F109" s="74"/>
      <c r="G109" s="79"/>
      <c r="H109" s="74"/>
      <c r="I109" s="80"/>
      <c r="J109" s="74"/>
      <c r="K109" s="55"/>
    </row>
    <row r="110" spans="1:11" ht="16.5">
      <c r="A110" s="14"/>
      <c r="B110" s="29" t="s">
        <v>125</v>
      </c>
      <c r="C110" s="30"/>
      <c r="D110" s="30"/>
      <c r="E110" s="30"/>
      <c r="F110" s="78"/>
      <c r="G110" s="79"/>
      <c r="H110" s="74"/>
      <c r="I110" s="80"/>
      <c r="J110" s="74"/>
      <c r="K110" s="55"/>
    </row>
    <row r="111" spans="1:11" ht="15.75">
      <c r="A111" s="14">
        <v>1</v>
      </c>
      <c r="B111" s="14" t="s">
        <v>137</v>
      </c>
      <c r="C111" s="16" t="s">
        <v>230</v>
      </c>
      <c r="D111" s="17">
        <v>355</v>
      </c>
      <c r="E111" s="16" t="s">
        <v>78</v>
      </c>
      <c r="F111" s="70">
        <v>50000</v>
      </c>
      <c r="G111" s="70">
        <v>1385</v>
      </c>
      <c r="H111" s="71">
        <v>1385</v>
      </c>
      <c r="I111" s="69">
        <f>ROUND(G111*13%*30/365,0)</f>
        <v>15</v>
      </c>
      <c r="J111" s="102">
        <f t="shared" ref="J111:J113" si="54">SUM(H111:I111)</f>
        <v>1400</v>
      </c>
      <c r="K111" s="106">
        <f t="shared" ref="K111:K113" si="55">G111-H111</f>
        <v>0</v>
      </c>
    </row>
    <row r="112" spans="1:11" ht="15.75">
      <c r="A112" s="14">
        <v>2</v>
      </c>
      <c r="B112" s="14" t="s">
        <v>137</v>
      </c>
      <c r="C112" s="16" t="s">
        <v>419</v>
      </c>
      <c r="D112" s="17">
        <v>140</v>
      </c>
      <c r="E112" s="16" t="s">
        <v>78</v>
      </c>
      <c r="F112" s="70">
        <v>200000</v>
      </c>
      <c r="G112" s="70">
        <v>176000</v>
      </c>
      <c r="H112" s="71">
        <v>4000</v>
      </c>
      <c r="I112" s="69">
        <f t="shared" ref="I112:I113" si="56">ROUND(G112*13%*30/365,0)</f>
        <v>1881</v>
      </c>
      <c r="J112" s="102">
        <f t="shared" si="54"/>
        <v>5881</v>
      </c>
      <c r="K112" s="106">
        <f t="shared" si="55"/>
        <v>172000</v>
      </c>
    </row>
    <row r="113" spans="1:11" ht="15.75">
      <c r="A113" s="14">
        <v>3</v>
      </c>
      <c r="B113" s="14" t="s">
        <v>134</v>
      </c>
      <c r="C113" s="16" t="s">
        <v>245</v>
      </c>
      <c r="D113" s="52">
        <v>364</v>
      </c>
      <c r="E113" s="16" t="s">
        <v>78</v>
      </c>
      <c r="F113" s="85">
        <v>100000</v>
      </c>
      <c r="G113" s="70">
        <v>8326</v>
      </c>
      <c r="H113" s="71">
        <f>ROUND(F113/36,0)</f>
        <v>2778</v>
      </c>
      <c r="I113" s="69">
        <f t="shared" si="56"/>
        <v>89</v>
      </c>
      <c r="J113" s="102">
        <f t="shared" si="54"/>
        <v>2867</v>
      </c>
      <c r="K113" s="106">
        <f t="shared" si="55"/>
        <v>5548</v>
      </c>
    </row>
    <row r="114" spans="1:11" ht="16.5">
      <c r="A114" s="34"/>
      <c r="B114" s="13" t="s">
        <v>4</v>
      </c>
      <c r="C114" s="20"/>
      <c r="D114" s="20"/>
      <c r="E114" s="20"/>
      <c r="F114" s="88">
        <f>SUM(F111:F113)</f>
        <v>350000</v>
      </c>
      <c r="G114" s="88">
        <f>SUM(G111:G113)</f>
        <v>185711</v>
      </c>
      <c r="H114" s="88">
        <f>SUM(H111:H113)</f>
        <v>8163</v>
      </c>
      <c r="I114" s="88">
        <f>SUM(I111:I113)</f>
        <v>1985</v>
      </c>
      <c r="J114" s="88">
        <f>SUM(H114:I114)</f>
        <v>10148</v>
      </c>
      <c r="K114" s="88">
        <f>SUM(K111:K113)</f>
        <v>177548</v>
      </c>
    </row>
    <row r="115" spans="1:11" ht="16.5">
      <c r="A115" s="34"/>
      <c r="B115" s="29"/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6.5">
      <c r="A116" s="34"/>
      <c r="B116" s="29" t="s">
        <v>148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1" ht="15.75">
      <c r="A117" s="14">
        <v>1</v>
      </c>
      <c r="B117" s="14" t="s">
        <v>148</v>
      </c>
      <c r="C117" s="16" t="s">
        <v>391</v>
      </c>
      <c r="D117" s="52">
        <v>126</v>
      </c>
      <c r="E117" s="16" t="s">
        <v>78</v>
      </c>
      <c r="F117" s="85">
        <v>80000</v>
      </c>
      <c r="G117" s="77">
        <v>68800</v>
      </c>
      <c r="H117" s="71">
        <v>1600</v>
      </c>
      <c r="I117" s="69">
        <f>ROUND(G117*13%*30/365,0)</f>
        <v>735</v>
      </c>
      <c r="J117" s="99">
        <f t="shared" ref="J117:J119" si="57">SUM(H117:I117)</f>
        <v>2335</v>
      </c>
      <c r="K117" s="106">
        <f t="shared" ref="K117:K119" si="58">G117-H117</f>
        <v>67200</v>
      </c>
    </row>
    <row r="118" spans="1:11" ht="15.75">
      <c r="A118" s="14">
        <v>2</v>
      </c>
      <c r="B118" s="14" t="s">
        <v>148</v>
      </c>
      <c r="C118" s="16" t="s">
        <v>397</v>
      </c>
      <c r="D118" s="52">
        <v>134</v>
      </c>
      <c r="E118" s="16" t="s">
        <v>78</v>
      </c>
      <c r="F118" s="85">
        <v>250000</v>
      </c>
      <c r="G118" s="77">
        <v>214288</v>
      </c>
      <c r="H118" s="71">
        <v>5952</v>
      </c>
      <c r="I118" s="69">
        <f t="shared" ref="I118:I119" si="59">ROUND(G118*13%*30/365,0)</f>
        <v>2290</v>
      </c>
      <c r="J118" s="99">
        <f t="shared" si="57"/>
        <v>8242</v>
      </c>
      <c r="K118" s="106">
        <f t="shared" si="58"/>
        <v>208336</v>
      </c>
    </row>
    <row r="119" spans="1:11" ht="15.75">
      <c r="A119" s="14">
        <v>3</v>
      </c>
      <c r="B119" s="14" t="s">
        <v>148</v>
      </c>
      <c r="C119" s="16" t="s">
        <v>205</v>
      </c>
      <c r="D119" s="52">
        <v>136</v>
      </c>
      <c r="E119" s="16" t="s">
        <v>78</v>
      </c>
      <c r="F119" s="85">
        <v>100000</v>
      </c>
      <c r="G119" s="77">
        <v>85714</v>
      </c>
      <c r="H119" s="71">
        <v>2381</v>
      </c>
      <c r="I119" s="69">
        <f t="shared" si="59"/>
        <v>916</v>
      </c>
      <c r="J119" s="99">
        <f t="shared" si="57"/>
        <v>3297</v>
      </c>
      <c r="K119" s="106">
        <f t="shared" si="58"/>
        <v>83333</v>
      </c>
    </row>
    <row r="120" spans="1:11" ht="16.5">
      <c r="A120" s="34"/>
      <c r="B120" s="13" t="s">
        <v>4</v>
      </c>
      <c r="C120" s="20"/>
      <c r="D120" s="46"/>
      <c r="E120" s="20"/>
      <c r="F120" s="72">
        <f t="shared" ref="F120:K120" si="60">SUM(F117:F119)</f>
        <v>430000</v>
      </c>
      <c r="G120" s="72">
        <f t="shared" si="60"/>
        <v>368802</v>
      </c>
      <c r="H120" s="72">
        <f t="shared" si="60"/>
        <v>9933</v>
      </c>
      <c r="I120" s="72">
        <f t="shared" si="60"/>
        <v>3941</v>
      </c>
      <c r="J120" s="72">
        <f t="shared" si="60"/>
        <v>13874</v>
      </c>
      <c r="K120" s="72">
        <f t="shared" si="60"/>
        <v>358869</v>
      </c>
    </row>
    <row r="121" spans="1:11" ht="16.5">
      <c r="A121" s="34"/>
      <c r="B121" s="29"/>
      <c r="C121" s="30"/>
      <c r="D121" s="32"/>
      <c r="E121" s="32"/>
      <c r="F121" s="74"/>
      <c r="G121" s="74"/>
      <c r="H121" s="74"/>
      <c r="I121" s="74"/>
      <c r="J121" s="74"/>
      <c r="K121" s="100"/>
    </row>
    <row r="122" spans="1:11" ht="16.5">
      <c r="A122" s="143"/>
      <c r="B122" s="13" t="s">
        <v>162</v>
      </c>
      <c r="C122" s="144"/>
      <c r="D122" s="145"/>
      <c r="E122" s="145"/>
      <c r="F122" s="146"/>
      <c r="G122" s="147"/>
      <c r="H122" s="148"/>
      <c r="I122" s="94"/>
      <c r="J122" s="149"/>
      <c r="K122" s="150"/>
    </row>
    <row r="123" spans="1:11" ht="16.5">
      <c r="A123" s="14">
        <v>1</v>
      </c>
      <c r="B123" s="14" t="s">
        <v>227</v>
      </c>
      <c r="C123" s="16" t="s">
        <v>228</v>
      </c>
      <c r="D123" s="22">
        <v>353</v>
      </c>
      <c r="E123" s="22" t="s">
        <v>78</v>
      </c>
      <c r="F123" s="85">
        <v>68000</v>
      </c>
      <c r="G123" s="77">
        <v>1885</v>
      </c>
      <c r="H123" s="71">
        <v>1885</v>
      </c>
      <c r="I123" s="69">
        <f>ROUND(G123*13%*30/365,0)</f>
        <v>20</v>
      </c>
      <c r="J123" s="69">
        <f t="shared" ref="J123:J125" si="61">SUM(H123:I123)</f>
        <v>1905</v>
      </c>
      <c r="K123" s="106">
        <f t="shared" ref="K123:K125" si="62">G123-H123</f>
        <v>0</v>
      </c>
    </row>
    <row r="124" spans="1:11" ht="16.5">
      <c r="A124" s="14">
        <v>2</v>
      </c>
      <c r="B124" s="14" t="s">
        <v>227</v>
      </c>
      <c r="C124" s="16" t="s">
        <v>258</v>
      </c>
      <c r="D124" s="22">
        <v>383</v>
      </c>
      <c r="E124" s="22" t="s">
        <v>78</v>
      </c>
      <c r="F124" s="85">
        <v>90000</v>
      </c>
      <c r="G124" s="77">
        <v>12500</v>
      </c>
      <c r="H124" s="71">
        <f>ROUND(F124/36,0)</f>
        <v>2500</v>
      </c>
      <c r="I124" s="69">
        <f t="shared" ref="I124:I125" si="63">ROUND(G124*13%*30/365,0)</f>
        <v>134</v>
      </c>
      <c r="J124" s="69">
        <f t="shared" si="61"/>
        <v>2634</v>
      </c>
      <c r="K124" s="106">
        <f t="shared" si="62"/>
        <v>10000</v>
      </c>
    </row>
    <row r="125" spans="1:11" ht="16.5">
      <c r="A125" s="14">
        <v>3</v>
      </c>
      <c r="B125" s="14" t="s">
        <v>163</v>
      </c>
      <c r="C125" s="16" t="s">
        <v>434</v>
      </c>
      <c r="D125" s="22">
        <v>162</v>
      </c>
      <c r="E125" s="22" t="s">
        <v>78</v>
      </c>
      <c r="F125" s="85">
        <v>200000</v>
      </c>
      <c r="G125" s="77">
        <v>188000</v>
      </c>
      <c r="H125" s="71">
        <v>4000</v>
      </c>
      <c r="I125" s="69">
        <f t="shared" si="63"/>
        <v>2009</v>
      </c>
      <c r="J125" s="69">
        <f t="shared" si="61"/>
        <v>6009</v>
      </c>
      <c r="K125" s="106">
        <f t="shared" si="62"/>
        <v>184000</v>
      </c>
    </row>
    <row r="126" spans="1:11" ht="16.5">
      <c r="A126" s="14"/>
      <c r="B126" s="13" t="s">
        <v>4</v>
      </c>
      <c r="C126" s="20"/>
      <c r="D126" s="20"/>
      <c r="E126" s="20"/>
      <c r="F126" s="97">
        <f>SUM(F123:F125)</f>
        <v>358000</v>
      </c>
      <c r="G126" s="97">
        <f>SUM(G123:G125)</f>
        <v>202385</v>
      </c>
      <c r="H126" s="97">
        <f t="shared" ref="H126:K126" si="64">SUM(H123:H125)</f>
        <v>8385</v>
      </c>
      <c r="I126" s="97">
        <f t="shared" si="64"/>
        <v>2163</v>
      </c>
      <c r="J126" s="97">
        <f t="shared" si="64"/>
        <v>10548</v>
      </c>
      <c r="K126" s="97">
        <f t="shared" si="64"/>
        <v>194000</v>
      </c>
    </row>
    <row r="127" spans="1:11" ht="16.5">
      <c r="A127" s="34"/>
      <c r="B127" s="29"/>
      <c r="C127" s="30"/>
      <c r="D127" s="30"/>
      <c r="E127" s="30"/>
      <c r="F127" s="91"/>
      <c r="G127" s="91"/>
      <c r="H127" s="74"/>
      <c r="I127" s="74"/>
      <c r="J127" s="74"/>
      <c r="K127" s="169"/>
    </row>
    <row r="128" spans="1:11" ht="16.5">
      <c r="A128" s="34"/>
      <c r="B128" s="29" t="s">
        <v>282</v>
      </c>
      <c r="C128" s="30"/>
      <c r="D128" s="30"/>
      <c r="E128" s="30"/>
      <c r="F128" s="78"/>
      <c r="G128" s="79"/>
      <c r="H128" s="74"/>
      <c r="I128" s="80"/>
      <c r="J128" s="74"/>
      <c r="K128" s="55"/>
    </row>
    <row r="129" spans="1:11" ht="16.5">
      <c r="A129" s="14">
        <v>1</v>
      </c>
      <c r="B129" s="67" t="s">
        <v>84</v>
      </c>
      <c r="C129" s="16" t="s">
        <v>360</v>
      </c>
      <c r="D129" s="22">
        <v>77</v>
      </c>
      <c r="E129" s="22" t="s">
        <v>78</v>
      </c>
      <c r="F129" s="85">
        <v>150000</v>
      </c>
      <c r="G129" s="77">
        <v>99996</v>
      </c>
      <c r="H129" s="71">
        <f>ROUND(F129/36,0)</f>
        <v>4167</v>
      </c>
      <c r="I129" s="69">
        <f>ROUND(G129*13%*30/365,0)</f>
        <v>1068</v>
      </c>
      <c r="J129" s="104">
        <f>SUM(H129:I129)</f>
        <v>5235</v>
      </c>
      <c r="K129" s="106">
        <f t="shared" ref="K129:K130" si="65">G129-H129</f>
        <v>95829</v>
      </c>
    </row>
    <row r="130" spans="1:11" ht="16.5">
      <c r="A130" s="14">
        <v>2</v>
      </c>
      <c r="B130" s="14" t="s">
        <v>84</v>
      </c>
      <c r="C130" s="16" t="s">
        <v>392</v>
      </c>
      <c r="D130" s="22">
        <v>128</v>
      </c>
      <c r="E130" s="22" t="s">
        <v>78</v>
      </c>
      <c r="F130" s="85">
        <v>120000</v>
      </c>
      <c r="G130" s="77">
        <v>103200</v>
      </c>
      <c r="H130" s="71">
        <v>2400</v>
      </c>
      <c r="I130" s="69">
        <f>ROUND(G130*13%*30/365,0)</f>
        <v>1103</v>
      </c>
      <c r="J130" s="104">
        <f>SUM(H130:I130)</f>
        <v>3503</v>
      </c>
      <c r="K130" s="106">
        <f t="shared" si="65"/>
        <v>100800</v>
      </c>
    </row>
    <row r="131" spans="1:11" ht="16.5">
      <c r="A131" s="34"/>
      <c r="B131" s="29"/>
      <c r="C131" s="30"/>
      <c r="D131" s="30"/>
      <c r="E131" s="30"/>
      <c r="F131" s="97">
        <f>SUM(F129:F130)</f>
        <v>270000</v>
      </c>
      <c r="G131" s="97">
        <f t="shared" ref="G131:K131" si="66">SUM(G129:G130)</f>
        <v>203196</v>
      </c>
      <c r="H131" s="97">
        <f t="shared" si="66"/>
        <v>6567</v>
      </c>
      <c r="I131" s="97">
        <f t="shared" si="66"/>
        <v>2171</v>
      </c>
      <c r="J131" s="97">
        <f>SUM(H131:I131)</f>
        <v>8738</v>
      </c>
      <c r="K131" s="97">
        <f t="shared" si="66"/>
        <v>196629</v>
      </c>
    </row>
    <row r="132" spans="1:11" ht="16.5">
      <c r="A132" s="34"/>
      <c r="B132" s="29" t="s">
        <v>300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6.5">
      <c r="A133" s="14">
        <v>1</v>
      </c>
      <c r="B133" s="67" t="s">
        <v>406</v>
      </c>
      <c r="C133" s="16" t="s">
        <v>302</v>
      </c>
      <c r="D133" s="22">
        <v>8</v>
      </c>
      <c r="E133" s="22" t="s">
        <v>78</v>
      </c>
      <c r="F133" s="85">
        <v>200000</v>
      </c>
      <c r="G133" s="77">
        <v>77768</v>
      </c>
      <c r="H133" s="71">
        <f>ROUND(F133/36,0)</f>
        <v>5556</v>
      </c>
      <c r="I133" s="69">
        <f>ROUND(G133*13%*30/365,0)</f>
        <v>831</v>
      </c>
      <c r="J133" s="104">
        <f>SUM(H133:I133)</f>
        <v>6387</v>
      </c>
      <c r="K133" s="106">
        <f>SUM(G133-H133)</f>
        <v>72212</v>
      </c>
    </row>
    <row r="134" spans="1:11" ht="16.5">
      <c r="A134" s="152">
        <v>2</v>
      </c>
      <c r="B134" s="67" t="s">
        <v>406</v>
      </c>
      <c r="C134" s="16" t="s">
        <v>444</v>
      </c>
      <c r="D134" s="22">
        <v>12</v>
      </c>
      <c r="E134" s="22" t="s">
        <v>78</v>
      </c>
      <c r="F134" s="85">
        <v>200000</v>
      </c>
      <c r="G134" s="77">
        <v>77768</v>
      </c>
      <c r="H134" s="71">
        <f>ROUND(F134/36,0)</f>
        <v>5556</v>
      </c>
      <c r="I134" s="69">
        <f t="shared" ref="I134:I135" si="67">ROUND(G134*13%*30/365,0)</f>
        <v>831</v>
      </c>
      <c r="J134" s="104">
        <f t="shared" ref="J134:J135" si="68">SUM(H134:I134)</f>
        <v>6387</v>
      </c>
      <c r="K134" s="106">
        <f t="shared" ref="K134:K135" si="69">SUM(G134-H134)</f>
        <v>72212</v>
      </c>
    </row>
    <row r="135" spans="1:11" ht="16.5">
      <c r="A135" s="152">
        <v>3</v>
      </c>
      <c r="B135" s="152" t="s">
        <v>406</v>
      </c>
      <c r="C135" s="16" t="s">
        <v>303</v>
      </c>
      <c r="D135" s="22">
        <v>10</v>
      </c>
      <c r="E135" s="22" t="s">
        <v>78</v>
      </c>
      <c r="F135" s="85">
        <v>150000</v>
      </c>
      <c r="G135" s="77">
        <v>58326</v>
      </c>
      <c r="H135" s="71">
        <v>4167</v>
      </c>
      <c r="I135" s="69">
        <f t="shared" si="67"/>
        <v>623</v>
      </c>
      <c r="J135" s="104">
        <f t="shared" si="68"/>
        <v>4790</v>
      </c>
      <c r="K135" s="106">
        <f t="shared" si="69"/>
        <v>54159</v>
      </c>
    </row>
    <row r="136" spans="1:11" ht="16.5">
      <c r="A136" s="34"/>
      <c r="B136" s="29"/>
      <c r="C136" s="30"/>
      <c r="D136" s="30"/>
      <c r="E136" s="30"/>
      <c r="F136" s="97">
        <f>SUM(F133:F135)</f>
        <v>550000</v>
      </c>
      <c r="G136" s="97">
        <f t="shared" ref="G136:K136" si="70">SUM(G133:G135)</f>
        <v>213862</v>
      </c>
      <c r="H136" s="97">
        <f t="shared" si="70"/>
        <v>15279</v>
      </c>
      <c r="I136" s="97">
        <f t="shared" si="70"/>
        <v>2285</v>
      </c>
      <c r="J136" s="97">
        <f>SUM(H136:I136)</f>
        <v>17564</v>
      </c>
      <c r="K136" s="97">
        <f t="shared" si="70"/>
        <v>198583</v>
      </c>
    </row>
    <row r="137" spans="1:11" ht="16.5">
      <c r="A137" s="34"/>
      <c r="B137" s="29" t="s">
        <v>352</v>
      </c>
      <c r="C137" s="30"/>
      <c r="D137" s="30"/>
      <c r="E137" s="30"/>
      <c r="F137" s="78"/>
      <c r="G137" s="79"/>
      <c r="H137" s="74"/>
      <c r="I137" s="80"/>
      <c r="J137" s="74"/>
      <c r="K137" s="55"/>
    </row>
    <row r="138" spans="1:11" ht="16.5">
      <c r="A138" s="14">
        <v>1</v>
      </c>
      <c r="B138" s="67" t="s">
        <v>407</v>
      </c>
      <c r="C138" s="16" t="s">
        <v>351</v>
      </c>
      <c r="D138" s="22">
        <v>71</v>
      </c>
      <c r="E138" s="22" t="s">
        <v>78</v>
      </c>
      <c r="F138" s="85">
        <v>180000</v>
      </c>
      <c r="G138" s="77">
        <v>110000</v>
      </c>
      <c r="H138" s="71">
        <f>ROUND(F138/36,0)</f>
        <v>5000</v>
      </c>
      <c r="I138" s="69">
        <f>ROUND(G138*13%*30/365,0)</f>
        <v>1175</v>
      </c>
      <c r="J138" s="104">
        <f>SUM(H138:I138)</f>
        <v>6175</v>
      </c>
      <c r="K138" s="106">
        <f t="shared" ref="K138" si="71">G138-H138</f>
        <v>105000</v>
      </c>
    </row>
    <row r="139" spans="1:11" ht="16.5">
      <c r="A139" s="34"/>
      <c r="B139" s="29"/>
      <c r="C139" s="30"/>
      <c r="D139" s="30"/>
      <c r="E139" s="30"/>
      <c r="F139" s="97">
        <f>SUM(F138)</f>
        <v>180000</v>
      </c>
      <c r="G139" s="97">
        <f t="shared" ref="G139:K139" si="72">SUM(G138)</f>
        <v>110000</v>
      </c>
      <c r="H139" s="97">
        <f t="shared" si="72"/>
        <v>5000</v>
      </c>
      <c r="I139" s="97">
        <f t="shared" si="72"/>
        <v>1175</v>
      </c>
      <c r="J139" s="97">
        <f>SUM(H139:I139)</f>
        <v>6175</v>
      </c>
      <c r="K139" s="97">
        <f t="shared" si="72"/>
        <v>105000</v>
      </c>
    </row>
    <row r="140" spans="1:11" ht="16.5">
      <c r="A140" s="34"/>
      <c r="B140" s="29" t="s">
        <v>404</v>
      </c>
      <c r="C140" s="30"/>
      <c r="D140" s="30"/>
      <c r="E140" s="30"/>
      <c r="F140" s="78"/>
      <c r="G140" s="79"/>
      <c r="H140" s="74"/>
      <c r="I140" s="80"/>
      <c r="J140" s="74"/>
      <c r="K140" s="55"/>
    </row>
    <row r="141" spans="1:11" ht="16.5">
      <c r="A141" s="14">
        <v>1</v>
      </c>
      <c r="B141" s="67" t="s">
        <v>408</v>
      </c>
      <c r="C141" s="16" t="s">
        <v>420</v>
      </c>
      <c r="D141" s="22">
        <v>88</v>
      </c>
      <c r="E141" s="22" t="s">
        <v>78</v>
      </c>
      <c r="F141" s="85">
        <v>300000</v>
      </c>
      <c r="G141" s="77">
        <v>244800</v>
      </c>
      <c r="H141" s="71">
        <v>6000</v>
      </c>
      <c r="I141" s="69">
        <f>ROUND(G141*13%*30/365,0)</f>
        <v>2616</v>
      </c>
      <c r="J141" s="104">
        <f>SUM(H141:I141)</f>
        <v>8616</v>
      </c>
      <c r="K141" s="106">
        <f t="shared" ref="K141" si="73">G141-H141</f>
        <v>238800</v>
      </c>
    </row>
    <row r="142" spans="1:11" ht="16.5">
      <c r="A142" s="34"/>
      <c r="B142" s="29"/>
      <c r="C142" s="30"/>
      <c r="D142" s="30"/>
      <c r="E142" s="30"/>
      <c r="F142" s="97">
        <f>SUM(F141)</f>
        <v>300000</v>
      </c>
      <c r="G142" s="97">
        <f t="shared" ref="G142:I142" si="74">SUM(G141)</f>
        <v>244800</v>
      </c>
      <c r="H142" s="97">
        <f t="shared" si="74"/>
        <v>6000</v>
      </c>
      <c r="I142" s="97">
        <f t="shared" si="74"/>
        <v>2616</v>
      </c>
      <c r="J142" s="97">
        <f>SUM(H142:I142)</f>
        <v>8616</v>
      </c>
      <c r="K142" s="97">
        <f t="shared" ref="K142" si="75">SUM(K141)</f>
        <v>238800</v>
      </c>
    </row>
    <row r="143" spans="1:11" ht="17.25" thickBot="1">
      <c r="A143" s="34"/>
      <c r="B143" s="29"/>
      <c r="C143" s="30"/>
      <c r="D143" s="30"/>
      <c r="E143" s="30"/>
      <c r="F143" s="97"/>
      <c r="G143" s="97"/>
      <c r="H143" s="72"/>
      <c r="I143" s="72"/>
      <c r="J143" s="72"/>
      <c r="K143" s="131"/>
    </row>
    <row r="144" spans="1:11" ht="17.25" thickBot="1">
      <c r="B144" s="51" t="s">
        <v>20</v>
      </c>
      <c r="C144" s="39"/>
      <c r="D144" s="39"/>
      <c r="E144" s="39"/>
      <c r="F144" s="72">
        <f t="shared" ref="F144:K144" si="76">SUM(F139+F136+F131+F126+F120+F114+F108+F98+F93+F78+F66+F54+F41+F34+F27+F20+F11+F142)</f>
        <v>13522700</v>
      </c>
      <c r="G144" s="72">
        <f t="shared" si="76"/>
        <v>10095699</v>
      </c>
      <c r="H144" s="72">
        <f t="shared" si="76"/>
        <v>340119</v>
      </c>
      <c r="I144" s="72">
        <f t="shared" si="76"/>
        <v>112559</v>
      </c>
      <c r="J144" s="72">
        <f t="shared" si="76"/>
        <v>452678</v>
      </c>
      <c r="K144" s="72">
        <f t="shared" si="76"/>
        <v>9755580</v>
      </c>
    </row>
    <row r="145" spans="2:12">
      <c r="B145" s="2"/>
      <c r="C145" s="2"/>
      <c r="D145" s="3"/>
      <c r="E145" s="3"/>
      <c r="F145" s="3"/>
      <c r="G145" s="3"/>
    </row>
    <row r="146" spans="2:12">
      <c r="B146" s="2"/>
      <c r="C146" s="2"/>
      <c r="D146" s="3"/>
      <c r="E146" s="3"/>
      <c r="F146" s="3"/>
      <c r="G146" s="3"/>
    </row>
    <row r="147" spans="2:12" ht="18.75">
      <c r="E147" s="4"/>
      <c r="F147" s="1"/>
      <c r="G147" s="1"/>
      <c r="L147" t="s">
        <v>321</v>
      </c>
    </row>
    <row r="148" spans="2:12">
      <c r="F148" s="1"/>
      <c r="G148" s="1"/>
    </row>
    <row r="150" spans="2:12" ht="16.5">
      <c r="B150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5" max="10" man="1"/>
    <brk id="67" max="10" man="1"/>
    <brk id="109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M167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3" width="25.425781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7"/>
    </row>
    <row r="3" spans="1:11" ht="16.5">
      <c r="A3" s="9"/>
      <c r="B3" s="900" t="s">
        <v>396</v>
      </c>
      <c r="C3" s="900"/>
      <c r="D3" s="900"/>
      <c r="E3" s="900"/>
      <c r="F3" s="900"/>
      <c r="G3" s="900"/>
      <c r="H3" s="900"/>
      <c r="I3" s="7"/>
    </row>
    <row r="4" spans="1:11" ht="48" customHeight="1">
      <c r="A4" s="157" t="s">
        <v>0</v>
      </c>
      <c r="B4" s="10" t="s">
        <v>1</v>
      </c>
      <c r="C4" s="10" t="s">
        <v>21</v>
      </c>
      <c r="D4" s="10" t="s">
        <v>22</v>
      </c>
      <c r="E4" s="10" t="s">
        <v>23</v>
      </c>
      <c r="F4" s="11" t="s">
        <v>24</v>
      </c>
      <c r="G4" s="12" t="s">
        <v>25</v>
      </c>
      <c r="H4" s="12" t="s">
        <v>26</v>
      </c>
      <c r="I4" s="12" t="s">
        <v>27</v>
      </c>
      <c r="J4" s="98" t="s">
        <v>57</v>
      </c>
      <c r="K4" s="12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36106</v>
      </c>
      <c r="H6" s="71">
        <f t="shared" ref="H6:H8" si="0">ROUND(F6/36,0)</f>
        <v>2778</v>
      </c>
      <c r="I6" s="69">
        <f>ROUND(G6*13%*31/365,0)</f>
        <v>399</v>
      </c>
      <c r="J6" s="71">
        <f t="shared" ref="J6:J8" si="1">SUM(H6:I6)</f>
        <v>3177</v>
      </c>
      <c r="K6" s="135">
        <f t="shared" ref="K6:K8" si="2">G6-H6</f>
        <v>33328</v>
      </c>
    </row>
    <row r="7" spans="1:11" ht="16.5">
      <c r="A7" s="10">
        <v>2</v>
      </c>
      <c r="B7" s="156" t="s">
        <v>353</v>
      </c>
      <c r="C7" s="122" t="s">
        <v>354</v>
      </c>
      <c r="D7" s="124">
        <v>72</v>
      </c>
      <c r="E7" s="122" t="s">
        <v>38</v>
      </c>
      <c r="F7" s="70">
        <v>30000</v>
      </c>
      <c r="G7" s="77">
        <v>24169</v>
      </c>
      <c r="H7" s="71">
        <f t="shared" si="0"/>
        <v>833</v>
      </c>
      <c r="I7" s="69">
        <f t="shared" ref="I7:I8" si="3">ROUND(G7*13%*31/365,0)</f>
        <v>267</v>
      </c>
      <c r="J7" s="71">
        <f t="shared" si="1"/>
        <v>1100</v>
      </c>
      <c r="K7" s="135">
        <f t="shared" si="2"/>
        <v>23336</v>
      </c>
    </row>
    <row r="8" spans="1:11" ht="16.5">
      <c r="A8" s="10">
        <v>3</v>
      </c>
      <c r="B8" s="156" t="s">
        <v>353</v>
      </c>
      <c r="C8" s="122" t="s">
        <v>362</v>
      </c>
      <c r="D8" s="124">
        <v>74</v>
      </c>
      <c r="E8" s="122" t="s">
        <v>38</v>
      </c>
      <c r="F8" s="70">
        <v>50000</v>
      </c>
      <c r="G8" s="77">
        <v>41666</v>
      </c>
      <c r="H8" s="71">
        <f t="shared" si="0"/>
        <v>1389</v>
      </c>
      <c r="I8" s="69">
        <f t="shared" si="3"/>
        <v>460</v>
      </c>
      <c r="J8" s="71">
        <f t="shared" si="1"/>
        <v>1849</v>
      </c>
      <c r="K8" s="135">
        <f t="shared" si="2"/>
        <v>40277</v>
      </c>
    </row>
    <row r="9" spans="1:11" ht="16.5">
      <c r="A9" s="10"/>
      <c r="B9" s="13" t="s">
        <v>4</v>
      </c>
      <c r="C9" s="10"/>
      <c r="D9" s="10"/>
      <c r="E9" s="10"/>
      <c r="F9" s="127">
        <f>SUM(F6:F8)</f>
        <v>180000</v>
      </c>
      <c r="G9" s="127">
        <f t="shared" ref="G9:K9" si="4">SUM(G6:G8)</f>
        <v>101941</v>
      </c>
      <c r="H9" s="127">
        <f t="shared" si="4"/>
        <v>5000</v>
      </c>
      <c r="I9" s="127">
        <f t="shared" si="4"/>
        <v>1126</v>
      </c>
      <c r="J9" s="127">
        <f t="shared" si="4"/>
        <v>6126</v>
      </c>
      <c r="K9" s="127">
        <f t="shared" si="4"/>
        <v>96941</v>
      </c>
    </row>
    <row r="10" spans="1:11" ht="16.5">
      <c r="A10" s="44"/>
      <c r="B10" s="29"/>
      <c r="C10" s="44"/>
      <c r="D10" s="44"/>
      <c r="E10" s="44"/>
      <c r="F10" s="159"/>
      <c r="G10" s="159"/>
      <c r="H10" s="159"/>
      <c r="I10" s="159"/>
      <c r="J10" s="159"/>
      <c r="K10" s="160"/>
    </row>
    <row r="11" spans="1:11" ht="16.5">
      <c r="A11" s="28"/>
      <c r="B11" s="29" t="s">
        <v>5</v>
      </c>
      <c r="C11" s="30"/>
      <c r="D11" s="30"/>
      <c r="E11" s="30"/>
      <c r="F11" s="73"/>
      <c r="G11" s="73"/>
      <c r="H11" s="75"/>
      <c r="I11" s="76"/>
      <c r="J11" s="76"/>
      <c r="K11" s="120"/>
    </row>
    <row r="12" spans="1:11" ht="15.75">
      <c r="A12" s="15">
        <v>1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2500</v>
      </c>
      <c r="H12" s="71">
        <f>ROUND(F12/36,0)</f>
        <v>2500</v>
      </c>
      <c r="I12" s="69">
        <f>ROUND(G12*13%*31/365,0)</f>
        <v>28</v>
      </c>
      <c r="J12" s="71">
        <f t="shared" ref="J12:J26" si="5">SUM(H12:I12)</f>
        <v>2528</v>
      </c>
      <c r="K12" s="106">
        <f t="shared" ref="K12:K26" si="6">G12-H12</f>
        <v>0</v>
      </c>
    </row>
    <row r="13" spans="1:11" ht="15.75">
      <c r="A13" s="15">
        <v>2</v>
      </c>
      <c r="B13" s="14" t="s">
        <v>179</v>
      </c>
      <c r="C13" s="16" t="s">
        <v>367</v>
      </c>
      <c r="D13" s="17">
        <v>82</v>
      </c>
      <c r="E13" s="16" t="s">
        <v>38</v>
      </c>
      <c r="F13" s="70">
        <v>250000</v>
      </c>
      <c r="G13" s="77">
        <v>228260</v>
      </c>
      <c r="H13" s="71">
        <v>5435</v>
      </c>
      <c r="I13" s="69">
        <f t="shared" ref="I13:I18" si="7">ROUND(G13*13%*31/365,0)</f>
        <v>2520</v>
      </c>
      <c r="J13" s="71">
        <f t="shared" si="5"/>
        <v>7955</v>
      </c>
      <c r="K13" s="106">
        <f t="shared" si="6"/>
        <v>222825</v>
      </c>
    </row>
    <row r="14" spans="1:11" ht="15.75">
      <c r="A14" s="15">
        <v>3</v>
      </c>
      <c r="B14" s="14" t="s">
        <v>179</v>
      </c>
      <c r="C14" s="16" t="s">
        <v>376</v>
      </c>
      <c r="D14" s="17">
        <v>84</v>
      </c>
      <c r="E14" s="16" t="s">
        <v>38</v>
      </c>
      <c r="F14" s="70">
        <v>250000</v>
      </c>
      <c r="G14" s="77">
        <v>230000</v>
      </c>
      <c r="H14" s="71">
        <v>5000</v>
      </c>
      <c r="I14" s="69">
        <f t="shared" si="7"/>
        <v>2539</v>
      </c>
      <c r="J14" s="71">
        <f t="shared" si="5"/>
        <v>7539</v>
      </c>
      <c r="K14" s="106">
        <f t="shared" si="6"/>
        <v>225000</v>
      </c>
    </row>
    <row r="15" spans="1:11" ht="15.75">
      <c r="A15" s="15">
        <v>4</v>
      </c>
      <c r="B15" s="14" t="s">
        <v>5</v>
      </c>
      <c r="C15" s="16" t="s">
        <v>375</v>
      </c>
      <c r="D15" s="17">
        <v>86</v>
      </c>
      <c r="E15" s="16" t="s">
        <v>38</v>
      </c>
      <c r="F15" s="70">
        <v>400000</v>
      </c>
      <c r="G15" s="77">
        <v>376000</v>
      </c>
      <c r="H15" s="71">
        <v>8000</v>
      </c>
      <c r="I15" s="69">
        <f t="shared" si="7"/>
        <v>4151</v>
      </c>
      <c r="J15" s="71">
        <f t="shared" si="5"/>
        <v>12151</v>
      </c>
      <c r="K15" s="106">
        <f t="shared" si="6"/>
        <v>368000</v>
      </c>
    </row>
    <row r="16" spans="1:11" ht="15.75">
      <c r="A16" s="15">
        <v>5</v>
      </c>
      <c r="B16" s="14" t="s">
        <v>5</v>
      </c>
      <c r="C16" s="16" t="s">
        <v>143</v>
      </c>
      <c r="D16" s="17">
        <v>102</v>
      </c>
      <c r="E16" s="16" t="s">
        <v>38</v>
      </c>
      <c r="F16" s="70">
        <v>190000</v>
      </c>
      <c r="G16" s="77">
        <v>182400</v>
      </c>
      <c r="H16" s="71">
        <v>3800</v>
      </c>
      <c r="I16" s="69">
        <f t="shared" si="7"/>
        <v>2014</v>
      </c>
      <c r="J16" s="71">
        <f t="shared" si="5"/>
        <v>5814</v>
      </c>
      <c r="K16" s="106">
        <f t="shared" si="6"/>
        <v>178600</v>
      </c>
    </row>
    <row r="17" spans="1:11" ht="15.75">
      <c r="A17" s="15">
        <v>6</v>
      </c>
      <c r="B17" s="14" t="s">
        <v>128</v>
      </c>
      <c r="C17" s="16" t="s">
        <v>373</v>
      </c>
      <c r="D17" s="17">
        <v>291</v>
      </c>
      <c r="E17" s="16" t="s">
        <v>38</v>
      </c>
      <c r="F17" s="70">
        <v>150000</v>
      </c>
      <c r="G17" s="77">
        <v>16656</v>
      </c>
      <c r="H17" s="71">
        <f t="shared" ref="H17" si="8">ROUND(F17/36,0)</f>
        <v>4167</v>
      </c>
      <c r="I17" s="69">
        <f t="shared" si="7"/>
        <v>184</v>
      </c>
      <c r="J17" s="71">
        <f t="shared" si="5"/>
        <v>4351</v>
      </c>
      <c r="K17" s="106">
        <f>G17-H17</f>
        <v>12489</v>
      </c>
    </row>
    <row r="18" spans="1:11" ht="15.75">
      <c r="A18" s="15">
        <v>7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192000</v>
      </c>
      <c r="H18" s="71">
        <v>4000</v>
      </c>
      <c r="I18" s="69">
        <f t="shared" si="7"/>
        <v>2120</v>
      </c>
      <c r="J18" s="71">
        <f t="shared" si="5"/>
        <v>6120</v>
      </c>
      <c r="K18" s="106">
        <f>G18-H18</f>
        <v>188000</v>
      </c>
    </row>
    <row r="19" spans="1:11" ht="16.5">
      <c r="A19" s="15"/>
      <c r="B19" s="13" t="s">
        <v>4</v>
      </c>
      <c r="C19" s="16"/>
      <c r="D19" s="17"/>
      <c r="E19" s="16"/>
      <c r="F19" s="97">
        <f t="shared" ref="F19:K19" si="9">SUM(F12:F18)</f>
        <v>1530000</v>
      </c>
      <c r="G19" s="97">
        <f t="shared" si="9"/>
        <v>1227816</v>
      </c>
      <c r="H19" s="97">
        <f t="shared" si="9"/>
        <v>32902</v>
      </c>
      <c r="I19" s="97">
        <f t="shared" si="9"/>
        <v>13556</v>
      </c>
      <c r="J19" s="97">
        <f t="shared" si="9"/>
        <v>46458</v>
      </c>
      <c r="K19" s="97">
        <f t="shared" si="9"/>
        <v>1194914</v>
      </c>
    </row>
    <row r="20" spans="1:11" ht="16.5">
      <c r="A20" s="15"/>
      <c r="B20" s="13"/>
      <c r="C20" s="16"/>
      <c r="D20" s="17"/>
      <c r="E20" s="16"/>
      <c r="F20" s="97"/>
      <c r="G20" s="161"/>
      <c r="H20" s="88"/>
      <c r="I20" s="72"/>
      <c r="J20" s="88"/>
      <c r="K20" s="131"/>
    </row>
    <row r="21" spans="1:11" ht="16.5">
      <c r="A21" s="15"/>
      <c r="B21" s="13" t="s">
        <v>363</v>
      </c>
      <c r="C21" s="16"/>
      <c r="D21" s="17"/>
      <c r="E21" s="16"/>
      <c r="F21" s="70"/>
      <c r="G21" s="77"/>
      <c r="H21" s="71"/>
      <c r="I21" s="69"/>
      <c r="J21" s="71"/>
      <c r="K21" s="106"/>
    </row>
    <row r="22" spans="1:11" ht="15.75">
      <c r="A22" s="15">
        <v>1</v>
      </c>
      <c r="B22" s="14" t="s">
        <v>357</v>
      </c>
      <c r="C22" s="16" t="s">
        <v>370</v>
      </c>
      <c r="D22" s="17">
        <v>275</v>
      </c>
      <c r="E22" s="16" t="s">
        <v>38</v>
      </c>
      <c r="F22" s="70">
        <v>200000</v>
      </c>
      <c r="G22" s="77">
        <v>5894</v>
      </c>
      <c r="H22" s="71">
        <v>5894</v>
      </c>
      <c r="I22" s="69">
        <f>ROUND(G22*13%*31/365,0)</f>
        <v>65</v>
      </c>
      <c r="J22" s="71">
        <f t="shared" si="5"/>
        <v>5959</v>
      </c>
      <c r="K22" s="106">
        <f t="shared" si="6"/>
        <v>0</v>
      </c>
    </row>
    <row r="23" spans="1:11" ht="15.75">
      <c r="A23" s="15">
        <v>2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275000</v>
      </c>
      <c r="G23" s="77">
        <v>258500</v>
      </c>
      <c r="H23" s="71">
        <v>5500</v>
      </c>
      <c r="I23" s="69">
        <f t="shared" ref="I23:I26" si="10">ROUND(G23*13%*31/365,0)</f>
        <v>2854</v>
      </c>
      <c r="J23" s="71">
        <f t="shared" si="5"/>
        <v>8354</v>
      </c>
      <c r="K23" s="106">
        <f t="shared" si="6"/>
        <v>253000</v>
      </c>
    </row>
    <row r="24" spans="1:11" ht="15.75">
      <c r="A24" s="15">
        <v>3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280000</v>
      </c>
      <c r="G24" s="77">
        <v>268800</v>
      </c>
      <c r="H24" s="71">
        <v>5600</v>
      </c>
      <c r="I24" s="69">
        <f t="shared" si="10"/>
        <v>2968</v>
      </c>
      <c r="J24" s="71">
        <f t="shared" si="5"/>
        <v>8568</v>
      </c>
      <c r="K24" s="106">
        <f t="shared" si="6"/>
        <v>263200</v>
      </c>
    </row>
    <row r="25" spans="1:11" ht="15.75">
      <c r="A25" s="15">
        <v>4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340000</v>
      </c>
      <c r="G25" s="77">
        <v>319600</v>
      </c>
      <c r="H25" s="71">
        <v>6800</v>
      </c>
      <c r="I25" s="69">
        <f t="shared" si="10"/>
        <v>3529</v>
      </c>
      <c r="J25" s="71">
        <f t="shared" si="5"/>
        <v>10329</v>
      </c>
      <c r="K25" s="106">
        <f t="shared" si="6"/>
        <v>312800</v>
      </c>
    </row>
    <row r="26" spans="1:11" ht="15.75">
      <c r="A26" s="15">
        <v>5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200000</v>
      </c>
      <c r="G26" s="77">
        <v>180000</v>
      </c>
      <c r="H26" s="71">
        <v>4000</v>
      </c>
      <c r="I26" s="69">
        <f t="shared" si="10"/>
        <v>1987</v>
      </c>
      <c r="J26" s="71">
        <f t="shared" si="5"/>
        <v>5987</v>
      </c>
      <c r="K26" s="106">
        <f t="shared" si="6"/>
        <v>176000</v>
      </c>
    </row>
    <row r="27" spans="1:11" ht="16.5">
      <c r="B27" s="13" t="s">
        <v>4</v>
      </c>
      <c r="F27" s="131">
        <f t="shared" ref="F27:K27" si="11">SUM(F22:F26)</f>
        <v>1295000</v>
      </c>
      <c r="G27" s="131">
        <f t="shared" si="11"/>
        <v>1032794</v>
      </c>
      <c r="H27" s="131">
        <f t="shared" si="11"/>
        <v>27794</v>
      </c>
      <c r="I27" s="131">
        <f t="shared" si="11"/>
        <v>11403</v>
      </c>
      <c r="J27" s="131">
        <f>SUM(H27:I27)</f>
        <v>39197</v>
      </c>
      <c r="K27" s="131">
        <f t="shared" si="11"/>
        <v>1005000</v>
      </c>
    </row>
    <row r="28" spans="1:11" ht="16.5">
      <c r="A28" s="15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10</v>
      </c>
      <c r="C30" s="16" t="s">
        <v>140</v>
      </c>
      <c r="D30" s="26" t="s">
        <v>141</v>
      </c>
      <c r="E30" s="16" t="s">
        <v>38</v>
      </c>
      <c r="F30" s="70">
        <v>250000</v>
      </c>
      <c r="G30" s="77">
        <v>13904</v>
      </c>
      <c r="H30" s="71">
        <v>6944</v>
      </c>
      <c r="I30" s="69">
        <f>ROUND(G30*13%*31/365,0)</f>
        <v>154</v>
      </c>
      <c r="J30" s="69">
        <f t="shared" ref="J30:J33" si="12">SUM(H30:I30)</f>
        <v>7098</v>
      </c>
      <c r="K30" s="106">
        <f t="shared" ref="K30:K35" si="13">G30-H30</f>
        <v>6960</v>
      </c>
    </row>
    <row r="31" spans="1:11" ht="15.75">
      <c r="A31" s="15">
        <v>2</v>
      </c>
      <c r="B31" s="158" t="s">
        <v>91</v>
      </c>
      <c r="C31" s="16" t="s">
        <v>93</v>
      </c>
      <c r="D31" s="26" t="s">
        <v>95</v>
      </c>
      <c r="E31" s="16" t="s">
        <v>38</v>
      </c>
      <c r="F31" s="70">
        <v>25000</v>
      </c>
      <c r="G31" s="77">
        <v>710</v>
      </c>
      <c r="H31" s="71">
        <v>710</v>
      </c>
      <c r="I31" s="69">
        <f t="shared" ref="I31:I36" si="14">ROUND(G31*13%*31/365,0)</f>
        <v>8</v>
      </c>
      <c r="J31" s="69">
        <f t="shared" si="12"/>
        <v>718</v>
      </c>
      <c r="K31" s="106">
        <f t="shared" si="13"/>
        <v>0</v>
      </c>
    </row>
    <row r="32" spans="1:11" ht="15.75">
      <c r="A32" s="15">
        <v>3</v>
      </c>
      <c r="B32" s="158" t="s">
        <v>182</v>
      </c>
      <c r="C32" s="16" t="s">
        <v>194</v>
      </c>
      <c r="D32" s="26" t="s">
        <v>195</v>
      </c>
      <c r="E32" s="16" t="s">
        <v>38</v>
      </c>
      <c r="F32" s="70">
        <v>120000</v>
      </c>
      <c r="G32" s="77">
        <v>13344</v>
      </c>
      <c r="H32" s="71">
        <v>3333</v>
      </c>
      <c r="I32" s="69">
        <f t="shared" si="14"/>
        <v>147</v>
      </c>
      <c r="J32" s="69">
        <f t="shared" si="12"/>
        <v>3480</v>
      </c>
      <c r="K32" s="106">
        <f t="shared" si="13"/>
        <v>10011</v>
      </c>
    </row>
    <row r="33" spans="1:11" ht="15.75">
      <c r="A33" s="15">
        <v>4</v>
      </c>
      <c r="B33" s="158" t="s">
        <v>182</v>
      </c>
      <c r="C33" s="16" t="s">
        <v>221</v>
      </c>
      <c r="D33" s="26" t="s">
        <v>219</v>
      </c>
      <c r="E33" s="16" t="s">
        <v>38</v>
      </c>
      <c r="F33" s="70">
        <v>85000</v>
      </c>
      <c r="G33" s="77">
        <v>16531</v>
      </c>
      <c r="H33" s="71">
        <f t="shared" ref="H33:H35" si="15">ROUND(F33/36,0)</f>
        <v>2361</v>
      </c>
      <c r="I33" s="69">
        <f t="shared" si="14"/>
        <v>183</v>
      </c>
      <c r="J33" s="69">
        <f t="shared" si="12"/>
        <v>2544</v>
      </c>
      <c r="K33" s="106">
        <f t="shared" si="13"/>
        <v>14170</v>
      </c>
    </row>
    <row r="34" spans="1:11" ht="15.75">
      <c r="A34" s="15">
        <v>5</v>
      </c>
      <c r="B34" s="158" t="s">
        <v>120</v>
      </c>
      <c r="C34" s="16" t="s">
        <v>305</v>
      </c>
      <c r="D34" s="26" t="s">
        <v>306</v>
      </c>
      <c r="E34" s="16" t="s">
        <v>38</v>
      </c>
      <c r="F34" s="70">
        <v>170000</v>
      </c>
      <c r="G34" s="77">
        <v>94448</v>
      </c>
      <c r="H34" s="71">
        <f t="shared" si="15"/>
        <v>4722</v>
      </c>
      <c r="I34" s="69">
        <f t="shared" si="14"/>
        <v>1043</v>
      </c>
      <c r="J34" s="69">
        <f t="shared" ref="J34:J35" si="16">SUM(H34:I34)</f>
        <v>5765</v>
      </c>
      <c r="K34" s="106">
        <f t="shared" si="13"/>
        <v>89726</v>
      </c>
    </row>
    <row r="35" spans="1:11" ht="15.75">
      <c r="A35" s="15">
        <v>6</v>
      </c>
      <c r="B35" s="158" t="s">
        <v>120</v>
      </c>
      <c r="C35" s="16" t="s">
        <v>307</v>
      </c>
      <c r="D35" s="26" t="s">
        <v>308</v>
      </c>
      <c r="E35" s="16" t="s">
        <v>38</v>
      </c>
      <c r="F35" s="70">
        <v>150000</v>
      </c>
      <c r="G35" s="77">
        <v>83328</v>
      </c>
      <c r="H35" s="71">
        <f t="shared" si="15"/>
        <v>4167</v>
      </c>
      <c r="I35" s="69">
        <f t="shared" si="14"/>
        <v>920</v>
      </c>
      <c r="J35" s="69">
        <f t="shared" si="16"/>
        <v>5087</v>
      </c>
      <c r="K35" s="106">
        <f t="shared" si="13"/>
        <v>79161</v>
      </c>
    </row>
    <row r="36" spans="1:11" ht="15.75">
      <c r="A36" s="15">
        <v>7</v>
      </c>
      <c r="B36" s="158" t="s">
        <v>120</v>
      </c>
      <c r="C36" s="16" t="s">
        <v>325</v>
      </c>
      <c r="D36" s="26" t="s">
        <v>326</v>
      </c>
      <c r="E36" s="16" t="s">
        <v>38</v>
      </c>
      <c r="F36" s="70">
        <v>130000</v>
      </c>
      <c r="G36" s="77">
        <v>86668</v>
      </c>
      <c r="H36" s="71">
        <v>3611</v>
      </c>
      <c r="I36" s="69">
        <f t="shared" si="14"/>
        <v>957</v>
      </c>
      <c r="J36" s="69">
        <f>SUM(H36:I36)</f>
        <v>4568</v>
      </c>
      <c r="K36" s="106">
        <f>G36-H36</f>
        <v>83057</v>
      </c>
    </row>
    <row r="37" spans="1:11" ht="16.5">
      <c r="A37" s="15"/>
      <c r="B37" s="13" t="s">
        <v>4</v>
      </c>
      <c r="C37" s="20"/>
      <c r="D37" s="20"/>
      <c r="E37" s="20"/>
      <c r="F37" s="72">
        <f>SUM(F30:F36)</f>
        <v>930000</v>
      </c>
      <c r="G37" s="72">
        <f t="shared" ref="G37:K37" si="17">SUM(G30:G36)</f>
        <v>308933</v>
      </c>
      <c r="H37" s="72">
        <f t="shared" si="17"/>
        <v>25848</v>
      </c>
      <c r="I37" s="72">
        <f t="shared" si="17"/>
        <v>3412</v>
      </c>
      <c r="J37" s="72">
        <f>SUM(H37:I37)</f>
        <v>29260</v>
      </c>
      <c r="K37" s="72">
        <f t="shared" si="17"/>
        <v>283085</v>
      </c>
    </row>
    <row r="38" spans="1:11" ht="16.5">
      <c r="A38" s="28"/>
      <c r="B38" s="29"/>
      <c r="C38" s="30"/>
      <c r="D38" s="30"/>
      <c r="E38" s="30"/>
      <c r="F38" s="78"/>
      <c r="G38" s="79"/>
      <c r="H38" s="74"/>
      <c r="I38" s="80"/>
      <c r="J38" s="74"/>
      <c r="K38" s="55"/>
    </row>
    <row r="39" spans="1:11" ht="16.5">
      <c r="A39" s="28"/>
      <c r="B39" s="29" t="s">
        <v>11</v>
      </c>
      <c r="C39" s="30"/>
      <c r="D39" s="30"/>
      <c r="E39" s="30"/>
      <c r="F39" s="78"/>
      <c r="G39" s="79"/>
      <c r="H39" s="76"/>
      <c r="I39" s="80"/>
      <c r="J39" s="76"/>
      <c r="K39" s="55"/>
    </row>
    <row r="40" spans="1:11" ht="15.75">
      <c r="A40" s="15">
        <v>1</v>
      </c>
      <c r="B40" s="14" t="s">
        <v>11</v>
      </c>
      <c r="C40" s="16" t="s">
        <v>349</v>
      </c>
      <c r="D40" s="19">
        <v>70</v>
      </c>
      <c r="E40" s="16" t="s">
        <v>38</v>
      </c>
      <c r="F40" s="70">
        <v>300000</v>
      </c>
      <c r="G40" s="77">
        <v>233336</v>
      </c>
      <c r="H40" s="71">
        <f>ROUND(F40/36,0)</f>
        <v>8333</v>
      </c>
      <c r="I40" s="69">
        <f>ROUND(G40*13%*31/365,0)</f>
        <v>2576</v>
      </c>
      <c r="J40" s="99">
        <f t="shared" ref="J40:J43" si="18">SUM(H40:I40)</f>
        <v>10909</v>
      </c>
      <c r="K40" s="106">
        <f t="shared" ref="K40:K43" si="19">G40-H40</f>
        <v>225003</v>
      </c>
    </row>
    <row r="41" spans="1:11" ht="15.75">
      <c r="A41" s="15">
        <v>2</v>
      </c>
      <c r="B41" s="14" t="s">
        <v>11</v>
      </c>
      <c r="C41" s="16" t="s">
        <v>344</v>
      </c>
      <c r="D41" s="19">
        <v>66</v>
      </c>
      <c r="E41" s="16" t="s">
        <v>38</v>
      </c>
      <c r="F41" s="70">
        <v>250000</v>
      </c>
      <c r="G41" s="77">
        <v>187504</v>
      </c>
      <c r="H41" s="71">
        <f>ROUND(F41/36,0)</f>
        <v>6944</v>
      </c>
      <c r="I41" s="69">
        <f t="shared" ref="I41:I43" si="20">ROUND(G41*13%*31/365,0)</f>
        <v>2070</v>
      </c>
      <c r="J41" s="99">
        <f t="shared" si="18"/>
        <v>9014</v>
      </c>
      <c r="K41" s="106">
        <f t="shared" si="19"/>
        <v>180560</v>
      </c>
    </row>
    <row r="42" spans="1:11" ht="15.75">
      <c r="A42" s="15">
        <v>3</v>
      </c>
      <c r="B42" s="14" t="s">
        <v>73</v>
      </c>
      <c r="C42" s="16" t="s">
        <v>347</v>
      </c>
      <c r="D42" s="19">
        <v>68</v>
      </c>
      <c r="E42" s="16" t="s">
        <v>38</v>
      </c>
      <c r="F42" s="70">
        <v>100000</v>
      </c>
      <c r="G42" s="77">
        <v>77776</v>
      </c>
      <c r="H42" s="71">
        <v>2778</v>
      </c>
      <c r="I42" s="69">
        <f t="shared" si="20"/>
        <v>859</v>
      </c>
      <c r="J42" s="99">
        <f t="shared" si="18"/>
        <v>3637</v>
      </c>
      <c r="K42" s="106">
        <f t="shared" si="19"/>
        <v>74998</v>
      </c>
    </row>
    <row r="43" spans="1:11" ht="15.75">
      <c r="A43" s="15">
        <v>4</v>
      </c>
      <c r="B43" s="14" t="s">
        <v>73</v>
      </c>
      <c r="C43" s="16" t="s">
        <v>348</v>
      </c>
      <c r="D43" s="19">
        <v>69</v>
      </c>
      <c r="E43" s="16" t="s">
        <v>38</v>
      </c>
      <c r="F43" s="70">
        <v>340000</v>
      </c>
      <c r="G43" s="77">
        <v>155000</v>
      </c>
      <c r="H43" s="71">
        <v>10625</v>
      </c>
      <c r="I43" s="69">
        <f t="shared" si="20"/>
        <v>1711</v>
      </c>
      <c r="J43" s="99">
        <f t="shared" si="18"/>
        <v>12336</v>
      </c>
      <c r="K43" s="106">
        <f t="shared" si="19"/>
        <v>144375</v>
      </c>
    </row>
    <row r="44" spans="1:11" ht="16.5">
      <c r="A44" s="15"/>
      <c r="B44" s="13" t="s">
        <v>4</v>
      </c>
      <c r="C44" s="20"/>
      <c r="D44" s="20"/>
      <c r="E44" s="20"/>
      <c r="F44" s="72">
        <f t="shared" ref="F44:K44" si="21">SUM(F40:F43)</f>
        <v>990000</v>
      </c>
      <c r="G44" s="72">
        <f t="shared" si="21"/>
        <v>653616</v>
      </c>
      <c r="H44" s="72">
        <f t="shared" si="21"/>
        <v>28680</v>
      </c>
      <c r="I44" s="72">
        <f t="shared" si="21"/>
        <v>7216</v>
      </c>
      <c r="J44" s="72">
        <f>SUM(H44:I44)</f>
        <v>35896</v>
      </c>
      <c r="K44" s="72">
        <f t="shared" si="21"/>
        <v>624936</v>
      </c>
    </row>
    <row r="45" spans="1:11" ht="16.5">
      <c r="A45" s="28"/>
      <c r="B45" s="29"/>
      <c r="C45" s="30"/>
      <c r="D45" s="30"/>
      <c r="E45" s="30"/>
      <c r="F45" s="78"/>
      <c r="G45" s="79"/>
      <c r="H45" s="74"/>
      <c r="I45" s="80"/>
      <c r="J45" s="74"/>
      <c r="K45" s="55"/>
    </row>
    <row r="46" spans="1:11" ht="16.5">
      <c r="A46" s="28"/>
      <c r="B46" s="29" t="s">
        <v>14</v>
      </c>
      <c r="C46" s="30"/>
      <c r="D46" s="30"/>
      <c r="E46" s="30"/>
      <c r="F46" s="78"/>
      <c r="G46" s="79"/>
      <c r="H46" s="76"/>
      <c r="I46" s="94"/>
      <c r="J46" s="76"/>
      <c r="K46" s="55"/>
    </row>
    <row r="47" spans="1:11" ht="15.75">
      <c r="A47" s="15">
        <v>1</v>
      </c>
      <c r="B47" s="14" t="s">
        <v>317</v>
      </c>
      <c r="C47" s="16" t="s">
        <v>318</v>
      </c>
      <c r="D47" s="17">
        <v>38</v>
      </c>
      <c r="E47" s="16" t="s">
        <v>38</v>
      </c>
      <c r="F47" s="70">
        <v>135000</v>
      </c>
      <c r="G47" s="77">
        <v>82500</v>
      </c>
      <c r="H47" s="71">
        <f t="shared" ref="H47:H55" si="22">ROUND(F47/36,0)</f>
        <v>3750</v>
      </c>
      <c r="I47" s="69">
        <f>ROUND(G47*13%*31/365,0)</f>
        <v>911</v>
      </c>
      <c r="J47" s="99">
        <f t="shared" ref="J47:J52" si="23">SUM(H47:I47)</f>
        <v>4661</v>
      </c>
      <c r="K47" s="106">
        <f t="shared" ref="K47:K58" si="24">G47-H47</f>
        <v>78750</v>
      </c>
    </row>
    <row r="48" spans="1:11" ht="15.75">
      <c r="A48" s="15">
        <v>2</v>
      </c>
      <c r="B48" s="14" t="s">
        <v>97</v>
      </c>
      <c r="C48" s="16" t="s">
        <v>99</v>
      </c>
      <c r="D48" s="17">
        <v>206</v>
      </c>
      <c r="E48" s="16" t="s">
        <v>38</v>
      </c>
      <c r="F48" s="70">
        <v>130000</v>
      </c>
      <c r="G48" s="77">
        <v>3615</v>
      </c>
      <c r="H48" s="71">
        <v>3615</v>
      </c>
      <c r="I48" s="69">
        <f t="shared" ref="I48:I58" si="25">ROUND(G48*13%*31/365,0)</f>
        <v>40</v>
      </c>
      <c r="J48" s="99">
        <f t="shared" si="23"/>
        <v>3655</v>
      </c>
      <c r="K48" s="106">
        <f t="shared" si="24"/>
        <v>0</v>
      </c>
    </row>
    <row r="49" spans="1:11" ht="15.75">
      <c r="A49" s="15">
        <v>3</v>
      </c>
      <c r="B49" s="14" t="s">
        <v>97</v>
      </c>
      <c r="C49" s="16" t="s">
        <v>231</v>
      </c>
      <c r="D49" s="17">
        <v>356</v>
      </c>
      <c r="E49" s="16" t="s">
        <v>38</v>
      </c>
      <c r="F49" s="70">
        <v>99000</v>
      </c>
      <c r="G49" s="77">
        <v>14552</v>
      </c>
      <c r="H49" s="71">
        <f>ROUND(F49/34,0)</f>
        <v>2912</v>
      </c>
      <c r="I49" s="69">
        <f t="shared" si="25"/>
        <v>161</v>
      </c>
      <c r="J49" s="99">
        <f t="shared" si="23"/>
        <v>3073</v>
      </c>
      <c r="K49" s="106">
        <f t="shared" si="24"/>
        <v>11640</v>
      </c>
    </row>
    <row r="50" spans="1:11" ht="15.75">
      <c r="A50" s="15">
        <v>4</v>
      </c>
      <c r="B50" s="14" t="s">
        <v>117</v>
      </c>
      <c r="C50" s="16" t="s">
        <v>118</v>
      </c>
      <c r="D50" s="17">
        <v>242</v>
      </c>
      <c r="E50" s="16" t="s">
        <v>38</v>
      </c>
      <c r="F50" s="70">
        <v>85000</v>
      </c>
      <c r="G50" s="77">
        <v>4726</v>
      </c>
      <c r="H50" s="71">
        <f t="shared" si="22"/>
        <v>2361</v>
      </c>
      <c r="I50" s="69">
        <f t="shared" si="25"/>
        <v>52</v>
      </c>
      <c r="J50" s="99">
        <f t="shared" si="23"/>
        <v>2413</v>
      </c>
      <c r="K50" s="106">
        <f t="shared" si="24"/>
        <v>2365</v>
      </c>
    </row>
    <row r="51" spans="1:11" ht="15.75">
      <c r="A51" s="15">
        <v>5</v>
      </c>
      <c r="B51" s="14" t="s">
        <v>117</v>
      </c>
      <c r="C51" s="16" t="s">
        <v>119</v>
      </c>
      <c r="D51" s="17">
        <v>243</v>
      </c>
      <c r="E51" s="16" t="s">
        <v>38</v>
      </c>
      <c r="F51" s="70">
        <v>100000</v>
      </c>
      <c r="G51" s="77">
        <v>5548</v>
      </c>
      <c r="H51" s="71">
        <f t="shared" si="22"/>
        <v>2778</v>
      </c>
      <c r="I51" s="69">
        <f t="shared" si="25"/>
        <v>61</v>
      </c>
      <c r="J51" s="99">
        <f t="shared" si="23"/>
        <v>2839</v>
      </c>
      <c r="K51" s="106">
        <f t="shared" si="24"/>
        <v>2770</v>
      </c>
    </row>
    <row r="52" spans="1:11" ht="15.75">
      <c r="A52" s="15">
        <v>6</v>
      </c>
      <c r="B52" s="14" t="s">
        <v>117</v>
      </c>
      <c r="C52" s="16" t="s">
        <v>186</v>
      </c>
      <c r="D52" s="17">
        <v>307</v>
      </c>
      <c r="E52" s="16" t="s">
        <v>38</v>
      </c>
      <c r="F52" s="70">
        <v>190000</v>
      </c>
      <c r="G52" s="77">
        <v>21104</v>
      </c>
      <c r="H52" s="71">
        <f t="shared" si="22"/>
        <v>5278</v>
      </c>
      <c r="I52" s="69">
        <f t="shared" si="25"/>
        <v>233</v>
      </c>
      <c r="J52" s="99">
        <f t="shared" si="23"/>
        <v>5511</v>
      </c>
      <c r="K52" s="106">
        <f t="shared" si="24"/>
        <v>15826</v>
      </c>
    </row>
    <row r="53" spans="1:11" ht="15.75">
      <c r="A53" s="15">
        <v>7</v>
      </c>
      <c r="B53" s="14" t="s">
        <v>327</v>
      </c>
      <c r="C53" s="16" t="s">
        <v>328</v>
      </c>
      <c r="D53" s="17">
        <v>48</v>
      </c>
      <c r="E53" s="16" t="s">
        <v>38</v>
      </c>
      <c r="F53" s="70">
        <v>120000</v>
      </c>
      <c r="G53" s="77">
        <v>80004</v>
      </c>
      <c r="H53" s="71">
        <f t="shared" si="22"/>
        <v>3333</v>
      </c>
      <c r="I53" s="69">
        <f t="shared" si="25"/>
        <v>883</v>
      </c>
      <c r="J53" s="99">
        <f t="shared" ref="J53:J58" si="26">SUM(H53:I53)</f>
        <v>4216</v>
      </c>
      <c r="K53" s="106">
        <f t="shared" si="24"/>
        <v>76671</v>
      </c>
    </row>
    <row r="54" spans="1:11" ht="15.75">
      <c r="A54" s="15">
        <v>8</v>
      </c>
      <c r="B54" s="14" t="s">
        <v>327</v>
      </c>
      <c r="C54" s="16" t="s">
        <v>329</v>
      </c>
      <c r="D54" s="17">
        <v>50</v>
      </c>
      <c r="E54" s="16" t="s">
        <v>38</v>
      </c>
      <c r="F54" s="70">
        <v>130000</v>
      </c>
      <c r="G54" s="77">
        <v>86668</v>
      </c>
      <c r="H54" s="71">
        <f t="shared" si="22"/>
        <v>3611</v>
      </c>
      <c r="I54" s="69">
        <f t="shared" si="25"/>
        <v>957</v>
      </c>
      <c r="J54" s="99">
        <f t="shared" si="26"/>
        <v>4568</v>
      </c>
      <c r="K54" s="106">
        <f t="shared" si="24"/>
        <v>83057</v>
      </c>
    </row>
    <row r="55" spans="1:11" ht="15.75">
      <c r="A55" s="15">
        <v>9</v>
      </c>
      <c r="B55" s="14" t="s">
        <v>15</v>
      </c>
      <c r="C55" s="16" t="s">
        <v>384</v>
      </c>
      <c r="D55" s="17">
        <v>112</v>
      </c>
      <c r="E55" s="16" t="s">
        <v>38</v>
      </c>
      <c r="F55" s="70">
        <v>200000</v>
      </c>
      <c r="G55" s="77">
        <v>188888</v>
      </c>
      <c r="H55" s="71">
        <f t="shared" si="22"/>
        <v>5556</v>
      </c>
      <c r="I55" s="69">
        <f t="shared" si="25"/>
        <v>2086</v>
      </c>
      <c r="J55" s="99">
        <f t="shared" si="26"/>
        <v>7642</v>
      </c>
      <c r="K55" s="106">
        <f t="shared" si="24"/>
        <v>183332</v>
      </c>
    </row>
    <row r="56" spans="1:11" ht="15.75">
      <c r="A56" s="15">
        <v>10</v>
      </c>
      <c r="B56" s="14" t="s">
        <v>15</v>
      </c>
      <c r="C56" s="16" t="s">
        <v>385</v>
      </c>
      <c r="D56" s="17">
        <v>114</v>
      </c>
      <c r="E56" s="16" t="s">
        <v>38</v>
      </c>
      <c r="F56" s="70">
        <v>210000</v>
      </c>
      <c r="G56" s="77">
        <v>201600</v>
      </c>
      <c r="H56" s="71">
        <v>4200</v>
      </c>
      <c r="I56" s="69">
        <f t="shared" si="25"/>
        <v>2226</v>
      </c>
      <c r="J56" s="99">
        <f t="shared" si="26"/>
        <v>6426</v>
      </c>
      <c r="K56" s="106">
        <f t="shared" si="24"/>
        <v>197400</v>
      </c>
    </row>
    <row r="57" spans="1:11" ht="15.75">
      <c r="A57" s="15">
        <v>11</v>
      </c>
      <c r="B57" s="14" t="s">
        <v>15</v>
      </c>
      <c r="C57" s="16" t="s">
        <v>389</v>
      </c>
      <c r="D57" s="17">
        <v>122</v>
      </c>
      <c r="E57" s="16" t="s">
        <v>38</v>
      </c>
      <c r="F57" s="70">
        <v>230000</v>
      </c>
      <c r="G57" s="77">
        <v>220800</v>
      </c>
      <c r="H57" s="71">
        <v>4600</v>
      </c>
      <c r="I57" s="69">
        <f t="shared" si="25"/>
        <v>2438</v>
      </c>
      <c r="J57" s="99">
        <f t="shared" si="26"/>
        <v>7038</v>
      </c>
      <c r="K57" s="106">
        <f t="shared" si="24"/>
        <v>216200</v>
      </c>
    </row>
    <row r="58" spans="1:11" ht="15.75">
      <c r="A58" s="15">
        <v>12</v>
      </c>
      <c r="B58" s="14" t="s">
        <v>15</v>
      </c>
      <c r="C58" s="16" t="s">
        <v>390</v>
      </c>
      <c r="D58" s="17">
        <v>124</v>
      </c>
      <c r="E58" s="16" t="s">
        <v>38</v>
      </c>
      <c r="F58" s="70">
        <v>200000</v>
      </c>
      <c r="G58" s="77">
        <v>196000</v>
      </c>
      <c r="H58" s="71">
        <v>4000</v>
      </c>
      <c r="I58" s="69">
        <f t="shared" si="25"/>
        <v>2164</v>
      </c>
      <c r="J58" s="99">
        <f t="shared" si="26"/>
        <v>6164</v>
      </c>
      <c r="K58" s="106">
        <f t="shared" si="24"/>
        <v>192000</v>
      </c>
    </row>
    <row r="59" spans="1:11" ht="16.5">
      <c r="A59" s="14"/>
      <c r="B59" s="13" t="s">
        <v>4</v>
      </c>
      <c r="C59" s="20"/>
      <c r="D59" s="20"/>
      <c r="E59" s="20"/>
      <c r="F59" s="72">
        <f>SUM(F47:F58)</f>
        <v>1829000</v>
      </c>
      <c r="G59" s="72">
        <f t="shared" ref="G59:K59" si="27">SUM(G47:G58)</f>
        <v>1106005</v>
      </c>
      <c r="H59" s="72">
        <f t="shared" si="27"/>
        <v>45994</v>
      </c>
      <c r="I59" s="72">
        <f t="shared" si="27"/>
        <v>12212</v>
      </c>
      <c r="J59" s="72">
        <f t="shared" si="27"/>
        <v>58206</v>
      </c>
      <c r="K59" s="72">
        <f t="shared" si="27"/>
        <v>1060011</v>
      </c>
    </row>
    <row r="60" spans="1:11" ht="16.5">
      <c r="A60" s="34"/>
      <c r="B60" s="29"/>
      <c r="C60" s="30"/>
      <c r="D60" s="30"/>
      <c r="E60" s="30"/>
      <c r="F60" s="78"/>
      <c r="G60" s="79"/>
      <c r="H60" s="74"/>
      <c r="I60" s="80"/>
      <c r="J60" s="74"/>
      <c r="K60" s="55"/>
    </row>
    <row r="61" spans="1:11" ht="16.5">
      <c r="A61" s="34"/>
      <c r="B61" s="29" t="s">
        <v>16</v>
      </c>
      <c r="C61" s="30"/>
      <c r="D61" s="30"/>
      <c r="E61" s="30"/>
      <c r="F61" s="78"/>
      <c r="G61" s="79"/>
      <c r="H61" s="74"/>
      <c r="I61" s="80"/>
      <c r="J61" s="74"/>
      <c r="K61" s="55"/>
    </row>
    <row r="62" spans="1:11" ht="15.75">
      <c r="A62" s="14">
        <v>1</v>
      </c>
      <c r="B62" s="14" t="s">
        <v>17</v>
      </c>
      <c r="C62" s="16" t="s">
        <v>174</v>
      </c>
      <c r="D62" s="17">
        <v>299</v>
      </c>
      <c r="E62" s="16" t="s">
        <v>38</v>
      </c>
      <c r="F62" s="70">
        <v>200000</v>
      </c>
      <c r="G62" s="77">
        <v>17152</v>
      </c>
      <c r="H62" s="71">
        <f>ROUND(F62/35,0)</f>
        <v>5714</v>
      </c>
      <c r="I62" s="69">
        <f>ROUND(G62*13%*31/365,0)</f>
        <v>189</v>
      </c>
      <c r="J62" s="99">
        <f t="shared" ref="J62:J73" si="28">SUM(H62:I62)</f>
        <v>5903</v>
      </c>
      <c r="K62" s="106">
        <f t="shared" ref="K62:K73" si="29">G62-H62</f>
        <v>11438</v>
      </c>
    </row>
    <row r="63" spans="1:11" ht="15.75">
      <c r="A63" s="14">
        <v>2</v>
      </c>
      <c r="B63" s="14" t="s">
        <v>17</v>
      </c>
      <c r="C63" s="16" t="s">
        <v>264</v>
      </c>
      <c r="D63" s="17">
        <v>389</v>
      </c>
      <c r="E63" s="16" t="s">
        <v>78</v>
      </c>
      <c r="F63" s="70">
        <v>260000</v>
      </c>
      <c r="G63" s="77">
        <v>86672</v>
      </c>
      <c r="H63" s="71">
        <v>7222</v>
      </c>
      <c r="I63" s="69">
        <f t="shared" ref="I63:I73" si="30">ROUND(G63*13%*31/365,0)</f>
        <v>957</v>
      </c>
      <c r="J63" s="99">
        <f t="shared" si="28"/>
        <v>8179</v>
      </c>
      <c r="K63" s="106">
        <f t="shared" si="29"/>
        <v>79450</v>
      </c>
    </row>
    <row r="64" spans="1:11" ht="16.5">
      <c r="A64" s="14">
        <v>3</v>
      </c>
      <c r="B64" s="156" t="s">
        <v>187</v>
      </c>
      <c r="C64" s="16" t="s">
        <v>212</v>
      </c>
      <c r="D64" s="17">
        <v>331</v>
      </c>
      <c r="E64" s="16" t="s">
        <v>38</v>
      </c>
      <c r="F64" s="70">
        <v>120000</v>
      </c>
      <c r="G64" s="77">
        <v>20010</v>
      </c>
      <c r="H64" s="71">
        <v>3333</v>
      </c>
      <c r="I64" s="69">
        <f t="shared" si="30"/>
        <v>221</v>
      </c>
      <c r="J64" s="99">
        <f t="shared" si="28"/>
        <v>3554</v>
      </c>
      <c r="K64" s="106">
        <f t="shared" si="29"/>
        <v>16677</v>
      </c>
    </row>
    <row r="65" spans="1:11" ht="16.5">
      <c r="A65" s="14">
        <v>4</v>
      </c>
      <c r="B65" s="156" t="s">
        <v>187</v>
      </c>
      <c r="C65" s="16" t="s">
        <v>394</v>
      </c>
      <c r="D65" s="17">
        <v>132</v>
      </c>
      <c r="E65" s="16" t="s">
        <v>38</v>
      </c>
      <c r="F65" s="70">
        <v>150000</v>
      </c>
      <c r="G65" s="77">
        <v>147000</v>
      </c>
      <c r="H65" s="71">
        <v>3000</v>
      </c>
      <c r="I65" s="69">
        <f t="shared" si="30"/>
        <v>1623</v>
      </c>
      <c r="J65" s="99">
        <f t="shared" si="28"/>
        <v>4623</v>
      </c>
      <c r="K65" s="106">
        <f t="shared" si="29"/>
        <v>144000</v>
      </c>
    </row>
    <row r="66" spans="1:11" ht="15.75">
      <c r="A66" s="14">
        <v>5</v>
      </c>
      <c r="B66" s="14" t="s">
        <v>62</v>
      </c>
      <c r="C66" s="16" t="s">
        <v>65</v>
      </c>
      <c r="D66" s="17">
        <v>34</v>
      </c>
      <c r="E66" s="16" t="s">
        <v>38</v>
      </c>
      <c r="F66" s="70">
        <v>130000</v>
      </c>
      <c r="G66" s="77">
        <v>79446</v>
      </c>
      <c r="H66" s="71">
        <f t="shared" ref="H66:H70" si="31">ROUND(F66/36,0)</f>
        <v>3611</v>
      </c>
      <c r="I66" s="69">
        <f t="shared" si="30"/>
        <v>877</v>
      </c>
      <c r="J66" s="99">
        <f t="shared" si="28"/>
        <v>4488</v>
      </c>
      <c r="K66" s="106">
        <f t="shared" si="29"/>
        <v>75835</v>
      </c>
    </row>
    <row r="67" spans="1:11" ht="15.75">
      <c r="A67" s="14">
        <v>6</v>
      </c>
      <c r="B67" s="14" t="s">
        <v>62</v>
      </c>
      <c r="C67" s="16" t="s">
        <v>339</v>
      </c>
      <c r="D67" s="17">
        <v>60</v>
      </c>
      <c r="E67" s="16" t="s">
        <v>38</v>
      </c>
      <c r="F67" s="70">
        <v>155000</v>
      </c>
      <c r="G67" s="77">
        <v>107634</v>
      </c>
      <c r="H67" s="71">
        <v>4306</v>
      </c>
      <c r="I67" s="69">
        <f t="shared" si="30"/>
        <v>1188</v>
      </c>
      <c r="J67" s="99">
        <f t="shared" si="28"/>
        <v>5494</v>
      </c>
      <c r="K67" s="106">
        <f t="shared" si="29"/>
        <v>103328</v>
      </c>
    </row>
    <row r="68" spans="1:11" ht="15.75">
      <c r="A68" s="14">
        <v>7</v>
      </c>
      <c r="B68" s="14" t="s">
        <v>62</v>
      </c>
      <c r="C68" s="16" t="s">
        <v>340</v>
      </c>
      <c r="D68" s="17">
        <v>62</v>
      </c>
      <c r="E68" s="16" t="s">
        <v>38</v>
      </c>
      <c r="F68" s="70">
        <v>160000</v>
      </c>
      <c r="G68" s="77">
        <v>115560</v>
      </c>
      <c r="H68" s="71">
        <v>4444</v>
      </c>
      <c r="I68" s="69">
        <f t="shared" si="30"/>
        <v>1276</v>
      </c>
      <c r="J68" s="99">
        <f t="shared" si="28"/>
        <v>5720</v>
      </c>
      <c r="K68" s="106">
        <f t="shared" si="29"/>
        <v>111116</v>
      </c>
    </row>
    <row r="69" spans="1:11" ht="15.75">
      <c r="A69" s="14">
        <v>8</v>
      </c>
      <c r="B69" s="14" t="s">
        <v>62</v>
      </c>
      <c r="C69" s="16" t="s">
        <v>291</v>
      </c>
      <c r="D69" s="17">
        <v>100</v>
      </c>
      <c r="E69" s="16" t="s">
        <v>38</v>
      </c>
      <c r="F69" s="70">
        <v>180000</v>
      </c>
      <c r="G69" s="77">
        <v>172800</v>
      </c>
      <c r="H69" s="71">
        <v>3600</v>
      </c>
      <c r="I69" s="69">
        <f t="shared" si="30"/>
        <v>1908</v>
      </c>
      <c r="J69" s="99">
        <f t="shared" si="28"/>
        <v>5508</v>
      </c>
      <c r="K69" s="106">
        <f t="shared" si="29"/>
        <v>169200</v>
      </c>
    </row>
    <row r="70" spans="1:11" ht="15.75">
      <c r="A70" s="14">
        <v>9</v>
      </c>
      <c r="B70" s="14" t="s">
        <v>66</v>
      </c>
      <c r="C70" s="16" t="s">
        <v>189</v>
      </c>
      <c r="D70" s="17">
        <v>313</v>
      </c>
      <c r="E70" s="16" t="s">
        <v>38</v>
      </c>
      <c r="F70" s="70">
        <v>195000</v>
      </c>
      <c r="G70" s="77">
        <v>21656</v>
      </c>
      <c r="H70" s="71">
        <f t="shared" si="31"/>
        <v>5417</v>
      </c>
      <c r="I70" s="69">
        <f t="shared" si="30"/>
        <v>239</v>
      </c>
      <c r="J70" s="99">
        <f t="shared" si="28"/>
        <v>5656</v>
      </c>
      <c r="K70" s="106">
        <f t="shared" si="29"/>
        <v>16239</v>
      </c>
    </row>
    <row r="71" spans="1:11" ht="15.75">
      <c r="A71" s="14">
        <v>10</v>
      </c>
      <c r="B71" s="14" t="s">
        <v>16</v>
      </c>
      <c r="C71" s="16" t="s">
        <v>256</v>
      </c>
      <c r="D71" s="17">
        <v>382</v>
      </c>
      <c r="E71" s="16" t="s">
        <v>38</v>
      </c>
      <c r="F71" s="70">
        <v>85000</v>
      </c>
      <c r="G71" s="77">
        <v>24275</v>
      </c>
      <c r="H71" s="71">
        <v>2429</v>
      </c>
      <c r="I71" s="69">
        <f t="shared" si="30"/>
        <v>268</v>
      </c>
      <c r="J71" s="99">
        <f t="shared" si="28"/>
        <v>2697</v>
      </c>
      <c r="K71" s="106">
        <f t="shared" si="29"/>
        <v>21846</v>
      </c>
    </row>
    <row r="72" spans="1:11" ht="15.75">
      <c r="A72" s="14">
        <v>11</v>
      </c>
      <c r="B72" s="14" t="s">
        <v>336</v>
      </c>
      <c r="C72" s="16" t="s">
        <v>337</v>
      </c>
      <c r="D72" s="17">
        <v>56</v>
      </c>
      <c r="E72" s="16" t="s">
        <v>38</v>
      </c>
      <c r="F72" s="70">
        <v>50000</v>
      </c>
      <c r="G72" s="77">
        <v>36110</v>
      </c>
      <c r="H72" s="71">
        <v>1389</v>
      </c>
      <c r="I72" s="69">
        <f t="shared" si="30"/>
        <v>399</v>
      </c>
      <c r="J72" s="99">
        <f t="shared" si="28"/>
        <v>1788</v>
      </c>
      <c r="K72" s="106">
        <f t="shared" si="29"/>
        <v>34721</v>
      </c>
    </row>
    <row r="73" spans="1:11" ht="15.75">
      <c r="A73" s="14">
        <v>12</v>
      </c>
      <c r="B73" s="14" t="s">
        <v>336</v>
      </c>
      <c r="C73" s="16" t="s">
        <v>48</v>
      </c>
      <c r="D73" s="17">
        <v>75</v>
      </c>
      <c r="E73" s="16" t="s">
        <v>38</v>
      </c>
      <c r="F73" s="70">
        <v>75000</v>
      </c>
      <c r="G73" s="77">
        <v>62502</v>
      </c>
      <c r="H73" s="71">
        <v>2083</v>
      </c>
      <c r="I73" s="69">
        <f t="shared" si="30"/>
        <v>690</v>
      </c>
      <c r="J73" s="99">
        <f t="shared" si="28"/>
        <v>2773</v>
      </c>
      <c r="K73" s="106">
        <f t="shared" si="29"/>
        <v>60419</v>
      </c>
    </row>
    <row r="74" spans="1:11" ht="16.5">
      <c r="A74" s="27"/>
      <c r="B74" s="13" t="s">
        <v>4</v>
      </c>
      <c r="C74" s="20"/>
      <c r="D74" s="20"/>
      <c r="E74" s="20"/>
      <c r="F74" s="72">
        <f>SUM(F62:F73)</f>
        <v>1760000</v>
      </c>
      <c r="G74" s="72">
        <f t="shared" ref="G74:K74" si="32">SUM(G62:G73)</f>
        <v>890817</v>
      </c>
      <c r="H74" s="72">
        <f t="shared" si="32"/>
        <v>46548</v>
      </c>
      <c r="I74" s="72">
        <f t="shared" si="32"/>
        <v>9835</v>
      </c>
      <c r="J74" s="72">
        <f>SUM(H74:I74)</f>
        <v>56383</v>
      </c>
      <c r="K74" s="72">
        <f t="shared" si="32"/>
        <v>844269</v>
      </c>
    </row>
    <row r="75" spans="1:11" ht="16.5">
      <c r="A75" s="37"/>
      <c r="B75" s="29"/>
      <c r="C75" s="30"/>
      <c r="D75" s="30"/>
      <c r="E75" s="30"/>
      <c r="F75" s="78"/>
      <c r="G75" s="79"/>
      <c r="H75" s="74"/>
      <c r="I75" s="80"/>
      <c r="J75" s="74"/>
      <c r="K75" s="55"/>
    </row>
    <row r="76" spans="1:11" ht="16.5">
      <c r="A76" s="37"/>
      <c r="B76" s="29" t="s">
        <v>18</v>
      </c>
      <c r="C76" s="30"/>
      <c r="D76" s="30"/>
      <c r="E76" s="30"/>
      <c r="F76" s="78"/>
      <c r="G76" s="79"/>
      <c r="H76" s="76"/>
      <c r="I76" s="80"/>
      <c r="J76" s="76"/>
      <c r="K76" s="55"/>
    </row>
    <row r="77" spans="1:11" ht="16.5">
      <c r="A77" s="27">
        <v>1</v>
      </c>
      <c r="B77" s="14" t="s">
        <v>18</v>
      </c>
      <c r="C77" s="16" t="s">
        <v>378</v>
      </c>
      <c r="D77" s="22">
        <v>92</v>
      </c>
      <c r="E77" s="22" t="s">
        <v>38</v>
      </c>
      <c r="F77" s="85">
        <v>150000</v>
      </c>
      <c r="G77" s="77">
        <v>144000</v>
      </c>
      <c r="H77" s="71">
        <v>3000</v>
      </c>
      <c r="I77" s="69">
        <f t="shared" ref="I77:I84" si="33">ROUND(G77*13%*31/365,0)</f>
        <v>1590</v>
      </c>
      <c r="J77" s="99">
        <f t="shared" ref="J77:J84" si="34">SUM(H77:I77)</f>
        <v>4590</v>
      </c>
      <c r="K77" s="106">
        <f t="shared" ref="K77:K84" si="35">G77-H77</f>
        <v>141000</v>
      </c>
    </row>
    <row r="78" spans="1:11" ht="16.5">
      <c r="A78" s="27">
        <v>2</v>
      </c>
      <c r="B78" s="14" t="s">
        <v>18</v>
      </c>
      <c r="C78" s="16" t="s">
        <v>379</v>
      </c>
      <c r="D78" s="22">
        <v>94</v>
      </c>
      <c r="E78" s="22" t="s">
        <v>38</v>
      </c>
      <c r="F78" s="85">
        <v>300000</v>
      </c>
      <c r="G78" s="77">
        <v>288000</v>
      </c>
      <c r="H78" s="71">
        <v>6000</v>
      </c>
      <c r="I78" s="69">
        <f t="shared" si="33"/>
        <v>3180</v>
      </c>
      <c r="J78" s="99">
        <f t="shared" si="34"/>
        <v>9180</v>
      </c>
      <c r="K78" s="106">
        <f t="shared" si="35"/>
        <v>282000</v>
      </c>
    </row>
    <row r="79" spans="1:11" ht="16.5">
      <c r="A79" s="27">
        <v>3</v>
      </c>
      <c r="B79" s="14" t="s">
        <v>18</v>
      </c>
      <c r="C79" s="16" t="s">
        <v>380</v>
      </c>
      <c r="D79" s="22">
        <v>96</v>
      </c>
      <c r="E79" s="22" t="s">
        <v>38</v>
      </c>
      <c r="F79" s="85">
        <v>150000</v>
      </c>
      <c r="G79" s="77">
        <v>144000</v>
      </c>
      <c r="H79" s="71">
        <v>3000</v>
      </c>
      <c r="I79" s="69">
        <f t="shared" si="33"/>
        <v>1590</v>
      </c>
      <c r="J79" s="99">
        <f t="shared" si="34"/>
        <v>4590</v>
      </c>
      <c r="K79" s="106">
        <f t="shared" si="35"/>
        <v>141000</v>
      </c>
    </row>
    <row r="80" spans="1:11" ht="16.5">
      <c r="A80" s="27">
        <v>4</v>
      </c>
      <c r="B80" s="14" t="s">
        <v>18</v>
      </c>
      <c r="C80" s="16" t="s">
        <v>393</v>
      </c>
      <c r="D80" s="22">
        <v>130</v>
      </c>
      <c r="E80" s="22" t="s">
        <v>38</v>
      </c>
      <c r="F80" s="85">
        <v>230000</v>
      </c>
      <c r="G80" s="77">
        <v>224889</v>
      </c>
      <c r="H80" s="71">
        <v>5111</v>
      </c>
      <c r="I80" s="69">
        <f t="shared" si="33"/>
        <v>2483</v>
      </c>
      <c r="J80" s="99">
        <f t="shared" si="34"/>
        <v>7594</v>
      </c>
      <c r="K80" s="106">
        <f t="shared" si="35"/>
        <v>219778</v>
      </c>
    </row>
    <row r="81" spans="1:11" ht="16.5">
      <c r="A81" s="27">
        <v>5</v>
      </c>
      <c r="B81" s="14" t="s">
        <v>19</v>
      </c>
      <c r="C81" s="16" t="s">
        <v>400</v>
      </c>
      <c r="D81" s="22">
        <v>142</v>
      </c>
      <c r="E81" s="22" t="s">
        <v>38</v>
      </c>
      <c r="F81" s="85">
        <v>170000</v>
      </c>
      <c r="G81" s="77">
        <v>170000</v>
      </c>
      <c r="H81" s="71">
        <v>3400</v>
      </c>
      <c r="I81" s="69">
        <v>2119</v>
      </c>
      <c r="J81" s="99">
        <f t="shared" si="34"/>
        <v>5519</v>
      </c>
      <c r="K81" s="106">
        <f t="shared" ref="K81" si="36">G81-H81</f>
        <v>166600</v>
      </c>
    </row>
    <row r="82" spans="1:11" ht="16.5">
      <c r="A82" s="27">
        <v>6</v>
      </c>
      <c r="B82" s="14" t="s">
        <v>398</v>
      </c>
      <c r="C82" s="16" t="s">
        <v>223</v>
      </c>
      <c r="D82" s="22">
        <v>138</v>
      </c>
      <c r="E82" s="22" t="s">
        <v>38</v>
      </c>
      <c r="F82" s="85">
        <v>200000</v>
      </c>
      <c r="G82" s="77">
        <v>200000</v>
      </c>
      <c r="H82" s="71">
        <v>4000</v>
      </c>
      <c r="I82" s="69">
        <v>2849</v>
      </c>
      <c r="J82" s="99">
        <f t="shared" si="34"/>
        <v>6849</v>
      </c>
      <c r="K82" s="106">
        <f t="shared" ref="K82" si="37">G82-H82</f>
        <v>196000</v>
      </c>
    </row>
    <row r="83" spans="1:11" ht="16.5">
      <c r="A83" s="27">
        <v>7</v>
      </c>
      <c r="B83" s="14" t="s">
        <v>381</v>
      </c>
      <c r="C83" s="16" t="s">
        <v>382</v>
      </c>
      <c r="D83" s="22">
        <v>108</v>
      </c>
      <c r="E83" s="22" t="s">
        <v>38</v>
      </c>
      <c r="F83" s="85">
        <v>150000</v>
      </c>
      <c r="G83" s="77">
        <v>144000</v>
      </c>
      <c r="H83" s="71">
        <v>3000</v>
      </c>
      <c r="I83" s="69">
        <f t="shared" si="33"/>
        <v>1590</v>
      </c>
      <c r="J83" s="99">
        <f t="shared" si="34"/>
        <v>4590</v>
      </c>
      <c r="K83" s="106">
        <f t="shared" si="35"/>
        <v>141000</v>
      </c>
    </row>
    <row r="84" spans="1:11" ht="16.5">
      <c r="A84" s="27">
        <v>8</v>
      </c>
      <c r="B84" s="14" t="s">
        <v>381</v>
      </c>
      <c r="C84" s="16" t="s">
        <v>383</v>
      </c>
      <c r="D84" s="22">
        <v>110</v>
      </c>
      <c r="E84" s="22" t="s">
        <v>38</v>
      </c>
      <c r="F84" s="85">
        <v>160000</v>
      </c>
      <c r="G84" s="77">
        <v>153600</v>
      </c>
      <c r="H84" s="71">
        <v>3200</v>
      </c>
      <c r="I84" s="69">
        <f t="shared" si="33"/>
        <v>1696</v>
      </c>
      <c r="J84" s="99">
        <f t="shared" si="34"/>
        <v>4896</v>
      </c>
      <c r="K84" s="106">
        <f t="shared" si="35"/>
        <v>150400</v>
      </c>
    </row>
    <row r="85" spans="1:11" ht="16.5">
      <c r="A85" s="14"/>
      <c r="B85" s="13" t="s">
        <v>4</v>
      </c>
      <c r="C85" s="20"/>
      <c r="D85" s="20"/>
      <c r="E85" s="20"/>
      <c r="F85" s="72">
        <f t="shared" ref="F85" si="38">SUM(F77:F84)</f>
        <v>1510000</v>
      </c>
      <c r="G85" s="72">
        <f t="shared" ref="G85" si="39">SUM(G77:G84)</f>
        <v>1468489</v>
      </c>
      <c r="H85" s="72">
        <f t="shared" ref="H85" si="40">SUM(H77:H84)</f>
        <v>30711</v>
      </c>
      <c r="I85" s="72">
        <f t="shared" ref="I85" si="41">SUM(I77:I84)</f>
        <v>17097</v>
      </c>
      <c r="J85" s="72">
        <f>SUM(H85:I85)</f>
        <v>47808</v>
      </c>
      <c r="K85" s="72">
        <f t="shared" ref="K85" si="42">SUM(K77:K84)</f>
        <v>1437778</v>
      </c>
    </row>
    <row r="86" spans="1:11" ht="16.5">
      <c r="A86" s="34"/>
      <c r="B86" s="29"/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6.5">
      <c r="A87" s="34"/>
      <c r="B87" s="29" t="s">
        <v>79</v>
      </c>
      <c r="C87" s="30"/>
      <c r="D87" s="48"/>
      <c r="E87" s="30"/>
      <c r="F87" s="86"/>
      <c r="G87" s="79"/>
      <c r="H87" s="74"/>
      <c r="I87" s="80"/>
      <c r="J87" s="74"/>
      <c r="K87" s="55"/>
    </row>
    <row r="88" spans="1:11" ht="15.75">
      <c r="A88" s="14">
        <v>1</v>
      </c>
      <c r="B88" s="14" t="s">
        <v>79</v>
      </c>
      <c r="C88" s="16" t="s">
        <v>240</v>
      </c>
      <c r="D88" s="52">
        <v>361</v>
      </c>
      <c r="E88" s="16" t="s">
        <v>78</v>
      </c>
      <c r="F88" s="85">
        <v>100000</v>
      </c>
      <c r="G88" s="77">
        <v>17652</v>
      </c>
      <c r="H88" s="71">
        <f>ROUND(F88/34,0)</f>
        <v>2941</v>
      </c>
      <c r="I88" s="69">
        <f>ROUND(G88*13%*31/365,0)</f>
        <v>195</v>
      </c>
      <c r="J88" s="99">
        <f t="shared" ref="J88:J99" si="43">SUM(H88:I88)</f>
        <v>3136</v>
      </c>
      <c r="K88" s="106">
        <f t="shared" ref="K88:K99" si="44">G88-H88</f>
        <v>14711</v>
      </c>
    </row>
    <row r="89" spans="1:11" ht="15.75">
      <c r="A89" s="14">
        <v>2</v>
      </c>
      <c r="B89" s="14" t="s">
        <v>79</v>
      </c>
      <c r="C89" s="16" t="s">
        <v>290</v>
      </c>
      <c r="D89" s="52">
        <v>420</v>
      </c>
      <c r="E89" s="16" t="s">
        <v>78</v>
      </c>
      <c r="F89" s="85">
        <v>150000</v>
      </c>
      <c r="G89" s="70">
        <v>60928</v>
      </c>
      <c r="H89" s="71">
        <v>4688</v>
      </c>
      <c r="I89" s="69">
        <f t="shared" ref="I89:I99" si="45">ROUND(G89*13%*31/365,0)</f>
        <v>673</v>
      </c>
      <c r="J89" s="99">
        <f t="shared" si="43"/>
        <v>5361</v>
      </c>
      <c r="K89" s="106">
        <f t="shared" si="44"/>
        <v>56240</v>
      </c>
    </row>
    <row r="90" spans="1:11" ht="15.75">
      <c r="A90" s="14">
        <v>3</v>
      </c>
      <c r="B90" s="14" t="s">
        <v>79</v>
      </c>
      <c r="C90" s="16" t="s">
        <v>338</v>
      </c>
      <c r="D90" s="52">
        <v>58</v>
      </c>
      <c r="E90" s="16" t="s">
        <v>78</v>
      </c>
      <c r="F90" s="85">
        <v>170000</v>
      </c>
      <c r="G90" s="70">
        <v>122780</v>
      </c>
      <c r="H90" s="71">
        <v>4722</v>
      </c>
      <c r="I90" s="69">
        <f t="shared" si="45"/>
        <v>1356</v>
      </c>
      <c r="J90" s="99">
        <f t="shared" si="43"/>
        <v>6078</v>
      </c>
      <c r="K90" s="106">
        <f t="shared" si="44"/>
        <v>118058</v>
      </c>
    </row>
    <row r="91" spans="1:11" ht="15.75">
      <c r="A91" s="14">
        <v>4</v>
      </c>
      <c r="B91" s="14" t="s">
        <v>79</v>
      </c>
      <c r="C91" s="16" t="s">
        <v>341</v>
      </c>
      <c r="D91" s="52">
        <v>64</v>
      </c>
      <c r="E91" s="16" t="s">
        <v>78</v>
      </c>
      <c r="F91" s="85">
        <v>105000</v>
      </c>
      <c r="G91" s="70">
        <v>75830</v>
      </c>
      <c r="H91" s="71">
        <v>2917</v>
      </c>
      <c r="I91" s="69">
        <f t="shared" si="45"/>
        <v>837</v>
      </c>
      <c r="J91" s="99">
        <f t="shared" si="43"/>
        <v>3754</v>
      </c>
      <c r="K91" s="106">
        <f t="shared" si="44"/>
        <v>72913</v>
      </c>
    </row>
    <row r="92" spans="1:11" ht="15.75">
      <c r="A92" s="14">
        <v>5</v>
      </c>
      <c r="B92" s="14" t="s">
        <v>79</v>
      </c>
      <c r="C92" s="16" t="s">
        <v>342</v>
      </c>
      <c r="D92" s="52">
        <v>67</v>
      </c>
      <c r="E92" s="16" t="s">
        <v>78</v>
      </c>
      <c r="F92" s="85">
        <v>180000</v>
      </c>
      <c r="G92" s="70">
        <v>135000</v>
      </c>
      <c r="H92" s="71">
        <v>5000</v>
      </c>
      <c r="I92" s="69">
        <f t="shared" si="45"/>
        <v>1491</v>
      </c>
      <c r="J92" s="99">
        <f t="shared" si="43"/>
        <v>6491</v>
      </c>
      <c r="K92" s="106">
        <f t="shared" si="44"/>
        <v>130000</v>
      </c>
    </row>
    <row r="93" spans="1:11" ht="15.75">
      <c r="A93" s="14">
        <v>6</v>
      </c>
      <c r="B93" s="14" t="s">
        <v>224</v>
      </c>
      <c r="C93" s="16" t="s">
        <v>225</v>
      </c>
      <c r="D93" s="52">
        <v>351</v>
      </c>
      <c r="E93" s="16" t="s">
        <v>78</v>
      </c>
      <c r="F93" s="85">
        <v>140000</v>
      </c>
      <c r="G93" s="77">
        <v>27219</v>
      </c>
      <c r="H93" s="71">
        <f t="shared" ref="H93:H96" si="46">ROUND(F93/36,0)</f>
        <v>3889</v>
      </c>
      <c r="I93" s="69">
        <f t="shared" si="45"/>
        <v>301</v>
      </c>
      <c r="J93" s="99">
        <f t="shared" si="43"/>
        <v>4190</v>
      </c>
      <c r="K93" s="106">
        <f t="shared" si="44"/>
        <v>23330</v>
      </c>
    </row>
    <row r="94" spans="1:11" ht="15.75">
      <c r="A94" s="14">
        <v>7</v>
      </c>
      <c r="B94" s="14" t="s">
        <v>224</v>
      </c>
      <c r="C94" s="16" t="s">
        <v>309</v>
      </c>
      <c r="D94" s="52">
        <v>20</v>
      </c>
      <c r="E94" s="16" t="s">
        <v>78</v>
      </c>
      <c r="F94" s="85">
        <v>100000</v>
      </c>
      <c r="G94" s="77">
        <v>31825</v>
      </c>
      <c r="H94" s="71">
        <v>4545</v>
      </c>
      <c r="I94" s="69">
        <f t="shared" si="45"/>
        <v>351</v>
      </c>
      <c r="J94" s="99">
        <f t="shared" si="43"/>
        <v>4896</v>
      </c>
      <c r="K94" s="106">
        <f t="shared" si="44"/>
        <v>27280</v>
      </c>
    </row>
    <row r="95" spans="1:11" ht="15.75">
      <c r="A95" s="14">
        <v>8</v>
      </c>
      <c r="B95" s="14" t="s">
        <v>224</v>
      </c>
      <c r="C95" s="16" t="s">
        <v>313</v>
      </c>
      <c r="D95" s="52">
        <v>28</v>
      </c>
      <c r="E95" s="16" t="s">
        <v>78</v>
      </c>
      <c r="F95" s="85">
        <v>120000</v>
      </c>
      <c r="G95" s="77">
        <v>69255</v>
      </c>
      <c r="H95" s="71">
        <v>3383</v>
      </c>
      <c r="I95" s="69">
        <f t="shared" si="45"/>
        <v>765</v>
      </c>
      <c r="J95" s="99">
        <f t="shared" si="43"/>
        <v>4148</v>
      </c>
      <c r="K95" s="106">
        <f t="shared" si="44"/>
        <v>65872</v>
      </c>
    </row>
    <row r="96" spans="1:11" ht="15.75">
      <c r="A96" s="14">
        <v>9</v>
      </c>
      <c r="B96" s="14" t="s">
        <v>266</v>
      </c>
      <c r="C96" s="16" t="s">
        <v>263</v>
      </c>
      <c r="D96" s="52">
        <v>387</v>
      </c>
      <c r="E96" s="16" t="s">
        <v>78</v>
      </c>
      <c r="F96" s="85">
        <v>85000</v>
      </c>
      <c r="G96" s="77">
        <v>28336</v>
      </c>
      <c r="H96" s="71">
        <f t="shared" si="46"/>
        <v>2361</v>
      </c>
      <c r="I96" s="69">
        <f t="shared" si="45"/>
        <v>313</v>
      </c>
      <c r="J96" s="99">
        <f t="shared" si="43"/>
        <v>2674</v>
      </c>
      <c r="K96" s="106">
        <f t="shared" si="44"/>
        <v>25975</v>
      </c>
    </row>
    <row r="97" spans="1:11" ht="15.75">
      <c r="A97" s="14">
        <v>10</v>
      </c>
      <c r="B97" s="14" t="s">
        <v>266</v>
      </c>
      <c r="C97" s="16" t="s">
        <v>330</v>
      </c>
      <c r="D97" s="52">
        <v>52</v>
      </c>
      <c r="E97" s="16" t="s">
        <v>78</v>
      </c>
      <c r="F97" s="85">
        <v>120000</v>
      </c>
      <c r="G97" s="77">
        <v>80004</v>
      </c>
      <c r="H97" s="71">
        <v>3333</v>
      </c>
      <c r="I97" s="69">
        <f t="shared" si="45"/>
        <v>883</v>
      </c>
      <c r="J97" s="99">
        <f t="shared" si="43"/>
        <v>4216</v>
      </c>
      <c r="K97" s="106">
        <f t="shared" si="44"/>
        <v>76671</v>
      </c>
    </row>
    <row r="98" spans="1:11" ht="15.75">
      <c r="A98" s="14">
        <v>11</v>
      </c>
      <c r="B98" s="14" t="s">
        <v>266</v>
      </c>
      <c r="C98" s="16" t="s">
        <v>331</v>
      </c>
      <c r="D98" s="52">
        <v>54</v>
      </c>
      <c r="E98" s="16" t="s">
        <v>78</v>
      </c>
      <c r="F98" s="85">
        <v>110000</v>
      </c>
      <c r="G98" s="77">
        <v>73328</v>
      </c>
      <c r="H98" s="71">
        <v>3056</v>
      </c>
      <c r="I98" s="69">
        <f t="shared" si="45"/>
        <v>810</v>
      </c>
      <c r="J98" s="99">
        <f t="shared" si="43"/>
        <v>3866</v>
      </c>
      <c r="K98" s="106">
        <f t="shared" si="44"/>
        <v>70272</v>
      </c>
    </row>
    <row r="99" spans="1:11" ht="15.75">
      <c r="A99" s="14">
        <v>12</v>
      </c>
      <c r="B99" s="14" t="s">
        <v>132</v>
      </c>
      <c r="C99" s="16" t="s">
        <v>133</v>
      </c>
      <c r="D99" s="52">
        <v>32</v>
      </c>
      <c r="E99" s="16" t="s">
        <v>78</v>
      </c>
      <c r="F99" s="85">
        <v>150000</v>
      </c>
      <c r="G99" s="77">
        <v>91662</v>
      </c>
      <c r="H99" s="71">
        <v>4167</v>
      </c>
      <c r="I99" s="69">
        <f t="shared" si="45"/>
        <v>1012</v>
      </c>
      <c r="J99" s="99">
        <f t="shared" si="43"/>
        <v>5179</v>
      </c>
      <c r="K99" s="106">
        <f t="shared" si="44"/>
        <v>87495</v>
      </c>
    </row>
    <row r="100" spans="1:11" ht="16.5">
      <c r="A100" s="14"/>
      <c r="B100" s="13" t="s">
        <v>4</v>
      </c>
      <c r="C100" s="20"/>
      <c r="D100" s="46"/>
      <c r="E100" s="20"/>
      <c r="F100" s="72">
        <f t="shared" ref="F100:K100" si="47">SUM(F88:F99)</f>
        <v>1530000</v>
      </c>
      <c r="G100" s="72">
        <f t="shared" si="47"/>
        <v>813819</v>
      </c>
      <c r="H100" s="72">
        <f t="shared" si="47"/>
        <v>45002</v>
      </c>
      <c r="I100" s="72">
        <f t="shared" si="47"/>
        <v>8987</v>
      </c>
      <c r="J100" s="72">
        <f>SUM(H100:I100)</f>
        <v>53989</v>
      </c>
      <c r="K100" s="72">
        <f t="shared" si="47"/>
        <v>768817</v>
      </c>
    </row>
    <row r="101" spans="1:11" ht="16.5">
      <c r="A101" s="34"/>
      <c r="B101" s="29"/>
      <c r="C101" s="30"/>
      <c r="D101" s="48"/>
      <c r="E101" s="30"/>
      <c r="F101" s="74"/>
      <c r="G101" s="74"/>
      <c r="H101" s="74"/>
      <c r="I101" s="74"/>
      <c r="J101" s="74"/>
      <c r="K101" s="100"/>
    </row>
    <row r="102" spans="1:11" ht="16.5">
      <c r="A102" s="34"/>
      <c r="B102" s="29" t="s">
        <v>284</v>
      </c>
      <c r="C102" s="30"/>
      <c r="D102" s="30"/>
      <c r="E102" s="30"/>
      <c r="F102" s="78"/>
      <c r="G102" s="79"/>
      <c r="H102" s="74"/>
      <c r="I102" s="80"/>
      <c r="J102" s="74"/>
      <c r="K102" s="55"/>
    </row>
    <row r="103" spans="1:11" ht="15.75">
      <c r="A103" s="14">
        <v>1</v>
      </c>
      <c r="B103" s="14" t="s">
        <v>285</v>
      </c>
      <c r="C103" s="16" t="s">
        <v>315</v>
      </c>
      <c r="D103" s="52">
        <v>30</v>
      </c>
      <c r="E103" s="16" t="s">
        <v>78</v>
      </c>
      <c r="F103" s="85">
        <v>100000</v>
      </c>
      <c r="G103" s="77">
        <v>61108</v>
      </c>
      <c r="H103" s="71">
        <v>2778</v>
      </c>
      <c r="I103" s="69">
        <f>ROUND(G103*13%*31/365,0)</f>
        <v>675</v>
      </c>
      <c r="J103" s="99">
        <f>SUM(H103:I103)</f>
        <v>3453</v>
      </c>
      <c r="K103" s="106">
        <f t="shared" ref="K103:K105" si="48">G103-H103</f>
        <v>58330</v>
      </c>
    </row>
    <row r="104" spans="1:11" ht="15.75">
      <c r="A104" s="14">
        <v>2</v>
      </c>
      <c r="B104" s="14" t="s">
        <v>285</v>
      </c>
      <c r="C104" s="16" t="s">
        <v>323</v>
      </c>
      <c r="D104" s="52">
        <v>42</v>
      </c>
      <c r="E104" s="16" t="s">
        <v>78</v>
      </c>
      <c r="F104" s="85">
        <v>80000</v>
      </c>
      <c r="G104" s="77">
        <v>53336</v>
      </c>
      <c r="H104" s="71">
        <v>2222</v>
      </c>
      <c r="I104" s="69">
        <f t="shared" ref="I104:I105" si="49">ROUND(G104*13%*31/365,0)</f>
        <v>589</v>
      </c>
      <c r="J104" s="99">
        <f t="shared" ref="J104:J105" si="50">SUM(H104:I104)</f>
        <v>2811</v>
      </c>
      <c r="K104" s="106">
        <f t="shared" si="48"/>
        <v>51114</v>
      </c>
    </row>
    <row r="105" spans="1:11" ht="15.75">
      <c r="A105" s="14">
        <v>3</v>
      </c>
      <c r="B105" s="14" t="s">
        <v>285</v>
      </c>
      <c r="C105" s="16" t="s">
        <v>324</v>
      </c>
      <c r="D105" s="52">
        <v>44</v>
      </c>
      <c r="E105" s="16" t="s">
        <v>78</v>
      </c>
      <c r="F105" s="85">
        <v>150000</v>
      </c>
      <c r="G105" s="77">
        <v>99996</v>
      </c>
      <c r="H105" s="71">
        <v>4167</v>
      </c>
      <c r="I105" s="69">
        <f t="shared" si="49"/>
        <v>1104</v>
      </c>
      <c r="J105" s="99">
        <f t="shared" si="50"/>
        <v>5271</v>
      </c>
      <c r="K105" s="106">
        <f t="shared" si="48"/>
        <v>95829</v>
      </c>
    </row>
    <row r="106" spans="1:11" ht="16.5">
      <c r="A106" s="14"/>
      <c r="B106" s="13" t="s">
        <v>4</v>
      </c>
      <c r="C106" s="20"/>
      <c r="D106" s="46"/>
      <c r="E106" s="20"/>
      <c r="F106" s="72">
        <f>SUM(F103:F105)</f>
        <v>330000</v>
      </c>
      <c r="G106" s="72">
        <f t="shared" ref="G106:K106" si="51">SUM(G103:G105)</f>
        <v>214440</v>
      </c>
      <c r="H106" s="72">
        <f t="shared" si="51"/>
        <v>9167</v>
      </c>
      <c r="I106" s="72">
        <f t="shared" si="51"/>
        <v>2368</v>
      </c>
      <c r="J106" s="72">
        <f>SUM(H106:I106)</f>
        <v>11535</v>
      </c>
      <c r="K106" s="72">
        <f t="shared" si="51"/>
        <v>205273</v>
      </c>
    </row>
    <row r="107" spans="1:11" ht="16.5">
      <c r="A107" s="34"/>
      <c r="B107" s="29"/>
      <c r="C107" s="30"/>
      <c r="D107" s="48"/>
      <c r="E107" s="30"/>
      <c r="F107" s="74"/>
      <c r="G107" s="74"/>
      <c r="H107" s="74"/>
      <c r="I107" s="74"/>
      <c r="J107" s="74"/>
      <c r="K107" s="55"/>
    </row>
    <row r="108" spans="1:11" ht="16.5">
      <c r="A108" s="34"/>
      <c r="B108" s="29" t="s">
        <v>109</v>
      </c>
      <c r="C108" s="30"/>
      <c r="D108" s="48"/>
      <c r="E108" s="30"/>
      <c r="F108" s="86"/>
      <c r="G108" s="79"/>
      <c r="H108" s="74"/>
      <c r="I108" s="80"/>
      <c r="J108" s="74"/>
      <c r="K108" s="55"/>
    </row>
    <row r="109" spans="1:11" ht="15.75">
      <c r="A109" s="14">
        <v>1</v>
      </c>
      <c r="B109" s="14" t="s">
        <v>110</v>
      </c>
      <c r="C109" s="16" t="s">
        <v>111</v>
      </c>
      <c r="D109" s="52">
        <v>225</v>
      </c>
      <c r="E109" s="16" t="s">
        <v>78</v>
      </c>
      <c r="F109" s="85">
        <v>86000</v>
      </c>
      <c r="G109" s="77">
        <v>2385</v>
      </c>
      <c r="H109" s="71">
        <v>2385</v>
      </c>
      <c r="I109" s="69">
        <f>ROUND(G109*13%*31/365,0)</f>
        <v>26</v>
      </c>
      <c r="J109" s="99">
        <f t="shared" ref="J109:J120" si="52">SUM(H109:I109)</f>
        <v>2411</v>
      </c>
      <c r="K109" s="106">
        <f t="shared" ref="K109:K120" si="53">G109-H109</f>
        <v>0</v>
      </c>
    </row>
    <row r="110" spans="1:11" ht="15.75">
      <c r="A110" s="14">
        <v>2</v>
      </c>
      <c r="B110" s="14" t="s">
        <v>110</v>
      </c>
      <c r="C110" s="16" t="s">
        <v>112</v>
      </c>
      <c r="D110" s="52">
        <v>226</v>
      </c>
      <c r="E110" s="16" t="s">
        <v>78</v>
      </c>
      <c r="F110" s="85">
        <v>93000</v>
      </c>
      <c r="G110" s="77">
        <v>2595</v>
      </c>
      <c r="H110" s="71">
        <v>2595</v>
      </c>
      <c r="I110" s="69">
        <f t="shared" ref="I110:I119" si="54">ROUND(G110*13%*31/365,0)</f>
        <v>29</v>
      </c>
      <c r="J110" s="99">
        <f t="shared" si="52"/>
        <v>2624</v>
      </c>
      <c r="K110" s="106">
        <f t="shared" si="53"/>
        <v>0</v>
      </c>
    </row>
    <row r="111" spans="1:11" ht="15.75">
      <c r="A111" s="14">
        <v>3</v>
      </c>
      <c r="B111" s="14" t="s">
        <v>109</v>
      </c>
      <c r="C111" s="16" t="s">
        <v>115</v>
      </c>
      <c r="D111" s="52">
        <v>229</v>
      </c>
      <c r="E111" s="16" t="s">
        <v>78</v>
      </c>
      <c r="F111" s="85">
        <v>141000</v>
      </c>
      <c r="G111" s="77">
        <v>3905</v>
      </c>
      <c r="H111" s="71">
        <v>3905</v>
      </c>
      <c r="I111" s="69">
        <f t="shared" si="54"/>
        <v>43</v>
      </c>
      <c r="J111" s="99">
        <f t="shared" si="52"/>
        <v>3948</v>
      </c>
      <c r="K111" s="106">
        <f t="shared" si="53"/>
        <v>0</v>
      </c>
    </row>
    <row r="112" spans="1:11" ht="15.75">
      <c r="A112" s="14">
        <v>4</v>
      </c>
      <c r="B112" s="14" t="s">
        <v>110</v>
      </c>
      <c r="C112" s="16" t="s">
        <v>116</v>
      </c>
      <c r="D112" s="52">
        <v>234</v>
      </c>
      <c r="E112" s="16" t="s">
        <v>78</v>
      </c>
      <c r="F112" s="85">
        <v>160000</v>
      </c>
      <c r="G112" s="77">
        <v>4460</v>
      </c>
      <c r="H112" s="71">
        <v>4460</v>
      </c>
      <c r="I112" s="69">
        <f t="shared" si="54"/>
        <v>49</v>
      </c>
      <c r="J112" s="99">
        <f t="shared" si="52"/>
        <v>4509</v>
      </c>
      <c r="K112" s="106">
        <f t="shared" si="53"/>
        <v>0</v>
      </c>
    </row>
    <row r="113" spans="1:13" ht="15.75">
      <c r="A113" s="14">
        <v>5</v>
      </c>
      <c r="B113" s="14" t="s">
        <v>109</v>
      </c>
      <c r="C113" s="16" t="s">
        <v>213</v>
      </c>
      <c r="D113" s="52">
        <v>333</v>
      </c>
      <c r="E113" s="16" t="s">
        <v>78</v>
      </c>
      <c r="F113" s="85">
        <v>195000</v>
      </c>
      <c r="G113" s="77">
        <v>22950</v>
      </c>
      <c r="H113" s="71">
        <v>5735</v>
      </c>
      <c r="I113" s="69">
        <f t="shared" si="54"/>
        <v>253</v>
      </c>
      <c r="J113" s="99">
        <f t="shared" si="52"/>
        <v>5988</v>
      </c>
      <c r="K113" s="106">
        <f t="shared" si="53"/>
        <v>17215</v>
      </c>
      <c r="M113" s="96"/>
    </row>
    <row r="114" spans="1:13" ht="15.75">
      <c r="A114" s="14">
        <v>6</v>
      </c>
      <c r="B114" s="14" t="s">
        <v>169</v>
      </c>
      <c r="C114" s="16" t="s">
        <v>170</v>
      </c>
      <c r="D114" s="52">
        <v>294</v>
      </c>
      <c r="E114" s="16" t="s">
        <v>78</v>
      </c>
      <c r="F114" s="85">
        <v>55000</v>
      </c>
      <c r="G114" s="77">
        <v>6104</v>
      </c>
      <c r="H114" s="71">
        <f t="shared" ref="H114:H118" si="55">ROUND(F114/36,0)</f>
        <v>1528</v>
      </c>
      <c r="I114" s="69">
        <f t="shared" si="54"/>
        <v>67</v>
      </c>
      <c r="J114" s="99">
        <f t="shared" si="52"/>
        <v>1595</v>
      </c>
      <c r="K114" s="106">
        <f t="shared" si="53"/>
        <v>4576</v>
      </c>
    </row>
    <row r="115" spans="1:13" ht="15.75">
      <c r="A115" s="14">
        <v>7</v>
      </c>
      <c r="B115" s="14" t="s">
        <v>169</v>
      </c>
      <c r="C115" s="16" t="s">
        <v>209</v>
      </c>
      <c r="D115" s="52">
        <v>327</v>
      </c>
      <c r="E115" s="16" t="s">
        <v>78</v>
      </c>
      <c r="F115" s="85">
        <v>90000</v>
      </c>
      <c r="G115" s="77">
        <v>12500</v>
      </c>
      <c r="H115" s="71">
        <f t="shared" si="55"/>
        <v>2500</v>
      </c>
      <c r="I115" s="69">
        <f t="shared" si="54"/>
        <v>138</v>
      </c>
      <c r="J115" s="99">
        <f t="shared" si="52"/>
        <v>2638</v>
      </c>
      <c r="K115" s="106">
        <f t="shared" si="53"/>
        <v>10000</v>
      </c>
    </row>
    <row r="116" spans="1:13" ht="15.75">
      <c r="A116" s="14">
        <v>8</v>
      </c>
      <c r="B116" s="14" t="s">
        <v>169</v>
      </c>
      <c r="C116" s="16" t="s">
        <v>208</v>
      </c>
      <c r="D116" s="52">
        <v>326</v>
      </c>
      <c r="E116" s="16" t="s">
        <v>78</v>
      </c>
      <c r="F116" s="85">
        <v>135000</v>
      </c>
      <c r="G116" s="77">
        <v>18750</v>
      </c>
      <c r="H116" s="71">
        <f t="shared" si="55"/>
        <v>3750</v>
      </c>
      <c r="I116" s="69">
        <f t="shared" si="54"/>
        <v>207</v>
      </c>
      <c r="J116" s="99">
        <f t="shared" si="52"/>
        <v>3957</v>
      </c>
      <c r="K116" s="106">
        <f t="shared" si="53"/>
        <v>15000</v>
      </c>
    </row>
    <row r="117" spans="1:13" ht="15.75">
      <c r="A117" s="14">
        <v>9</v>
      </c>
      <c r="B117" s="14" t="s">
        <v>169</v>
      </c>
      <c r="C117" s="16" t="s">
        <v>171</v>
      </c>
      <c r="D117" s="52">
        <v>295</v>
      </c>
      <c r="E117" s="16" t="s">
        <v>78</v>
      </c>
      <c r="F117" s="85">
        <v>80000</v>
      </c>
      <c r="G117" s="77">
        <v>8896</v>
      </c>
      <c r="H117" s="71">
        <f t="shared" si="55"/>
        <v>2222</v>
      </c>
      <c r="I117" s="69">
        <f t="shared" si="54"/>
        <v>98</v>
      </c>
      <c r="J117" s="99">
        <f t="shared" si="52"/>
        <v>2320</v>
      </c>
      <c r="K117" s="106">
        <f t="shared" si="53"/>
        <v>6674</v>
      </c>
    </row>
    <row r="118" spans="1:13" ht="15.75">
      <c r="A118" s="14">
        <v>10</v>
      </c>
      <c r="B118" s="14" t="s">
        <v>273</v>
      </c>
      <c r="C118" s="16" t="s">
        <v>274</v>
      </c>
      <c r="D118" s="52">
        <v>393</v>
      </c>
      <c r="E118" s="16" t="s">
        <v>78</v>
      </c>
      <c r="F118" s="85">
        <v>80000</v>
      </c>
      <c r="G118" s="77">
        <v>28894</v>
      </c>
      <c r="H118" s="71">
        <f t="shared" si="55"/>
        <v>2222</v>
      </c>
      <c r="I118" s="69">
        <f t="shared" si="54"/>
        <v>319</v>
      </c>
      <c r="J118" s="99">
        <f t="shared" si="52"/>
        <v>2541</v>
      </c>
      <c r="K118" s="106">
        <f t="shared" si="53"/>
        <v>26672</v>
      </c>
    </row>
    <row r="119" spans="1:13" ht="15.75">
      <c r="A119" s="14">
        <v>11</v>
      </c>
      <c r="B119" s="14" t="s">
        <v>273</v>
      </c>
      <c r="C119" s="16" t="s">
        <v>275</v>
      </c>
      <c r="D119" s="52">
        <v>394</v>
      </c>
      <c r="E119" s="16" t="s">
        <v>78</v>
      </c>
      <c r="F119" s="85">
        <v>89000</v>
      </c>
      <c r="G119" s="77">
        <v>32144</v>
      </c>
      <c r="H119" s="71">
        <f>ROUND(F119/36,0)</f>
        <v>2472</v>
      </c>
      <c r="I119" s="69">
        <f t="shared" si="54"/>
        <v>355</v>
      </c>
      <c r="J119" s="99">
        <f t="shared" si="52"/>
        <v>2827</v>
      </c>
      <c r="K119" s="106">
        <f t="shared" si="53"/>
        <v>29672</v>
      </c>
    </row>
    <row r="120" spans="1:13" ht="15.75">
      <c r="A120" s="14">
        <v>12</v>
      </c>
      <c r="B120" s="57" t="s">
        <v>109</v>
      </c>
      <c r="C120" s="58" t="s">
        <v>272</v>
      </c>
      <c r="D120" s="64">
        <v>14</v>
      </c>
      <c r="E120" s="58" t="s">
        <v>39</v>
      </c>
      <c r="F120" s="89">
        <v>42000</v>
      </c>
      <c r="G120" s="82">
        <v>8157</v>
      </c>
      <c r="H120" s="83">
        <v>1167</v>
      </c>
      <c r="I120" s="69">
        <f>ROUND(G120*11.5%*31/365,0)</f>
        <v>80</v>
      </c>
      <c r="J120" s="99">
        <f t="shared" si="52"/>
        <v>1247</v>
      </c>
      <c r="K120" s="83">
        <f t="shared" si="53"/>
        <v>6990</v>
      </c>
    </row>
    <row r="121" spans="1:13" ht="16.5">
      <c r="A121" s="34"/>
      <c r="B121" s="13" t="s">
        <v>4</v>
      </c>
      <c r="C121" s="20"/>
      <c r="D121" s="20"/>
      <c r="E121" s="20"/>
      <c r="F121" s="72">
        <f t="shared" ref="F121:K121" si="56">SUM(F109:F120)</f>
        <v>1246000</v>
      </c>
      <c r="G121" s="72">
        <f t="shared" si="56"/>
        <v>151740</v>
      </c>
      <c r="H121" s="72">
        <f t="shared" si="56"/>
        <v>34941</v>
      </c>
      <c r="I121" s="72">
        <f t="shared" si="56"/>
        <v>1664</v>
      </c>
      <c r="J121" s="72">
        <f>SUM(H121:I121)</f>
        <v>36605</v>
      </c>
      <c r="K121" s="72">
        <f t="shared" si="56"/>
        <v>116799</v>
      </c>
    </row>
    <row r="122" spans="1:13" ht="16.5">
      <c r="A122" s="34"/>
      <c r="B122" s="29"/>
      <c r="C122" s="30"/>
      <c r="D122" s="30"/>
      <c r="E122" s="30"/>
      <c r="F122" s="74"/>
      <c r="G122" s="79"/>
      <c r="H122" s="74"/>
      <c r="I122" s="80"/>
      <c r="J122" s="74"/>
      <c r="K122" s="55"/>
    </row>
    <row r="123" spans="1:13" ht="16.5">
      <c r="A123" s="14"/>
      <c r="B123" s="29" t="s">
        <v>125</v>
      </c>
      <c r="C123" s="30"/>
      <c r="D123" s="30"/>
      <c r="E123" s="30"/>
      <c r="F123" s="78"/>
      <c r="G123" s="79"/>
      <c r="H123" s="74"/>
      <c r="I123" s="80"/>
      <c r="J123" s="74"/>
      <c r="K123" s="55"/>
    </row>
    <row r="124" spans="1:13" ht="15.75">
      <c r="A124" s="14">
        <v>1</v>
      </c>
      <c r="B124" s="14" t="s">
        <v>126</v>
      </c>
      <c r="C124" s="16" t="s">
        <v>127</v>
      </c>
      <c r="D124" s="17">
        <v>247</v>
      </c>
      <c r="E124" s="16" t="s">
        <v>78</v>
      </c>
      <c r="F124" s="70">
        <v>100000</v>
      </c>
      <c r="G124" s="70">
        <v>5548</v>
      </c>
      <c r="H124" s="71">
        <f t="shared" ref="H124" si="57">ROUND(F124/36,0)</f>
        <v>2778</v>
      </c>
      <c r="I124" s="69">
        <f>ROUND(G124*13%*31/365,0)</f>
        <v>61</v>
      </c>
      <c r="J124" s="102">
        <f t="shared" ref="J124:J129" si="58">SUM(H124:I124)</f>
        <v>2839</v>
      </c>
      <c r="K124" s="106">
        <f t="shared" ref="K124:K129" si="59">G124-H124</f>
        <v>2770</v>
      </c>
    </row>
    <row r="125" spans="1:13" ht="15.75">
      <c r="A125" s="14">
        <v>2</v>
      </c>
      <c r="B125" s="14" t="s">
        <v>137</v>
      </c>
      <c r="C125" s="16" t="s">
        <v>230</v>
      </c>
      <c r="D125" s="17">
        <v>355</v>
      </c>
      <c r="E125" s="16" t="s">
        <v>78</v>
      </c>
      <c r="F125" s="70">
        <v>50000</v>
      </c>
      <c r="G125" s="70">
        <v>9719</v>
      </c>
      <c r="H125" s="71">
        <f>ROUND(F125/36,0)</f>
        <v>1389</v>
      </c>
      <c r="I125" s="69">
        <f t="shared" ref="I125:I129" si="60">ROUND(G125*13%*31/365,0)</f>
        <v>107</v>
      </c>
      <c r="J125" s="102">
        <f t="shared" si="58"/>
        <v>1496</v>
      </c>
      <c r="K125" s="106">
        <f t="shared" si="59"/>
        <v>8330</v>
      </c>
    </row>
    <row r="126" spans="1:13" ht="15.75">
      <c r="A126" s="14">
        <v>3</v>
      </c>
      <c r="B126" s="14" t="s">
        <v>137</v>
      </c>
      <c r="C126" s="16" t="s">
        <v>399</v>
      </c>
      <c r="D126" s="17">
        <v>140</v>
      </c>
      <c r="E126" s="16" t="s">
        <v>78</v>
      </c>
      <c r="F126" s="70">
        <v>200000</v>
      </c>
      <c r="G126" s="70">
        <v>200000</v>
      </c>
      <c r="H126" s="71">
        <v>4000</v>
      </c>
      <c r="I126" s="69">
        <v>2849</v>
      </c>
      <c r="J126" s="102">
        <f t="shared" si="58"/>
        <v>6849</v>
      </c>
      <c r="K126" s="106">
        <f t="shared" ref="K126" si="61">G126-H126</f>
        <v>196000</v>
      </c>
    </row>
    <row r="127" spans="1:13" ht="16.5">
      <c r="A127" s="14">
        <v>4</v>
      </c>
      <c r="B127" s="14" t="s">
        <v>151</v>
      </c>
      <c r="C127" s="16" t="s">
        <v>177</v>
      </c>
      <c r="D127" s="22">
        <v>302</v>
      </c>
      <c r="E127" s="22" t="s">
        <v>78</v>
      </c>
      <c r="F127" s="85">
        <v>90000</v>
      </c>
      <c r="G127" s="77">
        <v>10000</v>
      </c>
      <c r="H127" s="71">
        <f>ROUND(F127/36,0)</f>
        <v>2500</v>
      </c>
      <c r="I127" s="69">
        <f t="shared" si="60"/>
        <v>110</v>
      </c>
      <c r="J127" s="102">
        <f t="shared" si="58"/>
        <v>2610</v>
      </c>
      <c r="K127" s="106">
        <f t="shared" si="59"/>
        <v>7500</v>
      </c>
    </row>
    <row r="128" spans="1:13" ht="16.5">
      <c r="A128" s="14">
        <v>5</v>
      </c>
      <c r="B128" s="14" t="s">
        <v>151</v>
      </c>
      <c r="C128" s="16" t="s">
        <v>178</v>
      </c>
      <c r="D128" s="22">
        <v>303</v>
      </c>
      <c r="E128" s="22" t="s">
        <v>78</v>
      </c>
      <c r="F128" s="85">
        <v>100000</v>
      </c>
      <c r="G128" s="77">
        <v>11104</v>
      </c>
      <c r="H128" s="71">
        <f>ROUND(F128/36,0)</f>
        <v>2778</v>
      </c>
      <c r="I128" s="69">
        <f t="shared" si="60"/>
        <v>123</v>
      </c>
      <c r="J128" s="102">
        <f t="shared" si="58"/>
        <v>2901</v>
      </c>
      <c r="K128" s="106">
        <f t="shared" si="59"/>
        <v>8326</v>
      </c>
    </row>
    <row r="129" spans="1:11" ht="15.75">
      <c r="A129" s="14">
        <v>6</v>
      </c>
      <c r="B129" s="14" t="s">
        <v>134</v>
      </c>
      <c r="C129" s="16" t="s">
        <v>245</v>
      </c>
      <c r="D129" s="52">
        <v>364</v>
      </c>
      <c r="E129" s="16" t="s">
        <v>78</v>
      </c>
      <c r="F129" s="85">
        <v>100000</v>
      </c>
      <c r="G129" s="70">
        <v>24994</v>
      </c>
      <c r="H129" s="71">
        <f>ROUND(F129/36,0)</f>
        <v>2778</v>
      </c>
      <c r="I129" s="69">
        <f t="shared" si="60"/>
        <v>276</v>
      </c>
      <c r="J129" s="102">
        <f t="shared" si="58"/>
        <v>3054</v>
      </c>
      <c r="K129" s="106">
        <f t="shared" si="59"/>
        <v>22216</v>
      </c>
    </row>
    <row r="130" spans="1:11" ht="16.5">
      <c r="A130" s="34"/>
      <c r="B130" s="13" t="s">
        <v>4</v>
      </c>
      <c r="C130" s="20"/>
      <c r="D130" s="20"/>
      <c r="E130" s="20"/>
      <c r="F130" s="88">
        <f t="shared" ref="F130:K130" si="62">SUM(F124:F129)</f>
        <v>640000</v>
      </c>
      <c r="G130" s="88">
        <f t="shared" si="62"/>
        <v>261365</v>
      </c>
      <c r="H130" s="88">
        <f t="shared" si="62"/>
        <v>16223</v>
      </c>
      <c r="I130" s="88">
        <f t="shared" si="62"/>
        <v>3526</v>
      </c>
      <c r="J130" s="88">
        <f>SUM(H130:I130)</f>
        <v>19749</v>
      </c>
      <c r="K130" s="88">
        <f t="shared" si="62"/>
        <v>245142</v>
      </c>
    </row>
    <row r="131" spans="1:11" ht="16.5">
      <c r="A131" s="34"/>
      <c r="B131" s="29"/>
      <c r="C131" s="30"/>
      <c r="D131" s="30"/>
      <c r="E131" s="30"/>
      <c r="F131" s="78"/>
      <c r="G131" s="79"/>
      <c r="H131" s="74"/>
      <c r="I131" s="80"/>
      <c r="J131" s="74"/>
      <c r="K131" s="55"/>
    </row>
    <row r="132" spans="1:11" ht="16.5">
      <c r="A132" s="34"/>
      <c r="B132" s="29" t="s">
        <v>148</v>
      </c>
      <c r="C132" s="30"/>
      <c r="D132" s="48"/>
      <c r="E132" s="30"/>
      <c r="F132" s="86"/>
      <c r="G132" s="79"/>
      <c r="H132" s="74"/>
      <c r="I132" s="80"/>
      <c r="J132" s="74"/>
      <c r="K132" s="55"/>
    </row>
    <row r="133" spans="1:11" ht="15.75">
      <c r="A133" s="14">
        <v>1</v>
      </c>
      <c r="B133" s="14" t="s">
        <v>148</v>
      </c>
      <c r="C133" s="16" t="s">
        <v>279</v>
      </c>
      <c r="D133" s="52">
        <v>406</v>
      </c>
      <c r="E133" s="16" t="s">
        <v>78</v>
      </c>
      <c r="F133" s="85">
        <v>260000</v>
      </c>
      <c r="G133" s="77">
        <v>77993</v>
      </c>
      <c r="H133" s="71">
        <v>8667</v>
      </c>
      <c r="I133" s="69">
        <f>ROUND(G133*13%*31/365,0)</f>
        <v>861</v>
      </c>
      <c r="J133" s="99">
        <f t="shared" ref="J133:J139" si="63">SUM(H133:I133)</f>
        <v>9528</v>
      </c>
      <c r="K133" s="106">
        <f t="shared" ref="K133:K139" si="64">G133-H133</f>
        <v>69326</v>
      </c>
    </row>
    <row r="134" spans="1:11" ht="15.75">
      <c r="A134" s="14">
        <v>2</v>
      </c>
      <c r="B134" s="14" t="s">
        <v>148</v>
      </c>
      <c r="C134" s="16" t="s">
        <v>391</v>
      </c>
      <c r="D134" s="52">
        <v>126</v>
      </c>
      <c r="E134" s="16" t="s">
        <v>78</v>
      </c>
      <c r="F134" s="85">
        <v>80000</v>
      </c>
      <c r="G134" s="77">
        <v>78400</v>
      </c>
      <c r="H134" s="71">
        <v>1600</v>
      </c>
      <c r="I134" s="69">
        <f t="shared" ref="I134:I138" si="65">ROUND(G134*13%*31/365,0)</f>
        <v>866</v>
      </c>
      <c r="J134" s="99">
        <f t="shared" si="63"/>
        <v>2466</v>
      </c>
      <c r="K134" s="106">
        <f t="shared" si="64"/>
        <v>76800</v>
      </c>
    </row>
    <row r="135" spans="1:11" ht="15.75">
      <c r="A135" s="14">
        <v>3</v>
      </c>
      <c r="B135" s="14" t="s">
        <v>148</v>
      </c>
      <c r="C135" s="16" t="s">
        <v>397</v>
      </c>
      <c r="D135" s="52">
        <v>134</v>
      </c>
      <c r="E135" s="16" t="s">
        <v>78</v>
      </c>
      <c r="F135" s="85">
        <v>250000</v>
      </c>
      <c r="G135" s="77">
        <v>250000</v>
      </c>
      <c r="H135" s="71">
        <v>5952</v>
      </c>
      <c r="I135" s="69">
        <v>4274</v>
      </c>
      <c r="J135" s="99">
        <f t="shared" si="63"/>
        <v>10226</v>
      </c>
      <c r="K135" s="106">
        <f t="shared" ref="K135" si="66">G135-H135</f>
        <v>244048</v>
      </c>
    </row>
    <row r="136" spans="1:11" ht="15.75">
      <c r="A136" s="14">
        <v>4</v>
      </c>
      <c r="B136" s="14" t="s">
        <v>148</v>
      </c>
      <c r="C136" s="16" t="s">
        <v>205</v>
      </c>
      <c r="D136" s="52">
        <v>136</v>
      </c>
      <c r="E136" s="16" t="s">
        <v>78</v>
      </c>
      <c r="F136" s="85">
        <v>100000</v>
      </c>
      <c r="G136" s="77">
        <v>100000</v>
      </c>
      <c r="H136" s="71">
        <v>2381</v>
      </c>
      <c r="I136" s="69">
        <v>1709</v>
      </c>
      <c r="J136" s="99">
        <f t="shared" si="63"/>
        <v>4090</v>
      </c>
      <c r="K136" s="106">
        <f t="shared" ref="K136" si="67">G136-H136</f>
        <v>97619</v>
      </c>
    </row>
    <row r="137" spans="1:11" ht="15.75">
      <c r="A137" s="14">
        <v>5</v>
      </c>
      <c r="B137" s="14" t="s">
        <v>215</v>
      </c>
      <c r="C137" s="16" t="s">
        <v>216</v>
      </c>
      <c r="D137" s="52">
        <v>342</v>
      </c>
      <c r="E137" s="16" t="s">
        <v>78</v>
      </c>
      <c r="F137" s="85">
        <v>80000</v>
      </c>
      <c r="G137" s="77">
        <v>13340</v>
      </c>
      <c r="H137" s="71">
        <v>2222</v>
      </c>
      <c r="I137" s="69">
        <f t="shared" si="65"/>
        <v>147</v>
      </c>
      <c r="J137" s="99">
        <f t="shared" si="63"/>
        <v>2369</v>
      </c>
      <c r="K137" s="106">
        <f t="shared" si="64"/>
        <v>11118</v>
      </c>
    </row>
    <row r="138" spans="1:11" ht="15.75">
      <c r="A138" s="14">
        <v>6</v>
      </c>
      <c r="B138" s="14" t="s">
        <v>149</v>
      </c>
      <c r="C138" s="16" t="s">
        <v>150</v>
      </c>
      <c r="D138" s="52">
        <v>266</v>
      </c>
      <c r="E138" s="16" t="s">
        <v>78</v>
      </c>
      <c r="F138" s="85">
        <v>155000</v>
      </c>
      <c r="G138" s="77">
        <v>12902</v>
      </c>
      <c r="H138" s="71">
        <f t="shared" ref="H138:H139" si="68">ROUND(F138/36,0)</f>
        <v>4306</v>
      </c>
      <c r="I138" s="69">
        <f t="shared" si="65"/>
        <v>142</v>
      </c>
      <c r="J138" s="99">
        <f t="shared" si="63"/>
        <v>4448</v>
      </c>
      <c r="K138" s="106">
        <f t="shared" si="64"/>
        <v>8596</v>
      </c>
    </row>
    <row r="139" spans="1:11" ht="15.75">
      <c r="A139" s="14">
        <v>7</v>
      </c>
      <c r="B139" s="57" t="s">
        <v>149</v>
      </c>
      <c r="C139" s="58" t="s">
        <v>271</v>
      </c>
      <c r="D139" s="64">
        <v>11</v>
      </c>
      <c r="E139" s="58" t="s">
        <v>39</v>
      </c>
      <c r="F139" s="89">
        <v>40600</v>
      </c>
      <c r="G139" s="82">
        <v>3376</v>
      </c>
      <c r="H139" s="83">
        <f t="shared" si="68"/>
        <v>1128</v>
      </c>
      <c r="I139" s="84">
        <f>ROUND(G139*11.5%*31/365,0)</f>
        <v>33</v>
      </c>
      <c r="J139" s="101">
        <f t="shared" si="63"/>
        <v>1161</v>
      </c>
      <c r="K139" s="106">
        <f t="shared" si="64"/>
        <v>2248</v>
      </c>
    </row>
    <row r="140" spans="1:11" ht="16.5">
      <c r="A140" s="34"/>
      <c r="B140" s="13" t="s">
        <v>4</v>
      </c>
      <c r="C140" s="20"/>
      <c r="D140" s="46"/>
      <c r="E140" s="20"/>
      <c r="F140" s="72">
        <f t="shared" ref="F140:K140" si="69">SUM(F133:F139)</f>
        <v>965600</v>
      </c>
      <c r="G140" s="72">
        <f t="shared" si="69"/>
        <v>536011</v>
      </c>
      <c r="H140" s="72">
        <f t="shared" si="69"/>
        <v>26256</v>
      </c>
      <c r="I140" s="72">
        <f t="shared" si="69"/>
        <v>8032</v>
      </c>
      <c r="J140" s="72">
        <f>SUM(H140:I140)</f>
        <v>34288</v>
      </c>
      <c r="K140" s="72">
        <f t="shared" si="69"/>
        <v>509755</v>
      </c>
    </row>
    <row r="141" spans="1:11" ht="16.5">
      <c r="A141" s="34"/>
      <c r="B141" s="29"/>
      <c r="C141" s="30"/>
      <c r="D141" s="32"/>
      <c r="E141" s="32"/>
      <c r="F141" s="74"/>
      <c r="G141" s="74"/>
      <c r="H141" s="74"/>
      <c r="I141" s="74"/>
      <c r="J141" s="74"/>
      <c r="K141" s="100"/>
    </row>
    <row r="142" spans="1:11" ht="16.5">
      <c r="A142" s="143"/>
      <c r="B142" s="29" t="s">
        <v>162</v>
      </c>
      <c r="C142" s="144"/>
      <c r="D142" s="145"/>
      <c r="E142" s="145"/>
      <c r="F142" s="146"/>
      <c r="G142" s="147"/>
      <c r="H142" s="148"/>
      <c r="I142" s="94"/>
      <c r="J142" s="149"/>
      <c r="K142" s="150"/>
    </row>
    <row r="143" spans="1:11" ht="16.5">
      <c r="A143" s="14">
        <v>1</v>
      </c>
      <c r="B143" s="67" t="s">
        <v>163</v>
      </c>
      <c r="C143" s="16" t="s">
        <v>200</v>
      </c>
      <c r="D143" s="22">
        <v>283</v>
      </c>
      <c r="E143" s="22" t="s">
        <v>78</v>
      </c>
      <c r="F143" s="85">
        <v>100000</v>
      </c>
      <c r="G143" s="77">
        <v>11104</v>
      </c>
      <c r="H143" s="71">
        <f>ROUND(F143/36,0)</f>
        <v>2778</v>
      </c>
      <c r="I143" s="69">
        <f>ROUND(G143*13%*31/365,0)</f>
        <v>123</v>
      </c>
      <c r="J143" s="104">
        <f>SUM(H143:I143)</f>
        <v>2901</v>
      </c>
      <c r="K143" s="106">
        <f t="shared" ref="K143:K145" si="70">G143-H143</f>
        <v>8326</v>
      </c>
    </row>
    <row r="144" spans="1:11" ht="16.5">
      <c r="A144" s="14">
        <v>2</v>
      </c>
      <c r="B144" s="67" t="s">
        <v>227</v>
      </c>
      <c r="C144" s="16" t="s">
        <v>228</v>
      </c>
      <c r="D144" s="22">
        <v>353</v>
      </c>
      <c r="E144" s="22" t="s">
        <v>78</v>
      </c>
      <c r="F144" s="85">
        <v>68000</v>
      </c>
      <c r="G144" s="77">
        <v>13219</v>
      </c>
      <c r="H144" s="71">
        <f>ROUND(F144/36,0)</f>
        <v>1889</v>
      </c>
      <c r="I144" s="69">
        <f t="shared" ref="I144:I145" si="71">ROUND(G144*13%*31/365,0)</f>
        <v>146</v>
      </c>
      <c r="J144" s="104">
        <f t="shared" ref="J144:J145" si="72">SUM(H144:I144)</f>
        <v>2035</v>
      </c>
      <c r="K144" s="106">
        <f t="shared" si="70"/>
        <v>11330</v>
      </c>
    </row>
    <row r="145" spans="1:11" ht="16.5">
      <c r="A145" s="14">
        <v>3</v>
      </c>
      <c r="B145" s="67" t="s">
        <v>227</v>
      </c>
      <c r="C145" s="16" t="s">
        <v>258</v>
      </c>
      <c r="D145" s="22">
        <v>383</v>
      </c>
      <c r="E145" s="22" t="s">
        <v>78</v>
      </c>
      <c r="F145" s="85">
        <v>90000</v>
      </c>
      <c r="G145" s="77">
        <v>27500</v>
      </c>
      <c r="H145" s="71">
        <f>ROUND(F145/36,0)</f>
        <v>2500</v>
      </c>
      <c r="I145" s="69">
        <f t="shared" si="71"/>
        <v>304</v>
      </c>
      <c r="J145" s="104">
        <f t="shared" si="72"/>
        <v>2804</v>
      </c>
      <c r="K145" s="106">
        <f t="shared" si="70"/>
        <v>25000</v>
      </c>
    </row>
    <row r="146" spans="1:11" ht="16.5">
      <c r="A146" s="34"/>
      <c r="B146" s="56" t="s">
        <v>4</v>
      </c>
      <c r="C146" s="30"/>
      <c r="D146" s="30"/>
      <c r="E146" s="30"/>
      <c r="F146" s="97">
        <f>SUM(F143:F145)</f>
        <v>258000</v>
      </c>
      <c r="G146" s="97">
        <f t="shared" ref="G146:K146" si="73">SUM(G143:G145)</f>
        <v>51823</v>
      </c>
      <c r="H146" s="97">
        <f t="shared" si="73"/>
        <v>7167</v>
      </c>
      <c r="I146" s="97">
        <f t="shared" si="73"/>
        <v>573</v>
      </c>
      <c r="J146" s="97">
        <f>SUM(H146:I146)</f>
        <v>7740</v>
      </c>
      <c r="K146" s="97">
        <f t="shared" si="73"/>
        <v>44656</v>
      </c>
    </row>
    <row r="147" spans="1:11" ht="16.5">
      <c r="A147" s="34"/>
      <c r="B147" s="29"/>
      <c r="C147" s="30"/>
      <c r="D147" s="30"/>
      <c r="E147" s="30"/>
      <c r="F147" s="91"/>
      <c r="G147" s="91"/>
      <c r="H147" s="74"/>
      <c r="I147" s="74"/>
      <c r="J147" s="74"/>
      <c r="K147" s="133"/>
    </row>
    <row r="148" spans="1:11" ht="16.5">
      <c r="A148" s="34"/>
      <c r="B148" s="29" t="s">
        <v>282</v>
      </c>
      <c r="C148" s="30"/>
      <c r="D148" s="30"/>
      <c r="E148" s="30"/>
      <c r="F148" s="78"/>
      <c r="G148" s="79"/>
      <c r="H148" s="74"/>
      <c r="I148" s="80"/>
      <c r="J148" s="74"/>
      <c r="K148" s="55"/>
    </row>
    <row r="149" spans="1:11" ht="16.5">
      <c r="A149" s="14">
        <v>1</v>
      </c>
      <c r="B149" s="67" t="s">
        <v>359</v>
      </c>
      <c r="C149" s="16" t="s">
        <v>360</v>
      </c>
      <c r="D149" s="22">
        <v>77</v>
      </c>
      <c r="E149" s="22" t="s">
        <v>78</v>
      </c>
      <c r="F149" s="85">
        <v>150000</v>
      </c>
      <c r="G149" s="77">
        <v>124998</v>
      </c>
      <c r="H149" s="71">
        <f>ROUND(F149/36,0)</f>
        <v>4167</v>
      </c>
      <c r="I149" s="69">
        <f>ROUND(G149*13%*31/365,0)</f>
        <v>1380</v>
      </c>
      <c r="J149" s="104">
        <f>SUM(H149:I149)</f>
        <v>5547</v>
      </c>
      <c r="K149" s="106">
        <f t="shared" ref="K149:K150" si="74">G149-H149</f>
        <v>120831</v>
      </c>
    </row>
    <row r="150" spans="1:11" ht="16.5">
      <c r="A150" s="14">
        <v>2</v>
      </c>
      <c r="B150" s="14" t="s">
        <v>359</v>
      </c>
      <c r="C150" s="16" t="s">
        <v>392</v>
      </c>
      <c r="D150" s="22">
        <v>128</v>
      </c>
      <c r="E150" s="22" t="s">
        <v>78</v>
      </c>
      <c r="F150" s="85">
        <v>120000</v>
      </c>
      <c r="G150" s="77">
        <v>117600</v>
      </c>
      <c r="H150" s="71">
        <v>2400</v>
      </c>
      <c r="I150" s="69">
        <f>ROUND(G150*13%*31/365,0)</f>
        <v>1298</v>
      </c>
      <c r="J150" s="104">
        <f>SUM(H150:I150)</f>
        <v>3698</v>
      </c>
      <c r="K150" s="106">
        <f t="shared" si="74"/>
        <v>115200</v>
      </c>
    </row>
    <row r="151" spans="1:11" ht="16.5">
      <c r="A151" s="34"/>
      <c r="B151" s="29"/>
      <c r="C151" s="30"/>
      <c r="D151" s="30"/>
      <c r="E151" s="30"/>
      <c r="F151" s="97">
        <f>SUM(F149:F150)</f>
        <v>270000</v>
      </c>
      <c r="G151" s="97">
        <f t="shared" ref="G151:K151" si="75">SUM(G149:G150)</f>
        <v>242598</v>
      </c>
      <c r="H151" s="97">
        <f t="shared" si="75"/>
        <v>6567</v>
      </c>
      <c r="I151" s="97">
        <f t="shared" si="75"/>
        <v>2678</v>
      </c>
      <c r="J151" s="97">
        <f>SUM(H151:I151)</f>
        <v>9245</v>
      </c>
      <c r="K151" s="97">
        <f t="shared" si="75"/>
        <v>236031</v>
      </c>
    </row>
    <row r="152" spans="1:11" ht="16.5">
      <c r="A152" s="34"/>
      <c r="B152" s="29" t="s">
        <v>300</v>
      </c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1" ht="16.5">
      <c r="A153" s="14">
        <v>1</v>
      </c>
      <c r="B153" s="67" t="s">
        <v>301</v>
      </c>
      <c r="C153" s="16" t="s">
        <v>302</v>
      </c>
      <c r="D153" s="22">
        <v>8</v>
      </c>
      <c r="E153" s="22" t="s">
        <v>78</v>
      </c>
      <c r="F153" s="85">
        <v>200000</v>
      </c>
      <c r="G153" s="77">
        <v>111104</v>
      </c>
      <c r="H153" s="71">
        <f>ROUND(F153/36,0)</f>
        <v>5556</v>
      </c>
      <c r="I153" s="69">
        <f>ROUND(G153*13%*31/365,0)</f>
        <v>1227</v>
      </c>
      <c r="J153" s="104">
        <f>SUM(H153:I153)</f>
        <v>6783</v>
      </c>
      <c r="K153" s="106">
        <f>SUM(G153-H153)</f>
        <v>105548</v>
      </c>
    </row>
    <row r="154" spans="1:11" ht="16.5">
      <c r="A154" s="152">
        <v>2</v>
      </c>
      <c r="B154" s="67" t="s">
        <v>301</v>
      </c>
      <c r="C154" s="16" t="s">
        <v>304</v>
      </c>
      <c r="D154" s="22">
        <v>12</v>
      </c>
      <c r="E154" s="22" t="s">
        <v>78</v>
      </c>
      <c r="F154" s="85">
        <v>200000</v>
      </c>
      <c r="G154" s="77">
        <v>111104</v>
      </c>
      <c r="H154" s="71">
        <f>ROUND(F154/36,0)</f>
        <v>5556</v>
      </c>
      <c r="I154" s="69">
        <f t="shared" ref="I154:I155" si="76">ROUND(G154*13%*31/365,0)</f>
        <v>1227</v>
      </c>
      <c r="J154" s="104">
        <f t="shared" ref="J154:J155" si="77">SUM(H154:I154)</f>
        <v>6783</v>
      </c>
      <c r="K154" s="106">
        <f t="shared" ref="K154:K155" si="78">SUM(G154-H154)</f>
        <v>105548</v>
      </c>
    </row>
    <row r="155" spans="1:11" ht="16.5">
      <c r="A155" s="152">
        <v>3</v>
      </c>
      <c r="B155" s="152" t="s">
        <v>301</v>
      </c>
      <c r="C155" s="16" t="s">
        <v>303</v>
      </c>
      <c r="D155" s="22">
        <v>10</v>
      </c>
      <c r="E155" s="22" t="s">
        <v>78</v>
      </c>
      <c r="F155" s="85">
        <v>150000</v>
      </c>
      <c r="G155" s="77">
        <v>83328</v>
      </c>
      <c r="H155" s="71">
        <v>4167</v>
      </c>
      <c r="I155" s="69">
        <f t="shared" si="76"/>
        <v>920</v>
      </c>
      <c r="J155" s="104">
        <f t="shared" si="77"/>
        <v>5087</v>
      </c>
      <c r="K155" s="106">
        <f t="shared" si="78"/>
        <v>79161</v>
      </c>
    </row>
    <row r="156" spans="1:11" ht="16.5">
      <c r="A156" s="34"/>
      <c r="B156" s="29"/>
      <c r="C156" s="30"/>
      <c r="D156" s="30"/>
      <c r="E156" s="30"/>
      <c r="F156" s="97">
        <f>SUM(F153:F155)</f>
        <v>550000</v>
      </c>
      <c r="G156" s="97">
        <f t="shared" ref="G156:K156" si="79">SUM(G153:G155)</f>
        <v>305536</v>
      </c>
      <c r="H156" s="97">
        <f t="shared" si="79"/>
        <v>15279</v>
      </c>
      <c r="I156" s="97">
        <f t="shared" si="79"/>
        <v>3374</v>
      </c>
      <c r="J156" s="97">
        <f>SUM(H156:I156)</f>
        <v>18653</v>
      </c>
      <c r="K156" s="97">
        <f t="shared" si="79"/>
        <v>290257</v>
      </c>
    </row>
    <row r="157" spans="1:11" ht="16.5">
      <c r="A157" s="34"/>
      <c r="B157" s="29" t="s">
        <v>352</v>
      </c>
      <c r="C157" s="30"/>
      <c r="D157" s="30"/>
      <c r="E157" s="30"/>
      <c r="F157" s="78"/>
      <c r="G157" s="79"/>
      <c r="H157" s="74"/>
      <c r="I157" s="80"/>
      <c r="J157" s="74"/>
      <c r="K157" s="55"/>
    </row>
    <row r="158" spans="1:11" ht="16.5">
      <c r="A158" s="14">
        <v>1</v>
      </c>
      <c r="B158" s="67" t="s">
        <v>350</v>
      </c>
      <c r="C158" s="16" t="s">
        <v>351</v>
      </c>
      <c r="D158" s="22">
        <v>71</v>
      </c>
      <c r="E158" s="22" t="s">
        <v>78</v>
      </c>
      <c r="F158" s="85">
        <v>180000</v>
      </c>
      <c r="G158" s="77">
        <v>140000</v>
      </c>
      <c r="H158" s="71">
        <f>ROUND(F158/36,0)</f>
        <v>5000</v>
      </c>
      <c r="I158" s="69">
        <f>ROUND(G158*13%*31/365,0)</f>
        <v>1546</v>
      </c>
      <c r="J158" s="104">
        <f>SUM(H158:I158)</f>
        <v>6546</v>
      </c>
      <c r="K158" s="106">
        <f t="shared" ref="K158" si="80">G158-H158</f>
        <v>135000</v>
      </c>
    </row>
    <row r="159" spans="1:11" ht="16.5">
      <c r="A159" s="34"/>
      <c r="B159" s="29"/>
      <c r="C159" s="30"/>
      <c r="D159" s="30"/>
      <c r="E159" s="30"/>
      <c r="F159" s="97">
        <f>SUM(F158)</f>
        <v>180000</v>
      </c>
      <c r="G159" s="97">
        <f t="shared" ref="G159:K159" si="81">SUM(G158)</f>
        <v>140000</v>
      </c>
      <c r="H159" s="97">
        <f t="shared" si="81"/>
        <v>5000</v>
      </c>
      <c r="I159" s="97">
        <f t="shared" si="81"/>
        <v>1546</v>
      </c>
      <c r="J159" s="97">
        <f>SUM(H159:I159)</f>
        <v>6546</v>
      </c>
      <c r="K159" s="97">
        <f t="shared" si="81"/>
        <v>135000</v>
      </c>
    </row>
    <row r="160" spans="1:11" ht="17.25" thickBot="1">
      <c r="A160" s="34"/>
      <c r="B160" s="29"/>
      <c r="C160" s="30"/>
      <c r="D160" s="30"/>
      <c r="E160" s="30"/>
      <c r="F160" s="97"/>
      <c r="G160" s="97"/>
      <c r="H160" s="72"/>
      <c r="I160" s="72"/>
      <c r="J160" s="72"/>
      <c r="K160" s="131"/>
    </row>
    <row r="161" spans="2:12" ht="17.25" thickBot="1">
      <c r="B161" s="51" t="s">
        <v>20</v>
      </c>
      <c r="C161" s="39"/>
      <c r="D161" s="39"/>
      <c r="E161" s="39"/>
      <c r="F161" s="72">
        <f>SUM(F159+F156+F151+F146+F140+F130+F121+F106+F100+F85+F74+F59+F44+F37+F27+F19+F9)</f>
        <v>15993600</v>
      </c>
      <c r="G161" s="72">
        <f t="shared" ref="G161:K161" si="82">SUM(G159+G156+G151+G146+G140+G130+G121+G106+G100+G85+G74+G59+G44+G37+G27+G19+G9)</f>
        <v>9507743</v>
      </c>
      <c r="H161" s="72">
        <f t="shared" si="82"/>
        <v>409079</v>
      </c>
      <c r="I161" s="72">
        <f t="shared" si="82"/>
        <v>108605</v>
      </c>
      <c r="J161" s="72">
        <f t="shared" si="82"/>
        <v>517684</v>
      </c>
      <c r="K161" s="72">
        <f t="shared" si="82"/>
        <v>9098664</v>
      </c>
    </row>
    <row r="162" spans="2:12">
      <c r="B162" s="2"/>
      <c r="C162" s="2"/>
      <c r="D162" s="3"/>
      <c r="E162" s="3"/>
      <c r="F162" s="3"/>
      <c r="G162" s="3"/>
    </row>
    <row r="163" spans="2:12">
      <c r="B163" s="2"/>
      <c r="C163" s="2"/>
      <c r="D163" s="3"/>
      <c r="E163" s="3"/>
      <c r="F163" s="3"/>
      <c r="G163" s="3"/>
    </row>
    <row r="164" spans="2:12" ht="18.75">
      <c r="E164" s="4"/>
      <c r="F164" s="1"/>
      <c r="G164" s="1"/>
      <c r="L164" t="s">
        <v>321</v>
      </c>
    </row>
    <row r="165" spans="2:12">
      <c r="F165" s="1"/>
      <c r="G165" s="1"/>
    </row>
    <row r="167" spans="2:12" ht="16.5">
      <c r="B167" s="30"/>
    </row>
  </sheetData>
  <mergeCells count="2">
    <mergeCell ref="A2:H2"/>
    <mergeCell ref="B3:H3"/>
  </mergeCells>
  <pageMargins left="0.19685039370078741" right="0.19685039370078741" top="0.31496062992125984" bottom="0.11811023622047245" header="0.19685039370078741" footer="0.31496062992125984"/>
  <pageSetup paperSize="9" scale="77" orientation="portrait" horizontalDpi="0" verticalDpi="0" r:id="rId1"/>
  <rowBreaks count="3" manualBreakCount="3">
    <brk id="38" max="10" man="1"/>
    <brk id="75" max="10" man="1"/>
    <brk id="122" max="1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M167"/>
  <sheetViews>
    <sheetView view="pageBreakPreview" topLeftCell="A143" zoomScale="175" zoomScaleSheetLayoutView="175" workbookViewId="0">
      <selection sqref="A1:K186"/>
    </sheetView>
  </sheetViews>
  <sheetFormatPr defaultRowHeight="15"/>
  <cols>
    <col min="1" max="1" width="4.42578125" customWidth="1"/>
    <col min="2" max="3" width="25.425781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7"/>
    </row>
    <row r="3" spans="1:11" ht="16.5">
      <c r="A3" s="9"/>
      <c r="B3" s="900" t="s">
        <v>395</v>
      </c>
      <c r="C3" s="900"/>
      <c r="D3" s="900"/>
      <c r="E3" s="900"/>
      <c r="F3" s="900"/>
      <c r="G3" s="900"/>
      <c r="H3" s="900"/>
      <c r="I3" s="7"/>
    </row>
    <row r="4" spans="1:11" ht="48" customHeight="1">
      <c r="A4" s="157" t="s">
        <v>0</v>
      </c>
      <c r="B4" s="10" t="s">
        <v>1</v>
      </c>
      <c r="C4" s="10" t="s">
        <v>21</v>
      </c>
      <c r="D4" s="10" t="s">
        <v>22</v>
      </c>
      <c r="E4" s="10" t="s">
        <v>23</v>
      </c>
      <c r="F4" s="11" t="s">
        <v>24</v>
      </c>
      <c r="G4" s="12" t="s">
        <v>25</v>
      </c>
      <c r="H4" s="12" t="s">
        <v>26</v>
      </c>
      <c r="I4" s="12" t="s">
        <v>27</v>
      </c>
      <c r="J4" s="98" t="s">
        <v>57</v>
      </c>
      <c r="K4" s="12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38884</v>
      </c>
      <c r="H6" s="71">
        <f t="shared" ref="H6:H8" si="0">ROUND(F6/36,0)</f>
        <v>2778</v>
      </c>
      <c r="I6" s="69">
        <f>ROUND(G6*13%*30/365,0)</f>
        <v>415</v>
      </c>
      <c r="J6" s="71">
        <f t="shared" ref="J6:J8" si="1">SUM(H6:I6)</f>
        <v>3193</v>
      </c>
      <c r="K6" s="135">
        <f t="shared" ref="K6:K8" si="2">G6-H6</f>
        <v>36106</v>
      </c>
    </row>
    <row r="7" spans="1:11" ht="16.5">
      <c r="A7" s="10">
        <v>2</v>
      </c>
      <c r="B7" s="156" t="s">
        <v>353</v>
      </c>
      <c r="C7" s="122" t="s">
        <v>354</v>
      </c>
      <c r="D7" s="124">
        <v>72</v>
      </c>
      <c r="E7" s="122" t="s">
        <v>38</v>
      </c>
      <c r="F7" s="70">
        <v>30000</v>
      </c>
      <c r="G7" s="77">
        <v>25002</v>
      </c>
      <c r="H7" s="71">
        <f t="shared" si="0"/>
        <v>833</v>
      </c>
      <c r="I7" s="69">
        <f t="shared" ref="I7:I8" si="3">ROUND(G7*13%*30/365,0)</f>
        <v>267</v>
      </c>
      <c r="J7" s="71">
        <f t="shared" si="1"/>
        <v>1100</v>
      </c>
      <c r="K7" s="135">
        <f t="shared" si="2"/>
        <v>24169</v>
      </c>
    </row>
    <row r="8" spans="1:11" ht="16.5">
      <c r="A8" s="10">
        <v>3</v>
      </c>
      <c r="B8" s="156" t="s">
        <v>353</v>
      </c>
      <c r="C8" s="122" t="s">
        <v>362</v>
      </c>
      <c r="D8" s="124">
        <v>74</v>
      </c>
      <c r="E8" s="122" t="s">
        <v>38</v>
      </c>
      <c r="F8" s="70">
        <v>50000</v>
      </c>
      <c r="G8" s="77">
        <v>43055</v>
      </c>
      <c r="H8" s="71">
        <f t="shared" si="0"/>
        <v>1389</v>
      </c>
      <c r="I8" s="69">
        <f t="shared" si="3"/>
        <v>460</v>
      </c>
      <c r="J8" s="71">
        <f t="shared" si="1"/>
        <v>1849</v>
      </c>
      <c r="K8" s="135">
        <f t="shared" si="2"/>
        <v>41666</v>
      </c>
    </row>
    <row r="9" spans="1:11" ht="16.5">
      <c r="A9" s="10"/>
      <c r="B9" s="13" t="s">
        <v>4</v>
      </c>
      <c r="C9" s="10"/>
      <c r="D9" s="10"/>
      <c r="E9" s="10"/>
      <c r="F9" s="127">
        <f>SUM(F6:F8)</f>
        <v>180000</v>
      </c>
      <c r="G9" s="127">
        <f t="shared" ref="G9:K9" si="4">SUM(G6:G8)</f>
        <v>106941</v>
      </c>
      <c r="H9" s="127">
        <f t="shared" si="4"/>
        <v>5000</v>
      </c>
      <c r="I9" s="127">
        <f t="shared" si="4"/>
        <v>1142</v>
      </c>
      <c r="J9" s="127">
        <f t="shared" si="4"/>
        <v>6142</v>
      </c>
      <c r="K9" s="127">
        <f t="shared" si="4"/>
        <v>101941</v>
      </c>
    </row>
    <row r="10" spans="1:11" ht="16.5">
      <c r="A10" s="44"/>
      <c r="B10" s="29"/>
      <c r="C10" s="44"/>
      <c r="D10" s="44"/>
      <c r="E10" s="44"/>
      <c r="F10" s="159"/>
      <c r="G10" s="159"/>
      <c r="H10" s="159"/>
      <c r="I10" s="159"/>
      <c r="J10" s="159"/>
      <c r="K10" s="160"/>
    </row>
    <row r="11" spans="1:11" ht="16.5">
      <c r="A11" s="28"/>
      <c r="B11" s="29" t="s">
        <v>5</v>
      </c>
      <c r="C11" s="30"/>
      <c r="D11" s="30"/>
      <c r="E11" s="30"/>
      <c r="F11" s="73"/>
      <c r="G11" s="73"/>
      <c r="H11" s="75"/>
      <c r="I11" s="76"/>
      <c r="J11" s="76"/>
      <c r="K11" s="120"/>
    </row>
    <row r="12" spans="1:11" ht="15.75">
      <c r="A12" s="15">
        <v>1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5000</v>
      </c>
      <c r="H12" s="71">
        <f>ROUND(F12/36,0)</f>
        <v>2500</v>
      </c>
      <c r="I12" s="69">
        <f>ROUND(G12*13%*30/365,0)</f>
        <v>53</v>
      </c>
      <c r="J12" s="71">
        <f t="shared" ref="J12:J26" si="5">SUM(H12:I12)</f>
        <v>2553</v>
      </c>
      <c r="K12" s="106">
        <f t="shared" ref="K12:K26" si="6">G12-H12</f>
        <v>2500</v>
      </c>
    </row>
    <row r="13" spans="1:11" ht="15.75">
      <c r="A13" s="15">
        <v>2</v>
      </c>
      <c r="B13" s="14" t="s">
        <v>179</v>
      </c>
      <c r="C13" s="16" t="s">
        <v>367</v>
      </c>
      <c r="D13" s="17">
        <v>82</v>
      </c>
      <c r="E13" s="16" t="s">
        <v>38</v>
      </c>
      <c r="F13" s="70">
        <v>250000</v>
      </c>
      <c r="G13" s="77">
        <v>233695</v>
      </c>
      <c r="H13" s="71">
        <v>5435</v>
      </c>
      <c r="I13" s="69">
        <f t="shared" ref="I13:I26" si="7">ROUND(G13*13%*30/365,0)</f>
        <v>2497</v>
      </c>
      <c r="J13" s="71">
        <f t="shared" si="5"/>
        <v>7932</v>
      </c>
      <c r="K13" s="106">
        <f t="shared" si="6"/>
        <v>228260</v>
      </c>
    </row>
    <row r="14" spans="1:11" ht="15.75">
      <c r="A14" s="15">
        <v>3</v>
      </c>
      <c r="B14" s="14" t="s">
        <v>179</v>
      </c>
      <c r="C14" s="16" t="s">
        <v>376</v>
      </c>
      <c r="D14" s="17">
        <v>84</v>
      </c>
      <c r="E14" s="16" t="s">
        <v>38</v>
      </c>
      <c r="F14" s="70">
        <v>250000</v>
      </c>
      <c r="G14" s="77">
        <v>235000</v>
      </c>
      <c r="H14" s="71">
        <v>5000</v>
      </c>
      <c r="I14" s="69">
        <f t="shared" si="7"/>
        <v>2511</v>
      </c>
      <c r="J14" s="71">
        <f t="shared" si="5"/>
        <v>7511</v>
      </c>
      <c r="K14" s="106">
        <f t="shared" si="6"/>
        <v>230000</v>
      </c>
    </row>
    <row r="15" spans="1:11" ht="15.75">
      <c r="A15" s="15">
        <v>4</v>
      </c>
      <c r="B15" s="14" t="s">
        <v>5</v>
      </c>
      <c r="C15" s="16" t="s">
        <v>375</v>
      </c>
      <c r="D15" s="17">
        <v>86</v>
      </c>
      <c r="E15" s="16" t="s">
        <v>38</v>
      </c>
      <c r="F15" s="70">
        <v>400000</v>
      </c>
      <c r="G15" s="77">
        <v>384000</v>
      </c>
      <c r="H15" s="71">
        <v>8000</v>
      </c>
      <c r="I15" s="69">
        <f t="shared" si="7"/>
        <v>4103</v>
      </c>
      <c r="J15" s="71">
        <f t="shared" si="5"/>
        <v>12103</v>
      </c>
      <c r="K15" s="106">
        <f t="shared" si="6"/>
        <v>376000</v>
      </c>
    </row>
    <row r="16" spans="1:11" ht="15.75">
      <c r="A16" s="15">
        <v>5</v>
      </c>
      <c r="B16" s="14" t="s">
        <v>5</v>
      </c>
      <c r="C16" s="16" t="s">
        <v>143</v>
      </c>
      <c r="D16" s="17">
        <v>102</v>
      </c>
      <c r="E16" s="16" t="s">
        <v>38</v>
      </c>
      <c r="F16" s="70">
        <v>190000</v>
      </c>
      <c r="G16" s="77">
        <v>186200</v>
      </c>
      <c r="H16" s="71">
        <v>3800</v>
      </c>
      <c r="I16" s="69">
        <f t="shared" si="7"/>
        <v>1990</v>
      </c>
      <c r="J16" s="71">
        <f t="shared" si="5"/>
        <v>5790</v>
      </c>
      <c r="K16" s="106">
        <f t="shared" si="6"/>
        <v>182400</v>
      </c>
    </row>
    <row r="17" spans="1:11" ht="15.75">
      <c r="A17" s="15">
        <v>6</v>
      </c>
      <c r="B17" s="14" t="s">
        <v>128</v>
      </c>
      <c r="C17" s="16" t="s">
        <v>373</v>
      </c>
      <c r="D17" s="17">
        <v>291</v>
      </c>
      <c r="E17" s="16" t="s">
        <v>38</v>
      </c>
      <c r="F17" s="70">
        <v>150000</v>
      </c>
      <c r="G17" s="77">
        <v>20823</v>
      </c>
      <c r="H17" s="71">
        <f t="shared" ref="H17" si="8">ROUND(F17/36,0)</f>
        <v>4167</v>
      </c>
      <c r="I17" s="69">
        <f>ROUND(G17*13%*30/365,0)</f>
        <v>222</v>
      </c>
      <c r="J17" s="71">
        <f>SUM(H17:I17)</f>
        <v>4389</v>
      </c>
      <c r="K17" s="106">
        <f>G17-H17</f>
        <v>16656</v>
      </c>
    </row>
    <row r="18" spans="1:11" ht="15.75">
      <c r="A18" s="15">
        <v>7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196000</v>
      </c>
      <c r="H18" s="71">
        <v>4000</v>
      </c>
      <c r="I18" s="69">
        <f>ROUND(G18*13%*30/365,0)</f>
        <v>2094</v>
      </c>
      <c r="J18" s="71">
        <f>SUM(H18:I18)</f>
        <v>6094</v>
      </c>
      <c r="K18" s="106">
        <f>G18-H18</f>
        <v>192000</v>
      </c>
    </row>
    <row r="19" spans="1:11" ht="16.5">
      <c r="A19" s="15"/>
      <c r="B19" s="13" t="s">
        <v>4</v>
      </c>
      <c r="C19" s="16"/>
      <c r="D19" s="17"/>
      <c r="E19" s="16"/>
      <c r="F19" s="97">
        <f t="shared" ref="F19:K19" si="9">SUM(F12:F18)</f>
        <v>1530000</v>
      </c>
      <c r="G19" s="161">
        <f t="shared" si="9"/>
        <v>1260718</v>
      </c>
      <c r="H19" s="88">
        <f t="shared" si="9"/>
        <v>32902</v>
      </c>
      <c r="I19" s="72">
        <f t="shared" si="9"/>
        <v>13470</v>
      </c>
      <c r="J19" s="88">
        <f t="shared" si="9"/>
        <v>46372</v>
      </c>
      <c r="K19" s="131">
        <f t="shared" si="9"/>
        <v>1227816</v>
      </c>
    </row>
    <row r="20" spans="1:11" ht="16.5">
      <c r="A20" s="15"/>
      <c r="B20" s="13"/>
      <c r="C20" s="16"/>
      <c r="D20" s="17"/>
      <c r="E20" s="16"/>
      <c r="F20" s="97"/>
      <c r="G20" s="161"/>
      <c r="H20" s="88"/>
      <c r="I20" s="72"/>
      <c r="J20" s="88"/>
      <c r="K20" s="131"/>
    </row>
    <row r="21" spans="1:11" ht="16.5">
      <c r="A21" s="15"/>
      <c r="B21" s="13" t="s">
        <v>363</v>
      </c>
      <c r="C21" s="16"/>
      <c r="D21" s="17"/>
      <c r="E21" s="16"/>
      <c r="F21" s="70"/>
      <c r="G21" s="77"/>
      <c r="H21" s="71"/>
      <c r="I21" s="69"/>
      <c r="J21" s="71"/>
      <c r="K21" s="106"/>
    </row>
    <row r="22" spans="1:11" ht="15.75">
      <c r="A22" s="15">
        <v>1</v>
      </c>
      <c r="B22" s="14" t="s">
        <v>357</v>
      </c>
      <c r="C22" s="16" t="s">
        <v>370</v>
      </c>
      <c r="D22" s="17">
        <v>275</v>
      </c>
      <c r="E22" s="16" t="s">
        <v>38</v>
      </c>
      <c r="F22" s="70">
        <v>200000</v>
      </c>
      <c r="G22" s="77">
        <v>11776</v>
      </c>
      <c r="H22" s="71">
        <f>ROUND(F22/34,0)</f>
        <v>5882</v>
      </c>
      <c r="I22" s="69">
        <f t="shared" si="7"/>
        <v>126</v>
      </c>
      <c r="J22" s="71">
        <f t="shared" si="5"/>
        <v>6008</v>
      </c>
      <c r="K22" s="106">
        <f t="shared" si="6"/>
        <v>5894</v>
      </c>
    </row>
    <row r="23" spans="1:11" ht="15.75">
      <c r="A23" s="15">
        <v>2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275000</v>
      </c>
      <c r="G23" s="77">
        <v>264000</v>
      </c>
      <c r="H23" s="71">
        <v>5500</v>
      </c>
      <c r="I23" s="69">
        <f t="shared" si="7"/>
        <v>2821</v>
      </c>
      <c r="J23" s="71">
        <f t="shared" ref="J23:J25" si="10">SUM(H23:I23)</f>
        <v>8321</v>
      </c>
      <c r="K23" s="106">
        <f t="shared" si="6"/>
        <v>258500</v>
      </c>
    </row>
    <row r="24" spans="1:11" ht="15.75">
      <c r="A24" s="15">
        <v>3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280000</v>
      </c>
      <c r="G24" s="77">
        <v>274400</v>
      </c>
      <c r="H24" s="71">
        <v>5600</v>
      </c>
      <c r="I24" s="69">
        <f t="shared" si="7"/>
        <v>2932</v>
      </c>
      <c r="J24" s="71">
        <f t="shared" si="10"/>
        <v>8532</v>
      </c>
      <c r="K24" s="106">
        <f t="shared" si="6"/>
        <v>268800</v>
      </c>
    </row>
    <row r="25" spans="1:11" ht="15.75">
      <c r="A25" s="15">
        <v>4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340000</v>
      </c>
      <c r="G25" s="77">
        <v>326400</v>
      </c>
      <c r="H25" s="71">
        <v>6800</v>
      </c>
      <c r="I25" s="69">
        <f t="shared" si="7"/>
        <v>3488</v>
      </c>
      <c r="J25" s="71">
        <f t="shared" si="10"/>
        <v>10288</v>
      </c>
      <c r="K25" s="106">
        <f t="shared" si="6"/>
        <v>319600</v>
      </c>
    </row>
    <row r="26" spans="1:11" ht="15.75">
      <c r="A26" s="15">
        <v>5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200000</v>
      </c>
      <c r="G26" s="77">
        <v>184000</v>
      </c>
      <c r="H26" s="71">
        <v>4000</v>
      </c>
      <c r="I26" s="69">
        <f t="shared" si="7"/>
        <v>1966</v>
      </c>
      <c r="J26" s="71">
        <f t="shared" si="5"/>
        <v>5966</v>
      </c>
      <c r="K26" s="106">
        <f t="shared" si="6"/>
        <v>180000</v>
      </c>
    </row>
    <row r="27" spans="1:11" ht="16.5">
      <c r="B27" s="13" t="s">
        <v>4</v>
      </c>
      <c r="F27" s="131">
        <f t="shared" ref="F27:K27" si="11">SUM(F22:F26)</f>
        <v>1295000</v>
      </c>
      <c r="G27" s="131">
        <f t="shared" si="11"/>
        <v>1060576</v>
      </c>
      <c r="H27" s="162">
        <f t="shared" si="11"/>
        <v>27782</v>
      </c>
      <c r="I27" s="162">
        <f t="shared" si="11"/>
        <v>11333</v>
      </c>
      <c r="J27" s="162">
        <f t="shared" si="11"/>
        <v>39115</v>
      </c>
      <c r="K27" s="131">
        <f t="shared" si="11"/>
        <v>1032794</v>
      </c>
    </row>
    <row r="28" spans="1:11" ht="16.5">
      <c r="A28" s="15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30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10</v>
      </c>
      <c r="C30" s="16" t="s">
        <v>140</v>
      </c>
      <c r="D30" s="26" t="s">
        <v>141</v>
      </c>
      <c r="E30" s="16" t="s">
        <v>38</v>
      </c>
      <c r="F30" s="70">
        <v>250000</v>
      </c>
      <c r="G30" s="77">
        <v>20848</v>
      </c>
      <c r="H30" s="71">
        <v>6944</v>
      </c>
      <c r="I30" s="69">
        <f>ROUND(G30*13%*30/365,0)</f>
        <v>223</v>
      </c>
      <c r="J30" s="69">
        <f t="shared" ref="J30:J33" si="12">SUM(H30:I30)</f>
        <v>7167</v>
      </c>
      <c r="K30" s="106">
        <f t="shared" ref="K30:K35" si="13">G30-H30</f>
        <v>13904</v>
      </c>
    </row>
    <row r="31" spans="1:11" ht="15.75">
      <c r="A31" s="15">
        <v>2</v>
      </c>
      <c r="B31" s="158" t="s">
        <v>91</v>
      </c>
      <c r="C31" s="16" t="s">
        <v>93</v>
      </c>
      <c r="D31" s="26" t="s">
        <v>95</v>
      </c>
      <c r="E31" s="16" t="s">
        <v>38</v>
      </c>
      <c r="F31" s="70">
        <v>25000</v>
      </c>
      <c r="G31" s="77">
        <v>1404</v>
      </c>
      <c r="H31" s="71">
        <v>694</v>
      </c>
      <c r="I31" s="69">
        <f t="shared" ref="I31:I36" si="14">ROUND(G31*13%*30/365,0)</f>
        <v>15</v>
      </c>
      <c r="J31" s="69">
        <f t="shared" si="12"/>
        <v>709</v>
      </c>
      <c r="K31" s="106">
        <f t="shared" si="13"/>
        <v>710</v>
      </c>
    </row>
    <row r="32" spans="1:11" ht="15.75">
      <c r="A32" s="15">
        <v>3</v>
      </c>
      <c r="B32" s="158" t="s">
        <v>182</v>
      </c>
      <c r="C32" s="16" t="s">
        <v>194</v>
      </c>
      <c r="D32" s="26" t="s">
        <v>195</v>
      </c>
      <c r="E32" s="16" t="s">
        <v>38</v>
      </c>
      <c r="F32" s="70">
        <v>120000</v>
      </c>
      <c r="G32" s="77">
        <v>16677</v>
      </c>
      <c r="H32" s="71">
        <v>3333</v>
      </c>
      <c r="I32" s="69">
        <f t="shared" si="14"/>
        <v>178</v>
      </c>
      <c r="J32" s="69">
        <f t="shared" si="12"/>
        <v>3511</v>
      </c>
      <c r="K32" s="106">
        <f t="shared" si="13"/>
        <v>13344</v>
      </c>
    </row>
    <row r="33" spans="1:11" ht="15.75">
      <c r="A33" s="15">
        <v>4</v>
      </c>
      <c r="B33" s="158" t="s">
        <v>182</v>
      </c>
      <c r="C33" s="16" t="s">
        <v>221</v>
      </c>
      <c r="D33" s="26" t="s">
        <v>219</v>
      </c>
      <c r="E33" s="16" t="s">
        <v>38</v>
      </c>
      <c r="F33" s="70">
        <v>85000</v>
      </c>
      <c r="G33" s="77">
        <v>18892</v>
      </c>
      <c r="H33" s="71">
        <f t="shared" ref="H33:H35" si="15">ROUND(F33/36,0)</f>
        <v>2361</v>
      </c>
      <c r="I33" s="69">
        <f t="shared" si="14"/>
        <v>202</v>
      </c>
      <c r="J33" s="69">
        <f t="shared" si="12"/>
        <v>2563</v>
      </c>
      <c r="K33" s="106">
        <f t="shared" si="13"/>
        <v>16531</v>
      </c>
    </row>
    <row r="34" spans="1:11" ht="15.75">
      <c r="A34" s="15">
        <v>5</v>
      </c>
      <c r="B34" s="158" t="s">
        <v>120</v>
      </c>
      <c r="C34" s="16" t="s">
        <v>305</v>
      </c>
      <c r="D34" s="26" t="s">
        <v>306</v>
      </c>
      <c r="E34" s="16" t="s">
        <v>38</v>
      </c>
      <c r="F34" s="70">
        <v>170000</v>
      </c>
      <c r="G34" s="77">
        <v>99170</v>
      </c>
      <c r="H34" s="71">
        <f t="shared" si="15"/>
        <v>4722</v>
      </c>
      <c r="I34" s="69">
        <f t="shared" si="14"/>
        <v>1060</v>
      </c>
      <c r="J34" s="69">
        <f t="shared" ref="J34:J35" si="16">SUM(H34:I34)</f>
        <v>5782</v>
      </c>
      <c r="K34" s="106">
        <f t="shared" si="13"/>
        <v>94448</v>
      </c>
    </row>
    <row r="35" spans="1:11" ht="15.75">
      <c r="A35" s="15">
        <v>6</v>
      </c>
      <c r="B35" s="158" t="s">
        <v>120</v>
      </c>
      <c r="C35" s="16" t="s">
        <v>307</v>
      </c>
      <c r="D35" s="26" t="s">
        <v>308</v>
      </c>
      <c r="E35" s="16" t="s">
        <v>38</v>
      </c>
      <c r="F35" s="70">
        <v>150000</v>
      </c>
      <c r="G35" s="77">
        <v>87495</v>
      </c>
      <c r="H35" s="71">
        <f t="shared" si="15"/>
        <v>4167</v>
      </c>
      <c r="I35" s="69">
        <f t="shared" si="14"/>
        <v>935</v>
      </c>
      <c r="J35" s="69">
        <f t="shared" si="16"/>
        <v>5102</v>
      </c>
      <c r="K35" s="106">
        <f t="shared" si="13"/>
        <v>83328</v>
      </c>
    </row>
    <row r="36" spans="1:11" ht="15.75">
      <c r="A36" s="15">
        <v>7</v>
      </c>
      <c r="B36" s="158" t="s">
        <v>120</v>
      </c>
      <c r="C36" s="16" t="s">
        <v>325</v>
      </c>
      <c r="D36" s="26" t="s">
        <v>326</v>
      </c>
      <c r="E36" s="16" t="s">
        <v>38</v>
      </c>
      <c r="F36" s="70">
        <v>130000</v>
      </c>
      <c r="G36" s="77">
        <v>90279</v>
      </c>
      <c r="H36" s="71">
        <v>3611</v>
      </c>
      <c r="I36" s="69">
        <f t="shared" si="14"/>
        <v>965</v>
      </c>
      <c r="J36" s="69">
        <f>SUM(H36:I36)</f>
        <v>4576</v>
      </c>
      <c r="K36" s="106">
        <f>G36-H36</f>
        <v>86668</v>
      </c>
    </row>
    <row r="37" spans="1:11" ht="16.5">
      <c r="A37" s="15"/>
      <c r="B37" s="13" t="s">
        <v>4</v>
      </c>
      <c r="C37" s="20"/>
      <c r="D37" s="20"/>
      <c r="E37" s="20"/>
      <c r="F37" s="72">
        <f>SUM(F30:F36)</f>
        <v>930000</v>
      </c>
      <c r="G37" s="72">
        <f t="shared" ref="G37:K37" si="17">SUM(G30:G36)</f>
        <v>334765</v>
      </c>
      <c r="H37" s="72">
        <f t="shared" si="17"/>
        <v>25832</v>
      </c>
      <c r="I37" s="72">
        <f t="shared" si="17"/>
        <v>3578</v>
      </c>
      <c r="J37" s="72">
        <f t="shared" si="17"/>
        <v>29410</v>
      </c>
      <c r="K37" s="72">
        <f t="shared" si="17"/>
        <v>308933</v>
      </c>
    </row>
    <row r="38" spans="1:11" ht="16.5">
      <c r="A38" s="28"/>
      <c r="B38" s="29"/>
      <c r="C38" s="30"/>
      <c r="D38" s="30"/>
      <c r="E38" s="30"/>
      <c r="F38" s="78"/>
      <c r="G38" s="79"/>
      <c r="H38" s="74"/>
      <c r="I38" s="80"/>
      <c r="J38" s="74"/>
      <c r="K38" s="55"/>
    </row>
    <row r="39" spans="1:11" ht="16.5">
      <c r="A39" s="28"/>
      <c r="B39" s="29" t="s">
        <v>11</v>
      </c>
      <c r="C39" s="30"/>
      <c r="D39" s="30"/>
      <c r="E39" s="30"/>
      <c r="F39" s="78"/>
      <c r="G39" s="79"/>
      <c r="H39" s="76"/>
      <c r="I39" s="80"/>
      <c r="J39" s="76"/>
      <c r="K39" s="55"/>
    </row>
    <row r="40" spans="1:11" ht="15.75">
      <c r="A40" s="15">
        <v>1</v>
      </c>
      <c r="B40" s="14" t="s">
        <v>11</v>
      </c>
      <c r="C40" s="16" t="s">
        <v>349</v>
      </c>
      <c r="D40" s="19">
        <v>70</v>
      </c>
      <c r="E40" s="16" t="s">
        <v>38</v>
      </c>
      <c r="F40" s="70">
        <v>300000</v>
      </c>
      <c r="G40" s="77">
        <v>241669</v>
      </c>
      <c r="H40" s="71">
        <f>ROUND(F40/36,0)</f>
        <v>8333</v>
      </c>
      <c r="I40" s="69">
        <f>ROUND(G40*13%*30/365,0)</f>
        <v>2582</v>
      </c>
      <c r="J40" s="99">
        <f t="shared" ref="J40:J43" si="18">SUM(H40:I40)</f>
        <v>10915</v>
      </c>
      <c r="K40" s="106">
        <f t="shared" ref="K40:K43" si="19">G40-H40</f>
        <v>233336</v>
      </c>
    </row>
    <row r="41" spans="1:11" ht="15.75">
      <c r="A41" s="15">
        <v>2</v>
      </c>
      <c r="B41" s="14" t="s">
        <v>11</v>
      </c>
      <c r="C41" s="16" t="s">
        <v>344</v>
      </c>
      <c r="D41" s="19">
        <v>66</v>
      </c>
      <c r="E41" s="16" t="s">
        <v>38</v>
      </c>
      <c r="F41" s="70">
        <v>250000</v>
      </c>
      <c r="G41" s="77">
        <v>194448</v>
      </c>
      <c r="H41" s="71">
        <f>ROUND(F41/36,0)</f>
        <v>6944</v>
      </c>
      <c r="I41" s="69">
        <f t="shared" ref="I41:I43" si="20">ROUND(G41*13%*30/365,0)</f>
        <v>2078</v>
      </c>
      <c r="J41" s="99">
        <f t="shared" si="18"/>
        <v>9022</v>
      </c>
      <c r="K41" s="106">
        <f t="shared" si="19"/>
        <v>187504</v>
      </c>
    </row>
    <row r="42" spans="1:11" ht="15.75">
      <c r="A42" s="15">
        <v>3</v>
      </c>
      <c r="B42" s="14" t="s">
        <v>73</v>
      </c>
      <c r="C42" s="16" t="s">
        <v>347</v>
      </c>
      <c r="D42" s="19">
        <v>68</v>
      </c>
      <c r="E42" s="16" t="s">
        <v>38</v>
      </c>
      <c r="F42" s="70">
        <v>100000</v>
      </c>
      <c r="G42" s="77">
        <v>80554</v>
      </c>
      <c r="H42" s="71">
        <v>2778</v>
      </c>
      <c r="I42" s="69">
        <f t="shared" si="20"/>
        <v>861</v>
      </c>
      <c r="J42" s="99">
        <f t="shared" si="18"/>
        <v>3639</v>
      </c>
      <c r="K42" s="106">
        <f t="shared" si="19"/>
        <v>77776</v>
      </c>
    </row>
    <row r="43" spans="1:11" ht="15.75">
      <c r="A43" s="15">
        <v>4</v>
      </c>
      <c r="B43" s="14" t="s">
        <v>73</v>
      </c>
      <c r="C43" s="16" t="s">
        <v>348</v>
      </c>
      <c r="D43" s="19">
        <v>69</v>
      </c>
      <c r="E43" s="16" t="s">
        <v>38</v>
      </c>
      <c r="F43" s="70">
        <v>340000</v>
      </c>
      <c r="G43" s="77">
        <v>165625</v>
      </c>
      <c r="H43" s="71">
        <v>10625</v>
      </c>
      <c r="I43" s="69">
        <f t="shared" si="20"/>
        <v>1770</v>
      </c>
      <c r="J43" s="99">
        <f t="shared" si="18"/>
        <v>12395</v>
      </c>
      <c r="K43" s="106">
        <f t="shared" si="19"/>
        <v>155000</v>
      </c>
    </row>
    <row r="44" spans="1:11" ht="16.5">
      <c r="A44" s="15"/>
      <c r="B44" s="13" t="s">
        <v>4</v>
      </c>
      <c r="C44" s="20"/>
      <c r="D44" s="20"/>
      <c r="E44" s="20"/>
      <c r="F44" s="72">
        <f t="shared" ref="F44:K44" si="21">SUM(F40:F43)</f>
        <v>990000</v>
      </c>
      <c r="G44" s="72">
        <f t="shared" si="21"/>
        <v>682296</v>
      </c>
      <c r="H44" s="72">
        <f t="shared" si="21"/>
        <v>28680</v>
      </c>
      <c r="I44" s="72">
        <f t="shared" si="21"/>
        <v>7291</v>
      </c>
      <c r="J44" s="72">
        <f t="shared" si="21"/>
        <v>35971</v>
      </c>
      <c r="K44" s="72">
        <f t="shared" si="21"/>
        <v>653616</v>
      </c>
    </row>
    <row r="45" spans="1:11" ht="16.5">
      <c r="A45" s="28"/>
      <c r="B45" s="29"/>
      <c r="C45" s="30"/>
      <c r="D45" s="30"/>
      <c r="E45" s="30"/>
      <c r="F45" s="78"/>
      <c r="G45" s="79"/>
      <c r="H45" s="74"/>
      <c r="I45" s="80"/>
      <c r="J45" s="74"/>
      <c r="K45" s="55"/>
    </row>
    <row r="46" spans="1:11" ht="16.5">
      <c r="A46" s="28"/>
      <c r="B46" s="29" t="s">
        <v>14</v>
      </c>
      <c r="C46" s="30"/>
      <c r="D46" s="30"/>
      <c r="E46" s="30"/>
      <c r="F46" s="78"/>
      <c r="G46" s="79"/>
      <c r="H46" s="76"/>
      <c r="I46" s="94"/>
      <c r="J46" s="76"/>
      <c r="K46" s="55"/>
    </row>
    <row r="47" spans="1:11" ht="15.75">
      <c r="A47" s="15">
        <v>1</v>
      </c>
      <c r="B47" s="14" t="s">
        <v>317</v>
      </c>
      <c r="C47" s="16" t="s">
        <v>318</v>
      </c>
      <c r="D47" s="17">
        <v>38</v>
      </c>
      <c r="E47" s="16" t="s">
        <v>38</v>
      </c>
      <c r="F47" s="70">
        <v>135000</v>
      </c>
      <c r="G47" s="77">
        <v>86250</v>
      </c>
      <c r="H47" s="71">
        <f t="shared" ref="H47:H55" si="22">ROUND(F47/36,0)</f>
        <v>3750</v>
      </c>
      <c r="I47" s="69">
        <f>ROUND(G47*13%*30/365,0)</f>
        <v>922</v>
      </c>
      <c r="J47" s="99">
        <f t="shared" ref="J47:J52" si="23">SUM(H47:I47)</f>
        <v>4672</v>
      </c>
      <c r="K47" s="106">
        <f t="shared" ref="K47:K58" si="24">G47-H47</f>
        <v>82500</v>
      </c>
    </row>
    <row r="48" spans="1:11" ht="15.75">
      <c r="A48" s="15">
        <v>2</v>
      </c>
      <c r="B48" s="14" t="s">
        <v>97</v>
      </c>
      <c r="C48" s="16" t="s">
        <v>99</v>
      </c>
      <c r="D48" s="17">
        <v>206</v>
      </c>
      <c r="E48" s="16" t="s">
        <v>38</v>
      </c>
      <c r="F48" s="70">
        <v>130000</v>
      </c>
      <c r="G48" s="77">
        <v>7226</v>
      </c>
      <c r="H48" s="71">
        <f t="shared" si="22"/>
        <v>3611</v>
      </c>
      <c r="I48" s="69">
        <f t="shared" ref="I48:I57" si="25">ROUND(G48*13%*30/365,0)</f>
        <v>77</v>
      </c>
      <c r="J48" s="99">
        <f t="shared" si="23"/>
        <v>3688</v>
      </c>
      <c r="K48" s="106">
        <f t="shared" si="24"/>
        <v>3615</v>
      </c>
    </row>
    <row r="49" spans="1:11" ht="15.75">
      <c r="A49" s="15">
        <v>3</v>
      </c>
      <c r="B49" s="14" t="s">
        <v>97</v>
      </c>
      <c r="C49" s="16" t="s">
        <v>231</v>
      </c>
      <c r="D49" s="17">
        <v>356</v>
      </c>
      <c r="E49" s="16" t="s">
        <v>38</v>
      </c>
      <c r="F49" s="70">
        <v>99000</v>
      </c>
      <c r="G49" s="77">
        <v>17464</v>
      </c>
      <c r="H49" s="71">
        <f>ROUND(F49/34,0)</f>
        <v>2912</v>
      </c>
      <c r="I49" s="69">
        <f t="shared" si="25"/>
        <v>187</v>
      </c>
      <c r="J49" s="99">
        <f t="shared" si="23"/>
        <v>3099</v>
      </c>
      <c r="K49" s="106">
        <f t="shared" si="24"/>
        <v>14552</v>
      </c>
    </row>
    <row r="50" spans="1:11" ht="15.75">
      <c r="A50" s="15">
        <v>4</v>
      </c>
      <c r="B50" s="14" t="s">
        <v>117</v>
      </c>
      <c r="C50" s="16" t="s">
        <v>118</v>
      </c>
      <c r="D50" s="17">
        <v>242</v>
      </c>
      <c r="E50" s="16" t="s">
        <v>38</v>
      </c>
      <c r="F50" s="70">
        <v>85000</v>
      </c>
      <c r="G50" s="77">
        <v>7087</v>
      </c>
      <c r="H50" s="71">
        <f t="shared" si="22"/>
        <v>2361</v>
      </c>
      <c r="I50" s="69">
        <f t="shared" si="25"/>
        <v>76</v>
      </c>
      <c r="J50" s="99">
        <f t="shared" si="23"/>
        <v>2437</v>
      </c>
      <c r="K50" s="106">
        <f t="shared" si="24"/>
        <v>4726</v>
      </c>
    </row>
    <row r="51" spans="1:11" ht="15.75">
      <c r="A51" s="15">
        <v>5</v>
      </c>
      <c r="B51" s="14" t="s">
        <v>117</v>
      </c>
      <c r="C51" s="16" t="s">
        <v>119</v>
      </c>
      <c r="D51" s="17">
        <v>243</v>
      </c>
      <c r="E51" s="16" t="s">
        <v>38</v>
      </c>
      <c r="F51" s="70">
        <v>100000</v>
      </c>
      <c r="G51" s="77">
        <v>8326</v>
      </c>
      <c r="H51" s="71">
        <f t="shared" si="22"/>
        <v>2778</v>
      </c>
      <c r="I51" s="69">
        <f t="shared" si="25"/>
        <v>89</v>
      </c>
      <c r="J51" s="99">
        <f t="shared" si="23"/>
        <v>2867</v>
      </c>
      <c r="K51" s="106">
        <f t="shared" si="24"/>
        <v>5548</v>
      </c>
    </row>
    <row r="52" spans="1:11" ht="15.75">
      <c r="A52" s="15">
        <v>6</v>
      </c>
      <c r="B52" s="14" t="s">
        <v>117</v>
      </c>
      <c r="C52" s="16" t="s">
        <v>186</v>
      </c>
      <c r="D52" s="17">
        <v>307</v>
      </c>
      <c r="E52" s="16" t="s">
        <v>38</v>
      </c>
      <c r="F52" s="70">
        <v>190000</v>
      </c>
      <c r="G52" s="77">
        <v>26382</v>
      </c>
      <c r="H52" s="71">
        <f t="shared" si="22"/>
        <v>5278</v>
      </c>
      <c r="I52" s="69">
        <f t="shared" si="25"/>
        <v>282</v>
      </c>
      <c r="J52" s="99">
        <f t="shared" si="23"/>
        <v>5560</v>
      </c>
      <c r="K52" s="106">
        <f t="shared" si="24"/>
        <v>21104</v>
      </c>
    </row>
    <row r="53" spans="1:11" ht="15.75">
      <c r="A53" s="15">
        <v>7</v>
      </c>
      <c r="B53" s="14" t="s">
        <v>327</v>
      </c>
      <c r="C53" s="16" t="s">
        <v>328</v>
      </c>
      <c r="D53" s="17">
        <v>48</v>
      </c>
      <c r="E53" s="16" t="s">
        <v>38</v>
      </c>
      <c r="F53" s="70">
        <v>120000</v>
      </c>
      <c r="G53" s="77">
        <v>83337</v>
      </c>
      <c r="H53" s="71">
        <f t="shared" si="22"/>
        <v>3333</v>
      </c>
      <c r="I53" s="69">
        <f t="shared" si="25"/>
        <v>890</v>
      </c>
      <c r="J53" s="99">
        <f t="shared" ref="J53:J57" si="26">SUM(H53:I53)</f>
        <v>4223</v>
      </c>
      <c r="K53" s="106">
        <f t="shared" si="24"/>
        <v>80004</v>
      </c>
    </row>
    <row r="54" spans="1:11" ht="15.75">
      <c r="A54" s="15">
        <v>8</v>
      </c>
      <c r="B54" s="14" t="s">
        <v>327</v>
      </c>
      <c r="C54" s="16" t="s">
        <v>329</v>
      </c>
      <c r="D54" s="17">
        <v>50</v>
      </c>
      <c r="E54" s="16" t="s">
        <v>38</v>
      </c>
      <c r="F54" s="70">
        <v>130000</v>
      </c>
      <c r="G54" s="77">
        <v>90279</v>
      </c>
      <c r="H54" s="71">
        <f t="shared" si="22"/>
        <v>3611</v>
      </c>
      <c r="I54" s="69">
        <f t="shared" si="25"/>
        <v>965</v>
      </c>
      <c r="J54" s="99">
        <f t="shared" si="26"/>
        <v>4576</v>
      </c>
      <c r="K54" s="106">
        <f t="shared" si="24"/>
        <v>86668</v>
      </c>
    </row>
    <row r="55" spans="1:11" ht="15.75">
      <c r="A55" s="15">
        <v>9</v>
      </c>
      <c r="B55" s="14" t="s">
        <v>15</v>
      </c>
      <c r="C55" s="16" t="s">
        <v>384</v>
      </c>
      <c r="D55" s="17">
        <v>112</v>
      </c>
      <c r="E55" s="16" t="s">
        <v>38</v>
      </c>
      <c r="F55" s="70">
        <v>200000</v>
      </c>
      <c r="G55" s="77">
        <v>194444</v>
      </c>
      <c r="H55" s="71">
        <f t="shared" si="22"/>
        <v>5556</v>
      </c>
      <c r="I55" s="69">
        <f t="shared" si="25"/>
        <v>2078</v>
      </c>
      <c r="J55" s="99">
        <f t="shared" si="26"/>
        <v>7634</v>
      </c>
      <c r="K55" s="106">
        <f t="shared" si="24"/>
        <v>188888</v>
      </c>
    </row>
    <row r="56" spans="1:11" ht="15.75">
      <c r="A56" s="15">
        <v>10</v>
      </c>
      <c r="B56" s="14" t="s">
        <v>15</v>
      </c>
      <c r="C56" s="16" t="s">
        <v>385</v>
      </c>
      <c r="D56" s="17">
        <v>114</v>
      </c>
      <c r="E56" s="16" t="s">
        <v>38</v>
      </c>
      <c r="F56" s="70">
        <v>210000</v>
      </c>
      <c r="G56" s="77">
        <v>205800</v>
      </c>
      <c r="H56" s="71">
        <v>4200</v>
      </c>
      <c r="I56" s="69">
        <f t="shared" si="25"/>
        <v>2199</v>
      </c>
      <c r="J56" s="99">
        <f t="shared" si="26"/>
        <v>6399</v>
      </c>
      <c r="K56" s="106">
        <f t="shared" si="24"/>
        <v>201600</v>
      </c>
    </row>
    <row r="57" spans="1:11" ht="15.75">
      <c r="A57" s="15">
        <v>11</v>
      </c>
      <c r="B57" s="14" t="s">
        <v>15</v>
      </c>
      <c r="C57" s="16" t="s">
        <v>389</v>
      </c>
      <c r="D57" s="17">
        <v>122</v>
      </c>
      <c r="E57" s="16" t="s">
        <v>38</v>
      </c>
      <c r="F57" s="70">
        <v>230000</v>
      </c>
      <c r="G57" s="77">
        <v>225400</v>
      </c>
      <c r="H57" s="71">
        <v>4600</v>
      </c>
      <c r="I57" s="69">
        <f t="shared" si="25"/>
        <v>2408</v>
      </c>
      <c r="J57" s="99">
        <f t="shared" si="26"/>
        <v>7008</v>
      </c>
      <c r="K57" s="106">
        <f t="shared" si="24"/>
        <v>220800</v>
      </c>
    </row>
    <row r="58" spans="1:11" ht="15.75">
      <c r="A58" s="15">
        <v>12</v>
      </c>
      <c r="B58" s="14" t="s">
        <v>15</v>
      </c>
      <c r="C58" s="16" t="s">
        <v>390</v>
      </c>
      <c r="D58" s="17">
        <v>124</v>
      </c>
      <c r="E58" s="16" t="s">
        <v>38</v>
      </c>
      <c r="F58" s="70">
        <v>200000</v>
      </c>
      <c r="G58" s="77">
        <v>200000</v>
      </c>
      <c r="H58" s="71">
        <v>4000</v>
      </c>
      <c r="I58" s="69">
        <v>4131</v>
      </c>
      <c r="J58" s="99">
        <v>8131</v>
      </c>
      <c r="K58" s="106">
        <f t="shared" si="24"/>
        <v>196000</v>
      </c>
    </row>
    <row r="59" spans="1:11" ht="16.5">
      <c r="A59" s="14"/>
      <c r="B59" s="13" t="s">
        <v>4</v>
      </c>
      <c r="C59" s="20"/>
      <c r="D59" s="20"/>
      <c r="E59" s="20"/>
      <c r="F59" s="72">
        <f>SUM(F47:F58)</f>
        <v>1829000</v>
      </c>
      <c r="G59" s="72">
        <f t="shared" ref="G59:K59" si="27">SUM(G47:G58)</f>
        <v>1151995</v>
      </c>
      <c r="H59" s="72">
        <f t="shared" si="27"/>
        <v>45990</v>
      </c>
      <c r="I59" s="72">
        <f t="shared" si="27"/>
        <v>14304</v>
      </c>
      <c r="J59" s="72">
        <f t="shared" si="27"/>
        <v>60294</v>
      </c>
      <c r="K59" s="72">
        <f t="shared" si="27"/>
        <v>1106005</v>
      </c>
    </row>
    <row r="60" spans="1:11" ht="16.5">
      <c r="A60" s="34"/>
      <c r="B60" s="29"/>
      <c r="C60" s="30"/>
      <c r="D60" s="30"/>
      <c r="E60" s="30"/>
      <c r="F60" s="78"/>
      <c r="G60" s="79"/>
      <c r="H60" s="74"/>
      <c r="I60" s="80"/>
      <c r="J60" s="74"/>
      <c r="K60" s="55"/>
    </row>
    <row r="61" spans="1:11" ht="16.5">
      <c r="A61" s="34"/>
      <c r="B61" s="29" t="s">
        <v>16</v>
      </c>
      <c r="C61" s="30"/>
      <c r="D61" s="30"/>
      <c r="E61" s="30"/>
      <c r="F61" s="78"/>
      <c r="G61" s="79"/>
      <c r="H61" s="74"/>
      <c r="I61" s="80"/>
      <c r="J61" s="74"/>
      <c r="K61" s="55"/>
    </row>
    <row r="62" spans="1:11" ht="15.75">
      <c r="A62" s="14">
        <v>1</v>
      </c>
      <c r="B62" s="14" t="s">
        <v>17</v>
      </c>
      <c r="C62" s="16" t="s">
        <v>174</v>
      </c>
      <c r="D62" s="17">
        <v>299</v>
      </c>
      <c r="E62" s="16" t="s">
        <v>38</v>
      </c>
      <c r="F62" s="70">
        <v>200000</v>
      </c>
      <c r="G62" s="77">
        <v>22866</v>
      </c>
      <c r="H62" s="71">
        <f>ROUND(F62/35,0)</f>
        <v>5714</v>
      </c>
      <c r="I62" s="69">
        <f>ROUND(G62*13%*30/365,0)</f>
        <v>244</v>
      </c>
      <c r="J62" s="99">
        <f t="shared" ref="J62:J74" si="28">SUM(H62:I62)</f>
        <v>5958</v>
      </c>
      <c r="K62" s="106">
        <f t="shared" ref="K62:K74" si="29">G62-H62</f>
        <v>17152</v>
      </c>
    </row>
    <row r="63" spans="1:11" ht="15.75">
      <c r="A63" s="14">
        <v>2</v>
      </c>
      <c r="B63" s="14" t="s">
        <v>17</v>
      </c>
      <c r="C63" s="16" t="s">
        <v>264</v>
      </c>
      <c r="D63" s="17">
        <v>389</v>
      </c>
      <c r="E63" s="16" t="s">
        <v>78</v>
      </c>
      <c r="F63" s="70">
        <v>260000</v>
      </c>
      <c r="G63" s="77">
        <v>93894</v>
      </c>
      <c r="H63" s="71">
        <v>7222</v>
      </c>
      <c r="I63" s="69">
        <f t="shared" ref="I63:I74" si="30">ROUND(G63*13%*30/365,0)</f>
        <v>1003</v>
      </c>
      <c r="J63" s="99">
        <f>SUM(H63:I63)</f>
        <v>8225</v>
      </c>
      <c r="K63" s="106">
        <f t="shared" si="29"/>
        <v>86672</v>
      </c>
    </row>
    <row r="64" spans="1:11" ht="16.5">
      <c r="A64" s="14">
        <v>3</v>
      </c>
      <c r="B64" s="156" t="s">
        <v>187</v>
      </c>
      <c r="C64" s="16" t="s">
        <v>212</v>
      </c>
      <c r="D64" s="17">
        <v>331</v>
      </c>
      <c r="E64" s="16" t="s">
        <v>38</v>
      </c>
      <c r="F64" s="70">
        <v>120000</v>
      </c>
      <c r="G64" s="77">
        <v>23343</v>
      </c>
      <c r="H64" s="71">
        <v>3333</v>
      </c>
      <c r="I64" s="69">
        <f t="shared" si="30"/>
        <v>249</v>
      </c>
      <c r="J64" s="99">
        <f t="shared" si="28"/>
        <v>3582</v>
      </c>
      <c r="K64" s="106">
        <f t="shared" si="29"/>
        <v>20010</v>
      </c>
    </row>
    <row r="65" spans="1:11" ht="16.5">
      <c r="A65" s="14">
        <v>4</v>
      </c>
      <c r="B65" s="156" t="s">
        <v>187</v>
      </c>
      <c r="C65" s="16" t="s">
        <v>394</v>
      </c>
      <c r="D65" s="17">
        <v>132</v>
      </c>
      <c r="E65" s="16" t="s">
        <v>38</v>
      </c>
      <c r="F65" s="70">
        <v>150000</v>
      </c>
      <c r="G65" s="77">
        <v>150000</v>
      </c>
      <c r="H65" s="71">
        <v>3000</v>
      </c>
      <c r="I65" s="69">
        <v>1870</v>
      </c>
      <c r="J65" s="99">
        <f t="shared" ref="J65" si="31">SUM(H65:I65)</f>
        <v>4870</v>
      </c>
      <c r="K65" s="106">
        <f t="shared" ref="K65" si="32">G65-H65</f>
        <v>147000</v>
      </c>
    </row>
    <row r="66" spans="1:11" ht="15.75">
      <c r="A66" s="14">
        <v>5</v>
      </c>
      <c r="B66" s="14" t="s">
        <v>62</v>
      </c>
      <c r="C66" s="16" t="s">
        <v>65</v>
      </c>
      <c r="D66" s="17">
        <v>34</v>
      </c>
      <c r="E66" s="16" t="s">
        <v>38</v>
      </c>
      <c r="F66" s="70">
        <v>130000</v>
      </c>
      <c r="G66" s="77">
        <v>83057</v>
      </c>
      <c r="H66" s="71">
        <f t="shared" ref="H66:H71" si="33">ROUND(F66/36,0)</f>
        <v>3611</v>
      </c>
      <c r="I66" s="69">
        <f t="shared" si="30"/>
        <v>887</v>
      </c>
      <c r="J66" s="99">
        <f t="shared" ref="J66:J69" si="34">SUM(H66:I66)</f>
        <v>4498</v>
      </c>
      <c r="K66" s="106">
        <f t="shared" si="29"/>
        <v>79446</v>
      </c>
    </row>
    <row r="67" spans="1:11" ht="15.75">
      <c r="A67" s="14">
        <v>6</v>
      </c>
      <c r="B67" s="14" t="s">
        <v>62</v>
      </c>
      <c r="C67" s="16" t="s">
        <v>339</v>
      </c>
      <c r="D67" s="17">
        <v>60</v>
      </c>
      <c r="E67" s="16" t="s">
        <v>38</v>
      </c>
      <c r="F67" s="70">
        <v>155000</v>
      </c>
      <c r="G67" s="77">
        <v>111940</v>
      </c>
      <c r="H67" s="71">
        <v>4306</v>
      </c>
      <c r="I67" s="69">
        <f t="shared" si="30"/>
        <v>1196</v>
      </c>
      <c r="J67" s="99">
        <f t="shared" si="34"/>
        <v>5502</v>
      </c>
      <c r="K67" s="106">
        <f t="shared" si="29"/>
        <v>107634</v>
      </c>
    </row>
    <row r="68" spans="1:11" ht="15.75">
      <c r="A68" s="14">
        <v>7</v>
      </c>
      <c r="B68" s="14" t="s">
        <v>62</v>
      </c>
      <c r="C68" s="16" t="s">
        <v>340</v>
      </c>
      <c r="D68" s="17">
        <v>62</v>
      </c>
      <c r="E68" s="16" t="s">
        <v>38</v>
      </c>
      <c r="F68" s="70">
        <v>160000</v>
      </c>
      <c r="G68" s="77">
        <v>120004</v>
      </c>
      <c r="H68" s="71">
        <v>4444</v>
      </c>
      <c r="I68" s="69">
        <f t="shared" si="30"/>
        <v>1282</v>
      </c>
      <c r="J68" s="99">
        <f t="shared" si="34"/>
        <v>5726</v>
      </c>
      <c r="K68" s="106">
        <f t="shared" si="29"/>
        <v>115560</v>
      </c>
    </row>
    <row r="69" spans="1:11" ht="15.75">
      <c r="A69" s="14">
        <v>8</v>
      </c>
      <c r="B69" s="14" t="s">
        <v>62</v>
      </c>
      <c r="C69" s="16" t="s">
        <v>291</v>
      </c>
      <c r="D69" s="17">
        <v>100</v>
      </c>
      <c r="E69" s="16" t="s">
        <v>38</v>
      </c>
      <c r="F69" s="70">
        <v>180000</v>
      </c>
      <c r="G69" s="77">
        <v>176400</v>
      </c>
      <c r="H69" s="71">
        <v>3600</v>
      </c>
      <c r="I69" s="69">
        <f t="shared" si="30"/>
        <v>1885</v>
      </c>
      <c r="J69" s="99">
        <f t="shared" si="34"/>
        <v>5485</v>
      </c>
      <c r="K69" s="106">
        <f t="shared" si="29"/>
        <v>172800</v>
      </c>
    </row>
    <row r="70" spans="1:11" ht="15.75">
      <c r="A70" s="14">
        <v>9</v>
      </c>
      <c r="B70" s="14" t="s">
        <v>66</v>
      </c>
      <c r="C70" s="16" t="s">
        <v>68</v>
      </c>
      <c r="D70" s="17">
        <v>196</v>
      </c>
      <c r="E70" s="16" t="s">
        <v>38</v>
      </c>
      <c r="F70" s="70">
        <v>45000</v>
      </c>
      <c r="G70" s="77">
        <v>1250</v>
      </c>
      <c r="H70" s="71">
        <f t="shared" si="33"/>
        <v>1250</v>
      </c>
      <c r="I70" s="69">
        <f t="shared" si="30"/>
        <v>13</v>
      </c>
      <c r="J70" s="99">
        <f t="shared" si="28"/>
        <v>1263</v>
      </c>
      <c r="K70" s="106">
        <f t="shared" si="29"/>
        <v>0</v>
      </c>
    </row>
    <row r="71" spans="1:11" ht="15.75">
      <c r="A71" s="14">
        <v>10</v>
      </c>
      <c r="B71" s="14" t="s">
        <v>66</v>
      </c>
      <c r="C71" s="16" t="s">
        <v>189</v>
      </c>
      <c r="D71" s="17">
        <v>313</v>
      </c>
      <c r="E71" s="16" t="s">
        <v>38</v>
      </c>
      <c r="F71" s="70">
        <v>195000</v>
      </c>
      <c r="G71" s="77">
        <v>27073</v>
      </c>
      <c r="H71" s="71">
        <f t="shared" si="33"/>
        <v>5417</v>
      </c>
      <c r="I71" s="69">
        <f t="shared" si="30"/>
        <v>289</v>
      </c>
      <c r="J71" s="99">
        <f t="shared" si="28"/>
        <v>5706</v>
      </c>
      <c r="K71" s="106">
        <f t="shared" si="29"/>
        <v>21656</v>
      </c>
    </row>
    <row r="72" spans="1:11" ht="15.75">
      <c r="A72" s="14">
        <v>11</v>
      </c>
      <c r="B72" s="14" t="s">
        <v>16</v>
      </c>
      <c r="C72" s="16" t="s">
        <v>256</v>
      </c>
      <c r="D72" s="17">
        <v>382</v>
      </c>
      <c r="E72" s="16" t="s">
        <v>38</v>
      </c>
      <c r="F72" s="70">
        <v>85000</v>
      </c>
      <c r="G72" s="77">
        <v>26704</v>
      </c>
      <c r="H72" s="71">
        <v>2429</v>
      </c>
      <c r="I72" s="69">
        <f t="shared" si="30"/>
        <v>285</v>
      </c>
      <c r="J72" s="99">
        <f t="shared" si="28"/>
        <v>2714</v>
      </c>
      <c r="K72" s="106">
        <f t="shared" si="29"/>
        <v>24275</v>
      </c>
    </row>
    <row r="73" spans="1:11" ht="15.75">
      <c r="A73" s="14">
        <v>12</v>
      </c>
      <c r="B73" s="14" t="s">
        <v>336</v>
      </c>
      <c r="C73" s="16" t="s">
        <v>337</v>
      </c>
      <c r="D73" s="17">
        <v>56</v>
      </c>
      <c r="E73" s="16" t="s">
        <v>38</v>
      </c>
      <c r="F73" s="70">
        <v>50000</v>
      </c>
      <c r="G73" s="77">
        <v>37499</v>
      </c>
      <c r="H73" s="71">
        <v>1389</v>
      </c>
      <c r="I73" s="69">
        <f t="shared" si="30"/>
        <v>401</v>
      </c>
      <c r="J73" s="99">
        <f t="shared" si="28"/>
        <v>1790</v>
      </c>
      <c r="K73" s="106">
        <f t="shared" si="29"/>
        <v>36110</v>
      </c>
    </row>
    <row r="74" spans="1:11" ht="15.75">
      <c r="A74" s="14">
        <v>13</v>
      </c>
      <c r="B74" s="14" t="s">
        <v>336</v>
      </c>
      <c r="C74" s="16" t="s">
        <v>48</v>
      </c>
      <c r="D74" s="17">
        <v>75</v>
      </c>
      <c r="E74" s="16" t="s">
        <v>38</v>
      </c>
      <c r="F74" s="70">
        <v>75000</v>
      </c>
      <c r="G74" s="77">
        <v>64585</v>
      </c>
      <c r="H74" s="71">
        <v>2083</v>
      </c>
      <c r="I74" s="69">
        <f t="shared" si="30"/>
        <v>690</v>
      </c>
      <c r="J74" s="99">
        <f t="shared" si="28"/>
        <v>2773</v>
      </c>
      <c r="K74" s="106">
        <f t="shared" si="29"/>
        <v>62502</v>
      </c>
    </row>
    <row r="75" spans="1:11" ht="16.5">
      <c r="A75" s="27"/>
      <c r="B75" s="13" t="s">
        <v>4</v>
      </c>
      <c r="C75" s="20"/>
      <c r="D75" s="20"/>
      <c r="E75" s="20"/>
      <c r="F75" s="72">
        <f>SUM(F62:F74)</f>
        <v>1805000</v>
      </c>
      <c r="G75" s="72">
        <f t="shared" ref="G75:K75" si="35">SUM(G62:G74)</f>
        <v>938615</v>
      </c>
      <c r="H75" s="72">
        <f t="shared" si="35"/>
        <v>47798</v>
      </c>
      <c r="I75" s="72">
        <f t="shared" si="35"/>
        <v>10294</v>
      </c>
      <c r="J75" s="72">
        <f t="shared" si="35"/>
        <v>58092</v>
      </c>
      <c r="K75" s="72">
        <f t="shared" si="35"/>
        <v>890817</v>
      </c>
    </row>
    <row r="76" spans="1:11" ht="16.5">
      <c r="A76" s="37"/>
      <c r="B76" s="29"/>
      <c r="C76" s="30"/>
      <c r="D76" s="30"/>
      <c r="E76" s="30"/>
      <c r="F76" s="78"/>
      <c r="G76" s="79"/>
      <c r="H76" s="74"/>
      <c r="I76" s="80"/>
      <c r="J76" s="74"/>
      <c r="K76" s="55"/>
    </row>
    <row r="77" spans="1:11" ht="16.5">
      <c r="A77" s="37"/>
      <c r="B77" s="29" t="s">
        <v>18</v>
      </c>
      <c r="C77" s="30"/>
      <c r="D77" s="30"/>
      <c r="E77" s="30"/>
      <c r="F77" s="78"/>
      <c r="G77" s="79"/>
      <c r="H77" s="76"/>
      <c r="I77" s="80"/>
      <c r="J77" s="76"/>
      <c r="K77" s="55"/>
    </row>
    <row r="78" spans="1:11" ht="16.5">
      <c r="A78" s="27">
        <v>1</v>
      </c>
      <c r="B78" s="14" t="s">
        <v>71</v>
      </c>
      <c r="C78" s="16" t="s">
        <v>235</v>
      </c>
      <c r="D78" s="22">
        <v>357</v>
      </c>
      <c r="E78" s="22" t="s">
        <v>78</v>
      </c>
      <c r="F78" s="85">
        <v>54000</v>
      </c>
      <c r="G78" s="77">
        <v>12000</v>
      </c>
      <c r="H78" s="71">
        <v>1500</v>
      </c>
      <c r="I78" s="69">
        <f t="shared" ref="I78:I84" si="36">ROUND(G78*13%*30/365,0)</f>
        <v>128</v>
      </c>
      <c r="J78" s="99">
        <f t="shared" ref="J78" si="37">SUM(H78:I78)</f>
        <v>1628</v>
      </c>
      <c r="K78" s="106">
        <f t="shared" ref="K78:K84" si="38">G78-H78</f>
        <v>10500</v>
      </c>
    </row>
    <row r="79" spans="1:11" ht="16.5">
      <c r="A79" s="27">
        <v>2</v>
      </c>
      <c r="B79" s="14" t="s">
        <v>18</v>
      </c>
      <c r="C79" s="16" t="s">
        <v>378</v>
      </c>
      <c r="D79" s="22">
        <v>92</v>
      </c>
      <c r="E79" s="22" t="s">
        <v>38</v>
      </c>
      <c r="F79" s="85">
        <v>150000</v>
      </c>
      <c r="G79" s="77">
        <v>147000</v>
      </c>
      <c r="H79" s="71">
        <v>3000</v>
      </c>
      <c r="I79" s="69">
        <f t="shared" si="36"/>
        <v>1571</v>
      </c>
      <c r="J79" s="99">
        <f t="shared" ref="J79:J84" si="39">SUM(H79:I79)</f>
        <v>4571</v>
      </c>
      <c r="K79" s="106">
        <f t="shared" si="38"/>
        <v>144000</v>
      </c>
    </row>
    <row r="80" spans="1:11" ht="16.5">
      <c r="A80" s="27">
        <v>3</v>
      </c>
      <c r="B80" s="14" t="s">
        <v>18</v>
      </c>
      <c r="C80" s="16" t="s">
        <v>379</v>
      </c>
      <c r="D80" s="22">
        <v>94</v>
      </c>
      <c r="E80" s="22" t="s">
        <v>38</v>
      </c>
      <c r="F80" s="85">
        <v>300000</v>
      </c>
      <c r="G80" s="77">
        <v>294000</v>
      </c>
      <c r="H80" s="71">
        <v>6000</v>
      </c>
      <c r="I80" s="69">
        <f t="shared" si="36"/>
        <v>3141</v>
      </c>
      <c r="J80" s="99">
        <f t="shared" si="39"/>
        <v>9141</v>
      </c>
      <c r="K80" s="106">
        <f t="shared" si="38"/>
        <v>288000</v>
      </c>
    </row>
    <row r="81" spans="1:11" ht="16.5">
      <c r="A81" s="27">
        <v>4</v>
      </c>
      <c r="B81" s="14" t="s">
        <v>18</v>
      </c>
      <c r="C81" s="16" t="s">
        <v>380</v>
      </c>
      <c r="D81" s="22">
        <v>96</v>
      </c>
      <c r="E81" s="22" t="s">
        <v>38</v>
      </c>
      <c r="F81" s="85">
        <v>150000</v>
      </c>
      <c r="G81" s="77">
        <v>147000</v>
      </c>
      <c r="H81" s="71">
        <v>3000</v>
      </c>
      <c r="I81" s="69">
        <f t="shared" si="36"/>
        <v>1571</v>
      </c>
      <c r="J81" s="99">
        <f t="shared" si="39"/>
        <v>4571</v>
      </c>
      <c r="K81" s="106">
        <f t="shared" si="38"/>
        <v>144000</v>
      </c>
    </row>
    <row r="82" spans="1:11" ht="16.5">
      <c r="A82" s="27">
        <v>5</v>
      </c>
      <c r="B82" s="14" t="s">
        <v>18</v>
      </c>
      <c r="C82" s="16" t="s">
        <v>393</v>
      </c>
      <c r="D82" s="22">
        <v>130</v>
      </c>
      <c r="E82" s="22" t="s">
        <v>38</v>
      </c>
      <c r="F82" s="85">
        <v>230000</v>
      </c>
      <c r="G82" s="77">
        <v>230000</v>
      </c>
      <c r="H82" s="71">
        <v>5111</v>
      </c>
      <c r="I82" s="69">
        <v>3031</v>
      </c>
      <c r="J82" s="99">
        <f t="shared" ref="J82" si="40">SUM(H82:I82)</f>
        <v>8142</v>
      </c>
      <c r="K82" s="106">
        <f t="shared" ref="K82" si="41">G82-H82</f>
        <v>224889</v>
      </c>
    </row>
    <row r="83" spans="1:11" ht="16.5">
      <c r="A83" s="27">
        <v>6</v>
      </c>
      <c r="B83" s="14" t="s">
        <v>381</v>
      </c>
      <c r="C83" s="16" t="s">
        <v>382</v>
      </c>
      <c r="D83" s="22">
        <v>108</v>
      </c>
      <c r="E83" s="22" t="s">
        <v>38</v>
      </c>
      <c r="F83" s="85">
        <v>150000</v>
      </c>
      <c r="G83" s="77">
        <v>147000</v>
      </c>
      <c r="H83" s="71">
        <v>3000</v>
      </c>
      <c r="I83" s="69">
        <f t="shared" si="36"/>
        <v>1571</v>
      </c>
      <c r="J83" s="99">
        <f t="shared" si="39"/>
        <v>4571</v>
      </c>
      <c r="K83" s="106">
        <f t="shared" si="38"/>
        <v>144000</v>
      </c>
    </row>
    <row r="84" spans="1:11" ht="16.5">
      <c r="A84" s="27">
        <v>7</v>
      </c>
      <c r="B84" s="14" t="s">
        <v>381</v>
      </c>
      <c r="C84" s="16" t="s">
        <v>383</v>
      </c>
      <c r="D84" s="22">
        <v>110</v>
      </c>
      <c r="E84" s="22" t="s">
        <v>38</v>
      </c>
      <c r="F84" s="85">
        <v>160000</v>
      </c>
      <c r="G84" s="77">
        <v>156800</v>
      </c>
      <c r="H84" s="71">
        <v>3200</v>
      </c>
      <c r="I84" s="69">
        <f t="shared" si="36"/>
        <v>1675</v>
      </c>
      <c r="J84" s="99">
        <f t="shared" si="39"/>
        <v>4875</v>
      </c>
      <c r="K84" s="106">
        <f t="shared" si="38"/>
        <v>153600</v>
      </c>
    </row>
    <row r="85" spans="1:11" ht="16.5">
      <c r="A85" s="14"/>
      <c r="B85" s="13" t="s">
        <v>4</v>
      </c>
      <c r="C85" s="20"/>
      <c r="D85" s="20"/>
      <c r="E85" s="20"/>
      <c r="F85" s="72">
        <f>SUM(F78:F84)</f>
        <v>1194000</v>
      </c>
      <c r="G85" s="72">
        <f t="shared" ref="G85:K85" si="42">SUM(G78:G84)</f>
        <v>1133800</v>
      </c>
      <c r="H85" s="72">
        <f t="shared" si="42"/>
        <v>24811</v>
      </c>
      <c r="I85" s="72">
        <f t="shared" si="42"/>
        <v>12688</v>
      </c>
      <c r="J85" s="72">
        <f t="shared" si="42"/>
        <v>37499</v>
      </c>
      <c r="K85" s="72">
        <f t="shared" si="42"/>
        <v>1108989</v>
      </c>
    </row>
    <row r="86" spans="1:11" ht="16.5">
      <c r="A86" s="34"/>
      <c r="B86" s="29"/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6.5">
      <c r="A87" s="34"/>
      <c r="B87" s="29" t="s">
        <v>79</v>
      </c>
      <c r="C87" s="30"/>
      <c r="D87" s="48"/>
      <c r="E87" s="30"/>
      <c r="F87" s="86"/>
      <c r="G87" s="79"/>
      <c r="H87" s="74"/>
      <c r="I87" s="80"/>
      <c r="J87" s="74"/>
      <c r="K87" s="55"/>
    </row>
    <row r="88" spans="1:11" ht="15.75">
      <c r="A88" s="14">
        <v>1</v>
      </c>
      <c r="B88" s="14" t="s">
        <v>79</v>
      </c>
      <c r="C88" s="16" t="s">
        <v>240</v>
      </c>
      <c r="D88" s="52">
        <v>361</v>
      </c>
      <c r="E88" s="16" t="s">
        <v>78</v>
      </c>
      <c r="F88" s="85">
        <v>100000</v>
      </c>
      <c r="G88" s="77">
        <v>20593</v>
      </c>
      <c r="H88" s="71">
        <f>ROUND(F88/34,0)</f>
        <v>2941</v>
      </c>
      <c r="I88" s="69">
        <f>ROUND(G88*13%*30/365,0)</f>
        <v>220</v>
      </c>
      <c r="J88" s="99">
        <f t="shared" ref="J88:J98" si="43">SUM(H88:I88)</f>
        <v>3161</v>
      </c>
      <c r="K88" s="106">
        <f t="shared" ref="K88:K101" si="44">G88-H88</f>
        <v>17652</v>
      </c>
    </row>
    <row r="89" spans="1:11" ht="15.75">
      <c r="A89" s="14">
        <v>2</v>
      </c>
      <c r="B89" s="14" t="s">
        <v>79</v>
      </c>
      <c r="C89" s="16" t="s">
        <v>290</v>
      </c>
      <c r="D89" s="52">
        <v>420</v>
      </c>
      <c r="E89" s="16" t="s">
        <v>78</v>
      </c>
      <c r="F89" s="85">
        <v>150000</v>
      </c>
      <c r="G89" s="70">
        <v>65616</v>
      </c>
      <c r="H89" s="71">
        <v>4688</v>
      </c>
      <c r="I89" s="69">
        <f t="shared" ref="I89:I101" si="45">ROUND(G89*13%*30/365,0)</f>
        <v>701</v>
      </c>
      <c r="J89" s="99">
        <f t="shared" ref="J89:J92" si="46">SUM(H89:I89)</f>
        <v>5389</v>
      </c>
      <c r="K89" s="106">
        <f t="shared" si="44"/>
        <v>60928</v>
      </c>
    </row>
    <row r="90" spans="1:11" ht="15.75">
      <c r="A90" s="14">
        <v>3</v>
      </c>
      <c r="B90" s="14" t="s">
        <v>79</v>
      </c>
      <c r="C90" s="16" t="s">
        <v>338</v>
      </c>
      <c r="D90" s="52">
        <v>58</v>
      </c>
      <c r="E90" s="16" t="s">
        <v>78</v>
      </c>
      <c r="F90" s="85">
        <v>170000</v>
      </c>
      <c r="G90" s="70">
        <v>127502</v>
      </c>
      <c r="H90" s="71">
        <v>4722</v>
      </c>
      <c r="I90" s="69">
        <f t="shared" si="45"/>
        <v>1362</v>
      </c>
      <c r="J90" s="99">
        <f t="shared" si="46"/>
        <v>6084</v>
      </c>
      <c r="K90" s="106">
        <f t="shared" si="44"/>
        <v>122780</v>
      </c>
    </row>
    <row r="91" spans="1:11" ht="15.75">
      <c r="A91" s="14">
        <v>4</v>
      </c>
      <c r="B91" s="14" t="s">
        <v>79</v>
      </c>
      <c r="C91" s="16" t="s">
        <v>341</v>
      </c>
      <c r="D91" s="52">
        <v>64</v>
      </c>
      <c r="E91" s="16" t="s">
        <v>78</v>
      </c>
      <c r="F91" s="85">
        <v>105000</v>
      </c>
      <c r="G91" s="70">
        <v>78747</v>
      </c>
      <c r="H91" s="71">
        <v>2917</v>
      </c>
      <c r="I91" s="69">
        <f t="shared" si="45"/>
        <v>841</v>
      </c>
      <c r="J91" s="99">
        <f t="shared" si="46"/>
        <v>3758</v>
      </c>
      <c r="K91" s="106">
        <f t="shared" si="44"/>
        <v>75830</v>
      </c>
    </row>
    <row r="92" spans="1:11" ht="15.75">
      <c r="A92" s="14">
        <v>5</v>
      </c>
      <c r="B92" s="14" t="s">
        <v>79</v>
      </c>
      <c r="C92" s="16" t="s">
        <v>342</v>
      </c>
      <c r="D92" s="52">
        <v>67</v>
      </c>
      <c r="E92" s="16" t="s">
        <v>78</v>
      </c>
      <c r="F92" s="85">
        <v>180000</v>
      </c>
      <c r="G92" s="70">
        <v>140000</v>
      </c>
      <c r="H92" s="71">
        <v>5000</v>
      </c>
      <c r="I92" s="69">
        <f t="shared" si="45"/>
        <v>1496</v>
      </c>
      <c r="J92" s="99">
        <f t="shared" si="46"/>
        <v>6496</v>
      </c>
      <c r="K92" s="106">
        <f t="shared" si="44"/>
        <v>135000</v>
      </c>
    </row>
    <row r="93" spans="1:11" ht="15.75">
      <c r="A93" s="14">
        <v>6</v>
      </c>
      <c r="B93" s="14" t="s">
        <v>103</v>
      </c>
      <c r="C93" s="16" t="s">
        <v>107</v>
      </c>
      <c r="D93" s="52">
        <v>217</v>
      </c>
      <c r="E93" s="16" t="s">
        <v>78</v>
      </c>
      <c r="F93" s="85">
        <v>100000</v>
      </c>
      <c r="G93" s="77">
        <v>2009</v>
      </c>
      <c r="H93" s="71">
        <v>2009</v>
      </c>
      <c r="I93" s="69">
        <f t="shared" si="45"/>
        <v>21</v>
      </c>
      <c r="J93" s="99">
        <f t="shared" si="43"/>
        <v>2030</v>
      </c>
      <c r="K93" s="106">
        <f t="shared" si="44"/>
        <v>0</v>
      </c>
    </row>
    <row r="94" spans="1:11" ht="15.75">
      <c r="A94" s="14">
        <v>7</v>
      </c>
      <c r="B94" s="14" t="s">
        <v>103</v>
      </c>
      <c r="C94" s="16" t="s">
        <v>105</v>
      </c>
      <c r="D94" s="52">
        <v>218</v>
      </c>
      <c r="E94" s="16" t="s">
        <v>78</v>
      </c>
      <c r="F94" s="85">
        <v>100000</v>
      </c>
      <c r="G94" s="77">
        <v>2009</v>
      </c>
      <c r="H94" s="71">
        <v>2009</v>
      </c>
      <c r="I94" s="69">
        <f t="shared" si="45"/>
        <v>21</v>
      </c>
      <c r="J94" s="99">
        <f t="shared" si="43"/>
        <v>2030</v>
      </c>
      <c r="K94" s="106">
        <f t="shared" si="44"/>
        <v>0</v>
      </c>
    </row>
    <row r="95" spans="1:11" ht="15.75">
      <c r="A95" s="14">
        <v>8</v>
      </c>
      <c r="B95" s="14" t="s">
        <v>224</v>
      </c>
      <c r="C95" s="16" t="s">
        <v>225</v>
      </c>
      <c r="D95" s="52">
        <v>351</v>
      </c>
      <c r="E95" s="16" t="s">
        <v>78</v>
      </c>
      <c r="F95" s="85">
        <v>140000</v>
      </c>
      <c r="G95" s="77">
        <v>31108</v>
      </c>
      <c r="H95" s="71">
        <f t="shared" ref="H95:H98" si="47">ROUND(F95/36,0)</f>
        <v>3889</v>
      </c>
      <c r="I95" s="69">
        <f t="shared" si="45"/>
        <v>332</v>
      </c>
      <c r="J95" s="99">
        <f t="shared" si="43"/>
        <v>4221</v>
      </c>
      <c r="K95" s="106">
        <f t="shared" si="44"/>
        <v>27219</v>
      </c>
    </row>
    <row r="96" spans="1:11" ht="15.75">
      <c r="A96" s="14">
        <v>9</v>
      </c>
      <c r="B96" s="14" t="s">
        <v>224</v>
      </c>
      <c r="C96" s="16" t="s">
        <v>309</v>
      </c>
      <c r="D96" s="52">
        <v>20</v>
      </c>
      <c r="E96" s="16" t="s">
        <v>78</v>
      </c>
      <c r="F96" s="85">
        <v>100000</v>
      </c>
      <c r="G96" s="77">
        <v>36370</v>
      </c>
      <c r="H96" s="71">
        <v>4545</v>
      </c>
      <c r="I96" s="69">
        <f t="shared" si="45"/>
        <v>389</v>
      </c>
      <c r="J96" s="99">
        <f t="shared" ref="J96:J97" si="48">SUM(H96:I96)</f>
        <v>4934</v>
      </c>
      <c r="K96" s="106">
        <f t="shared" si="44"/>
        <v>31825</v>
      </c>
    </row>
    <row r="97" spans="1:11" ht="15.75">
      <c r="A97" s="14">
        <v>10</v>
      </c>
      <c r="B97" s="14" t="s">
        <v>224</v>
      </c>
      <c r="C97" s="16" t="s">
        <v>313</v>
      </c>
      <c r="D97" s="52">
        <v>28</v>
      </c>
      <c r="E97" s="16" t="s">
        <v>78</v>
      </c>
      <c r="F97" s="85">
        <v>120000</v>
      </c>
      <c r="G97" s="77">
        <v>72638</v>
      </c>
      <c r="H97" s="71">
        <v>3383</v>
      </c>
      <c r="I97" s="69">
        <f t="shared" si="45"/>
        <v>776</v>
      </c>
      <c r="J97" s="99">
        <f t="shared" si="48"/>
        <v>4159</v>
      </c>
      <c r="K97" s="106">
        <f t="shared" si="44"/>
        <v>69255</v>
      </c>
    </row>
    <row r="98" spans="1:11" ht="15.75">
      <c r="A98" s="14">
        <v>11</v>
      </c>
      <c r="B98" s="14" t="s">
        <v>266</v>
      </c>
      <c r="C98" s="16" t="s">
        <v>263</v>
      </c>
      <c r="D98" s="52">
        <v>387</v>
      </c>
      <c r="E98" s="16" t="s">
        <v>78</v>
      </c>
      <c r="F98" s="85">
        <v>85000</v>
      </c>
      <c r="G98" s="77">
        <v>30697</v>
      </c>
      <c r="H98" s="71">
        <f t="shared" si="47"/>
        <v>2361</v>
      </c>
      <c r="I98" s="69">
        <f t="shared" si="45"/>
        <v>328</v>
      </c>
      <c r="J98" s="99">
        <f t="shared" si="43"/>
        <v>2689</v>
      </c>
      <c r="K98" s="106">
        <f t="shared" si="44"/>
        <v>28336</v>
      </c>
    </row>
    <row r="99" spans="1:11" ht="15.75">
      <c r="A99" s="14">
        <v>12</v>
      </c>
      <c r="B99" s="14" t="s">
        <v>266</v>
      </c>
      <c r="C99" s="16" t="s">
        <v>330</v>
      </c>
      <c r="D99" s="52">
        <v>52</v>
      </c>
      <c r="E99" s="16" t="s">
        <v>78</v>
      </c>
      <c r="F99" s="85">
        <v>120000</v>
      </c>
      <c r="G99" s="77">
        <v>83337</v>
      </c>
      <c r="H99" s="71">
        <v>3333</v>
      </c>
      <c r="I99" s="69">
        <f t="shared" si="45"/>
        <v>890</v>
      </c>
      <c r="J99" s="99">
        <f t="shared" ref="J99:J101" si="49">SUM(H99:I99)</f>
        <v>4223</v>
      </c>
      <c r="K99" s="106">
        <f t="shared" si="44"/>
        <v>80004</v>
      </c>
    </row>
    <row r="100" spans="1:11" ht="15.75">
      <c r="A100" s="14">
        <v>13</v>
      </c>
      <c r="B100" s="14" t="s">
        <v>266</v>
      </c>
      <c r="C100" s="16" t="s">
        <v>331</v>
      </c>
      <c r="D100" s="52">
        <v>54</v>
      </c>
      <c r="E100" s="16" t="s">
        <v>78</v>
      </c>
      <c r="F100" s="85">
        <v>110000</v>
      </c>
      <c r="G100" s="77">
        <v>76384</v>
      </c>
      <c r="H100" s="71">
        <v>3056</v>
      </c>
      <c r="I100" s="69">
        <f t="shared" si="45"/>
        <v>816</v>
      </c>
      <c r="J100" s="99">
        <f t="shared" si="49"/>
        <v>3872</v>
      </c>
      <c r="K100" s="106">
        <f t="shared" si="44"/>
        <v>73328</v>
      </c>
    </row>
    <row r="101" spans="1:11" ht="15.75">
      <c r="A101" s="14">
        <v>14</v>
      </c>
      <c r="B101" s="14" t="s">
        <v>132</v>
      </c>
      <c r="C101" s="16" t="s">
        <v>133</v>
      </c>
      <c r="D101" s="52">
        <v>32</v>
      </c>
      <c r="E101" s="16" t="s">
        <v>78</v>
      </c>
      <c r="F101" s="85">
        <v>150000</v>
      </c>
      <c r="G101" s="77">
        <v>95829</v>
      </c>
      <c r="H101" s="71">
        <v>4167</v>
      </c>
      <c r="I101" s="69">
        <f t="shared" si="45"/>
        <v>1024</v>
      </c>
      <c r="J101" s="99">
        <f t="shared" si="49"/>
        <v>5191</v>
      </c>
      <c r="K101" s="106">
        <f t="shared" si="44"/>
        <v>91662</v>
      </c>
    </row>
    <row r="102" spans="1:11" ht="16.5">
      <c r="A102" s="14"/>
      <c r="B102" s="13" t="s">
        <v>4</v>
      </c>
      <c r="C102" s="20"/>
      <c r="D102" s="46"/>
      <c r="E102" s="20"/>
      <c r="F102" s="72">
        <f t="shared" ref="F102:K102" si="50">SUM(F88:F101)</f>
        <v>1730000</v>
      </c>
      <c r="G102" s="72">
        <f t="shared" si="50"/>
        <v>862839</v>
      </c>
      <c r="H102" s="72">
        <f t="shared" si="50"/>
        <v>49020</v>
      </c>
      <c r="I102" s="72">
        <f t="shared" si="50"/>
        <v>9217</v>
      </c>
      <c r="J102" s="72">
        <f t="shared" si="50"/>
        <v>58237</v>
      </c>
      <c r="K102" s="72">
        <f t="shared" si="50"/>
        <v>813819</v>
      </c>
    </row>
    <row r="103" spans="1:11" ht="16.5">
      <c r="A103" s="34"/>
      <c r="B103" s="29"/>
      <c r="C103" s="30"/>
      <c r="D103" s="48"/>
      <c r="E103" s="30"/>
      <c r="F103" s="74"/>
      <c r="G103" s="74"/>
      <c r="H103" s="74"/>
      <c r="I103" s="74"/>
      <c r="J103" s="74"/>
      <c r="K103" s="100"/>
    </row>
    <row r="104" spans="1:11" ht="16.5">
      <c r="A104" s="34"/>
      <c r="B104" s="29" t="s">
        <v>284</v>
      </c>
      <c r="C104" s="30"/>
      <c r="D104" s="30"/>
      <c r="E104" s="30"/>
      <c r="F104" s="78"/>
      <c r="G104" s="79"/>
      <c r="H104" s="74"/>
      <c r="I104" s="80"/>
      <c r="J104" s="74"/>
      <c r="K104" s="55"/>
    </row>
    <row r="105" spans="1:11" ht="15.75">
      <c r="A105" s="14">
        <v>1</v>
      </c>
      <c r="B105" s="14" t="s">
        <v>285</v>
      </c>
      <c r="C105" s="16" t="s">
        <v>315</v>
      </c>
      <c r="D105" s="52">
        <v>30</v>
      </c>
      <c r="E105" s="16" t="s">
        <v>78</v>
      </c>
      <c r="F105" s="85">
        <v>100000</v>
      </c>
      <c r="G105" s="77">
        <v>63886</v>
      </c>
      <c r="H105" s="71">
        <v>2778</v>
      </c>
      <c r="I105" s="69">
        <f>ROUND(G105*13%*30/365,0)</f>
        <v>683</v>
      </c>
      <c r="J105" s="99">
        <f>SUM(H105:I105)</f>
        <v>3461</v>
      </c>
      <c r="K105" s="106">
        <f t="shared" ref="K105:K107" si="51">G105-H105</f>
        <v>61108</v>
      </c>
    </row>
    <row r="106" spans="1:11" ht="15.75">
      <c r="A106" s="14">
        <v>2</v>
      </c>
      <c r="B106" s="14" t="s">
        <v>285</v>
      </c>
      <c r="C106" s="16" t="s">
        <v>323</v>
      </c>
      <c r="D106" s="52">
        <v>42</v>
      </c>
      <c r="E106" s="16" t="s">
        <v>78</v>
      </c>
      <c r="F106" s="85">
        <v>80000</v>
      </c>
      <c r="G106" s="77">
        <v>55558</v>
      </c>
      <c r="H106" s="71">
        <v>2222</v>
      </c>
      <c r="I106" s="69">
        <f t="shared" ref="I106:I107" si="52">ROUND(G106*13%*30/365,0)</f>
        <v>594</v>
      </c>
      <c r="J106" s="99">
        <f>SUM(H106:I106)</f>
        <v>2816</v>
      </c>
      <c r="K106" s="106">
        <f t="shared" si="51"/>
        <v>53336</v>
      </c>
    </row>
    <row r="107" spans="1:11" ht="15.75">
      <c r="A107" s="14">
        <v>3</v>
      </c>
      <c r="B107" s="14" t="s">
        <v>285</v>
      </c>
      <c r="C107" s="16" t="s">
        <v>324</v>
      </c>
      <c r="D107" s="52">
        <v>44</v>
      </c>
      <c r="E107" s="16" t="s">
        <v>78</v>
      </c>
      <c r="F107" s="85">
        <v>150000</v>
      </c>
      <c r="G107" s="77">
        <v>104163</v>
      </c>
      <c r="H107" s="71">
        <v>4167</v>
      </c>
      <c r="I107" s="69">
        <f t="shared" si="52"/>
        <v>1113</v>
      </c>
      <c r="J107" s="99">
        <f>SUM(H107:I107)</f>
        <v>5280</v>
      </c>
      <c r="K107" s="106">
        <f t="shared" si="51"/>
        <v>99996</v>
      </c>
    </row>
    <row r="108" spans="1:11" ht="16.5">
      <c r="A108" s="14"/>
      <c r="B108" s="13" t="s">
        <v>4</v>
      </c>
      <c r="C108" s="20"/>
      <c r="D108" s="46"/>
      <c r="E108" s="20"/>
      <c r="F108" s="72">
        <f>SUM(F105:F107)</f>
        <v>330000</v>
      </c>
      <c r="G108" s="72">
        <f t="shared" ref="G108:K108" si="53">SUM(G105:G107)</f>
        <v>223607</v>
      </c>
      <c r="H108" s="72">
        <f t="shared" si="53"/>
        <v>9167</v>
      </c>
      <c r="I108" s="72">
        <f t="shared" si="53"/>
        <v>2390</v>
      </c>
      <c r="J108" s="72">
        <f t="shared" si="53"/>
        <v>11557</v>
      </c>
      <c r="K108" s="72">
        <f t="shared" si="53"/>
        <v>214440</v>
      </c>
    </row>
    <row r="109" spans="1:11" ht="16.5">
      <c r="A109" s="34"/>
      <c r="B109" s="29"/>
      <c r="C109" s="30"/>
      <c r="D109" s="48"/>
      <c r="E109" s="30"/>
      <c r="F109" s="74"/>
      <c r="G109" s="74"/>
      <c r="H109" s="74"/>
      <c r="I109" s="74"/>
      <c r="J109" s="74"/>
      <c r="K109" s="55"/>
    </row>
    <row r="110" spans="1:11" ht="16.5">
      <c r="A110" s="34"/>
      <c r="B110" s="29" t="s">
        <v>109</v>
      </c>
      <c r="C110" s="30"/>
      <c r="D110" s="48"/>
      <c r="E110" s="30"/>
      <c r="F110" s="86"/>
      <c r="G110" s="79"/>
      <c r="H110" s="74"/>
      <c r="I110" s="80"/>
      <c r="J110" s="74"/>
      <c r="K110" s="55"/>
    </row>
    <row r="111" spans="1:11" ht="15.75">
      <c r="A111" s="14">
        <v>1</v>
      </c>
      <c r="B111" s="14" t="s">
        <v>110</v>
      </c>
      <c r="C111" s="16" t="s">
        <v>111</v>
      </c>
      <c r="D111" s="52">
        <v>225</v>
      </c>
      <c r="E111" s="16" t="s">
        <v>78</v>
      </c>
      <c r="F111" s="85">
        <v>86000</v>
      </c>
      <c r="G111" s="77">
        <v>4774</v>
      </c>
      <c r="H111" s="71">
        <f t="shared" ref="H111:H121" si="54">ROUND(F111/36,0)</f>
        <v>2389</v>
      </c>
      <c r="I111" s="69">
        <f>ROUND(G111*13%*30/365,0)</f>
        <v>51</v>
      </c>
      <c r="J111" s="99">
        <f t="shared" ref="J111:J123" si="55">SUM(H111:I111)</f>
        <v>2440</v>
      </c>
      <c r="K111" s="106">
        <f t="shared" ref="K111:K123" si="56">G111-H111</f>
        <v>2385</v>
      </c>
    </row>
    <row r="112" spans="1:11" ht="15.75">
      <c r="A112" s="14">
        <v>2</v>
      </c>
      <c r="B112" s="14" t="s">
        <v>110</v>
      </c>
      <c r="C112" s="16" t="s">
        <v>112</v>
      </c>
      <c r="D112" s="52">
        <v>226</v>
      </c>
      <c r="E112" s="16" t="s">
        <v>78</v>
      </c>
      <c r="F112" s="85">
        <v>93000</v>
      </c>
      <c r="G112" s="77">
        <v>5178</v>
      </c>
      <c r="H112" s="71">
        <f t="shared" si="54"/>
        <v>2583</v>
      </c>
      <c r="I112" s="69">
        <f t="shared" ref="I112:I123" si="57">ROUND(G112*13%*30/365,0)</f>
        <v>55</v>
      </c>
      <c r="J112" s="99">
        <f t="shared" si="55"/>
        <v>2638</v>
      </c>
      <c r="K112" s="106">
        <f t="shared" si="56"/>
        <v>2595</v>
      </c>
    </row>
    <row r="113" spans="1:13" ht="15.75">
      <c r="A113" s="14">
        <v>3</v>
      </c>
      <c r="B113" s="14" t="s">
        <v>109</v>
      </c>
      <c r="C113" s="16" t="s">
        <v>115</v>
      </c>
      <c r="D113" s="52">
        <v>229</v>
      </c>
      <c r="E113" s="16" t="s">
        <v>78</v>
      </c>
      <c r="F113" s="85">
        <v>141000</v>
      </c>
      <c r="G113" s="77">
        <v>7822</v>
      </c>
      <c r="H113" s="71">
        <f t="shared" si="54"/>
        <v>3917</v>
      </c>
      <c r="I113" s="69">
        <f t="shared" si="57"/>
        <v>84</v>
      </c>
      <c r="J113" s="99">
        <f t="shared" si="55"/>
        <v>4001</v>
      </c>
      <c r="K113" s="106">
        <f t="shared" si="56"/>
        <v>3905</v>
      </c>
    </row>
    <row r="114" spans="1:13" ht="15.75">
      <c r="A114" s="14">
        <v>4</v>
      </c>
      <c r="B114" s="14" t="s">
        <v>110</v>
      </c>
      <c r="C114" s="16" t="s">
        <v>116</v>
      </c>
      <c r="D114" s="52">
        <v>234</v>
      </c>
      <c r="E114" s="16" t="s">
        <v>78</v>
      </c>
      <c r="F114" s="85">
        <v>160000</v>
      </c>
      <c r="G114" s="77">
        <v>8904</v>
      </c>
      <c r="H114" s="71">
        <f t="shared" si="54"/>
        <v>4444</v>
      </c>
      <c r="I114" s="69">
        <f t="shared" si="57"/>
        <v>95</v>
      </c>
      <c r="J114" s="99">
        <f t="shared" si="55"/>
        <v>4539</v>
      </c>
      <c r="K114" s="106">
        <f t="shared" si="56"/>
        <v>4460</v>
      </c>
    </row>
    <row r="115" spans="1:13" ht="15.75">
      <c r="A115" s="14">
        <v>5</v>
      </c>
      <c r="B115" s="14" t="s">
        <v>109</v>
      </c>
      <c r="C115" s="16" t="s">
        <v>213</v>
      </c>
      <c r="D115" s="52">
        <v>333</v>
      </c>
      <c r="E115" s="16" t="s">
        <v>78</v>
      </c>
      <c r="F115" s="85">
        <v>195000</v>
      </c>
      <c r="G115" s="77">
        <v>28685</v>
      </c>
      <c r="H115" s="71">
        <v>5735</v>
      </c>
      <c r="I115" s="69">
        <f t="shared" si="57"/>
        <v>306</v>
      </c>
      <c r="J115" s="99">
        <f t="shared" si="55"/>
        <v>6041</v>
      </c>
      <c r="K115" s="106">
        <f t="shared" si="56"/>
        <v>22950</v>
      </c>
      <c r="M115" s="96"/>
    </row>
    <row r="116" spans="1:13" ht="15.75">
      <c r="A116" s="14">
        <v>6</v>
      </c>
      <c r="B116" s="14" t="s">
        <v>109</v>
      </c>
      <c r="C116" s="16" t="s">
        <v>175</v>
      </c>
      <c r="D116" s="52">
        <v>300</v>
      </c>
      <c r="E116" s="16" t="s">
        <v>78</v>
      </c>
      <c r="F116" s="85">
        <v>95000</v>
      </c>
      <c r="G116" s="77">
        <v>13191</v>
      </c>
      <c r="H116" s="71">
        <f t="shared" si="54"/>
        <v>2639</v>
      </c>
      <c r="I116" s="69">
        <f t="shared" si="57"/>
        <v>141</v>
      </c>
      <c r="J116" s="99">
        <f t="shared" si="55"/>
        <v>2780</v>
      </c>
      <c r="K116" s="106">
        <f t="shared" si="56"/>
        <v>10552</v>
      </c>
      <c r="M116" s="96"/>
    </row>
    <row r="117" spans="1:13" ht="15.75">
      <c r="A117" s="14">
        <v>7</v>
      </c>
      <c r="B117" s="14" t="s">
        <v>169</v>
      </c>
      <c r="C117" s="16" t="s">
        <v>170</v>
      </c>
      <c r="D117" s="52">
        <v>294</v>
      </c>
      <c r="E117" s="16" t="s">
        <v>78</v>
      </c>
      <c r="F117" s="85">
        <v>55000</v>
      </c>
      <c r="G117" s="77">
        <v>7632</v>
      </c>
      <c r="H117" s="71">
        <f t="shared" si="54"/>
        <v>1528</v>
      </c>
      <c r="I117" s="69">
        <f t="shared" si="57"/>
        <v>82</v>
      </c>
      <c r="J117" s="99">
        <f t="shared" si="55"/>
        <v>1610</v>
      </c>
      <c r="K117" s="106">
        <f t="shared" si="56"/>
        <v>6104</v>
      </c>
    </row>
    <row r="118" spans="1:13" ht="15.75">
      <c r="A118" s="14">
        <v>8</v>
      </c>
      <c r="B118" s="14" t="s">
        <v>169</v>
      </c>
      <c r="C118" s="16" t="s">
        <v>209</v>
      </c>
      <c r="D118" s="52">
        <v>327</v>
      </c>
      <c r="E118" s="16" t="s">
        <v>78</v>
      </c>
      <c r="F118" s="85">
        <v>90000</v>
      </c>
      <c r="G118" s="77">
        <v>15000</v>
      </c>
      <c r="H118" s="71">
        <f t="shared" si="54"/>
        <v>2500</v>
      </c>
      <c r="I118" s="69">
        <f t="shared" si="57"/>
        <v>160</v>
      </c>
      <c r="J118" s="99">
        <f t="shared" si="55"/>
        <v>2660</v>
      </c>
      <c r="K118" s="106">
        <f t="shared" si="56"/>
        <v>12500</v>
      </c>
    </row>
    <row r="119" spans="1:13" ht="15.75">
      <c r="A119" s="14">
        <v>9</v>
      </c>
      <c r="B119" s="14" t="s">
        <v>169</v>
      </c>
      <c r="C119" s="16" t="s">
        <v>208</v>
      </c>
      <c r="D119" s="52">
        <v>326</v>
      </c>
      <c r="E119" s="16" t="s">
        <v>78</v>
      </c>
      <c r="F119" s="85">
        <v>135000</v>
      </c>
      <c r="G119" s="77">
        <v>22500</v>
      </c>
      <c r="H119" s="71">
        <f t="shared" si="54"/>
        <v>3750</v>
      </c>
      <c r="I119" s="69">
        <f t="shared" si="57"/>
        <v>240</v>
      </c>
      <c r="J119" s="99">
        <f t="shared" si="55"/>
        <v>3990</v>
      </c>
      <c r="K119" s="106">
        <f t="shared" si="56"/>
        <v>18750</v>
      </c>
    </row>
    <row r="120" spans="1:13" ht="15.75">
      <c r="A120" s="14">
        <v>10</v>
      </c>
      <c r="B120" s="14" t="s">
        <v>169</v>
      </c>
      <c r="C120" s="16" t="s">
        <v>171</v>
      </c>
      <c r="D120" s="52">
        <v>295</v>
      </c>
      <c r="E120" s="16" t="s">
        <v>78</v>
      </c>
      <c r="F120" s="85">
        <v>80000</v>
      </c>
      <c r="G120" s="77">
        <v>11118</v>
      </c>
      <c r="H120" s="71">
        <f t="shared" si="54"/>
        <v>2222</v>
      </c>
      <c r="I120" s="69">
        <f t="shared" si="57"/>
        <v>119</v>
      </c>
      <c r="J120" s="99">
        <f t="shared" si="55"/>
        <v>2341</v>
      </c>
      <c r="K120" s="106">
        <f t="shared" si="56"/>
        <v>8896</v>
      </c>
    </row>
    <row r="121" spans="1:13" ht="15.75">
      <c r="A121" s="14">
        <v>11</v>
      </c>
      <c r="B121" s="14" t="s">
        <v>273</v>
      </c>
      <c r="C121" s="16" t="s">
        <v>274</v>
      </c>
      <c r="D121" s="52">
        <v>393</v>
      </c>
      <c r="E121" s="16" t="s">
        <v>78</v>
      </c>
      <c r="F121" s="85">
        <v>80000</v>
      </c>
      <c r="G121" s="77">
        <v>31116</v>
      </c>
      <c r="H121" s="71">
        <f t="shared" si="54"/>
        <v>2222</v>
      </c>
      <c r="I121" s="69">
        <f t="shared" si="57"/>
        <v>332</v>
      </c>
      <c r="J121" s="99">
        <f t="shared" si="55"/>
        <v>2554</v>
      </c>
      <c r="K121" s="106">
        <f t="shared" si="56"/>
        <v>28894</v>
      </c>
    </row>
    <row r="122" spans="1:13" ht="15.75">
      <c r="A122" s="14">
        <v>12</v>
      </c>
      <c r="B122" s="14" t="s">
        <v>273</v>
      </c>
      <c r="C122" s="16" t="s">
        <v>275</v>
      </c>
      <c r="D122" s="52">
        <v>394</v>
      </c>
      <c r="E122" s="16" t="s">
        <v>78</v>
      </c>
      <c r="F122" s="85">
        <v>89000</v>
      </c>
      <c r="G122" s="77">
        <v>34616</v>
      </c>
      <c r="H122" s="71">
        <f>ROUND(F122/36,0)</f>
        <v>2472</v>
      </c>
      <c r="I122" s="69">
        <f t="shared" si="57"/>
        <v>370</v>
      </c>
      <c r="J122" s="99">
        <f t="shared" si="55"/>
        <v>2842</v>
      </c>
      <c r="K122" s="106">
        <f t="shared" si="56"/>
        <v>32144</v>
      </c>
    </row>
    <row r="123" spans="1:13" ht="15.75">
      <c r="A123" s="14">
        <v>13</v>
      </c>
      <c r="B123" s="57" t="s">
        <v>109</v>
      </c>
      <c r="C123" s="58" t="s">
        <v>272</v>
      </c>
      <c r="D123" s="64">
        <v>14</v>
      </c>
      <c r="E123" s="58" t="s">
        <v>39</v>
      </c>
      <c r="F123" s="89">
        <v>42000</v>
      </c>
      <c r="G123" s="82">
        <v>9324</v>
      </c>
      <c r="H123" s="83">
        <v>1167</v>
      </c>
      <c r="I123" s="69">
        <f t="shared" si="57"/>
        <v>100</v>
      </c>
      <c r="J123" s="83">
        <f t="shared" si="55"/>
        <v>1267</v>
      </c>
      <c r="K123" s="83">
        <f t="shared" si="56"/>
        <v>8157</v>
      </c>
    </row>
    <row r="124" spans="1:13" ht="16.5">
      <c r="A124" s="34"/>
      <c r="B124" s="13" t="s">
        <v>4</v>
      </c>
      <c r="C124" s="20"/>
      <c r="D124" s="20"/>
      <c r="E124" s="20"/>
      <c r="F124" s="72">
        <f t="shared" ref="F124:K124" si="58">SUM(F111:F123)</f>
        <v>1341000</v>
      </c>
      <c r="G124" s="72">
        <f t="shared" si="58"/>
        <v>199860</v>
      </c>
      <c r="H124" s="72">
        <f t="shared" si="58"/>
        <v>37568</v>
      </c>
      <c r="I124" s="72">
        <f t="shared" si="58"/>
        <v>2135</v>
      </c>
      <c r="J124" s="72">
        <f t="shared" si="58"/>
        <v>39703</v>
      </c>
      <c r="K124" s="72">
        <f t="shared" si="58"/>
        <v>162292</v>
      </c>
    </row>
    <row r="125" spans="1:13" ht="16.5">
      <c r="A125" s="34"/>
      <c r="B125" s="29"/>
      <c r="C125" s="30"/>
      <c r="D125" s="30"/>
      <c r="E125" s="30"/>
      <c r="F125" s="74"/>
      <c r="G125" s="79"/>
      <c r="H125" s="74"/>
      <c r="I125" s="80"/>
      <c r="J125" s="74"/>
      <c r="K125" s="55"/>
    </row>
    <row r="126" spans="1:13" ht="16.5">
      <c r="A126" s="14"/>
      <c r="B126" s="29" t="s">
        <v>125</v>
      </c>
      <c r="C126" s="30"/>
      <c r="D126" s="30"/>
      <c r="E126" s="30"/>
      <c r="F126" s="78"/>
      <c r="G126" s="79"/>
      <c r="H126" s="74"/>
      <c r="I126" s="80"/>
      <c r="J126" s="74"/>
      <c r="K126" s="55"/>
    </row>
    <row r="127" spans="1:13" ht="15.75">
      <c r="A127" s="14">
        <v>1</v>
      </c>
      <c r="B127" s="14" t="s">
        <v>126</v>
      </c>
      <c r="C127" s="16" t="s">
        <v>127</v>
      </c>
      <c r="D127" s="17">
        <v>247</v>
      </c>
      <c r="E127" s="16" t="s">
        <v>78</v>
      </c>
      <c r="F127" s="70">
        <v>100000</v>
      </c>
      <c r="G127" s="70">
        <v>8326</v>
      </c>
      <c r="H127" s="71">
        <f t="shared" ref="H127" si="59">ROUND(F127/36,0)</f>
        <v>2778</v>
      </c>
      <c r="I127" s="69">
        <f>ROUND(G127*13%*30/365,0)</f>
        <v>89</v>
      </c>
      <c r="J127" s="102">
        <f t="shared" ref="J127" si="60">SUM(H127:I127)</f>
        <v>2867</v>
      </c>
      <c r="K127" s="106">
        <f t="shared" ref="K127:K131" si="61">G127-H127</f>
        <v>5548</v>
      </c>
    </row>
    <row r="128" spans="1:13" ht="15.75">
      <c r="A128" s="14">
        <v>2</v>
      </c>
      <c r="B128" s="14" t="s">
        <v>137</v>
      </c>
      <c r="C128" s="16" t="s">
        <v>230</v>
      </c>
      <c r="D128" s="17">
        <v>355</v>
      </c>
      <c r="E128" s="16" t="s">
        <v>78</v>
      </c>
      <c r="F128" s="70">
        <v>50000</v>
      </c>
      <c r="G128" s="70">
        <v>11108</v>
      </c>
      <c r="H128" s="71">
        <f>ROUND(F128/36,0)</f>
        <v>1389</v>
      </c>
      <c r="I128" s="69">
        <f t="shared" ref="I128:I131" si="62">ROUND(G128*13%*30/365,0)</f>
        <v>119</v>
      </c>
      <c r="J128" s="102">
        <f>SUM(H128:I128)</f>
        <v>1508</v>
      </c>
      <c r="K128" s="106">
        <f t="shared" si="61"/>
        <v>9719</v>
      </c>
    </row>
    <row r="129" spans="1:11" ht="16.5">
      <c r="A129" s="14">
        <v>3</v>
      </c>
      <c r="B129" s="14" t="s">
        <v>151</v>
      </c>
      <c r="C129" s="16" t="s">
        <v>177</v>
      </c>
      <c r="D129" s="22">
        <v>302</v>
      </c>
      <c r="E129" s="22" t="s">
        <v>78</v>
      </c>
      <c r="F129" s="85">
        <v>90000</v>
      </c>
      <c r="G129" s="77">
        <v>12500</v>
      </c>
      <c r="H129" s="71">
        <f>ROUND(F129/36,0)</f>
        <v>2500</v>
      </c>
      <c r="I129" s="69">
        <f t="shared" si="62"/>
        <v>134</v>
      </c>
      <c r="J129" s="99">
        <f t="shared" ref="J129:J130" si="63">SUM(H129:I129)</f>
        <v>2634</v>
      </c>
      <c r="K129" s="106">
        <f t="shared" si="61"/>
        <v>10000</v>
      </c>
    </row>
    <row r="130" spans="1:11" ht="16.5">
      <c r="A130" s="14">
        <v>4</v>
      </c>
      <c r="B130" s="14" t="s">
        <v>151</v>
      </c>
      <c r="C130" s="16" t="s">
        <v>178</v>
      </c>
      <c r="D130" s="22">
        <v>303</v>
      </c>
      <c r="E130" s="22" t="s">
        <v>78</v>
      </c>
      <c r="F130" s="85">
        <v>100000</v>
      </c>
      <c r="G130" s="77">
        <v>13882</v>
      </c>
      <c r="H130" s="71">
        <f>ROUND(F130/36,0)</f>
        <v>2778</v>
      </c>
      <c r="I130" s="69">
        <f t="shared" si="62"/>
        <v>148</v>
      </c>
      <c r="J130" s="99">
        <f t="shared" si="63"/>
        <v>2926</v>
      </c>
      <c r="K130" s="106">
        <f t="shared" si="61"/>
        <v>11104</v>
      </c>
    </row>
    <row r="131" spans="1:11" ht="15.75">
      <c r="A131" s="14">
        <v>5</v>
      </c>
      <c r="B131" s="14" t="s">
        <v>134</v>
      </c>
      <c r="C131" s="16" t="s">
        <v>245</v>
      </c>
      <c r="D131" s="52">
        <v>364</v>
      </c>
      <c r="E131" s="16" t="s">
        <v>78</v>
      </c>
      <c r="F131" s="85">
        <v>100000</v>
      </c>
      <c r="G131" s="70">
        <v>27772</v>
      </c>
      <c r="H131" s="71">
        <f>ROUND(F131/36,0)</f>
        <v>2778</v>
      </c>
      <c r="I131" s="69">
        <f t="shared" si="62"/>
        <v>297</v>
      </c>
      <c r="J131" s="102">
        <f>SUM(H131:I131)</f>
        <v>3075</v>
      </c>
      <c r="K131" s="106">
        <f t="shared" si="61"/>
        <v>24994</v>
      </c>
    </row>
    <row r="132" spans="1:11" ht="16.5">
      <c r="A132" s="34"/>
      <c r="B132" s="13" t="s">
        <v>4</v>
      </c>
      <c r="C132" s="20"/>
      <c r="D132" s="20"/>
      <c r="E132" s="20"/>
      <c r="F132" s="88">
        <f t="shared" ref="F132:K132" si="64">SUM(F127:F131)</f>
        <v>440000</v>
      </c>
      <c r="G132" s="88">
        <f t="shared" si="64"/>
        <v>73588</v>
      </c>
      <c r="H132" s="88">
        <f t="shared" si="64"/>
        <v>12223</v>
      </c>
      <c r="I132" s="88">
        <f t="shared" si="64"/>
        <v>787</v>
      </c>
      <c r="J132" s="88">
        <f t="shared" si="64"/>
        <v>13010</v>
      </c>
      <c r="K132" s="88">
        <f t="shared" si="64"/>
        <v>61365</v>
      </c>
    </row>
    <row r="133" spans="1:11" ht="16.5">
      <c r="A133" s="34"/>
      <c r="B133" s="29"/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1" ht="16.5">
      <c r="A134" s="34"/>
      <c r="B134" s="29" t="s">
        <v>148</v>
      </c>
      <c r="C134" s="30"/>
      <c r="D134" s="48"/>
      <c r="E134" s="30"/>
      <c r="F134" s="86"/>
      <c r="G134" s="79"/>
      <c r="H134" s="74"/>
      <c r="I134" s="80"/>
      <c r="J134" s="74"/>
      <c r="K134" s="55"/>
    </row>
    <row r="135" spans="1:11" ht="15.75">
      <c r="A135" s="14">
        <v>1</v>
      </c>
      <c r="B135" s="14" t="s">
        <v>148</v>
      </c>
      <c r="C135" s="16" t="s">
        <v>279</v>
      </c>
      <c r="D135" s="52">
        <v>406</v>
      </c>
      <c r="E135" s="16" t="s">
        <v>78</v>
      </c>
      <c r="F135" s="85">
        <v>260000</v>
      </c>
      <c r="G135" s="77">
        <v>86660</v>
      </c>
      <c r="H135" s="71">
        <v>8667</v>
      </c>
      <c r="I135" s="69">
        <f t="shared" ref="I135:I138" si="65">ROUND(G135*13%*30/365,0)</f>
        <v>926</v>
      </c>
      <c r="J135" s="99">
        <f t="shared" ref="J135:J138" si="66">SUM(H135:I135)</f>
        <v>9593</v>
      </c>
      <c r="K135" s="106">
        <f t="shared" ref="K135:K139" si="67">G135-H135</f>
        <v>77993</v>
      </c>
    </row>
    <row r="136" spans="1:11" ht="15.75">
      <c r="A136" s="14">
        <v>2</v>
      </c>
      <c r="B136" s="14" t="s">
        <v>148</v>
      </c>
      <c r="C136" s="16" t="s">
        <v>391</v>
      </c>
      <c r="D136" s="52">
        <v>126</v>
      </c>
      <c r="E136" s="16" t="s">
        <v>78</v>
      </c>
      <c r="F136" s="85">
        <v>80000</v>
      </c>
      <c r="G136" s="77">
        <v>80000</v>
      </c>
      <c r="H136" s="71">
        <v>1600</v>
      </c>
      <c r="I136" s="69">
        <v>1111</v>
      </c>
      <c r="J136" s="99">
        <f t="shared" ref="J136" si="68">SUM(H136:I136)</f>
        <v>2711</v>
      </c>
      <c r="K136" s="106">
        <f t="shared" ref="K136" si="69">G136-H136</f>
        <v>78400</v>
      </c>
    </row>
    <row r="137" spans="1:11" ht="15.75">
      <c r="A137" s="14">
        <v>3</v>
      </c>
      <c r="B137" s="14" t="s">
        <v>215</v>
      </c>
      <c r="C137" s="16" t="s">
        <v>216</v>
      </c>
      <c r="D137" s="52">
        <v>342</v>
      </c>
      <c r="E137" s="16" t="s">
        <v>78</v>
      </c>
      <c r="F137" s="85">
        <v>80000</v>
      </c>
      <c r="G137" s="77">
        <v>15562</v>
      </c>
      <c r="H137" s="71">
        <v>2222</v>
      </c>
      <c r="I137" s="69">
        <f t="shared" si="65"/>
        <v>166</v>
      </c>
      <c r="J137" s="99">
        <f t="shared" si="66"/>
        <v>2388</v>
      </c>
      <c r="K137" s="106">
        <f t="shared" si="67"/>
        <v>13340</v>
      </c>
    </row>
    <row r="138" spans="1:11" ht="15.75">
      <c r="A138" s="14">
        <v>4</v>
      </c>
      <c r="B138" s="14" t="s">
        <v>149</v>
      </c>
      <c r="C138" s="16" t="s">
        <v>150</v>
      </c>
      <c r="D138" s="52">
        <v>266</v>
      </c>
      <c r="E138" s="16" t="s">
        <v>78</v>
      </c>
      <c r="F138" s="85">
        <v>155000</v>
      </c>
      <c r="G138" s="77">
        <v>17208</v>
      </c>
      <c r="H138" s="71">
        <f t="shared" ref="H138:H139" si="70">ROUND(F138/36,0)</f>
        <v>4306</v>
      </c>
      <c r="I138" s="69">
        <f t="shared" si="65"/>
        <v>184</v>
      </c>
      <c r="J138" s="99">
        <f t="shared" si="66"/>
        <v>4490</v>
      </c>
      <c r="K138" s="106">
        <f t="shared" si="67"/>
        <v>12902</v>
      </c>
    </row>
    <row r="139" spans="1:11" ht="15.75">
      <c r="A139" s="14">
        <v>5</v>
      </c>
      <c r="B139" s="57" t="s">
        <v>149</v>
      </c>
      <c r="C139" s="58" t="s">
        <v>271</v>
      </c>
      <c r="D139" s="64">
        <v>11</v>
      </c>
      <c r="E139" s="58" t="s">
        <v>39</v>
      </c>
      <c r="F139" s="89">
        <v>40600</v>
      </c>
      <c r="G139" s="82">
        <v>4504</v>
      </c>
      <c r="H139" s="83">
        <f t="shared" si="70"/>
        <v>1128</v>
      </c>
      <c r="I139" s="69">
        <f>ROUND(G139*11.5%*30/365,0)</f>
        <v>43</v>
      </c>
      <c r="J139" s="101">
        <f>SUM(H139:I139)</f>
        <v>1171</v>
      </c>
      <c r="K139" s="106">
        <f t="shared" si="67"/>
        <v>3376</v>
      </c>
    </row>
    <row r="140" spans="1:11" ht="16.5">
      <c r="A140" s="34"/>
      <c r="B140" s="13" t="s">
        <v>4</v>
      </c>
      <c r="C140" s="20"/>
      <c r="D140" s="46"/>
      <c r="E140" s="20"/>
      <c r="F140" s="72">
        <f t="shared" ref="F140:K140" si="71">SUM(F135:F139)</f>
        <v>615600</v>
      </c>
      <c r="G140" s="72">
        <f t="shared" si="71"/>
        <v>203934</v>
      </c>
      <c r="H140" s="72">
        <f t="shared" si="71"/>
        <v>17923</v>
      </c>
      <c r="I140" s="72">
        <f t="shared" si="71"/>
        <v>2430</v>
      </c>
      <c r="J140" s="72">
        <f t="shared" si="71"/>
        <v>20353</v>
      </c>
      <c r="K140" s="72">
        <f t="shared" si="71"/>
        <v>186011</v>
      </c>
    </row>
    <row r="141" spans="1:11" ht="16.5">
      <c r="A141" s="34"/>
      <c r="B141" s="29"/>
      <c r="C141" s="30"/>
      <c r="D141" s="32"/>
      <c r="E141" s="32"/>
      <c r="F141" s="74"/>
      <c r="G141" s="74"/>
      <c r="H141" s="74"/>
      <c r="I141" s="74"/>
      <c r="J141" s="74"/>
      <c r="K141" s="100"/>
    </row>
    <row r="142" spans="1:11" ht="16.5">
      <c r="A142" s="143"/>
      <c r="B142" s="29" t="s">
        <v>162</v>
      </c>
      <c r="C142" s="144"/>
      <c r="D142" s="145"/>
      <c r="E142" s="145"/>
      <c r="F142" s="146"/>
      <c r="G142" s="147"/>
      <c r="H142" s="148"/>
      <c r="I142" s="94"/>
      <c r="J142" s="149"/>
      <c r="K142" s="150"/>
    </row>
    <row r="143" spans="1:11" ht="16.5">
      <c r="A143" s="14">
        <v>1</v>
      </c>
      <c r="B143" s="67" t="s">
        <v>163</v>
      </c>
      <c r="C143" s="16" t="s">
        <v>200</v>
      </c>
      <c r="D143" s="22">
        <v>283</v>
      </c>
      <c r="E143" s="22" t="s">
        <v>78</v>
      </c>
      <c r="F143" s="85">
        <v>100000</v>
      </c>
      <c r="G143" s="77">
        <v>13882</v>
      </c>
      <c r="H143" s="71">
        <f>ROUND(F143/36,0)</f>
        <v>2778</v>
      </c>
      <c r="I143" s="69">
        <f>ROUND(G143*13%*30/365,0)</f>
        <v>148</v>
      </c>
      <c r="J143" s="104">
        <f>SUM(H143:I143)</f>
        <v>2926</v>
      </c>
      <c r="K143" s="106">
        <f t="shared" ref="K143:K145" si="72">G143-H143</f>
        <v>11104</v>
      </c>
    </row>
    <row r="144" spans="1:11" ht="16.5">
      <c r="A144" s="14">
        <v>2</v>
      </c>
      <c r="B144" s="67" t="s">
        <v>227</v>
      </c>
      <c r="C144" s="16" t="s">
        <v>228</v>
      </c>
      <c r="D144" s="22">
        <v>353</v>
      </c>
      <c r="E144" s="22" t="s">
        <v>78</v>
      </c>
      <c r="F144" s="85">
        <v>68000</v>
      </c>
      <c r="G144" s="77">
        <v>15108</v>
      </c>
      <c r="H144" s="71">
        <f>ROUND(F144/36,0)</f>
        <v>1889</v>
      </c>
      <c r="I144" s="69">
        <f t="shared" ref="I144:I145" si="73">ROUND(G144*13%*30/365,0)</f>
        <v>161</v>
      </c>
      <c r="J144" s="104">
        <f>SUM(H144:I144)</f>
        <v>2050</v>
      </c>
      <c r="K144" s="106">
        <f t="shared" si="72"/>
        <v>13219</v>
      </c>
    </row>
    <row r="145" spans="1:11" ht="16.5">
      <c r="A145" s="14">
        <v>3</v>
      </c>
      <c r="B145" s="67" t="s">
        <v>227</v>
      </c>
      <c r="C145" s="16" t="s">
        <v>258</v>
      </c>
      <c r="D145" s="22">
        <v>383</v>
      </c>
      <c r="E145" s="22" t="s">
        <v>78</v>
      </c>
      <c r="F145" s="85">
        <v>90000</v>
      </c>
      <c r="G145" s="77">
        <v>30000</v>
      </c>
      <c r="H145" s="71">
        <f>ROUND(F145/36,0)</f>
        <v>2500</v>
      </c>
      <c r="I145" s="69">
        <f t="shared" si="73"/>
        <v>321</v>
      </c>
      <c r="J145" s="104">
        <f>SUM(H145:I145)</f>
        <v>2821</v>
      </c>
      <c r="K145" s="106">
        <f t="shared" si="72"/>
        <v>27500</v>
      </c>
    </row>
    <row r="146" spans="1:11" ht="16.5">
      <c r="A146" s="34"/>
      <c r="B146" s="56" t="s">
        <v>4</v>
      </c>
      <c r="C146" s="30"/>
      <c r="D146" s="30"/>
      <c r="E146" s="30"/>
      <c r="F146" s="97">
        <f>SUM(F143:F145)</f>
        <v>258000</v>
      </c>
      <c r="G146" s="97">
        <f t="shared" ref="G146:K146" si="74">SUM(G143:G145)</f>
        <v>58990</v>
      </c>
      <c r="H146" s="97">
        <f t="shared" si="74"/>
        <v>7167</v>
      </c>
      <c r="I146" s="97">
        <f t="shared" si="74"/>
        <v>630</v>
      </c>
      <c r="J146" s="97">
        <f t="shared" si="74"/>
        <v>7797</v>
      </c>
      <c r="K146" s="97">
        <f t="shared" si="74"/>
        <v>51823</v>
      </c>
    </row>
    <row r="147" spans="1:11" ht="16.5">
      <c r="A147" s="34"/>
      <c r="B147" s="29"/>
      <c r="C147" s="30"/>
      <c r="D147" s="30"/>
      <c r="E147" s="30"/>
      <c r="F147" s="91"/>
      <c r="G147" s="91"/>
      <c r="H147" s="74"/>
      <c r="I147" s="74"/>
      <c r="J147" s="74"/>
      <c r="K147" s="133"/>
    </row>
    <row r="148" spans="1:11" ht="16.5">
      <c r="A148" s="34"/>
      <c r="B148" s="29" t="s">
        <v>282</v>
      </c>
      <c r="C148" s="30"/>
      <c r="D148" s="30"/>
      <c r="E148" s="30"/>
      <c r="F148" s="78"/>
      <c r="G148" s="79"/>
      <c r="H148" s="74"/>
      <c r="I148" s="80"/>
      <c r="J148" s="74"/>
      <c r="K148" s="55"/>
    </row>
    <row r="149" spans="1:11" ht="16.5">
      <c r="A149" s="14">
        <v>1</v>
      </c>
      <c r="B149" s="67" t="s">
        <v>359</v>
      </c>
      <c r="C149" s="16" t="s">
        <v>360</v>
      </c>
      <c r="D149" s="22">
        <v>77</v>
      </c>
      <c r="E149" s="22" t="s">
        <v>78</v>
      </c>
      <c r="F149" s="85">
        <v>150000</v>
      </c>
      <c r="G149" s="77">
        <v>129165</v>
      </c>
      <c r="H149" s="71">
        <f>ROUND(F149/36,0)</f>
        <v>4167</v>
      </c>
      <c r="I149" s="69">
        <f>ROUND(G149*13%*30/365,0)</f>
        <v>1380</v>
      </c>
      <c r="J149" s="104">
        <f>SUM(H149:I149)</f>
        <v>5547</v>
      </c>
      <c r="K149" s="106">
        <f t="shared" ref="K149" si="75">G149-H149</f>
        <v>124998</v>
      </c>
    </row>
    <row r="150" spans="1:11" ht="16.5">
      <c r="A150" s="14">
        <v>2</v>
      </c>
      <c r="B150" s="14" t="s">
        <v>359</v>
      </c>
      <c r="C150" s="16" t="s">
        <v>392</v>
      </c>
      <c r="D150" s="22">
        <v>128</v>
      </c>
      <c r="E150" s="22" t="s">
        <v>78</v>
      </c>
      <c r="F150" s="85">
        <v>120000</v>
      </c>
      <c r="G150" s="77">
        <v>120000</v>
      </c>
      <c r="H150" s="71">
        <v>2400</v>
      </c>
      <c r="I150" s="69">
        <v>1624</v>
      </c>
      <c r="J150" s="104">
        <f>SUM(H150:I150)</f>
        <v>4024</v>
      </c>
      <c r="K150" s="106">
        <f t="shared" ref="K150" si="76">G150-H150</f>
        <v>117600</v>
      </c>
    </row>
    <row r="151" spans="1:11" ht="16.5">
      <c r="A151" s="34"/>
      <c r="B151" s="29"/>
      <c r="C151" s="30"/>
      <c r="D151" s="30"/>
      <c r="E151" s="30"/>
      <c r="F151" s="97">
        <f>SUM(F149:F150)</f>
        <v>270000</v>
      </c>
      <c r="G151" s="97">
        <f t="shared" ref="G151:K151" si="77">SUM(G149:G150)</f>
        <v>249165</v>
      </c>
      <c r="H151" s="97">
        <f t="shared" si="77"/>
        <v>6567</v>
      </c>
      <c r="I151" s="97">
        <f t="shared" si="77"/>
        <v>3004</v>
      </c>
      <c r="J151" s="97">
        <f t="shared" si="77"/>
        <v>9571</v>
      </c>
      <c r="K151" s="97">
        <f t="shared" si="77"/>
        <v>242598</v>
      </c>
    </row>
    <row r="152" spans="1:11" ht="16.5">
      <c r="A152" s="34"/>
      <c r="B152" s="29" t="s">
        <v>300</v>
      </c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1" ht="16.5">
      <c r="A153" s="14">
        <v>1</v>
      </c>
      <c r="B153" s="67" t="s">
        <v>301</v>
      </c>
      <c r="C153" s="16" t="s">
        <v>302</v>
      </c>
      <c r="D153" s="22">
        <v>8</v>
      </c>
      <c r="E153" s="22" t="s">
        <v>78</v>
      </c>
      <c r="F153" s="85">
        <v>200000</v>
      </c>
      <c r="G153" s="77">
        <v>116660</v>
      </c>
      <c r="H153" s="71">
        <f>ROUND(F153/36,0)</f>
        <v>5556</v>
      </c>
      <c r="I153" s="69">
        <f>ROUND(G153*13%*30/365,0)</f>
        <v>1247</v>
      </c>
      <c r="J153" s="104">
        <f>SUM(H153:I153)</f>
        <v>6803</v>
      </c>
      <c r="K153" s="106">
        <f>SUM(G153-H153)</f>
        <v>111104</v>
      </c>
    </row>
    <row r="154" spans="1:11" ht="16.5">
      <c r="A154" s="152">
        <v>2</v>
      </c>
      <c r="B154" s="67" t="s">
        <v>301</v>
      </c>
      <c r="C154" s="16" t="s">
        <v>304</v>
      </c>
      <c r="D154" s="22">
        <v>12</v>
      </c>
      <c r="E154" s="22" t="s">
        <v>78</v>
      </c>
      <c r="F154" s="85">
        <v>200000</v>
      </c>
      <c r="G154" s="77">
        <v>116660</v>
      </c>
      <c r="H154" s="71">
        <f>ROUND(F154/36,0)</f>
        <v>5556</v>
      </c>
      <c r="I154" s="69">
        <f t="shared" ref="I154:I155" si="78">ROUND(G154*13%*30/365,0)</f>
        <v>1247</v>
      </c>
      <c r="J154" s="104">
        <f>SUM(H154:I154)</f>
        <v>6803</v>
      </c>
      <c r="K154" s="106">
        <f t="shared" ref="K154:K155" si="79">SUM(G154-H154)</f>
        <v>111104</v>
      </c>
    </row>
    <row r="155" spans="1:11" ht="16.5">
      <c r="A155" s="152">
        <v>3</v>
      </c>
      <c r="B155" s="152" t="s">
        <v>301</v>
      </c>
      <c r="C155" s="16" t="s">
        <v>303</v>
      </c>
      <c r="D155" s="22">
        <v>10</v>
      </c>
      <c r="E155" s="22" t="s">
        <v>78</v>
      </c>
      <c r="F155" s="85">
        <v>150000</v>
      </c>
      <c r="G155" s="77">
        <v>87495</v>
      </c>
      <c r="H155" s="71">
        <v>4167</v>
      </c>
      <c r="I155" s="69">
        <f t="shared" si="78"/>
        <v>935</v>
      </c>
      <c r="J155" s="104">
        <f>SUM(H155:I155)</f>
        <v>5102</v>
      </c>
      <c r="K155" s="106">
        <f t="shared" si="79"/>
        <v>83328</v>
      </c>
    </row>
    <row r="156" spans="1:11" ht="16.5">
      <c r="A156" s="34"/>
      <c r="B156" s="29"/>
      <c r="C156" s="30"/>
      <c r="D156" s="30"/>
      <c r="E156" s="30"/>
      <c r="F156" s="97">
        <f>SUM(F153:F155)</f>
        <v>550000</v>
      </c>
      <c r="G156" s="97">
        <f t="shared" ref="G156:K156" si="80">SUM(G153:G155)</f>
        <v>320815</v>
      </c>
      <c r="H156" s="97">
        <f t="shared" si="80"/>
        <v>15279</v>
      </c>
      <c r="I156" s="97">
        <f t="shared" si="80"/>
        <v>3429</v>
      </c>
      <c r="J156" s="97">
        <f t="shared" si="80"/>
        <v>18708</v>
      </c>
      <c r="K156" s="97">
        <f t="shared" si="80"/>
        <v>305536</v>
      </c>
    </row>
    <row r="157" spans="1:11" ht="16.5">
      <c r="A157" s="34"/>
      <c r="B157" s="29" t="s">
        <v>352</v>
      </c>
      <c r="C157" s="30"/>
      <c r="D157" s="30"/>
      <c r="E157" s="30"/>
      <c r="F157" s="78"/>
      <c r="G157" s="79"/>
      <c r="H157" s="74"/>
      <c r="I157" s="80"/>
      <c r="J157" s="74"/>
      <c r="K157" s="55"/>
    </row>
    <row r="158" spans="1:11" ht="16.5">
      <c r="A158" s="14">
        <v>1</v>
      </c>
      <c r="B158" s="67" t="s">
        <v>350</v>
      </c>
      <c r="C158" s="16" t="s">
        <v>351</v>
      </c>
      <c r="D158" s="22">
        <v>71</v>
      </c>
      <c r="E158" s="22" t="s">
        <v>78</v>
      </c>
      <c r="F158" s="85">
        <v>180000</v>
      </c>
      <c r="G158" s="77">
        <v>145000</v>
      </c>
      <c r="H158" s="71">
        <f>ROUND(F158/36,0)</f>
        <v>5000</v>
      </c>
      <c r="I158" s="69">
        <f>ROUND(G158*13%*30/365,0)</f>
        <v>1549</v>
      </c>
      <c r="J158" s="104">
        <f>SUM(H158:I158)</f>
        <v>6549</v>
      </c>
      <c r="K158" s="106">
        <f t="shared" ref="K158" si="81">G158-H158</f>
        <v>140000</v>
      </c>
    </row>
    <row r="159" spans="1:11" ht="16.5">
      <c r="A159" s="34"/>
      <c r="B159" s="29"/>
      <c r="C159" s="30"/>
      <c r="D159" s="30"/>
      <c r="E159" s="30"/>
      <c r="F159" s="97">
        <f>SUM(F158)</f>
        <v>180000</v>
      </c>
      <c r="G159" s="97">
        <f t="shared" ref="G159:K159" si="82">SUM(G158)</f>
        <v>145000</v>
      </c>
      <c r="H159" s="97">
        <f t="shared" si="82"/>
        <v>5000</v>
      </c>
      <c r="I159" s="97">
        <f t="shared" si="82"/>
        <v>1549</v>
      </c>
      <c r="J159" s="97">
        <f t="shared" si="82"/>
        <v>6549</v>
      </c>
      <c r="K159" s="97">
        <f t="shared" si="82"/>
        <v>140000</v>
      </c>
    </row>
    <row r="160" spans="1:11" ht="17.25" thickBot="1">
      <c r="A160" s="34"/>
      <c r="B160" s="29"/>
      <c r="C160" s="30"/>
      <c r="D160" s="30"/>
      <c r="E160" s="30"/>
      <c r="F160" s="97"/>
      <c r="G160" s="97"/>
      <c r="H160" s="72"/>
      <c r="I160" s="72"/>
      <c r="J160" s="72"/>
      <c r="K160" s="131"/>
    </row>
    <row r="161" spans="2:12" ht="17.25" thickBot="1">
      <c r="B161" s="51" t="s">
        <v>20</v>
      </c>
      <c r="C161" s="39"/>
      <c r="D161" s="39"/>
      <c r="E161" s="39"/>
      <c r="F161" s="72">
        <f t="shared" ref="F161:K161" si="83">SUM(F159+F156+F151+F146+F140+F132+F124+F108+F102+F85+F75+F59+F44+F37+F27+F19+F9)</f>
        <v>15467600</v>
      </c>
      <c r="G161" s="72">
        <f t="shared" si="83"/>
        <v>9007504</v>
      </c>
      <c r="H161" s="72">
        <f t="shared" si="83"/>
        <v>398709</v>
      </c>
      <c r="I161" s="72">
        <f t="shared" si="83"/>
        <v>99671</v>
      </c>
      <c r="J161" s="72">
        <f t="shared" si="83"/>
        <v>498380</v>
      </c>
      <c r="K161" s="72">
        <f t="shared" si="83"/>
        <v>8608795</v>
      </c>
    </row>
    <row r="162" spans="2:12">
      <c r="B162" s="2"/>
      <c r="C162" s="2"/>
      <c r="D162" s="3"/>
      <c r="E162" s="3"/>
      <c r="F162" s="3"/>
      <c r="G162" s="3"/>
    </row>
    <row r="163" spans="2:12">
      <c r="B163" s="2"/>
      <c r="C163" s="2"/>
      <c r="D163" s="3"/>
      <c r="E163" s="3"/>
      <c r="F163" s="3"/>
      <c r="G163" s="3"/>
    </row>
    <row r="164" spans="2:12" ht="18.75">
      <c r="E164" s="4"/>
      <c r="F164" s="1"/>
      <c r="G164" s="1"/>
      <c r="L164" t="s">
        <v>321</v>
      </c>
    </row>
    <row r="165" spans="2:12">
      <c r="F165" s="1"/>
      <c r="G165" s="1"/>
    </row>
    <row r="167" spans="2:12" ht="16.5">
      <c r="B167" s="30"/>
    </row>
  </sheetData>
  <mergeCells count="2">
    <mergeCell ref="A2:H2"/>
    <mergeCell ref="B3:H3"/>
  </mergeCells>
  <pageMargins left="0.19685039370078741" right="0.19685039370078741" top="0.31496062992125984" bottom="0.11811023622047245" header="0.19685039370078741" footer="0.31496062992125984"/>
  <pageSetup paperSize="9" scale="77" orientation="portrait" horizontalDpi="0" verticalDpi="0" r:id="rId1"/>
  <rowBreaks count="3" manualBreakCount="3">
    <brk id="38" max="10" man="1"/>
    <brk id="76" max="10" man="1"/>
    <brk id="125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M162"/>
  <sheetViews>
    <sheetView view="pageBreakPreview" topLeftCell="A2" zoomScale="130" zoomScaleSheetLayoutView="130" workbookViewId="0">
      <selection sqref="A1:K186"/>
    </sheetView>
  </sheetViews>
  <sheetFormatPr defaultRowHeight="15"/>
  <cols>
    <col min="1" max="1" width="4.42578125" customWidth="1"/>
    <col min="2" max="3" width="25.425781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7"/>
    </row>
    <row r="3" spans="1:11" ht="16.5">
      <c r="A3" s="9"/>
      <c r="B3" s="900" t="s">
        <v>377</v>
      </c>
      <c r="C3" s="900"/>
      <c r="D3" s="900"/>
      <c r="E3" s="900"/>
      <c r="F3" s="900"/>
      <c r="G3" s="900"/>
      <c r="H3" s="900"/>
      <c r="I3" s="7"/>
    </row>
    <row r="4" spans="1:11" ht="48" customHeight="1">
      <c r="A4" s="157" t="s">
        <v>0</v>
      </c>
      <c r="B4" s="10" t="s">
        <v>1</v>
      </c>
      <c r="C4" s="10" t="s">
        <v>21</v>
      </c>
      <c r="D4" s="10" t="s">
        <v>22</v>
      </c>
      <c r="E4" s="10" t="s">
        <v>23</v>
      </c>
      <c r="F4" s="11" t="s">
        <v>24</v>
      </c>
      <c r="G4" s="12" t="s">
        <v>25</v>
      </c>
      <c r="H4" s="12" t="s">
        <v>26</v>
      </c>
      <c r="I4" s="12" t="s">
        <v>27</v>
      </c>
      <c r="J4" s="98" t="s">
        <v>57</v>
      </c>
      <c r="K4" s="12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41662</v>
      </c>
      <c r="H6" s="71">
        <f t="shared" ref="H6:H8" si="0">ROUND(F6/36,0)</f>
        <v>2778</v>
      </c>
      <c r="I6" s="69">
        <f>ROUND(G6*13%*31/365,0)</f>
        <v>460</v>
      </c>
      <c r="J6" s="71">
        <f t="shared" ref="J6:J8" si="1">SUM(H6:I6)</f>
        <v>3238</v>
      </c>
      <c r="K6" s="135">
        <f t="shared" ref="K6:K8" si="2">G6-H6</f>
        <v>38884</v>
      </c>
    </row>
    <row r="7" spans="1:11" ht="16.5">
      <c r="A7" s="10">
        <v>2</v>
      </c>
      <c r="B7" s="156" t="s">
        <v>353</v>
      </c>
      <c r="C7" s="122" t="s">
        <v>354</v>
      </c>
      <c r="D7" s="124">
        <v>72</v>
      </c>
      <c r="E7" s="122" t="s">
        <v>38</v>
      </c>
      <c r="F7" s="70">
        <v>30000</v>
      </c>
      <c r="G7" s="77">
        <v>25835</v>
      </c>
      <c r="H7" s="71">
        <f t="shared" si="0"/>
        <v>833</v>
      </c>
      <c r="I7" s="69">
        <f t="shared" ref="I7:I8" si="3">ROUND(G7*13%*31/365,0)</f>
        <v>285</v>
      </c>
      <c r="J7" s="71">
        <f t="shared" si="1"/>
        <v>1118</v>
      </c>
      <c r="K7" s="135">
        <f t="shared" si="2"/>
        <v>25002</v>
      </c>
    </row>
    <row r="8" spans="1:11" ht="16.5">
      <c r="A8" s="10">
        <v>3</v>
      </c>
      <c r="B8" s="156" t="s">
        <v>353</v>
      </c>
      <c r="C8" s="122" t="s">
        <v>362</v>
      </c>
      <c r="D8" s="124">
        <v>74</v>
      </c>
      <c r="E8" s="122" t="s">
        <v>38</v>
      </c>
      <c r="F8" s="70">
        <v>50000</v>
      </c>
      <c r="G8" s="77">
        <v>44444</v>
      </c>
      <c r="H8" s="71">
        <f t="shared" si="0"/>
        <v>1389</v>
      </c>
      <c r="I8" s="69">
        <f t="shared" si="3"/>
        <v>491</v>
      </c>
      <c r="J8" s="71">
        <f t="shared" si="1"/>
        <v>1880</v>
      </c>
      <c r="K8" s="135">
        <f t="shared" si="2"/>
        <v>43055</v>
      </c>
    </row>
    <row r="9" spans="1:11" ht="16.5">
      <c r="A9" s="10"/>
      <c r="B9" s="13" t="s">
        <v>4</v>
      </c>
      <c r="C9" s="10"/>
      <c r="D9" s="10"/>
      <c r="E9" s="10"/>
      <c r="F9" s="127">
        <f>SUM(F6:F8)</f>
        <v>180000</v>
      </c>
      <c r="G9" s="127">
        <f t="shared" ref="G9:K9" si="4">SUM(G6:G8)</f>
        <v>111941</v>
      </c>
      <c r="H9" s="127">
        <f t="shared" si="4"/>
        <v>5000</v>
      </c>
      <c r="I9" s="127">
        <f t="shared" si="4"/>
        <v>1236</v>
      </c>
      <c r="J9" s="127">
        <f t="shared" si="4"/>
        <v>6236</v>
      </c>
      <c r="K9" s="127">
        <f t="shared" si="4"/>
        <v>106941</v>
      </c>
    </row>
    <row r="10" spans="1:11" ht="16.5">
      <c r="A10" s="44"/>
      <c r="B10" s="29"/>
      <c r="C10" s="44"/>
      <c r="D10" s="44"/>
      <c r="E10" s="44"/>
      <c r="F10" s="159"/>
      <c r="G10" s="159"/>
      <c r="H10" s="159"/>
      <c r="I10" s="159"/>
      <c r="J10" s="159"/>
      <c r="K10" s="160"/>
    </row>
    <row r="11" spans="1:11" ht="16.5">
      <c r="A11" s="28"/>
      <c r="B11" s="29" t="s">
        <v>5</v>
      </c>
      <c r="C11" s="30"/>
      <c r="D11" s="30"/>
      <c r="E11" s="30"/>
      <c r="F11" s="73"/>
      <c r="G11" s="73"/>
      <c r="H11" s="75"/>
      <c r="I11" s="76"/>
      <c r="J11" s="76"/>
      <c r="K11" s="120"/>
    </row>
    <row r="12" spans="1:11" ht="15.75">
      <c r="A12" s="15">
        <v>1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7500</v>
      </c>
      <c r="H12" s="71">
        <f>ROUND(F12/36,0)</f>
        <v>2500</v>
      </c>
      <c r="I12" s="69">
        <f>ROUND(G12*13%*31/365,0)</f>
        <v>83</v>
      </c>
      <c r="J12" s="71">
        <f t="shared" ref="J12:J23" si="5">SUM(H12:I12)</f>
        <v>2583</v>
      </c>
      <c r="K12" s="106">
        <f t="shared" ref="K12:K23" si="6">G12-H12</f>
        <v>5000</v>
      </c>
    </row>
    <row r="13" spans="1:11" ht="15.75">
      <c r="A13" s="15">
        <v>2</v>
      </c>
      <c r="B13" s="14" t="s">
        <v>179</v>
      </c>
      <c r="C13" s="16" t="s">
        <v>367</v>
      </c>
      <c r="D13" s="17">
        <v>82</v>
      </c>
      <c r="E13" s="16" t="s">
        <v>38</v>
      </c>
      <c r="F13" s="70">
        <v>250000</v>
      </c>
      <c r="G13" s="77">
        <v>239130</v>
      </c>
      <c r="H13" s="71">
        <v>5435</v>
      </c>
      <c r="I13" s="69">
        <f t="shared" ref="I13:I22" si="7">ROUND(G13*13%*31/365,0)</f>
        <v>2640</v>
      </c>
      <c r="J13" s="71">
        <f t="shared" si="5"/>
        <v>8075</v>
      </c>
      <c r="K13" s="106">
        <f t="shared" si="6"/>
        <v>233695</v>
      </c>
    </row>
    <row r="14" spans="1:11" ht="15.75">
      <c r="A14" s="15">
        <v>3</v>
      </c>
      <c r="B14" s="14" t="s">
        <v>179</v>
      </c>
      <c r="C14" s="16" t="s">
        <v>376</v>
      </c>
      <c r="D14" s="17">
        <v>84</v>
      </c>
      <c r="E14" s="16" t="s">
        <v>38</v>
      </c>
      <c r="F14" s="70">
        <v>250000</v>
      </c>
      <c r="G14" s="77">
        <v>240000</v>
      </c>
      <c r="H14" s="71">
        <v>5000</v>
      </c>
      <c r="I14" s="69">
        <f t="shared" si="7"/>
        <v>2650</v>
      </c>
      <c r="J14" s="71">
        <f t="shared" si="5"/>
        <v>7650</v>
      </c>
      <c r="K14" s="106">
        <f t="shared" si="6"/>
        <v>235000</v>
      </c>
    </row>
    <row r="15" spans="1:11" ht="15.75">
      <c r="A15" s="15">
        <v>4</v>
      </c>
      <c r="B15" s="14" t="s">
        <v>5</v>
      </c>
      <c r="C15" s="16" t="s">
        <v>375</v>
      </c>
      <c r="D15" s="17">
        <v>86</v>
      </c>
      <c r="E15" s="16" t="s">
        <v>38</v>
      </c>
      <c r="F15" s="70">
        <v>400000</v>
      </c>
      <c r="G15" s="77">
        <v>392000</v>
      </c>
      <c r="H15" s="71">
        <v>8000</v>
      </c>
      <c r="I15" s="69">
        <f t="shared" si="7"/>
        <v>4328</v>
      </c>
      <c r="J15" s="71">
        <f t="shared" si="5"/>
        <v>12328</v>
      </c>
      <c r="K15" s="106">
        <f t="shared" si="6"/>
        <v>384000</v>
      </c>
    </row>
    <row r="16" spans="1:11" ht="15.75">
      <c r="A16" s="15">
        <v>5</v>
      </c>
      <c r="B16" s="14" t="s">
        <v>5</v>
      </c>
      <c r="C16" s="16" t="s">
        <v>143</v>
      </c>
      <c r="D16" s="17">
        <v>102</v>
      </c>
      <c r="E16" s="16" t="s">
        <v>38</v>
      </c>
      <c r="F16" s="70">
        <v>190000</v>
      </c>
      <c r="G16" s="77">
        <v>190000</v>
      </c>
      <c r="H16" s="71">
        <v>3800</v>
      </c>
      <c r="I16" s="69">
        <v>2910</v>
      </c>
      <c r="J16" s="71">
        <f t="shared" si="5"/>
        <v>6710</v>
      </c>
      <c r="K16" s="106">
        <f t="shared" si="6"/>
        <v>186200</v>
      </c>
    </row>
    <row r="17" spans="1:11" ht="15.75">
      <c r="A17" s="15">
        <v>6</v>
      </c>
      <c r="B17" s="14" t="s">
        <v>357</v>
      </c>
      <c r="C17" s="16" t="s">
        <v>370</v>
      </c>
      <c r="D17" s="17">
        <v>275</v>
      </c>
      <c r="E17" s="16" t="s">
        <v>38</v>
      </c>
      <c r="F17" s="70">
        <v>200000</v>
      </c>
      <c r="G17" s="77">
        <v>17658</v>
      </c>
      <c r="H17" s="71">
        <f>ROUND(F17/34,0)</f>
        <v>5882</v>
      </c>
      <c r="I17" s="69">
        <f t="shared" si="7"/>
        <v>195</v>
      </c>
      <c r="J17" s="71">
        <f t="shared" si="5"/>
        <v>6077</v>
      </c>
      <c r="K17" s="106">
        <f t="shared" si="6"/>
        <v>11776</v>
      </c>
    </row>
    <row r="18" spans="1:11" ht="15.75">
      <c r="A18" s="15">
        <v>7</v>
      </c>
      <c r="B18" s="14" t="s">
        <v>357</v>
      </c>
      <c r="C18" s="16" t="s">
        <v>371</v>
      </c>
      <c r="D18" s="17">
        <v>87</v>
      </c>
      <c r="E18" s="16" t="s">
        <v>38</v>
      </c>
      <c r="F18" s="70">
        <v>275000</v>
      </c>
      <c r="G18" s="77">
        <v>269500</v>
      </c>
      <c r="H18" s="71">
        <v>5500</v>
      </c>
      <c r="I18" s="69">
        <f t="shared" si="7"/>
        <v>2976</v>
      </c>
      <c r="J18" s="71">
        <f t="shared" ref="J18:J20" si="8">SUM(H18:I18)</f>
        <v>8476</v>
      </c>
      <c r="K18" s="106">
        <f t="shared" si="6"/>
        <v>264000</v>
      </c>
    </row>
    <row r="19" spans="1:11" ht="15.75">
      <c r="A19" s="15"/>
      <c r="B19" s="14" t="s">
        <v>357</v>
      </c>
      <c r="C19" s="16" t="s">
        <v>388</v>
      </c>
      <c r="D19" s="17">
        <v>120</v>
      </c>
      <c r="E19" s="16" t="s">
        <v>38</v>
      </c>
      <c r="F19" s="70">
        <v>280000</v>
      </c>
      <c r="G19" s="77">
        <v>280000</v>
      </c>
      <c r="H19" s="71">
        <v>5600</v>
      </c>
      <c r="I19" s="69">
        <v>3591</v>
      </c>
      <c r="J19" s="71">
        <f t="shared" ref="J19" si="9">SUM(H19:I19)</f>
        <v>9191</v>
      </c>
      <c r="K19" s="106">
        <f t="shared" ref="K19" si="10">G19-H19</f>
        <v>274400</v>
      </c>
    </row>
    <row r="20" spans="1:11" ht="15.75">
      <c r="A20" s="15">
        <v>8</v>
      </c>
      <c r="B20" s="14" t="s">
        <v>368</v>
      </c>
      <c r="C20" s="16" t="s">
        <v>372</v>
      </c>
      <c r="D20" s="17">
        <v>90</v>
      </c>
      <c r="E20" s="16" t="s">
        <v>38</v>
      </c>
      <c r="F20" s="70">
        <v>340000</v>
      </c>
      <c r="G20" s="77">
        <v>333200</v>
      </c>
      <c r="H20" s="71">
        <v>6800</v>
      </c>
      <c r="I20" s="69">
        <v>4237</v>
      </c>
      <c r="J20" s="71">
        <f t="shared" si="8"/>
        <v>11037</v>
      </c>
      <c r="K20" s="106">
        <f t="shared" si="6"/>
        <v>326400</v>
      </c>
    </row>
    <row r="21" spans="1:11" ht="15.75">
      <c r="A21" s="15">
        <v>9</v>
      </c>
      <c r="B21" s="14" t="s">
        <v>128</v>
      </c>
      <c r="C21" s="16" t="s">
        <v>373</v>
      </c>
      <c r="D21" s="17">
        <v>291</v>
      </c>
      <c r="E21" s="16" t="s">
        <v>38</v>
      </c>
      <c r="F21" s="70">
        <v>150000</v>
      </c>
      <c r="G21" s="77">
        <v>24990</v>
      </c>
      <c r="H21" s="71">
        <f t="shared" ref="H21" si="11">ROUND(F21/36,0)</f>
        <v>4167</v>
      </c>
      <c r="I21" s="69">
        <f t="shared" si="7"/>
        <v>276</v>
      </c>
      <c r="J21" s="71">
        <f t="shared" si="5"/>
        <v>4443</v>
      </c>
      <c r="K21" s="106">
        <f t="shared" si="6"/>
        <v>20823</v>
      </c>
    </row>
    <row r="22" spans="1:11" ht="15.75">
      <c r="A22" s="15">
        <v>10</v>
      </c>
      <c r="B22" s="14" t="s">
        <v>363</v>
      </c>
      <c r="C22" s="16" t="s">
        <v>374</v>
      </c>
      <c r="D22" s="17">
        <v>80</v>
      </c>
      <c r="E22" s="16" t="s">
        <v>38</v>
      </c>
      <c r="F22" s="70">
        <v>200000</v>
      </c>
      <c r="G22" s="77">
        <v>188000</v>
      </c>
      <c r="H22" s="71">
        <v>4000</v>
      </c>
      <c r="I22" s="69">
        <f t="shared" si="7"/>
        <v>2076</v>
      </c>
      <c r="J22" s="71">
        <f t="shared" si="5"/>
        <v>6076</v>
      </c>
      <c r="K22" s="106">
        <f t="shared" si="6"/>
        <v>184000</v>
      </c>
    </row>
    <row r="23" spans="1:11" ht="15.75">
      <c r="A23" s="15">
        <v>11</v>
      </c>
      <c r="B23" s="14" t="s">
        <v>386</v>
      </c>
      <c r="C23" s="16" t="s">
        <v>387</v>
      </c>
      <c r="D23" s="17">
        <v>116</v>
      </c>
      <c r="E23" s="16" t="s">
        <v>38</v>
      </c>
      <c r="F23" s="70">
        <v>200000</v>
      </c>
      <c r="G23" s="77">
        <v>200000</v>
      </c>
      <c r="H23" s="71">
        <v>4000</v>
      </c>
      <c r="I23" s="69">
        <v>2493</v>
      </c>
      <c r="J23" s="71">
        <f t="shared" si="5"/>
        <v>6493</v>
      </c>
      <c r="K23" s="106">
        <f t="shared" si="6"/>
        <v>196000</v>
      </c>
    </row>
    <row r="24" spans="1:11" ht="16.5">
      <c r="A24" s="15"/>
      <c r="B24" s="13" t="s">
        <v>4</v>
      </c>
      <c r="C24" s="20"/>
      <c r="D24" s="20"/>
      <c r="E24" s="20"/>
      <c r="F24" s="72">
        <f>SUM(F12:F23)</f>
        <v>2825000</v>
      </c>
      <c r="G24" s="72">
        <f t="shared" ref="G24:K24" si="12">SUM(G12:G23)</f>
        <v>2381978</v>
      </c>
      <c r="H24" s="72">
        <f t="shared" si="12"/>
        <v>60684</v>
      </c>
      <c r="I24" s="72">
        <f t="shared" si="12"/>
        <v>28455</v>
      </c>
      <c r="J24" s="72">
        <f t="shared" si="12"/>
        <v>89139</v>
      </c>
      <c r="K24" s="72">
        <f t="shared" si="12"/>
        <v>2321294</v>
      </c>
    </row>
    <row r="25" spans="1:11" ht="16.5">
      <c r="A25" s="28"/>
      <c r="B25" s="29"/>
      <c r="C25" s="30"/>
      <c r="D25" s="30"/>
      <c r="E25" s="30"/>
      <c r="F25" s="74"/>
      <c r="G25" s="74"/>
      <c r="H25" s="74"/>
      <c r="I25" s="74"/>
      <c r="J25" s="74"/>
      <c r="K25" s="72"/>
    </row>
    <row r="26" spans="1:11" ht="16.5">
      <c r="A26" s="28"/>
      <c r="B26" s="29" t="s">
        <v>10</v>
      </c>
      <c r="C26" s="30"/>
      <c r="D26" s="30"/>
      <c r="E26" s="30"/>
      <c r="F26" s="78"/>
      <c r="G26" s="79"/>
      <c r="H26" s="76"/>
      <c r="I26" s="80"/>
      <c r="J26" s="76"/>
      <c r="K26" s="55"/>
    </row>
    <row r="27" spans="1:11" ht="15.75">
      <c r="A27" s="15">
        <v>1</v>
      </c>
      <c r="B27" s="158" t="s">
        <v>10</v>
      </c>
      <c r="C27" s="16" t="s">
        <v>140</v>
      </c>
      <c r="D27" s="26" t="s">
        <v>141</v>
      </c>
      <c r="E27" s="16" t="s">
        <v>38</v>
      </c>
      <c r="F27" s="70">
        <v>250000</v>
      </c>
      <c r="G27" s="77">
        <v>27792</v>
      </c>
      <c r="H27" s="71">
        <v>6944</v>
      </c>
      <c r="I27" s="69">
        <f>ROUND(G27*13%*31/365,0)</f>
        <v>307</v>
      </c>
      <c r="J27" s="69">
        <f t="shared" ref="J27:J30" si="13">SUM(H27:I27)</f>
        <v>7251</v>
      </c>
      <c r="K27" s="106">
        <f t="shared" ref="K27:K32" si="14">G27-H27</f>
        <v>20848</v>
      </c>
    </row>
    <row r="28" spans="1:11" ht="15.75">
      <c r="A28" s="15">
        <v>2</v>
      </c>
      <c r="B28" s="158" t="s">
        <v>91</v>
      </c>
      <c r="C28" s="16" t="s">
        <v>93</v>
      </c>
      <c r="D28" s="26" t="s">
        <v>95</v>
      </c>
      <c r="E28" s="16" t="s">
        <v>38</v>
      </c>
      <c r="F28" s="70">
        <v>25000</v>
      </c>
      <c r="G28" s="77">
        <v>2098</v>
      </c>
      <c r="H28" s="71">
        <v>694</v>
      </c>
      <c r="I28" s="69">
        <f t="shared" ref="I28:I33" si="15">ROUND(G28*13%*31/365,0)</f>
        <v>23</v>
      </c>
      <c r="J28" s="69">
        <f t="shared" si="13"/>
        <v>717</v>
      </c>
      <c r="K28" s="106">
        <f t="shared" si="14"/>
        <v>1404</v>
      </c>
    </row>
    <row r="29" spans="1:11" ht="15.75">
      <c r="A29" s="15">
        <v>3</v>
      </c>
      <c r="B29" s="158" t="s">
        <v>182</v>
      </c>
      <c r="C29" s="16" t="s">
        <v>194</v>
      </c>
      <c r="D29" s="26" t="s">
        <v>195</v>
      </c>
      <c r="E29" s="16" t="s">
        <v>38</v>
      </c>
      <c r="F29" s="70">
        <v>120000</v>
      </c>
      <c r="G29" s="77">
        <v>20010</v>
      </c>
      <c r="H29" s="71">
        <v>3333</v>
      </c>
      <c r="I29" s="69">
        <f t="shared" si="15"/>
        <v>221</v>
      </c>
      <c r="J29" s="69">
        <f t="shared" si="13"/>
        <v>3554</v>
      </c>
      <c r="K29" s="106">
        <f t="shared" si="14"/>
        <v>16677</v>
      </c>
    </row>
    <row r="30" spans="1:11" ht="15.75">
      <c r="A30" s="15">
        <v>4</v>
      </c>
      <c r="B30" s="158" t="s">
        <v>182</v>
      </c>
      <c r="C30" s="16" t="s">
        <v>221</v>
      </c>
      <c r="D30" s="26" t="s">
        <v>219</v>
      </c>
      <c r="E30" s="16" t="s">
        <v>38</v>
      </c>
      <c r="F30" s="70">
        <v>85000</v>
      </c>
      <c r="G30" s="77">
        <v>21253</v>
      </c>
      <c r="H30" s="71">
        <f t="shared" ref="H30:H32" si="16">ROUND(F30/36,0)</f>
        <v>2361</v>
      </c>
      <c r="I30" s="69">
        <f t="shared" si="15"/>
        <v>235</v>
      </c>
      <c r="J30" s="69">
        <f t="shared" si="13"/>
        <v>2596</v>
      </c>
      <c r="K30" s="106">
        <f t="shared" si="14"/>
        <v>18892</v>
      </c>
    </row>
    <row r="31" spans="1:11" ht="15.75">
      <c r="A31" s="15">
        <v>5</v>
      </c>
      <c r="B31" s="158" t="s">
        <v>120</v>
      </c>
      <c r="C31" s="16" t="s">
        <v>305</v>
      </c>
      <c r="D31" s="26" t="s">
        <v>306</v>
      </c>
      <c r="E31" s="16" t="s">
        <v>38</v>
      </c>
      <c r="F31" s="70">
        <v>170000</v>
      </c>
      <c r="G31" s="77">
        <v>103892</v>
      </c>
      <c r="H31" s="71">
        <f t="shared" si="16"/>
        <v>4722</v>
      </c>
      <c r="I31" s="69">
        <f t="shared" si="15"/>
        <v>1147</v>
      </c>
      <c r="J31" s="69">
        <f t="shared" ref="J31:J32" si="17">SUM(H31:I31)</f>
        <v>5869</v>
      </c>
      <c r="K31" s="106">
        <f t="shared" si="14"/>
        <v>99170</v>
      </c>
    </row>
    <row r="32" spans="1:11" ht="15.75">
      <c r="A32" s="15">
        <v>6</v>
      </c>
      <c r="B32" s="158" t="s">
        <v>120</v>
      </c>
      <c r="C32" s="16" t="s">
        <v>307</v>
      </c>
      <c r="D32" s="26" t="s">
        <v>308</v>
      </c>
      <c r="E32" s="16" t="s">
        <v>38</v>
      </c>
      <c r="F32" s="70">
        <v>150000</v>
      </c>
      <c r="G32" s="77">
        <v>91662</v>
      </c>
      <c r="H32" s="71">
        <f t="shared" si="16"/>
        <v>4167</v>
      </c>
      <c r="I32" s="69">
        <f t="shared" si="15"/>
        <v>1012</v>
      </c>
      <c r="J32" s="69">
        <f t="shared" si="17"/>
        <v>5179</v>
      </c>
      <c r="K32" s="106">
        <f t="shared" si="14"/>
        <v>87495</v>
      </c>
    </row>
    <row r="33" spans="1:11" ht="15.75">
      <c r="A33" s="15">
        <v>7</v>
      </c>
      <c r="B33" s="158" t="s">
        <v>120</v>
      </c>
      <c r="C33" s="16" t="s">
        <v>325</v>
      </c>
      <c r="D33" s="26" t="s">
        <v>326</v>
      </c>
      <c r="E33" s="16" t="s">
        <v>38</v>
      </c>
      <c r="F33" s="70">
        <v>130000</v>
      </c>
      <c r="G33" s="77">
        <v>93890</v>
      </c>
      <c r="H33" s="71">
        <v>3611</v>
      </c>
      <c r="I33" s="69">
        <f t="shared" si="15"/>
        <v>1037</v>
      </c>
      <c r="J33" s="69">
        <f>SUM(H33:I33)</f>
        <v>4648</v>
      </c>
      <c r="K33" s="106">
        <f>G33-H33</f>
        <v>90279</v>
      </c>
    </row>
    <row r="34" spans="1:11" ht="16.5">
      <c r="A34" s="15"/>
      <c r="B34" s="13" t="s">
        <v>4</v>
      </c>
      <c r="C34" s="20"/>
      <c r="D34" s="20"/>
      <c r="E34" s="20"/>
      <c r="F34" s="72">
        <f>SUM(F27:F33)</f>
        <v>930000</v>
      </c>
      <c r="G34" s="72">
        <f t="shared" ref="G34:K34" si="18">SUM(G27:G33)</f>
        <v>360597</v>
      </c>
      <c r="H34" s="72">
        <f t="shared" si="18"/>
        <v>25832</v>
      </c>
      <c r="I34" s="72">
        <f t="shared" si="18"/>
        <v>3982</v>
      </c>
      <c r="J34" s="72">
        <f t="shared" si="18"/>
        <v>29814</v>
      </c>
      <c r="K34" s="72">
        <f t="shared" si="18"/>
        <v>334765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349</v>
      </c>
      <c r="D37" s="19">
        <v>70</v>
      </c>
      <c r="E37" s="16" t="s">
        <v>38</v>
      </c>
      <c r="F37" s="70">
        <v>300000</v>
      </c>
      <c r="G37" s="77">
        <v>250002</v>
      </c>
      <c r="H37" s="71">
        <f>ROUND(F37/36,0)</f>
        <v>8333</v>
      </c>
      <c r="I37" s="69">
        <f>ROUND(G37*13%*31/365,0)</f>
        <v>2760</v>
      </c>
      <c r="J37" s="99">
        <f t="shared" ref="J37:J40" si="19">SUM(H37:I37)</f>
        <v>11093</v>
      </c>
      <c r="K37" s="106">
        <f t="shared" ref="K37:K40" si="20">G37-H37</f>
        <v>241669</v>
      </c>
    </row>
    <row r="38" spans="1:11" ht="15.75">
      <c r="A38" s="15">
        <v>2</v>
      </c>
      <c r="B38" s="14" t="s">
        <v>11</v>
      </c>
      <c r="C38" s="16" t="s">
        <v>344</v>
      </c>
      <c r="D38" s="19">
        <v>66</v>
      </c>
      <c r="E38" s="16" t="s">
        <v>38</v>
      </c>
      <c r="F38" s="70">
        <v>250000</v>
      </c>
      <c r="G38" s="77">
        <v>201392</v>
      </c>
      <c r="H38" s="71">
        <f>ROUND(F38/36,0)</f>
        <v>6944</v>
      </c>
      <c r="I38" s="69">
        <f t="shared" ref="I38:I40" si="21">ROUND(G38*13%*31/365,0)</f>
        <v>2224</v>
      </c>
      <c r="J38" s="99">
        <f t="shared" si="19"/>
        <v>9168</v>
      </c>
      <c r="K38" s="106">
        <f t="shared" si="20"/>
        <v>194448</v>
      </c>
    </row>
    <row r="39" spans="1:11" ht="15.75">
      <c r="A39" s="15">
        <v>3</v>
      </c>
      <c r="B39" s="14" t="s">
        <v>73</v>
      </c>
      <c r="C39" s="16" t="s">
        <v>347</v>
      </c>
      <c r="D39" s="19">
        <v>68</v>
      </c>
      <c r="E39" s="16" t="s">
        <v>38</v>
      </c>
      <c r="F39" s="70">
        <v>100000</v>
      </c>
      <c r="G39" s="77">
        <v>83332</v>
      </c>
      <c r="H39" s="71">
        <v>2778</v>
      </c>
      <c r="I39" s="69">
        <f t="shared" si="21"/>
        <v>920</v>
      </c>
      <c r="J39" s="99">
        <f t="shared" si="19"/>
        <v>3698</v>
      </c>
      <c r="K39" s="106">
        <f t="shared" si="20"/>
        <v>80554</v>
      </c>
    </row>
    <row r="40" spans="1:11" ht="15.75">
      <c r="A40" s="15">
        <v>4</v>
      </c>
      <c r="B40" s="14" t="s">
        <v>73</v>
      </c>
      <c r="C40" s="16" t="s">
        <v>348</v>
      </c>
      <c r="D40" s="19">
        <v>69</v>
      </c>
      <c r="E40" s="16" t="s">
        <v>38</v>
      </c>
      <c r="F40" s="70">
        <v>340000</v>
      </c>
      <c r="G40" s="77">
        <v>176250</v>
      </c>
      <c r="H40" s="71">
        <v>10625</v>
      </c>
      <c r="I40" s="69">
        <f t="shared" si="21"/>
        <v>1946</v>
      </c>
      <c r="J40" s="99">
        <f t="shared" si="19"/>
        <v>12571</v>
      </c>
      <c r="K40" s="106">
        <f t="shared" si="20"/>
        <v>165625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22">SUM(F37:F40)</f>
        <v>990000</v>
      </c>
      <c r="G41" s="72">
        <f t="shared" si="22"/>
        <v>710976</v>
      </c>
      <c r="H41" s="72">
        <f t="shared" si="22"/>
        <v>28680</v>
      </c>
      <c r="I41" s="72">
        <f t="shared" si="22"/>
        <v>7850</v>
      </c>
      <c r="J41" s="72">
        <f t="shared" si="22"/>
        <v>36530</v>
      </c>
      <c r="K41" s="72">
        <f t="shared" si="22"/>
        <v>682296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90000</v>
      </c>
      <c r="H44" s="71">
        <f t="shared" ref="H44:H52" si="23">ROUND(F44/36,0)</f>
        <v>3750</v>
      </c>
      <c r="I44" s="69">
        <f>ROUND(G44*13%*31/365,0)</f>
        <v>994</v>
      </c>
      <c r="J44" s="99">
        <f t="shared" ref="J44:J49" si="24">SUM(H44:I44)</f>
        <v>4744</v>
      </c>
      <c r="K44" s="106">
        <f t="shared" ref="K44:K52" si="25">G44-H44</f>
        <v>86250</v>
      </c>
    </row>
    <row r="45" spans="1:11" ht="15.75">
      <c r="A45" s="15">
        <v>2</v>
      </c>
      <c r="B45" s="14" t="s">
        <v>97</v>
      </c>
      <c r="C45" s="16" t="s">
        <v>99</v>
      </c>
      <c r="D45" s="17">
        <v>206</v>
      </c>
      <c r="E45" s="16" t="s">
        <v>38</v>
      </c>
      <c r="F45" s="70">
        <v>130000</v>
      </c>
      <c r="G45" s="77">
        <v>10837</v>
      </c>
      <c r="H45" s="71">
        <f t="shared" si="23"/>
        <v>3611</v>
      </c>
      <c r="I45" s="69">
        <f t="shared" ref="I45:I51" si="26">ROUND(G45*13%*31/365,0)</f>
        <v>120</v>
      </c>
      <c r="J45" s="99">
        <f t="shared" si="24"/>
        <v>3731</v>
      </c>
      <c r="K45" s="106">
        <f t="shared" si="25"/>
        <v>7226</v>
      </c>
    </row>
    <row r="46" spans="1:11" ht="15.75">
      <c r="A46" s="15">
        <v>3</v>
      </c>
      <c r="B46" s="14" t="s">
        <v>97</v>
      </c>
      <c r="C46" s="16" t="s">
        <v>231</v>
      </c>
      <c r="D46" s="17">
        <v>356</v>
      </c>
      <c r="E46" s="16" t="s">
        <v>38</v>
      </c>
      <c r="F46" s="70">
        <v>99000</v>
      </c>
      <c r="G46" s="77">
        <v>20376</v>
      </c>
      <c r="H46" s="71">
        <f>ROUND(F46/34,0)</f>
        <v>2912</v>
      </c>
      <c r="I46" s="69">
        <f t="shared" si="26"/>
        <v>225</v>
      </c>
      <c r="J46" s="99">
        <f t="shared" si="24"/>
        <v>3137</v>
      </c>
      <c r="K46" s="106">
        <f t="shared" si="25"/>
        <v>17464</v>
      </c>
    </row>
    <row r="47" spans="1:11" ht="15.75">
      <c r="A47" s="15">
        <v>4</v>
      </c>
      <c r="B47" s="14" t="s">
        <v>117</v>
      </c>
      <c r="C47" s="16" t="s">
        <v>118</v>
      </c>
      <c r="D47" s="17">
        <v>242</v>
      </c>
      <c r="E47" s="16" t="s">
        <v>38</v>
      </c>
      <c r="F47" s="70">
        <v>85000</v>
      </c>
      <c r="G47" s="77">
        <v>9448</v>
      </c>
      <c r="H47" s="71">
        <f t="shared" si="23"/>
        <v>2361</v>
      </c>
      <c r="I47" s="69">
        <f t="shared" si="26"/>
        <v>104</v>
      </c>
      <c r="J47" s="99">
        <f t="shared" si="24"/>
        <v>2465</v>
      </c>
      <c r="K47" s="106">
        <f t="shared" si="25"/>
        <v>7087</v>
      </c>
    </row>
    <row r="48" spans="1:11" ht="15.75">
      <c r="A48" s="15">
        <v>5</v>
      </c>
      <c r="B48" s="14" t="s">
        <v>117</v>
      </c>
      <c r="C48" s="16" t="s">
        <v>119</v>
      </c>
      <c r="D48" s="17">
        <v>243</v>
      </c>
      <c r="E48" s="16" t="s">
        <v>38</v>
      </c>
      <c r="F48" s="70">
        <v>100000</v>
      </c>
      <c r="G48" s="77">
        <v>11104</v>
      </c>
      <c r="H48" s="71">
        <f t="shared" si="23"/>
        <v>2778</v>
      </c>
      <c r="I48" s="69">
        <f t="shared" si="26"/>
        <v>123</v>
      </c>
      <c r="J48" s="99">
        <f t="shared" si="24"/>
        <v>2901</v>
      </c>
      <c r="K48" s="106">
        <f t="shared" si="25"/>
        <v>8326</v>
      </c>
    </row>
    <row r="49" spans="1:11" ht="15.75">
      <c r="A49" s="15">
        <v>6</v>
      </c>
      <c r="B49" s="14" t="s">
        <v>117</v>
      </c>
      <c r="C49" s="16" t="s">
        <v>186</v>
      </c>
      <c r="D49" s="17">
        <v>307</v>
      </c>
      <c r="E49" s="16" t="s">
        <v>38</v>
      </c>
      <c r="F49" s="70">
        <v>190000</v>
      </c>
      <c r="G49" s="77">
        <v>31660</v>
      </c>
      <c r="H49" s="71">
        <f t="shared" si="23"/>
        <v>5278</v>
      </c>
      <c r="I49" s="69">
        <f t="shared" si="26"/>
        <v>350</v>
      </c>
      <c r="J49" s="99">
        <f t="shared" si="24"/>
        <v>5628</v>
      </c>
      <c r="K49" s="106">
        <f t="shared" si="25"/>
        <v>26382</v>
      </c>
    </row>
    <row r="50" spans="1:11" ht="15.75">
      <c r="A50" s="15">
        <v>7</v>
      </c>
      <c r="B50" s="14" t="s">
        <v>327</v>
      </c>
      <c r="C50" s="16" t="s">
        <v>328</v>
      </c>
      <c r="D50" s="17">
        <v>48</v>
      </c>
      <c r="E50" s="16" t="s">
        <v>38</v>
      </c>
      <c r="F50" s="70">
        <v>120000</v>
      </c>
      <c r="G50" s="77">
        <v>86670</v>
      </c>
      <c r="H50" s="71">
        <f t="shared" si="23"/>
        <v>3333</v>
      </c>
      <c r="I50" s="69">
        <f t="shared" si="26"/>
        <v>957</v>
      </c>
      <c r="J50" s="99">
        <f t="shared" ref="J50:J52" si="27">SUM(H50:I50)</f>
        <v>4290</v>
      </c>
      <c r="K50" s="106">
        <f t="shared" si="25"/>
        <v>83337</v>
      </c>
    </row>
    <row r="51" spans="1:11" ht="15.75">
      <c r="A51" s="15">
        <v>8</v>
      </c>
      <c r="B51" s="14" t="s">
        <v>327</v>
      </c>
      <c r="C51" s="16" t="s">
        <v>329</v>
      </c>
      <c r="D51" s="17">
        <v>50</v>
      </c>
      <c r="E51" s="16" t="s">
        <v>38</v>
      </c>
      <c r="F51" s="70">
        <v>130000</v>
      </c>
      <c r="G51" s="77">
        <v>93890</v>
      </c>
      <c r="H51" s="71">
        <f t="shared" si="23"/>
        <v>3611</v>
      </c>
      <c r="I51" s="69">
        <f t="shared" si="26"/>
        <v>1037</v>
      </c>
      <c r="J51" s="99">
        <f t="shared" si="27"/>
        <v>4648</v>
      </c>
      <c r="K51" s="106">
        <f t="shared" si="25"/>
        <v>90279</v>
      </c>
    </row>
    <row r="52" spans="1:11" ht="15.75">
      <c r="A52" s="15">
        <v>9</v>
      </c>
      <c r="B52" s="14" t="s">
        <v>15</v>
      </c>
      <c r="C52" s="16" t="s">
        <v>384</v>
      </c>
      <c r="D52" s="17">
        <v>112</v>
      </c>
      <c r="E52" s="16" t="s">
        <v>38</v>
      </c>
      <c r="F52" s="70">
        <v>200000</v>
      </c>
      <c r="G52" s="77">
        <v>200000</v>
      </c>
      <c r="H52" s="71">
        <f t="shared" si="23"/>
        <v>5556</v>
      </c>
      <c r="I52" s="69">
        <v>2564</v>
      </c>
      <c r="J52" s="99">
        <f t="shared" si="27"/>
        <v>8120</v>
      </c>
      <c r="K52" s="106">
        <f t="shared" si="25"/>
        <v>194444</v>
      </c>
    </row>
    <row r="53" spans="1:11" ht="15.75">
      <c r="A53" s="15">
        <v>10</v>
      </c>
      <c r="B53" s="14" t="s">
        <v>15</v>
      </c>
      <c r="C53" s="16" t="s">
        <v>385</v>
      </c>
      <c r="D53" s="17">
        <v>114</v>
      </c>
      <c r="E53" s="16" t="s">
        <v>38</v>
      </c>
      <c r="F53" s="70">
        <v>210000</v>
      </c>
      <c r="G53" s="77">
        <v>210000</v>
      </c>
      <c r="H53" s="71">
        <v>4200</v>
      </c>
      <c r="I53" s="69">
        <v>2692</v>
      </c>
      <c r="J53" s="99">
        <f t="shared" ref="J53" si="28">SUM(H53:I53)</f>
        <v>6892</v>
      </c>
      <c r="K53" s="106">
        <f t="shared" ref="K53" si="29">G53-H53</f>
        <v>205800</v>
      </c>
    </row>
    <row r="54" spans="1:11" ht="15.75">
      <c r="A54" s="15">
        <v>11</v>
      </c>
      <c r="B54" s="14" t="s">
        <v>15</v>
      </c>
      <c r="C54" s="16" t="s">
        <v>389</v>
      </c>
      <c r="D54" s="17">
        <v>122</v>
      </c>
      <c r="E54" s="16" t="s">
        <v>38</v>
      </c>
      <c r="F54" s="70">
        <v>230000</v>
      </c>
      <c r="G54" s="77">
        <v>230000</v>
      </c>
      <c r="H54" s="71">
        <v>4600</v>
      </c>
      <c r="I54" s="69">
        <v>2949</v>
      </c>
      <c r="J54" s="99">
        <f t="shared" ref="J54" si="30">SUM(H54:I54)</f>
        <v>7549</v>
      </c>
      <c r="K54" s="106">
        <f t="shared" ref="K54" si="31">G54-H54</f>
        <v>225400</v>
      </c>
    </row>
    <row r="55" spans="1:11" ht="16.5">
      <c r="A55" s="14"/>
      <c r="B55" s="13" t="s">
        <v>4</v>
      </c>
      <c r="C55" s="20"/>
      <c r="D55" s="20"/>
      <c r="E55" s="20"/>
      <c r="F55" s="72">
        <f>SUM(F44:F54)</f>
        <v>1629000</v>
      </c>
      <c r="G55" s="72">
        <f t="shared" ref="G55:K55" si="32">SUM(G44:G54)</f>
        <v>993985</v>
      </c>
      <c r="H55" s="72">
        <f t="shared" si="32"/>
        <v>41990</v>
      </c>
      <c r="I55" s="72">
        <f t="shared" si="32"/>
        <v>12115</v>
      </c>
      <c r="J55" s="72">
        <f t="shared" si="32"/>
        <v>54105</v>
      </c>
      <c r="K55" s="72">
        <f t="shared" si="32"/>
        <v>951995</v>
      </c>
    </row>
    <row r="56" spans="1:11" ht="16.5">
      <c r="A56" s="34"/>
      <c r="B56" s="29"/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6.5">
      <c r="A57" s="34"/>
      <c r="B57" s="29" t="s">
        <v>16</v>
      </c>
      <c r="C57" s="30"/>
      <c r="D57" s="30"/>
      <c r="E57" s="30"/>
      <c r="F57" s="78"/>
      <c r="G57" s="79"/>
      <c r="H57" s="74"/>
      <c r="I57" s="80"/>
      <c r="J57" s="74"/>
      <c r="K57" s="55"/>
    </row>
    <row r="58" spans="1:11" ht="15.75">
      <c r="A58" s="14">
        <v>1</v>
      </c>
      <c r="B58" s="14" t="s">
        <v>17</v>
      </c>
      <c r="C58" s="16" t="s">
        <v>174</v>
      </c>
      <c r="D58" s="17">
        <v>299</v>
      </c>
      <c r="E58" s="16" t="s">
        <v>38</v>
      </c>
      <c r="F58" s="70">
        <v>200000</v>
      </c>
      <c r="G58" s="77">
        <v>28580</v>
      </c>
      <c r="H58" s="71">
        <f>ROUND(F58/35,0)</f>
        <v>5714</v>
      </c>
      <c r="I58" s="69">
        <f t="shared" ref="I58:I69" si="33">ROUND(G58*13%*31/365,0)</f>
        <v>316</v>
      </c>
      <c r="J58" s="99">
        <f t="shared" ref="J58:J69" si="34">SUM(H58:I58)</f>
        <v>6030</v>
      </c>
      <c r="K58" s="106">
        <f t="shared" ref="K58:K69" si="35">G58-H58</f>
        <v>22866</v>
      </c>
    </row>
    <row r="59" spans="1:11" ht="15.75">
      <c r="A59" s="14">
        <v>2</v>
      </c>
      <c r="B59" s="14" t="s">
        <v>17</v>
      </c>
      <c r="C59" s="16" t="s">
        <v>264</v>
      </c>
      <c r="D59" s="17">
        <v>389</v>
      </c>
      <c r="E59" s="16" t="s">
        <v>78</v>
      </c>
      <c r="F59" s="70">
        <v>260000</v>
      </c>
      <c r="G59" s="77">
        <v>101116</v>
      </c>
      <c r="H59" s="71">
        <v>7222</v>
      </c>
      <c r="I59" s="69">
        <f t="shared" si="33"/>
        <v>1116</v>
      </c>
      <c r="J59" s="99">
        <f>SUM(H59:I59)</f>
        <v>8338</v>
      </c>
      <c r="K59" s="106">
        <f t="shared" si="35"/>
        <v>93894</v>
      </c>
    </row>
    <row r="60" spans="1:11" ht="16.5">
      <c r="A60" s="14">
        <v>3</v>
      </c>
      <c r="B60" s="156" t="s">
        <v>187</v>
      </c>
      <c r="C60" s="16" t="s">
        <v>212</v>
      </c>
      <c r="D60" s="17">
        <v>331</v>
      </c>
      <c r="E60" s="16" t="s">
        <v>38</v>
      </c>
      <c r="F60" s="70">
        <v>120000</v>
      </c>
      <c r="G60" s="77">
        <v>26676</v>
      </c>
      <c r="H60" s="71">
        <v>3333</v>
      </c>
      <c r="I60" s="69">
        <f t="shared" si="33"/>
        <v>295</v>
      </c>
      <c r="J60" s="99">
        <f t="shared" si="34"/>
        <v>3628</v>
      </c>
      <c r="K60" s="106">
        <f t="shared" si="35"/>
        <v>23343</v>
      </c>
    </row>
    <row r="61" spans="1:11" ht="15.75">
      <c r="A61" s="14">
        <v>4</v>
      </c>
      <c r="B61" s="14" t="s">
        <v>62</v>
      </c>
      <c r="C61" s="16" t="s">
        <v>65</v>
      </c>
      <c r="D61" s="17">
        <v>34</v>
      </c>
      <c r="E61" s="16" t="s">
        <v>38</v>
      </c>
      <c r="F61" s="70">
        <v>130000</v>
      </c>
      <c r="G61" s="77">
        <v>86668</v>
      </c>
      <c r="H61" s="71">
        <f t="shared" ref="H61:H66" si="36">ROUND(F61/36,0)</f>
        <v>3611</v>
      </c>
      <c r="I61" s="69">
        <f t="shared" si="33"/>
        <v>957</v>
      </c>
      <c r="J61" s="99">
        <f t="shared" ref="J61:J64" si="37">SUM(H61:I61)</f>
        <v>4568</v>
      </c>
      <c r="K61" s="106">
        <f t="shared" si="35"/>
        <v>83057</v>
      </c>
    </row>
    <row r="62" spans="1:11" ht="15.75">
      <c r="A62" s="14">
        <v>5</v>
      </c>
      <c r="B62" s="14" t="s">
        <v>62</v>
      </c>
      <c r="C62" s="16" t="s">
        <v>339</v>
      </c>
      <c r="D62" s="17">
        <v>60</v>
      </c>
      <c r="E62" s="16" t="s">
        <v>38</v>
      </c>
      <c r="F62" s="70">
        <v>155000</v>
      </c>
      <c r="G62" s="77">
        <v>116246</v>
      </c>
      <c r="H62" s="71">
        <v>4306</v>
      </c>
      <c r="I62" s="69">
        <f t="shared" si="33"/>
        <v>1283</v>
      </c>
      <c r="J62" s="99">
        <f t="shared" si="37"/>
        <v>5589</v>
      </c>
      <c r="K62" s="106">
        <f t="shared" si="35"/>
        <v>111940</v>
      </c>
    </row>
    <row r="63" spans="1:11" ht="15.75">
      <c r="A63" s="14">
        <v>6</v>
      </c>
      <c r="B63" s="14" t="s">
        <v>62</v>
      </c>
      <c r="C63" s="16" t="s">
        <v>340</v>
      </c>
      <c r="D63" s="17">
        <v>62</v>
      </c>
      <c r="E63" s="16" t="s">
        <v>38</v>
      </c>
      <c r="F63" s="70">
        <v>160000</v>
      </c>
      <c r="G63" s="77">
        <v>124448</v>
      </c>
      <c r="H63" s="71">
        <v>4444</v>
      </c>
      <c r="I63" s="69">
        <f t="shared" si="33"/>
        <v>1374</v>
      </c>
      <c r="J63" s="99">
        <f t="shared" si="37"/>
        <v>5818</v>
      </c>
      <c r="K63" s="106">
        <f t="shared" si="35"/>
        <v>120004</v>
      </c>
    </row>
    <row r="64" spans="1:11" ht="15.75">
      <c r="A64" s="14">
        <v>7</v>
      </c>
      <c r="B64" s="14" t="s">
        <v>62</v>
      </c>
      <c r="C64" s="16" t="s">
        <v>291</v>
      </c>
      <c r="D64" s="17">
        <v>100</v>
      </c>
      <c r="E64" s="16" t="s">
        <v>38</v>
      </c>
      <c r="F64" s="70">
        <v>180000</v>
      </c>
      <c r="G64" s="77">
        <v>180000</v>
      </c>
      <c r="H64" s="71">
        <v>3600</v>
      </c>
      <c r="I64" s="69">
        <v>2756</v>
      </c>
      <c r="J64" s="99">
        <f t="shared" si="37"/>
        <v>6356</v>
      </c>
      <c r="K64" s="106">
        <f t="shared" si="35"/>
        <v>176400</v>
      </c>
    </row>
    <row r="65" spans="1:11" ht="15.75">
      <c r="A65" s="14">
        <v>8</v>
      </c>
      <c r="B65" s="14" t="s">
        <v>66</v>
      </c>
      <c r="C65" s="16" t="s">
        <v>68</v>
      </c>
      <c r="D65" s="17">
        <v>196</v>
      </c>
      <c r="E65" s="16" t="s">
        <v>38</v>
      </c>
      <c r="F65" s="70">
        <v>45000</v>
      </c>
      <c r="G65" s="77">
        <v>2500</v>
      </c>
      <c r="H65" s="71">
        <f t="shared" si="36"/>
        <v>1250</v>
      </c>
      <c r="I65" s="69">
        <f t="shared" si="33"/>
        <v>28</v>
      </c>
      <c r="J65" s="99">
        <f t="shared" si="34"/>
        <v>1278</v>
      </c>
      <c r="K65" s="106">
        <f t="shared" si="35"/>
        <v>1250</v>
      </c>
    </row>
    <row r="66" spans="1:11" ht="15.75">
      <c r="A66" s="14">
        <v>9</v>
      </c>
      <c r="B66" s="14" t="s">
        <v>66</v>
      </c>
      <c r="C66" s="16" t="s">
        <v>189</v>
      </c>
      <c r="D66" s="17">
        <v>313</v>
      </c>
      <c r="E66" s="16" t="s">
        <v>38</v>
      </c>
      <c r="F66" s="70">
        <v>195000</v>
      </c>
      <c r="G66" s="77">
        <v>32490</v>
      </c>
      <c r="H66" s="71">
        <f t="shared" si="36"/>
        <v>5417</v>
      </c>
      <c r="I66" s="69">
        <f t="shared" si="33"/>
        <v>359</v>
      </c>
      <c r="J66" s="99">
        <f t="shared" si="34"/>
        <v>5776</v>
      </c>
      <c r="K66" s="106">
        <f t="shared" si="35"/>
        <v>27073</v>
      </c>
    </row>
    <row r="67" spans="1:11" ht="15.75">
      <c r="A67" s="14">
        <v>10</v>
      </c>
      <c r="B67" s="14" t="s">
        <v>16</v>
      </c>
      <c r="C67" s="16" t="s">
        <v>256</v>
      </c>
      <c r="D67" s="17">
        <v>382</v>
      </c>
      <c r="E67" s="16" t="s">
        <v>38</v>
      </c>
      <c r="F67" s="70">
        <v>85000</v>
      </c>
      <c r="G67" s="77">
        <v>29133</v>
      </c>
      <c r="H67" s="71">
        <v>2429</v>
      </c>
      <c r="I67" s="69">
        <f t="shared" si="33"/>
        <v>322</v>
      </c>
      <c r="J67" s="99">
        <f t="shared" si="34"/>
        <v>2751</v>
      </c>
      <c r="K67" s="106">
        <f t="shared" si="35"/>
        <v>26704</v>
      </c>
    </row>
    <row r="68" spans="1:11" ht="15.75">
      <c r="A68" s="14">
        <v>11</v>
      </c>
      <c r="B68" s="14" t="s">
        <v>336</v>
      </c>
      <c r="C68" s="16" t="s">
        <v>337</v>
      </c>
      <c r="D68" s="17">
        <v>56</v>
      </c>
      <c r="E68" s="16" t="s">
        <v>38</v>
      </c>
      <c r="F68" s="70">
        <v>50000</v>
      </c>
      <c r="G68" s="77">
        <v>38888</v>
      </c>
      <c r="H68" s="71">
        <v>1389</v>
      </c>
      <c r="I68" s="69">
        <f t="shared" si="33"/>
        <v>429</v>
      </c>
      <c r="J68" s="99">
        <f t="shared" si="34"/>
        <v>1818</v>
      </c>
      <c r="K68" s="106">
        <f t="shared" si="35"/>
        <v>37499</v>
      </c>
    </row>
    <row r="69" spans="1:11" ht="15.75">
      <c r="A69" s="14">
        <v>12</v>
      </c>
      <c r="B69" s="14" t="s">
        <v>336</v>
      </c>
      <c r="C69" s="16" t="s">
        <v>48</v>
      </c>
      <c r="D69" s="17">
        <v>75</v>
      </c>
      <c r="E69" s="16" t="s">
        <v>38</v>
      </c>
      <c r="F69" s="70">
        <v>75000</v>
      </c>
      <c r="G69" s="77">
        <v>66668</v>
      </c>
      <c r="H69" s="71">
        <v>2083</v>
      </c>
      <c r="I69" s="69">
        <f t="shared" si="33"/>
        <v>736</v>
      </c>
      <c r="J69" s="99">
        <f t="shared" si="34"/>
        <v>2819</v>
      </c>
      <c r="K69" s="106">
        <f t="shared" si="35"/>
        <v>64585</v>
      </c>
    </row>
    <row r="70" spans="1:11" ht="16.5">
      <c r="A70" s="27"/>
      <c r="B70" s="13" t="s">
        <v>4</v>
      </c>
      <c r="C70" s="20"/>
      <c r="D70" s="20"/>
      <c r="E70" s="20"/>
      <c r="F70" s="72">
        <f>SUM(F58:F69)</f>
        <v>1655000</v>
      </c>
      <c r="G70" s="72">
        <f t="shared" ref="G70:K70" si="38">SUM(G58:G69)</f>
        <v>833413</v>
      </c>
      <c r="H70" s="72">
        <f t="shared" si="38"/>
        <v>44798</v>
      </c>
      <c r="I70" s="72">
        <f t="shared" si="38"/>
        <v>9971</v>
      </c>
      <c r="J70" s="72">
        <f t="shared" si="38"/>
        <v>54769</v>
      </c>
      <c r="K70" s="72">
        <f t="shared" si="38"/>
        <v>788615</v>
      </c>
    </row>
    <row r="71" spans="1:11" ht="16.5">
      <c r="A71" s="37"/>
      <c r="B71" s="29"/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6.5">
      <c r="A72" s="37"/>
      <c r="B72" s="29" t="s">
        <v>18</v>
      </c>
      <c r="C72" s="30"/>
      <c r="D72" s="30"/>
      <c r="E72" s="30"/>
      <c r="F72" s="78"/>
      <c r="G72" s="79"/>
      <c r="H72" s="76"/>
      <c r="I72" s="80"/>
      <c r="J72" s="76"/>
      <c r="K72" s="55"/>
    </row>
    <row r="73" spans="1:11" ht="15.75">
      <c r="A73" s="27">
        <v>1</v>
      </c>
      <c r="B73" s="14" t="s">
        <v>222</v>
      </c>
      <c r="C73" s="16" t="s">
        <v>223</v>
      </c>
      <c r="D73" s="17">
        <v>350</v>
      </c>
      <c r="E73" s="16" t="s">
        <v>38</v>
      </c>
      <c r="F73" s="77">
        <v>90000</v>
      </c>
      <c r="G73" s="77">
        <v>22500</v>
      </c>
      <c r="H73" s="71">
        <f>ROUND(F73/36,0)</f>
        <v>2500</v>
      </c>
      <c r="I73" s="69">
        <f t="shared" ref="I73:I74" si="39">ROUND(G73*13%*31/365,0)</f>
        <v>248</v>
      </c>
      <c r="J73" s="99">
        <f t="shared" ref="J73:J74" si="40">SUM(H73:I73)</f>
        <v>2748</v>
      </c>
      <c r="K73" s="106">
        <f t="shared" ref="K73:K74" si="41">G73-H73</f>
        <v>20000</v>
      </c>
    </row>
    <row r="74" spans="1:11" ht="16.5">
      <c r="A74" s="27">
        <v>2</v>
      </c>
      <c r="B74" s="14" t="s">
        <v>71</v>
      </c>
      <c r="C74" s="16" t="s">
        <v>235</v>
      </c>
      <c r="D74" s="22">
        <v>357</v>
      </c>
      <c r="E74" s="22" t="s">
        <v>78</v>
      </c>
      <c r="F74" s="85">
        <v>54000</v>
      </c>
      <c r="G74" s="77">
        <v>13500</v>
      </c>
      <c r="H74" s="71">
        <v>1500</v>
      </c>
      <c r="I74" s="69">
        <f t="shared" si="39"/>
        <v>149</v>
      </c>
      <c r="J74" s="99">
        <f t="shared" si="40"/>
        <v>1649</v>
      </c>
      <c r="K74" s="106">
        <f t="shared" si="41"/>
        <v>12000</v>
      </c>
    </row>
    <row r="75" spans="1:11" ht="16.5">
      <c r="A75" s="27">
        <v>3</v>
      </c>
      <c r="B75" s="14" t="s">
        <v>18</v>
      </c>
      <c r="C75" s="16" t="s">
        <v>378</v>
      </c>
      <c r="D75" s="22">
        <v>92</v>
      </c>
      <c r="E75" s="22" t="s">
        <v>38</v>
      </c>
      <c r="F75" s="85">
        <v>150000</v>
      </c>
      <c r="G75" s="77">
        <v>150000</v>
      </c>
      <c r="H75" s="71">
        <v>3000</v>
      </c>
      <c r="I75" s="69">
        <v>2831</v>
      </c>
      <c r="J75" s="99">
        <f t="shared" ref="J75" si="42">SUM(H75:I75)</f>
        <v>5831</v>
      </c>
      <c r="K75" s="106">
        <f t="shared" ref="K75" si="43">G75-H75</f>
        <v>147000</v>
      </c>
    </row>
    <row r="76" spans="1:11" ht="16.5">
      <c r="A76" s="27">
        <v>4</v>
      </c>
      <c r="B76" s="14" t="s">
        <v>18</v>
      </c>
      <c r="C76" s="16" t="s">
        <v>379</v>
      </c>
      <c r="D76" s="22">
        <v>94</v>
      </c>
      <c r="E76" s="22" t="s">
        <v>38</v>
      </c>
      <c r="F76" s="85">
        <v>300000</v>
      </c>
      <c r="G76" s="77">
        <v>300000</v>
      </c>
      <c r="H76" s="71">
        <v>6000</v>
      </c>
      <c r="I76" s="69">
        <v>5663</v>
      </c>
      <c r="J76" s="99">
        <f t="shared" ref="J76" si="44">SUM(H76:I76)</f>
        <v>11663</v>
      </c>
      <c r="K76" s="106">
        <f t="shared" ref="K76" si="45">G76-H76</f>
        <v>294000</v>
      </c>
    </row>
    <row r="77" spans="1:11" ht="16.5">
      <c r="A77" s="27">
        <v>5</v>
      </c>
      <c r="B77" s="14" t="s">
        <v>18</v>
      </c>
      <c r="C77" s="16" t="s">
        <v>380</v>
      </c>
      <c r="D77" s="22">
        <v>96</v>
      </c>
      <c r="E77" s="22" t="s">
        <v>38</v>
      </c>
      <c r="F77" s="85">
        <v>150000</v>
      </c>
      <c r="G77" s="77">
        <v>150000</v>
      </c>
      <c r="H77" s="71">
        <v>3000</v>
      </c>
      <c r="I77" s="69">
        <v>2831</v>
      </c>
      <c r="J77" s="99">
        <f t="shared" ref="J77:J78" si="46">SUM(H77:I77)</f>
        <v>5831</v>
      </c>
      <c r="K77" s="106">
        <f t="shared" ref="K77:K78" si="47">G77-H77</f>
        <v>147000</v>
      </c>
    </row>
    <row r="78" spans="1:11" ht="16.5">
      <c r="A78" s="27">
        <v>6</v>
      </c>
      <c r="B78" s="14" t="s">
        <v>381</v>
      </c>
      <c r="C78" s="16" t="s">
        <v>382</v>
      </c>
      <c r="D78" s="22">
        <v>108</v>
      </c>
      <c r="E78" s="22" t="s">
        <v>38</v>
      </c>
      <c r="F78" s="85">
        <v>150000</v>
      </c>
      <c r="G78" s="77">
        <v>150000</v>
      </c>
      <c r="H78" s="71">
        <v>3000</v>
      </c>
      <c r="I78" s="69">
        <v>1870</v>
      </c>
      <c r="J78" s="99">
        <f t="shared" si="46"/>
        <v>4870</v>
      </c>
      <c r="K78" s="106">
        <f t="shared" si="47"/>
        <v>147000</v>
      </c>
    </row>
    <row r="79" spans="1:11" ht="16.5">
      <c r="A79" s="27">
        <v>7</v>
      </c>
      <c r="B79" s="14" t="s">
        <v>381</v>
      </c>
      <c r="C79" s="16" t="s">
        <v>383</v>
      </c>
      <c r="D79" s="22">
        <v>110</v>
      </c>
      <c r="E79" s="22" t="s">
        <v>38</v>
      </c>
      <c r="F79" s="85">
        <v>160000</v>
      </c>
      <c r="G79" s="77">
        <v>160000</v>
      </c>
      <c r="H79" s="71">
        <v>3200</v>
      </c>
      <c r="I79" s="69">
        <v>1995</v>
      </c>
      <c r="J79" s="99">
        <f t="shared" ref="J79" si="48">SUM(H79:I79)</f>
        <v>5195</v>
      </c>
      <c r="K79" s="106">
        <f t="shared" ref="K79" si="49">G79-H79</f>
        <v>156800</v>
      </c>
    </row>
    <row r="80" spans="1:11" ht="16.5">
      <c r="A80" s="14"/>
      <c r="B80" s="13" t="s">
        <v>4</v>
      </c>
      <c r="C80" s="20"/>
      <c r="D80" s="20"/>
      <c r="E80" s="20"/>
      <c r="F80" s="72">
        <f>SUM(F73:F79)</f>
        <v>1054000</v>
      </c>
      <c r="G80" s="72">
        <f t="shared" ref="G80:K80" si="50">SUM(G73:G79)</f>
        <v>946000</v>
      </c>
      <c r="H80" s="72">
        <f t="shared" si="50"/>
        <v>22200</v>
      </c>
      <c r="I80" s="72">
        <f t="shared" si="50"/>
        <v>15587</v>
      </c>
      <c r="J80" s="72">
        <f t="shared" si="50"/>
        <v>37787</v>
      </c>
      <c r="K80" s="72">
        <f t="shared" si="50"/>
        <v>923800</v>
      </c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79</v>
      </c>
      <c r="C82" s="30"/>
      <c r="D82" s="48"/>
      <c r="E82" s="30"/>
      <c r="F82" s="86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79</v>
      </c>
      <c r="C83" s="16" t="s">
        <v>240</v>
      </c>
      <c r="D83" s="52">
        <v>361</v>
      </c>
      <c r="E83" s="16" t="s">
        <v>78</v>
      </c>
      <c r="F83" s="85">
        <v>100000</v>
      </c>
      <c r="G83" s="77">
        <v>23534</v>
      </c>
      <c r="H83" s="71">
        <f>ROUND(F83/34,0)</f>
        <v>2941</v>
      </c>
      <c r="I83" s="69">
        <f t="shared" ref="I83:I96" si="51">ROUND(G83*13%*31/365,0)</f>
        <v>260</v>
      </c>
      <c r="J83" s="99">
        <f t="shared" ref="J83:J93" si="52">SUM(H83:I83)</f>
        <v>3201</v>
      </c>
      <c r="K83" s="106">
        <f t="shared" ref="K83:K96" si="53">G83-H83</f>
        <v>20593</v>
      </c>
    </row>
    <row r="84" spans="1:11" ht="15.75">
      <c r="A84" s="14">
        <v>2</v>
      </c>
      <c r="B84" s="14" t="s">
        <v>79</v>
      </c>
      <c r="C84" s="16" t="s">
        <v>290</v>
      </c>
      <c r="D84" s="52">
        <v>420</v>
      </c>
      <c r="E84" s="16" t="s">
        <v>78</v>
      </c>
      <c r="F84" s="85">
        <v>150000</v>
      </c>
      <c r="G84" s="70">
        <v>70304</v>
      </c>
      <c r="H84" s="71">
        <v>4688</v>
      </c>
      <c r="I84" s="69">
        <f t="shared" si="51"/>
        <v>776</v>
      </c>
      <c r="J84" s="99">
        <f t="shared" ref="J84:J87" si="54">SUM(H84:I84)</f>
        <v>5464</v>
      </c>
      <c r="K84" s="106">
        <f t="shared" si="53"/>
        <v>65616</v>
      </c>
    </row>
    <row r="85" spans="1:11" ht="15.75">
      <c r="A85" s="14">
        <v>3</v>
      </c>
      <c r="B85" s="14" t="s">
        <v>79</v>
      </c>
      <c r="C85" s="16" t="s">
        <v>338</v>
      </c>
      <c r="D85" s="52">
        <v>58</v>
      </c>
      <c r="E85" s="16" t="s">
        <v>78</v>
      </c>
      <c r="F85" s="85">
        <v>170000</v>
      </c>
      <c r="G85" s="70">
        <v>132224</v>
      </c>
      <c r="H85" s="71">
        <v>4722</v>
      </c>
      <c r="I85" s="69">
        <f t="shared" si="51"/>
        <v>1460</v>
      </c>
      <c r="J85" s="99">
        <f t="shared" si="54"/>
        <v>6182</v>
      </c>
      <c r="K85" s="106">
        <f t="shared" si="53"/>
        <v>127502</v>
      </c>
    </row>
    <row r="86" spans="1:11" ht="15.75">
      <c r="A86" s="14">
        <v>4</v>
      </c>
      <c r="B86" s="14" t="s">
        <v>79</v>
      </c>
      <c r="C86" s="16" t="s">
        <v>341</v>
      </c>
      <c r="D86" s="52">
        <v>64</v>
      </c>
      <c r="E86" s="16" t="s">
        <v>78</v>
      </c>
      <c r="F86" s="85">
        <v>105000</v>
      </c>
      <c r="G86" s="70">
        <v>81664</v>
      </c>
      <c r="H86" s="71">
        <v>2917</v>
      </c>
      <c r="I86" s="69">
        <f t="shared" si="51"/>
        <v>902</v>
      </c>
      <c r="J86" s="99">
        <f t="shared" si="54"/>
        <v>3819</v>
      </c>
      <c r="K86" s="106">
        <f t="shared" si="53"/>
        <v>78747</v>
      </c>
    </row>
    <row r="87" spans="1:11" ht="15.75">
      <c r="A87" s="14">
        <v>5</v>
      </c>
      <c r="B87" s="14" t="s">
        <v>79</v>
      </c>
      <c r="C87" s="16" t="s">
        <v>342</v>
      </c>
      <c r="D87" s="52">
        <v>67</v>
      </c>
      <c r="E87" s="16" t="s">
        <v>78</v>
      </c>
      <c r="F87" s="85">
        <v>180000</v>
      </c>
      <c r="G87" s="70">
        <v>145000</v>
      </c>
      <c r="H87" s="71">
        <v>5000</v>
      </c>
      <c r="I87" s="69">
        <f t="shared" si="51"/>
        <v>1601</v>
      </c>
      <c r="J87" s="99">
        <f t="shared" si="54"/>
        <v>6601</v>
      </c>
      <c r="K87" s="106">
        <f t="shared" si="53"/>
        <v>140000</v>
      </c>
    </row>
    <row r="88" spans="1:11" ht="15.75">
      <c r="A88" s="14">
        <v>6</v>
      </c>
      <c r="B88" s="14" t="s">
        <v>103</v>
      </c>
      <c r="C88" s="16" t="s">
        <v>107</v>
      </c>
      <c r="D88" s="52">
        <v>217</v>
      </c>
      <c r="E88" s="16" t="s">
        <v>78</v>
      </c>
      <c r="F88" s="85">
        <v>100000</v>
      </c>
      <c r="G88" s="77">
        <v>4787</v>
      </c>
      <c r="H88" s="71">
        <f>ROUND(F88/36,0)</f>
        <v>2778</v>
      </c>
      <c r="I88" s="69">
        <f t="shared" si="51"/>
        <v>53</v>
      </c>
      <c r="J88" s="99">
        <f t="shared" si="52"/>
        <v>2831</v>
      </c>
      <c r="K88" s="106">
        <f t="shared" si="53"/>
        <v>2009</v>
      </c>
    </row>
    <row r="89" spans="1:11" ht="15.75">
      <c r="A89" s="14">
        <v>7</v>
      </c>
      <c r="B89" s="14" t="s">
        <v>103</v>
      </c>
      <c r="C89" s="16" t="s">
        <v>105</v>
      </c>
      <c r="D89" s="52">
        <v>218</v>
      </c>
      <c r="E89" s="16" t="s">
        <v>78</v>
      </c>
      <c r="F89" s="85">
        <v>100000</v>
      </c>
      <c r="G89" s="77">
        <v>4787</v>
      </c>
      <c r="H89" s="71">
        <f t="shared" ref="H89:H93" si="55">ROUND(F89/36,0)</f>
        <v>2778</v>
      </c>
      <c r="I89" s="69">
        <f t="shared" si="51"/>
        <v>53</v>
      </c>
      <c r="J89" s="99">
        <f t="shared" si="52"/>
        <v>2831</v>
      </c>
      <c r="K89" s="106">
        <f t="shared" si="53"/>
        <v>2009</v>
      </c>
    </row>
    <row r="90" spans="1:11" ht="15.75">
      <c r="A90" s="14">
        <v>8</v>
      </c>
      <c r="B90" s="14" t="s">
        <v>224</v>
      </c>
      <c r="C90" s="16" t="s">
        <v>225</v>
      </c>
      <c r="D90" s="52">
        <v>351</v>
      </c>
      <c r="E90" s="16" t="s">
        <v>78</v>
      </c>
      <c r="F90" s="85">
        <v>140000</v>
      </c>
      <c r="G90" s="77">
        <v>34997</v>
      </c>
      <c r="H90" s="71">
        <f t="shared" si="55"/>
        <v>3889</v>
      </c>
      <c r="I90" s="69">
        <f t="shared" si="51"/>
        <v>386</v>
      </c>
      <c r="J90" s="99">
        <f t="shared" si="52"/>
        <v>4275</v>
      </c>
      <c r="K90" s="106">
        <f t="shared" si="53"/>
        <v>31108</v>
      </c>
    </row>
    <row r="91" spans="1:11" ht="15.75">
      <c r="A91" s="14">
        <v>9</v>
      </c>
      <c r="B91" s="14" t="s">
        <v>224</v>
      </c>
      <c r="C91" s="16" t="s">
        <v>309</v>
      </c>
      <c r="D91" s="52">
        <v>20</v>
      </c>
      <c r="E91" s="16" t="s">
        <v>78</v>
      </c>
      <c r="F91" s="85">
        <v>100000</v>
      </c>
      <c r="G91" s="77">
        <v>40915</v>
      </c>
      <c r="H91" s="71">
        <v>4545</v>
      </c>
      <c r="I91" s="69">
        <f t="shared" si="51"/>
        <v>452</v>
      </c>
      <c r="J91" s="99">
        <f t="shared" ref="J91:J92" si="56">SUM(H91:I91)</f>
        <v>4997</v>
      </c>
      <c r="K91" s="106">
        <f t="shared" si="53"/>
        <v>36370</v>
      </c>
    </row>
    <row r="92" spans="1:11" ht="15.75">
      <c r="A92" s="14">
        <v>10</v>
      </c>
      <c r="B92" s="14" t="s">
        <v>224</v>
      </c>
      <c r="C92" s="16" t="s">
        <v>313</v>
      </c>
      <c r="D92" s="52">
        <v>28</v>
      </c>
      <c r="E92" s="16" t="s">
        <v>78</v>
      </c>
      <c r="F92" s="85">
        <v>120000</v>
      </c>
      <c r="G92" s="77">
        <v>76021</v>
      </c>
      <c r="H92" s="71">
        <v>3383</v>
      </c>
      <c r="I92" s="69">
        <f t="shared" si="51"/>
        <v>839</v>
      </c>
      <c r="J92" s="99">
        <f t="shared" si="56"/>
        <v>4222</v>
      </c>
      <c r="K92" s="106">
        <f t="shared" si="53"/>
        <v>72638</v>
      </c>
    </row>
    <row r="93" spans="1:11" ht="15.75">
      <c r="A93" s="14">
        <v>11</v>
      </c>
      <c r="B93" s="14" t="s">
        <v>266</v>
      </c>
      <c r="C93" s="16" t="s">
        <v>263</v>
      </c>
      <c r="D93" s="52">
        <v>387</v>
      </c>
      <c r="E93" s="16" t="s">
        <v>78</v>
      </c>
      <c r="F93" s="85">
        <v>85000</v>
      </c>
      <c r="G93" s="77">
        <v>33058</v>
      </c>
      <c r="H93" s="71">
        <f t="shared" si="55"/>
        <v>2361</v>
      </c>
      <c r="I93" s="69">
        <f t="shared" si="51"/>
        <v>365</v>
      </c>
      <c r="J93" s="99">
        <f t="shared" si="52"/>
        <v>2726</v>
      </c>
      <c r="K93" s="106">
        <f t="shared" si="53"/>
        <v>30697</v>
      </c>
    </row>
    <row r="94" spans="1:11" ht="15.75">
      <c r="A94" s="14">
        <v>12</v>
      </c>
      <c r="B94" s="14" t="s">
        <v>266</v>
      </c>
      <c r="C94" s="16" t="s">
        <v>330</v>
      </c>
      <c r="D94" s="52">
        <v>52</v>
      </c>
      <c r="E94" s="16" t="s">
        <v>78</v>
      </c>
      <c r="F94" s="85">
        <v>120000</v>
      </c>
      <c r="G94" s="77">
        <v>86670</v>
      </c>
      <c r="H94" s="71">
        <v>3333</v>
      </c>
      <c r="I94" s="69">
        <f t="shared" si="51"/>
        <v>957</v>
      </c>
      <c r="J94" s="99">
        <f t="shared" ref="J94:J96" si="57">SUM(H94:I94)</f>
        <v>4290</v>
      </c>
      <c r="K94" s="106">
        <f t="shared" si="53"/>
        <v>83337</v>
      </c>
    </row>
    <row r="95" spans="1:11" ht="15.75">
      <c r="A95" s="14">
        <v>13</v>
      </c>
      <c r="B95" s="14" t="s">
        <v>266</v>
      </c>
      <c r="C95" s="16" t="s">
        <v>331</v>
      </c>
      <c r="D95" s="52">
        <v>54</v>
      </c>
      <c r="E95" s="16" t="s">
        <v>78</v>
      </c>
      <c r="F95" s="85">
        <v>110000</v>
      </c>
      <c r="G95" s="77">
        <v>79440</v>
      </c>
      <c r="H95" s="71">
        <v>3056</v>
      </c>
      <c r="I95" s="69">
        <f t="shared" si="51"/>
        <v>877</v>
      </c>
      <c r="J95" s="99">
        <f t="shared" si="57"/>
        <v>3933</v>
      </c>
      <c r="K95" s="106">
        <f t="shared" si="53"/>
        <v>76384</v>
      </c>
    </row>
    <row r="96" spans="1:11" ht="15.75">
      <c r="A96" s="14">
        <v>14</v>
      </c>
      <c r="B96" s="14" t="s">
        <v>132</v>
      </c>
      <c r="C96" s="16" t="s">
        <v>133</v>
      </c>
      <c r="D96" s="52">
        <v>32</v>
      </c>
      <c r="E96" s="16" t="s">
        <v>78</v>
      </c>
      <c r="F96" s="85">
        <v>150000</v>
      </c>
      <c r="G96" s="77">
        <v>99996</v>
      </c>
      <c r="H96" s="71">
        <v>4167</v>
      </c>
      <c r="I96" s="69">
        <f t="shared" si="51"/>
        <v>1104</v>
      </c>
      <c r="J96" s="99">
        <f t="shared" si="57"/>
        <v>5271</v>
      </c>
      <c r="K96" s="106">
        <f t="shared" si="53"/>
        <v>95829</v>
      </c>
    </row>
    <row r="97" spans="1:13" ht="16.5">
      <c r="A97" s="14"/>
      <c r="B97" s="13" t="s">
        <v>4</v>
      </c>
      <c r="C97" s="20"/>
      <c r="D97" s="46"/>
      <c r="E97" s="20"/>
      <c r="F97" s="72">
        <f t="shared" ref="F97:K97" si="58">SUM(F83:F96)</f>
        <v>1730000</v>
      </c>
      <c r="G97" s="72">
        <f t="shared" si="58"/>
        <v>913397</v>
      </c>
      <c r="H97" s="72">
        <f t="shared" si="58"/>
        <v>50558</v>
      </c>
      <c r="I97" s="72">
        <f t="shared" si="58"/>
        <v>10085</v>
      </c>
      <c r="J97" s="72">
        <f t="shared" si="58"/>
        <v>60643</v>
      </c>
      <c r="K97" s="72">
        <f t="shared" si="58"/>
        <v>862839</v>
      </c>
    </row>
    <row r="98" spans="1:13" ht="16.5">
      <c r="A98" s="34"/>
      <c r="B98" s="29"/>
      <c r="C98" s="30"/>
      <c r="D98" s="48"/>
      <c r="E98" s="30"/>
      <c r="F98" s="74"/>
      <c r="G98" s="74"/>
      <c r="H98" s="74"/>
      <c r="I98" s="74"/>
      <c r="J98" s="74"/>
      <c r="K98" s="100"/>
    </row>
    <row r="99" spans="1:13" ht="16.5">
      <c r="A99" s="34"/>
      <c r="B99" s="29" t="s">
        <v>284</v>
      </c>
      <c r="C99" s="30"/>
      <c r="D99" s="30"/>
      <c r="E99" s="30"/>
      <c r="F99" s="78"/>
      <c r="G99" s="79"/>
      <c r="H99" s="74"/>
      <c r="I99" s="80"/>
      <c r="J99" s="74"/>
      <c r="K99" s="55"/>
    </row>
    <row r="100" spans="1:13" ht="15.75">
      <c r="A100" s="14">
        <v>1</v>
      </c>
      <c r="B100" s="14" t="s">
        <v>285</v>
      </c>
      <c r="C100" s="16" t="s">
        <v>315</v>
      </c>
      <c r="D100" s="52">
        <v>30</v>
      </c>
      <c r="E100" s="16" t="s">
        <v>78</v>
      </c>
      <c r="F100" s="85">
        <v>100000</v>
      </c>
      <c r="G100" s="77">
        <v>66664</v>
      </c>
      <c r="H100" s="71">
        <v>2778</v>
      </c>
      <c r="I100" s="69">
        <f>ROUND(G100*13%*31/365,0)</f>
        <v>736</v>
      </c>
      <c r="J100" s="99">
        <f>SUM(H100:I100)</f>
        <v>3514</v>
      </c>
      <c r="K100" s="106">
        <f t="shared" ref="K100:K102" si="59">G100-H100</f>
        <v>63886</v>
      </c>
    </row>
    <row r="101" spans="1:13" ht="15.75">
      <c r="A101" s="14">
        <v>2</v>
      </c>
      <c r="B101" s="14" t="s">
        <v>285</v>
      </c>
      <c r="C101" s="16" t="s">
        <v>323</v>
      </c>
      <c r="D101" s="52">
        <v>42</v>
      </c>
      <c r="E101" s="16" t="s">
        <v>78</v>
      </c>
      <c r="F101" s="85">
        <v>80000</v>
      </c>
      <c r="G101" s="77">
        <v>57780</v>
      </c>
      <c r="H101" s="71">
        <v>2222</v>
      </c>
      <c r="I101" s="69">
        <f t="shared" ref="I101:I102" si="60">ROUND(G101*13%*31/365,0)</f>
        <v>638</v>
      </c>
      <c r="J101" s="99">
        <f>SUM(H101:I101)</f>
        <v>2860</v>
      </c>
      <c r="K101" s="106">
        <f t="shared" si="59"/>
        <v>55558</v>
      </c>
    </row>
    <row r="102" spans="1:13" ht="15.75">
      <c r="A102" s="14">
        <v>3</v>
      </c>
      <c r="B102" s="14" t="s">
        <v>285</v>
      </c>
      <c r="C102" s="16" t="s">
        <v>324</v>
      </c>
      <c r="D102" s="52">
        <v>44</v>
      </c>
      <c r="E102" s="16" t="s">
        <v>78</v>
      </c>
      <c r="F102" s="85">
        <v>150000</v>
      </c>
      <c r="G102" s="77">
        <v>108330</v>
      </c>
      <c r="H102" s="71">
        <v>4167</v>
      </c>
      <c r="I102" s="69">
        <f t="shared" si="60"/>
        <v>1196</v>
      </c>
      <c r="J102" s="99">
        <f>SUM(H102:I102)</f>
        <v>5363</v>
      </c>
      <c r="K102" s="106">
        <f t="shared" si="59"/>
        <v>104163</v>
      </c>
    </row>
    <row r="103" spans="1:13" ht="16.5">
      <c r="A103" s="14"/>
      <c r="B103" s="13" t="s">
        <v>4</v>
      </c>
      <c r="C103" s="20"/>
      <c r="D103" s="46"/>
      <c r="E103" s="20"/>
      <c r="F103" s="72">
        <f>SUM(F100:F102)</f>
        <v>330000</v>
      </c>
      <c r="G103" s="72">
        <f t="shared" ref="G103:K103" si="61">SUM(G100:G102)</f>
        <v>232774</v>
      </c>
      <c r="H103" s="72">
        <f t="shared" si="61"/>
        <v>9167</v>
      </c>
      <c r="I103" s="72">
        <f t="shared" si="61"/>
        <v>2570</v>
      </c>
      <c r="J103" s="72">
        <f t="shared" si="61"/>
        <v>11737</v>
      </c>
      <c r="K103" s="72">
        <f t="shared" si="61"/>
        <v>223607</v>
      </c>
    </row>
    <row r="104" spans="1:13" ht="16.5">
      <c r="A104" s="34"/>
      <c r="B104" s="29"/>
      <c r="C104" s="30"/>
      <c r="D104" s="48"/>
      <c r="E104" s="30"/>
      <c r="F104" s="74"/>
      <c r="G104" s="74"/>
      <c r="H104" s="74"/>
      <c r="I104" s="74"/>
      <c r="J104" s="74"/>
      <c r="K104" s="55"/>
    </row>
    <row r="105" spans="1:13" ht="16.5">
      <c r="A105" s="34"/>
      <c r="B105" s="29" t="s">
        <v>109</v>
      </c>
      <c r="C105" s="30"/>
      <c r="D105" s="48"/>
      <c r="E105" s="30"/>
      <c r="F105" s="86"/>
      <c r="G105" s="79"/>
      <c r="H105" s="74"/>
      <c r="I105" s="80"/>
      <c r="J105" s="74"/>
      <c r="K105" s="55"/>
    </row>
    <row r="106" spans="1:13" ht="15.75">
      <c r="A106" s="14">
        <v>1</v>
      </c>
      <c r="B106" s="14" t="s">
        <v>110</v>
      </c>
      <c r="C106" s="16" t="s">
        <v>111</v>
      </c>
      <c r="D106" s="52">
        <v>225</v>
      </c>
      <c r="E106" s="16" t="s">
        <v>78</v>
      </c>
      <c r="F106" s="85">
        <v>86000</v>
      </c>
      <c r="G106" s="77">
        <v>7163</v>
      </c>
      <c r="H106" s="71">
        <f t="shared" ref="H106:H117" si="62">ROUND(F106/36,0)</f>
        <v>2389</v>
      </c>
      <c r="I106" s="69">
        <f>ROUND(G106*13%*31/365,0)</f>
        <v>79</v>
      </c>
      <c r="J106" s="99">
        <f t="shared" ref="J106:J119" si="63">SUM(H106:I106)</f>
        <v>2468</v>
      </c>
      <c r="K106" s="106">
        <f t="shared" ref="K106:K119" si="64">G106-H106</f>
        <v>4774</v>
      </c>
    </row>
    <row r="107" spans="1:13" ht="15.75">
      <c r="A107" s="14">
        <v>2</v>
      </c>
      <c r="B107" s="14" t="s">
        <v>110</v>
      </c>
      <c r="C107" s="16" t="s">
        <v>112</v>
      </c>
      <c r="D107" s="52">
        <v>226</v>
      </c>
      <c r="E107" s="16" t="s">
        <v>78</v>
      </c>
      <c r="F107" s="85">
        <v>93000</v>
      </c>
      <c r="G107" s="77">
        <v>7761</v>
      </c>
      <c r="H107" s="71">
        <f t="shared" si="62"/>
        <v>2583</v>
      </c>
      <c r="I107" s="69">
        <f t="shared" ref="I107:I118" si="65">ROUND(G107*13%*31/365,0)</f>
        <v>86</v>
      </c>
      <c r="J107" s="99">
        <f t="shared" si="63"/>
        <v>2669</v>
      </c>
      <c r="K107" s="106">
        <f t="shared" si="64"/>
        <v>5178</v>
      </c>
    </row>
    <row r="108" spans="1:13" ht="15.75">
      <c r="A108" s="14">
        <v>3</v>
      </c>
      <c r="B108" s="14" t="s">
        <v>109</v>
      </c>
      <c r="C108" s="16" t="s">
        <v>115</v>
      </c>
      <c r="D108" s="52">
        <v>229</v>
      </c>
      <c r="E108" s="16" t="s">
        <v>78</v>
      </c>
      <c r="F108" s="85">
        <v>141000</v>
      </c>
      <c r="G108" s="77">
        <v>11739</v>
      </c>
      <c r="H108" s="71">
        <f t="shared" si="62"/>
        <v>3917</v>
      </c>
      <c r="I108" s="69">
        <f t="shared" si="65"/>
        <v>130</v>
      </c>
      <c r="J108" s="99">
        <f t="shared" si="63"/>
        <v>4047</v>
      </c>
      <c r="K108" s="106">
        <f t="shared" si="64"/>
        <v>7822</v>
      </c>
    </row>
    <row r="109" spans="1:13" ht="15.75">
      <c r="A109" s="14">
        <v>4</v>
      </c>
      <c r="B109" s="14" t="s">
        <v>110</v>
      </c>
      <c r="C109" s="16" t="s">
        <v>116</v>
      </c>
      <c r="D109" s="52">
        <v>234</v>
      </c>
      <c r="E109" s="16" t="s">
        <v>78</v>
      </c>
      <c r="F109" s="85">
        <v>160000</v>
      </c>
      <c r="G109" s="77">
        <v>13348</v>
      </c>
      <c r="H109" s="71">
        <f t="shared" si="62"/>
        <v>4444</v>
      </c>
      <c r="I109" s="69">
        <f t="shared" si="65"/>
        <v>147</v>
      </c>
      <c r="J109" s="99">
        <f t="shared" si="63"/>
        <v>4591</v>
      </c>
      <c r="K109" s="106">
        <f t="shared" si="64"/>
        <v>8904</v>
      </c>
    </row>
    <row r="110" spans="1:13" ht="15.75">
      <c r="A110" s="14">
        <v>5</v>
      </c>
      <c r="B110" s="14" t="s">
        <v>109</v>
      </c>
      <c r="C110" s="16" t="s">
        <v>213</v>
      </c>
      <c r="D110" s="52">
        <v>333</v>
      </c>
      <c r="E110" s="16" t="s">
        <v>78</v>
      </c>
      <c r="F110" s="85">
        <v>195000</v>
      </c>
      <c r="G110" s="77">
        <v>34420</v>
      </c>
      <c r="H110" s="71">
        <v>5735</v>
      </c>
      <c r="I110" s="69">
        <f t="shared" si="65"/>
        <v>380</v>
      </c>
      <c r="J110" s="99">
        <f t="shared" si="63"/>
        <v>6115</v>
      </c>
      <c r="K110" s="106">
        <f t="shared" si="64"/>
        <v>28685</v>
      </c>
      <c r="M110" s="96"/>
    </row>
    <row r="111" spans="1:13" ht="15.75">
      <c r="A111" s="14">
        <v>6</v>
      </c>
      <c r="B111" s="14" t="s">
        <v>109</v>
      </c>
      <c r="C111" s="16" t="s">
        <v>175</v>
      </c>
      <c r="D111" s="52">
        <v>300</v>
      </c>
      <c r="E111" s="16" t="s">
        <v>78</v>
      </c>
      <c r="F111" s="85">
        <v>95000</v>
      </c>
      <c r="G111" s="77">
        <v>15830</v>
      </c>
      <c r="H111" s="71">
        <f t="shared" si="62"/>
        <v>2639</v>
      </c>
      <c r="I111" s="69">
        <f t="shared" si="65"/>
        <v>175</v>
      </c>
      <c r="J111" s="99">
        <f t="shared" si="63"/>
        <v>2814</v>
      </c>
      <c r="K111" s="106">
        <f t="shared" si="64"/>
        <v>13191</v>
      </c>
      <c r="M111" s="96"/>
    </row>
    <row r="112" spans="1:13" ht="15.75">
      <c r="A112" s="14">
        <v>7</v>
      </c>
      <c r="B112" s="14" t="s">
        <v>109</v>
      </c>
      <c r="C112" s="16" t="s">
        <v>299</v>
      </c>
      <c r="D112" s="52">
        <v>6</v>
      </c>
      <c r="E112" s="16" t="s">
        <v>78</v>
      </c>
      <c r="F112" s="85">
        <v>60000</v>
      </c>
      <c r="G112" s="77">
        <v>4000</v>
      </c>
      <c r="H112" s="71">
        <v>4000</v>
      </c>
      <c r="I112" s="69">
        <f t="shared" si="65"/>
        <v>44</v>
      </c>
      <c r="J112" s="99">
        <f t="shared" si="63"/>
        <v>4044</v>
      </c>
      <c r="K112" s="106">
        <f t="shared" si="64"/>
        <v>0</v>
      </c>
      <c r="M112" s="96"/>
    </row>
    <row r="113" spans="1:11" ht="15.75">
      <c r="A113" s="14">
        <v>8</v>
      </c>
      <c r="B113" s="14" t="s">
        <v>169</v>
      </c>
      <c r="C113" s="16" t="s">
        <v>170</v>
      </c>
      <c r="D113" s="52">
        <v>294</v>
      </c>
      <c r="E113" s="16" t="s">
        <v>78</v>
      </c>
      <c r="F113" s="85">
        <v>55000</v>
      </c>
      <c r="G113" s="77">
        <v>9160</v>
      </c>
      <c r="H113" s="71">
        <f t="shared" si="62"/>
        <v>1528</v>
      </c>
      <c r="I113" s="69">
        <f t="shared" si="65"/>
        <v>101</v>
      </c>
      <c r="J113" s="99">
        <f t="shared" si="63"/>
        <v>1629</v>
      </c>
      <c r="K113" s="106">
        <f t="shared" si="64"/>
        <v>7632</v>
      </c>
    </row>
    <row r="114" spans="1:11" ht="15.75">
      <c r="A114" s="14">
        <v>9</v>
      </c>
      <c r="B114" s="14" t="s">
        <v>169</v>
      </c>
      <c r="C114" s="16" t="s">
        <v>209</v>
      </c>
      <c r="D114" s="52">
        <v>327</v>
      </c>
      <c r="E114" s="16" t="s">
        <v>78</v>
      </c>
      <c r="F114" s="85">
        <v>90000</v>
      </c>
      <c r="G114" s="77">
        <v>17500</v>
      </c>
      <c r="H114" s="71">
        <f t="shared" si="62"/>
        <v>2500</v>
      </c>
      <c r="I114" s="69">
        <f t="shared" si="65"/>
        <v>193</v>
      </c>
      <c r="J114" s="99">
        <f t="shared" si="63"/>
        <v>2693</v>
      </c>
      <c r="K114" s="106">
        <f t="shared" si="64"/>
        <v>15000</v>
      </c>
    </row>
    <row r="115" spans="1:11" ht="15.75">
      <c r="A115" s="14">
        <v>10</v>
      </c>
      <c r="B115" s="14" t="s">
        <v>169</v>
      </c>
      <c r="C115" s="16" t="s">
        <v>208</v>
      </c>
      <c r="D115" s="52">
        <v>326</v>
      </c>
      <c r="E115" s="16" t="s">
        <v>78</v>
      </c>
      <c r="F115" s="85">
        <v>135000</v>
      </c>
      <c r="G115" s="77">
        <v>26250</v>
      </c>
      <c r="H115" s="71">
        <f t="shared" si="62"/>
        <v>3750</v>
      </c>
      <c r="I115" s="69">
        <f t="shared" si="65"/>
        <v>290</v>
      </c>
      <c r="J115" s="99">
        <f t="shared" si="63"/>
        <v>4040</v>
      </c>
      <c r="K115" s="106">
        <f t="shared" si="64"/>
        <v>22500</v>
      </c>
    </row>
    <row r="116" spans="1:11" ht="15.75">
      <c r="A116" s="14">
        <v>11</v>
      </c>
      <c r="B116" s="14" t="s">
        <v>169</v>
      </c>
      <c r="C116" s="16" t="s">
        <v>171</v>
      </c>
      <c r="D116" s="52">
        <v>295</v>
      </c>
      <c r="E116" s="16" t="s">
        <v>78</v>
      </c>
      <c r="F116" s="85">
        <v>80000</v>
      </c>
      <c r="G116" s="77">
        <v>13340</v>
      </c>
      <c r="H116" s="71">
        <f t="shared" si="62"/>
        <v>2222</v>
      </c>
      <c r="I116" s="69">
        <f t="shared" si="65"/>
        <v>147</v>
      </c>
      <c r="J116" s="99">
        <f t="shared" si="63"/>
        <v>2369</v>
      </c>
      <c r="K116" s="106">
        <f t="shared" si="64"/>
        <v>11118</v>
      </c>
    </row>
    <row r="117" spans="1:11" ht="15.75">
      <c r="A117" s="14">
        <v>12</v>
      </c>
      <c r="B117" s="14" t="s">
        <v>273</v>
      </c>
      <c r="C117" s="16" t="s">
        <v>274</v>
      </c>
      <c r="D117" s="52">
        <v>393</v>
      </c>
      <c r="E117" s="16" t="s">
        <v>78</v>
      </c>
      <c r="F117" s="85">
        <v>80000</v>
      </c>
      <c r="G117" s="77">
        <v>33338</v>
      </c>
      <c r="H117" s="71">
        <f t="shared" si="62"/>
        <v>2222</v>
      </c>
      <c r="I117" s="69">
        <f t="shared" si="65"/>
        <v>368</v>
      </c>
      <c r="J117" s="99">
        <f t="shared" si="63"/>
        <v>2590</v>
      </c>
      <c r="K117" s="106">
        <f t="shared" si="64"/>
        <v>31116</v>
      </c>
    </row>
    <row r="118" spans="1:11" ht="15.75">
      <c r="A118" s="14">
        <v>13</v>
      </c>
      <c r="B118" s="14" t="s">
        <v>273</v>
      </c>
      <c r="C118" s="16" t="s">
        <v>275</v>
      </c>
      <c r="D118" s="52">
        <v>394</v>
      </c>
      <c r="E118" s="16" t="s">
        <v>78</v>
      </c>
      <c r="F118" s="85">
        <v>89000</v>
      </c>
      <c r="G118" s="77">
        <v>37088</v>
      </c>
      <c r="H118" s="71">
        <f>ROUND(F118/36,0)</f>
        <v>2472</v>
      </c>
      <c r="I118" s="69">
        <f t="shared" si="65"/>
        <v>409</v>
      </c>
      <c r="J118" s="99">
        <f t="shared" si="63"/>
        <v>2881</v>
      </c>
      <c r="K118" s="106">
        <f t="shared" si="64"/>
        <v>34616</v>
      </c>
    </row>
    <row r="119" spans="1:11" ht="15.75">
      <c r="A119" s="14">
        <v>14</v>
      </c>
      <c r="B119" s="57" t="s">
        <v>109</v>
      </c>
      <c r="C119" s="58" t="s">
        <v>272</v>
      </c>
      <c r="D119" s="64">
        <v>14</v>
      </c>
      <c r="E119" s="58" t="s">
        <v>39</v>
      </c>
      <c r="F119" s="89">
        <v>42000</v>
      </c>
      <c r="G119" s="82">
        <v>10491</v>
      </c>
      <c r="H119" s="83">
        <v>1167</v>
      </c>
      <c r="I119" s="69">
        <f>ROUND(G119*11.5%*31/365,0)</f>
        <v>102</v>
      </c>
      <c r="J119" s="83">
        <f t="shared" si="63"/>
        <v>1269</v>
      </c>
      <c r="K119" s="83">
        <f t="shared" si="64"/>
        <v>9324</v>
      </c>
    </row>
    <row r="120" spans="1:11" ht="16.5">
      <c r="A120" s="34"/>
      <c r="B120" s="13" t="s">
        <v>4</v>
      </c>
      <c r="C120" s="20"/>
      <c r="D120" s="20"/>
      <c r="E120" s="20"/>
      <c r="F120" s="72">
        <f t="shared" ref="F120:K120" si="66">SUM(F106:F119)</f>
        <v>1401000</v>
      </c>
      <c r="G120" s="72">
        <f t="shared" si="66"/>
        <v>241428</v>
      </c>
      <c r="H120" s="72">
        <f t="shared" si="66"/>
        <v>41568</v>
      </c>
      <c r="I120" s="72">
        <f t="shared" si="66"/>
        <v>2651</v>
      </c>
      <c r="J120" s="72">
        <f t="shared" si="66"/>
        <v>44219</v>
      </c>
      <c r="K120" s="72">
        <f t="shared" si="66"/>
        <v>199860</v>
      </c>
    </row>
    <row r="121" spans="1:11" ht="16.5">
      <c r="A121" s="34"/>
      <c r="B121" s="29"/>
      <c r="C121" s="30"/>
      <c r="D121" s="30"/>
      <c r="E121" s="30"/>
      <c r="F121" s="74"/>
      <c r="G121" s="79"/>
      <c r="H121" s="74"/>
      <c r="I121" s="80"/>
      <c r="J121" s="74"/>
      <c r="K121" s="55"/>
    </row>
    <row r="122" spans="1:11" ht="16.5">
      <c r="A122" s="14"/>
      <c r="B122" s="29" t="s">
        <v>125</v>
      </c>
      <c r="C122" s="30"/>
      <c r="D122" s="30"/>
      <c r="E122" s="30"/>
      <c r="F122" s="78"/>
      <c r="G122" s="79"/>
      <c r="H122" s="74"/>
      <c r="I122" s="80"/>
      <c r="J122" s="74"/>
      <c r="K122" s="55"/>
    </row>
    <row r="123" spans="1:11" ht="15.75">
      <c r="A123" s="14">
        <v>1</v>
      </c>
      <c r="B123" s="14" t="s">
        <v>126</v>
      </c>
      <c r="C123" s="16" t="s">
        <v>127</v>
      </c>
      <c r="D123" s="17">
        <v>247</v>
      </c>
      <c r="E123" s="16" t="s">
        <v>78</v>
      </c>
      <c r="F123" s="70">
        <v>100000</v>
      </c>
      <c r="G123" s="70">
        <v>11104</v>
      </c>
      <c r="H123" s="71">
        <f t="shared" ref="H123" si="67">ROUND(F123/36,0)</f>
        <v>2778</v>
      </c>
      <c r="I123" s="69">
        <f>ROUND(G123*13%*31/365,0)</f>
        <v>123</v>
      </c>
      <c r="J123" s="102">
        <f t="shared" ref="J123" si="68">SUM(H123:I123)</f>
        <v>2901</v>
      </c>
      <c r="K123" s="106">
        <f t="shared" ref="K123:K127" si="69">G123-H123</f>
        <v>8326</v>
      </c>
    </row>
    <row r="124" spans="1:11" ht="15.75">
      <c r="A124" s="14">
        <v>2</v>
      </c>
      <c r="B124" s="14" t="s">
        <v>137</v>
      </c>
      <c r="C124" s="16" t="s">
        <v>230</v>
      </c>
      <c r="D124" s="17">
        <v>355</v>
      </c>
      <c r="E124" s="16" t="s">
        <v>78</v>
      </c>
      <c r="F124" s="70">
        <v>50000</v>
      </c>
      <c r="G124" s="70">
        <v>12497</v>
      </c>
      <c r="H124" s="71">
        <f>ROUND(F124/36,0)</f>
        <v>1389</v>
      </c>
      <c r="I124" s="69">
        <f t="shared" ref="I124:I127" si="70">ROUND(G124*13%*31/365,0)</f>
        <v>138</v>
      </c>
      <c r="J124" s="102">
        <f>SUM(H124:I124)</f>
        <v>1527</v>
      </c>
      <c r="K124" s="106">
        <f t="shared" si="69"/>
        <v>11108</v>
      </c>
    </row>
    <row r="125" spans="1:11" ht="16.5">
      <c r="A125" s="14">
        <v>3</v>
      </c>
      <c r="B125" s="14" t="s">
        <v>151</v>
      </c>
      <c r="C125" s="16" t="s">
        <v>177</v>
      </c>
      <c r="D125" s="22">
        <v>302</v>
      </c>
      <c r="E125" s="22" t="s">
        <v>78</v>
      </c>
      <c r="F125" s="85">
        <v>90000</v>
      </c>
      <c r="G125" s="77">
        <v>15000</v>
      </c>
      <c r="H125" s="71">
        <f>ROUND(F125/36,0)</f>
        <v>2500</v>
      </c>
      <c r="I125" s="69">
        <f t="shared" si="70"/>
        <v>166</v>
      </c>
      <c r="J125" s="99">
        <f t="shared" ref="J125:J126" si="71">SUM(H125:I125)</f>
        <v>2666</v>
      </c>
      <c r="K125" s="106">
        <f t="shared" si="69"/>
        <v>12500</v>
      </c>
    </row>
    <row r="126" spans="1:11" ht="16.5">
      <c r="A126" s="14">
        <v>4</v>
      </c>
      <c r="B126" s="14" t="s">
        <v>151</v>
      </c>
      <c r="C126" s="16" t="s">
        <v>178</v>
      </c>
      <c r="D126" s="22">
        <v>303</v>
      </c>
      <c r="E126" s="22" t="s">
        <v>78</v>
      </c>
      <c r="F126" s="85">
        <v>100000</v>
      </c>
      <c r="G126" s="77">
        <v>16660</v>
      </c>
      <c r="H126" s="71">
        <f>ROUND(F126/36,0)</f>
        <v>2778</v>
      </c>
      <c r="I126" s="69">
        <f t="shared" si="70"/>
        <v>184</v>
      </c>
      <c r="J126" s="99">
        <f t="shared" si="71"/>
        <v>2962</v>
      </c>
      <c r="K126" s="106">
        <f t="shared" si="69"/>
        <v>13882</v>
      </c>
    </row>
    <row r="127" spans="1:11" ht="15.75">
      <c r="A127" s="14">
        <v>5</v>
      </c>
      <c r="B127" s="14" t="s">
        <v>134</v>
      </c>
      <c r="C127" s="16" t="s">
        <v>245</v>
      </c>
      <c r="D127" s="52">
        <v>364</v>
      </c>
      <c r="E127" s="16" t="s">
        <v>78</v>
      </c>
      <c r="F127" s="85">
        <v>100000</v>
      </c>
      <c r="G127" s="70">
        <v>30550</v>
      </c>
      <c r="H127" s="71">
        <f>ROUND(F127/36,0)</f>
        <v>2778</v>
      </c>
      <c r="I127" s="69">
        <f t="shared" si="70"/>
        <v>337</v>
      </c>
      <c r="J127" s="102">
        <f>SUM(H127:I127)</f>
        <v>3115</v>
      </c>
      <c r="K127" s="106">
        <f t="shared" si="69"/>
        <v>27772</v>
      </c>
    </row>
    <row r="128" spans="1:11" ht="16.5">
      <c r="A128" s="34"/>
      <c r="B128" s="13" t="s">
        <v>4</v>
      </c>
      <c r="C128" s="20"/>
      <c r="D128" s="20"/>
      <c r="E128" s="20"/>
      <c r="F128" s="88">
        <f t="shared" ref="F128:K128" si="72">SUM(F123:F127)</f>
        <v>440000</v>
      </c>
      <c r="G128" s="88">
        <f t="shared" si="72"/>
        <v>85811</v>
      </c>
      <c r="H128" s="88">
        <f t="shared" si="72"/>
        <v>12223</v>
      </c>
      <c r="I128" s="88">
        <f t="shared" si="72"/>
        <v>948</v>
      </c>
      <c r="J128" s="88">
        <f t="shared" si="72"/>
        <v>13171</v>
      </c>
      <c r="K128" s="88">
        <f t="shared" si="72"/>
        <v>73588</v>
      </c>
    </row>
    <row r="129" spans="1:11" ht="16.5">
      <c r="A129" s="34"/>
      <c r="B129" s="29"/>
      <c r="C129" s="30"/>
      <c r="D129" s="30"/>
      <c r="E129" s="30"/>
      <c r="F129" s="78"/>
      <c r="G129" s="79"/>
      <c r="H129" s="74"/>
      <c r="I129" s="80"/>
      <c r="J129" s="74"/>
      <c r="K129" s="55"/>
    </row>
    <row r="130" spans="1:11" ht="16.5">
      <c r="A130" s="34"/>
      <c r="B130" s="29" t="s">
        <v>148</v>
      </c>
      <c r="C130" s="30"/>
      <c r="D130" s="48"/>
      <c r="E130" s="30"/>
      <c r="F130" s="86"/>
      <c r="G130" s="79"/>
      <c r="H130" s="74"/>
      <c r="I130" s="80"/>
      <c r="J130" s="74"/>
      <c r="K130" s="55"/>
    </row>
    <row r="131" spans="1:11" ht="15.75">
      <c r="A131" s="14">
        <v>1</v>
      </c>
      <c r="B131" s="14" t="s">
        <v>148</v>
      </c>
      <c r="C131" s="16" t="s">
        <v>205</v>
      </c>
      <c r="D131" s="52">
        <v>323</v>
      </c>
      <c r="E131" s="16" t="s">
        <v>78</v>
      </c>
      <c r="F131" s="85">
        <v>100000</v>
      </c>
      <c r="G131" s="77">
        <v>19438</v>
      </c>
      <c r="H131" s="71">
        <f>ROUND(F131/36,0)</f>
        <v>2778</v>
      </c>
      <c r="I131" s="69">
        <f>ROUND(G131*13%*31/365,0)</f>
        <v>215</v>
      </c>
      <c r="J131" s="99">
        <f t="shared" ref="J131:J134" si="73">SUM(H131:I131)</f>
        <v>2993</v>
      </c>
      <c r="K131" s="106">
        <f t="shared" ref="K131:K135" si="74">G131-H131</f>
        <v>16660</v>
      </c>
    </row>
    <row r="132" spans="1:11" ht="15.75">
      <c r="A132" s="14">
        <v>2</v>
      </c>
      <c r="B132" s="14" t="s">
        <v>148</v>
      </c>
      <c r="C132" s="16" t="s">
        <v>279</v>
      </c>
      <c r="D132" s="52">
        <v>406</v>
      </c>
      <c r="E132" s="16" t="s">
        <v>78</v>
      </c>
      <c r="F132" s="85">
        <v>260000</v>
      </c>
      <c r="G132" s="77">
        <v>95327</v>
      </c>
      <c r="H132" s="71">
        <v>8667</v>
      </c>
      <c r="I132" s="69">
        <f t="shared" ref="I132:I134" si="75">ROUND(G132*13%*31/365,0)</f>
        <v>1053</v>
      </c>
      <c r="J132" s="99">
        <f t="shared" si="73"/>
        <v>9720</v>
      </c>
      <c r="K132" s="106">
        <f t="shared" si="74"/>
        <v>86660</v>
      </c>
    </row>
    <row r="133" spans="1:11" ht="15.75">
      <c r="A133" s="14">
        <v>3</v>
      </c>
      <c r="B133" s="14" t="s">
        <v>215</v>
      </c>
      <c r="C133" s="16" t="s">
        <v>216</v>
      </c>
      <c r="D133" s="52">
        <v>342</v>
      </c>
      <c r="E133" s="16" t="s">
        <v>78</v>
      </c>
      <c r="F133" s="85">
        <v>80000</v>
      </c>
      <c r="G133" s="77">
        <v>17784</v>
      </c>
      <c r="H133" s="71">
        <v>2222</v>
      </c>
      <c r="I133" s="69">
        <f t="shared" si="75"/>
        <v>196</v>
      </c>
      <c r="J133" s="99">
        <f t="shared" si="73"/>
        <v>2418</v>
      </c>
      <c r="K133" s="106">
        <f t="shared" si="74"/>
        <v>15562</v>
      </c>
    </row>
    <row r="134" spans="1:11" ht="15.75">
      <c r="A134" s="14">
        <v>4</v>
      </c>
      <c r="B134" s="14" t="s">
        <v>149</v>
      </c>
      <c r="C134" s="16" t="s">
        <v>150</v>
      </c>
      <c r="D134" s="52">
        <v>266</v>
      </c>
      <c r="E134" s="16" t="s">
        <v>78</v>
      </c>
      <c r="F134" s="85">
        <v>155000</v>
      </c>
      <c r="G134" s="77">
        <v>21514</v>
      </c>
      <c r="H134" s="71">
        <f t="shared" ref="H134:H135" si="76">ROUND(F134/36,0)</f>
        <v>4306</v>
      </c>
      <c r="I134" s="69">
        <f t="shared" si="75"/>
        <v>238</v>
      </c>
      <c r="J134" s="99">
        <f t="shared" si="73"/>
        <v>4544</v>
      </c>
      <c r="K134" s="106">
        <f t="shared" si="74"/>
        <v>17208</v>
      </c>
    </row>
    <row r="135" spans="1:11" ht="15.75">
      <c r="A135" s="14">
        <v>5</v>
      </c>
      <c r="B135" s="57" t="s">
        <v>149</v>
      </c>
      <c r="C135" s="58" t="s">
        <v>271</v>
      </c>
      <c r="D135" s="64">
        <v>11</v>
      </c>
      <c r="E135" s="58" t="s">
        <v>39</v>
      </c>
      <c r="F135" s="89">
        <v>40600</v>
      </c>
      <c r="G135" s="82">
        <v>5632</v>
      </c>
      <c r="H135" s="83">
        <f t="shared" si="76"/>
        <v>1128</v>
      </c>
      <c r="I135" s="83">
        <f>ROUND(G135*11.5%*31/365,0)</f>
        <v>55</v>
      </c>
      <c r="J135" s="101">
        <f>SUM(H135:I135)</f>
        <v>1183</v>
      </c>
      <c r="K135" s="106">
        <f t="shared" si="74"/>
        <v>4504</v>
      </c>
    </row>
    <row r="136" spans="1:11" ht="16.5">
      <c r="A136" s="34"/>
      <c r="B136" s="13" t="s">
        <v>4</v>
      </c>
      <c r="C136" s="20"/>
      <c r="D136" s="46"/>
      <c r="E136" s="20"/>
      <c r="F136" s="72">
        <f t="shared" ref="F136:K136" si="77">SUM(F131:F135)</f>
        <v>635600</v>
      </c>
      <c r="G136" s="72">
        <f t="shared" si="77"/>
        <v>159695</v>
      </c>
      <c r="H136" s="72">
        <f t="shared" si="77"/>
        <v>19101</v>
      </c>
      <c r="I136" s="72">
        <f t="shared" si="77"/>
        <v>1757</v>
      </c>
      <c r="J136" s="72">
        <f t="shared" si="77"/>
        <v>20858</v>
      </c>
      <c r="K136" s="72">
        <f t="shared" si="77"/>
        <v>140594</v>
      </c>
    </row>
    <row r="137" spans="1:11" ht="16.5">
      <c r="A137" s="34"/>
      <c r="B137" s="29"/>
      <c r="C137" s="30"/>
      <c r="D137" s="32"/>
      <c r="E137" s="32"/>
      <c r="F137" s="74"/>
      <c r="G137" s="74"/>
      <c r="H137" s="74"/>
      <c r="I137" s="74"/>
      <c r="J137" s="74"/>
      <c r="K137" s="100"/>
    </row>
    <row r="138" spans="1:11" ht="16.5">
      <c r="A138" s="143"/>
      <c r="B138" s="29" t="s">
        <v>162</v>
      </c>
      <c r="C138" s="144"/>
      <c r="D138" s="145"/>
      <c r="E138" s="145"/>
      <c r="F138" s="146"/>
      <c r="G138" s="147"/>
      <c r="H138" s="148"/>
      <c r="I138" s="94"/>
      <c r="J138" s="149"/>
      <c r="K138" s="150"/>
    </row>
    <row r="139" spans="1:11" ht="16.5">
      <c r="A139" s="14">
        <v>1</v>
      </c>
      <c r="B139" s="67" t="s">
        <v>163</v>
      </c>
      <c r="C139" s="16" t="s">
        <v>200</v>
      </c>
      <c r="D139" s="22">
        <v>283</v>
      </c>
      <c r="E139" s="22" t="s">
        <v>78</v>
      </c>
      <c r="F139" s="85">
        <v>100000</v>
      </c>
      <c r="G139" s="77">
        <v>16660</v>
      </c>
      <c r="H139" s="71">
        <f>ROUND(F139/36,0)</f>
        <v>2778</v>
      </c>
      <c r="I139" s="69">
        <f>ROUND(G139*13%*31/365,0)</f>
        <v>184</v>
      </c>
      <c r="J139" s="104">
        <f>SUM(H139:I139)</f>
        <v>2962</v>
      </c>
      <c r="K139" s="106">
        <f t="shared" ref="K139:K141" si="78">G139-H139</f>
        <v>13882</v>
      </c>
    </row>
    <row r="140" spans="1:11" ht="16.5">
      <c r="A140" s="14">
        <v>2</v>
      </c>
      <c r="B140" s="67" t="s">
        <v>227</v>
      </c>
      <c r="C140" s="16" t="s">
        <v>228</v>
      </c>
      <c r="D140" s="22">
        <v>353</v>
      </c>
      <c r="E140" s="22" t="s">
        <v>78</v>
      </c>
      <c r="F140" s="85">
        <v>68000</v>
      </c>
      <c r="G140" s="77">
        <v>16997</v>
      </c>
      <c r="H140" s="71">
        <f>ROUND(F140/36,0)</f>
        <v>1889</v>
      </c>
      <c r="I140" s="69">
        <f t="shared" ref="I140:I141" si="79">ROUND(G140*13%*31/365,0)</f>
        <v>188</v>
      </c>
      <c r="J140" s="104">
        <f>SUM(H140:I140)</f>
        <v>2077</v>
      </c>
      <c r="K140" s="106">
        <f t="shared" si="78"/>
        <v>15108</v>
      </c>
    </row>
    <row r="141" spans="1:11" ht="16.5">
      <c r="A141" s="14">
        <v>3</v>
      </c>
      <c r="B141" s="67" t="s">
        <v>227</v>
      </c>
      <c r="C141" s="16" t="s">
        <v>258</v>
      </c>
      <c r="D141" s="22">
        <v>383</v>
      </c>
      <c r="E141" s="22" t="s">
        <v>78</v>
      </c>
      <c r="F141" s="85">
        <v>90000</v>
      </c>
      <c r="G141" s="77">
        <v>32500</v>
      </c>
      <c r="H141" s="71">
        <f>ROUND(F141/36,0)</f>
        <v>2500</v>
      </c>
      <c r="I141" s="69">
        <f t="shared" si="79"/>
        <v>359</v>
      </c>
      <c r="J141" s="104">
        <f>SUM(H141:I141)</f>
        <v>2859</v>
      </c>
      <c r="K141" s="106">
        <f t="shared" si="78"/>
        <v>30000</v>
      </c>
    </row>
    <row r="142" spans="1:11" ht="16.5">
      <c r="A142" s="34"/>
      <c r="B142" s="56" t="s">
        <v>4</v>
      </c>
      <c r="C142" s="30"/>
      <c r="D142" s="30"/>
      <c r="E142" s="30"/>
      <c r="F142" s="97">
        <f>SUM(F139:F141)</f>
        <v>258000</v>
      </c>
      <c r="G142" s="97">
        <f t="shared" ref="G142:K142" si="80">SUM(G139:G141)</f>
        <v>66157</v>
      </c>
      <c r="H142" s="97">
        <f t="shared" si="80"/>
        <v>7167</v>
      </c>
      <c r="I142" s="97">
        <f t="shared" si="80"/>
        <v>731</v>
      </c>
      <c r="J142" s="97">
        <f t="shared" si="80"/>
        <v>7898</v>
      </c>
      <c r="K142" s="97">
        <f t="shared" si="80"/>
        <v>58990</v>
      </c>
    </row>
    <row r="143" spans="1:11" ht="16.5">
      <c r="A143" s="34"/>
      <c r="B143" s="29"/>
      <c r="C143" s="30"/>
      <c r="D143" s="30"/>
      <c r="E143" s="30"/>
      <c r="F143" s="91"/>
      <c r="G143" s="91"/>
      <c r="H143" s="74"/>
      <c r="I143" s="74"/>
      <c r="J143" s="74"/>
      <c r="K143" s="133"/>
    </row>
    <row r="144" spans="1:11" ht="16.5">
      <c r="A144" s="34"/>
      <c r="B144" s="29" t="s">
        <v>282</v>
      </c>
      <c r="C144" s="30"/>
      <c r="D144" s="30"/>
      <c r="E144" s="30"/>
      <c r="F144" s="78"/>
      <c r="G144" s="79"/>
      <c r="H144" s="74"/>
      <c r="I144" s="80"/>
      <c r="J144" s="74"/>
      <c r="K144" s="55"/>
    </row>
    <row r="145" spans="1:12" ht="16.5">
      <c r="A145" s="14">
        <v>1</v>
      </c>
      <c r="B145" s="67" t="s">
        <v>359</v>
      </c>
      <c r="C145" s="16" t="s">
        <v>360</v>
      </c>
      <c r="D145" s="22">
        <v>77</v>
      </c>
      <c r="E145" s="22" t="s">
        <v>78</v>
      </c>
      <c r="F145" s="85">
        <v>150000</v>
      </c>
      <c r="G145" s="77">
        <v>133332</v>
      </c>
      <c r="H145" s="71">
        <f>ROUND(F145/36,0)</f>
        <v>4167</v>
      </c>
      <c r="I145" s="69">
        <f>ROUND(G145*13%*31/365,0)</f>
        <v>1472</v>
      </c>
      <c r="J145" s="104">
        <f>SUM(H145:I145)</f>
        <v>5639</v>
      </c>
      <c r="K145" s="106">
        <f t="shared" ref="K145" si="81">G145-H145</f>
        <v>129165</v>
      </c>
    </row>
    <row r="146" spans="1:12" ht="16.5">
      <c r="A146" s="34"/>
      <c r="B146" s="29"/>
      <c r="C146" s="30"/>
      <c r="D146" s="30"/>
      <c r="E146" s="30"/>
      <c r="F146" s="97">
        <f>SUM(F145)</f>
        <v>150000</v>
      </c>
      <c r="G146" s="97">
        <f t="shared" ref="G146:K146" si="82">SUM(G145)</f>
        <v>133332</v>
      </c>
      <c r="H146" s="97">
        <f t="shared" si="82"/>
        <v>4167</v>
      </c>
      <c r="I146" s="97">
        <f t="shared" si="82"/>
        <v>1472</v>
      </c>
      <c r="J146" s="97">
        <f t="shared" si="82"/>
        <v>5639</v>
      </c>
      <c r="K146" s="97">
        <f t="shared" si="82"/>
        <v>129165</v>
      </c>
    </row>
    <row r="147" spans="1:12" ht="16.5">
      <c r="A147" s="34"/>
      <c r="B147" s="29" t="s">
        <v>300</v>
      </c>
      <c r="C147" s="30"/>
      <c r="D147" s="30"/>
      <c r="E147" s="30"/>
      <c r="F147" s="78"/>
      <c r="G147" s="79"/>
      <c r="H147" s="74"/>
      <c r="I147" s="80"/>
      <c r="J147" s="74"/>
      <c r="K147" s="55"/>
    </row>
    <row r="148" spans="1:12" ht="16.5">
      <c r="A148" s="14">
        <v>1</v>
      </c>
      <c r="B148" s="67" t="s">
        <v>301</v>
      </c>
      <c r="C148" s="16" t="s">
        <v>302</v>
      </c>
      <c r="D148" s="22">
        <v>8</v>
      </c>
      <c r="E148" s="22" t="s">
        <v>78</v>
      </c>
      <c r="F148" s="85">
        <v>200000</v>
      </c>
      <c r="G148" s="77">
        <v>122216</v>
      </c>
      <c r="H148" s="71">
        <f>ROUND(F148/36,0)</f>
        <v>5556</v>
      </c>
      <c r="I148" s="69">
        <f>ROUND(G148*13%*31/365,0)</f>
        <v>1349</v>
      </c>
      <c r="J148" s="104">
        <f>SUM(H148:I148)</f>
        <v>6905</v>
      </c>
      <c r="K148" s="106">
        <f>SUM(G148-H148)</f>
        <v>116660</v>
      </c>
    </row>
    <row r="149" spans="1:12" ht="16.5">
      <c r="A149" s="152">
        <v>2</v>
      </c>
      <c r="B149" s="67" t="s">
        <v>301</v>
      </c>
      <c r="C149" s="16" t="s">
        <v>304</v>
      </c>
      <c r="D149" s="22">
        <v>12</v>
      </c>
      <c r="E149" s="22" t="s">
        <v>78</v>
      </c>
      <c r="F149" s="85">
        <v>200000</v>
      </c>
      <c r="G149" s="77">
        <v>122216</v>
      </c>
      <c r="H149" s="71">
        <f>ROUND(F149/36,0)</f>
        <v>5556</v>
      </c>
      <c r="I149" s="69">
        <f t="shared" ref="I149:I150" si="83">ROUND(G149*13%*31/365,0)</f>
        <v>1349</v>
      </c>
      <c r="J149" s="104">
        <f>SUM(H149:I149)</f>
        <v>6905</v>
      </c>
      <c r="K149" s="106">
        <f t="shared" ref="K149:K150" si="84">SUM(G149-H149)</f>
        <v>116660</v>
      </c>
    </row>
    <row r="150" spans="1:12" ht="16.5">
      <c r="A150" s="152">
        <v>3</v>
      </c>
      <c r="B150" s="152" t="s">
        <v>301</v>
      </c>
      <c r="C150" s="16" t="s">
        <v>303</v>
      </c>
      <c r="D150" s="22">
        <v>10</v>
      </c>
      <c r="E150" s="22" t="s">
        <v>78</v>
      </c>
      <c r="F150" s="85">
        <v>150000</v>
      </c>
      <c r="G150" s="77">
        <v>91662</v>
      </c>
      <c r="H150" s="71">
        <v>4167</v>
      </c>
      <c r="I150" s="69">
        <f t="shared" si="83"/>
        <v>1012</v>
      </c>
      <c r="J150" s="104">
        <f>SUM(H150:I150)</f>
        <v>5179</v>
      </c>
      <c r="K150" s="106">
        <f t="shared" si="84"/>
        <v>87495</v>
      </c>
    </row>
    <row r="151" spans="1:12" ht="16.5">
      <c r="A151" s="34"/>
      <c r="B151" s="29"/>
      <c r="C151" s="30"/>
      <c r="D151" s="30"/>
      <c r="E151" s="30"/>
      <c r="F151" s="97">
        <f>SUM(F148:F150)</f>
        <v>550000</v>
      </c>
      <c r="G151" s="97">
        <f t="shared" ref="G151:K151" si="85">SUM(G148:G150)</f>
        <v>336094</v>
      </c>
      <c r="H151" s="97">
        <f t="shared" si="85"/>
        <v>15279</v>
      </c>
      <c r="I151" s="97">
        <f t="shared" si="85"/>
        <v>3710</v>
      </c>
      <c r="J151" s="97">
        <f t="shared" si="85"/>
        <v>18989</v>
      </c>
      <c r="K151" s="97">
        <f t="shared" si="85"/>
        <v>320815</v>
      </c>
    </row>
    <row r="152" spans="1:12" ht="16.5">
      <c r="A152" s="34"/>
      <c r="B152" s="29" t="s">
        <v>352</v>
      </c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2" ht="16.5">
      <c r="A153" s="14">
        <v>1</v>
      </c>
      <c r="B153" s="67" t="s">
        <v>350</v>
      </c>
      <c r="C153" s="16" t="s">
        <v>351</v>
      </c>
      <c r="D153" s="22">
        <v>71</v>
      </c>
      <c r="E153" s="22" t="s">
        <v>78</v>
      </c>
      <c r="F153" s="85">
        <v>180000</v>
      </c>
      <c r="G153" s="77">
        <v>150000</v>
      </c>
      <c r="H153" s="71">
        <f>ROUND(F153/36,0)</f>
        <v>5000</v>
      </c>
      <c r="I153" s="69">
        <f>ROUND(G153*13%*31/365,0)</f>
        <v>1656</v>
      </c>
      <c r="J153" s="104">
        <f>SUM(H153:I153)</f>
        <v>6656</v>
      </c>
      <c r="K153" s="106">
        <f t="shared" ref="K153" si="86">G153-H153</f>
        <v>145000</v>
      </c>
    </row>
    <row r="154" spans="1:12" ht="16.5">
      <c r="A154" s="34"/>
      <c r="B154" s="29"/>
      <c r="C154" s="30"/>
      <c r="D154" s="30"/>
      <c r="E154" s="30"/>
      <c r="F154" s="97">
        <f>SUM(F153)</f>
        <v>180000</v>
      </c>
      <c r="G154" s="97">
        <f t="shared" ref="G154:K154" si="87">SUM(G153)</f>
        <v>150000</v>
      </c>
      <c r="H154" s="97">
        <f t="shared" si="87"/>
        <v>5000</v>
      </c>
      <c r="I154" s="97">
        <f t="shared" si="87"/>
        <v>1656</v>
      </c>
      <c r="J154" s="97">
        <f t="shared" si="87"/>
        <v>6656</v>
      </c>
      <c r="K154" s="97">
        <f t="shared" si="87"/>
        <v>145000</v>
      </c>
    </row>
    <row r="155" spans="1:12" ht="17.25" thickBot="1">
      <c r="A155" s="34"/>
      <c r="B155" s="29"/>
      <c r="C155" s="30"/>
      <c r="D155" s="30"/>
      <c r="E155" s="30"/>
      <c r="F155" s="97"/>
      <c r="G155" s="97"/>
      <c r="H155" s="72"/>
      <c r="I155" s="72"/>
      <c r="J155" s="72"/>
      <c r="K155" s="131"/>
    </row>
    <row r="156" spans="1:12" ht="17.25" thickBot="1">
      <c r="B156" s="51" t="s">
        <v>20</v>
      </c>
      <c r="C156" s="39"/>
      <c r="D156" s="39"/>
      <c r="E156" s="39"/>
      <c r="F156" s="72"/>
      <c r="G156" s="72">
        <f>SUM(G9+G24+G34+G41+G55+G70+G80+G97+G103+G120+G128+G136+G142+G146+G151+G154)</f>
        <v>8657578</v>
      </c>
      <c r="H156" s="72">
        <f>SUM(H9+H24+H34+H41+H55+H70+H80+H97+H103+H120+H128+H136+H142+H146+H151+H154)</f>
        <v>393414</v>
      </c>
      <c r="I156" s="72">
        <f>SUM(I9+I24+I34+I41+I55+I70+I80+I97+I103+I120+I128+I136+I142+I146+I151+I154)</f>
        <v>104776</v>
      </c>
      <c r="J156" s="72">
        <f>SUM(J9+J24+J34+J41+J55+J70+J80+J97+J103+J120+J128+J136+J142+J146+J151+J154)</f>
        <v>498190</v>
      </c>
      <c r="K156" s="72">
        <f>SUM(K9+K24+K34+K41+K55+K70+K80+K97+K103+K120+K128+K136+K142+K146+K151+K154)</f>
        <v>8264164</v>
      </c>
    </row>
    <row r="157" spans="1:12">
      <c r="B157" s="2"/>
      <c r="C157" s="2"/>
      <c r="D157" s="3"/>
      <c r="E157" s="3"/>
      <c r="F157" s="3"/>
      <c r="G157" s="3"/>
    </row>
    <row r="158" spans="1:12">
      <c r="B158" s="2"/>
      <c r="C158" s="2"/>
      <c r="D158" s="3"/>
      <c r="E158" s="3"/>
      <c r="F158" s="3"/>
      <c r="G158" s="3"/>
    </row>
    <row r="159" spans="1:12" ht="18.75">
      <c r="E159" s="4"/>
      <c r="F159" s="1"/>
      <c r="G159" s="1"/>
      <c r="L159" t="s">
        <v>321</v>
      </c>
    </row>
    <row r="160" spans="1:12">
      <c r="F160" s="1"/>
      <c r="G160" s="1"/>
    </row>
    <row r="162" spans="2:2" ht="16.5">
      <c r="B162" s="30"/>
    </row>
  </sheetData>
  <mergeCells count="2">
    <mergeCell ref="A2:H2"/>
    <mergeCell ref="B3:H3"/>
  </mergeCells>
  <pageMargins left="0.19685039370078741" right="0.19685039370078741" top="0.31496062992125984" bottom="0.11811023622047245" header="0.19685039370078741" footer="0.31496062992125984"/>
  <pageSetup paperSize="9" scale="77" orientation="portrait" horizontalDpi="0" verticalDpi="0" r:id="rId1"/>
  <rowBreaks count="3" manualBreakCount="3">
    <brk id="35" max="10" man="1"/>
    <brk id="71" max="10" man="1"/>
    <brk id="121" max="1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M160"/>
  <sheetViews>
    <sheetView view="pageBreakPreview" topLeftCell="A2" zoomScale="130" zoomScaleSheetLayoutView="130" workbookViewId="0">
      <selection sqref="A1:K186"/>
    </sheetView>
  </sheetViews>
  <sheetFormatPr defaultRowHeight="15"/>
  <cols>
    <col min="1" max="1" width="4.42578125" customWidth="1"/>
    <col min="2" max="3" width="25.425781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7"/>
    </row>
    <row r="3" spans="1:11" ht="16.5">
      <c r="A3" s="9"/>
      <c r="B3" s="900" t="s">
        <v>366</v>
      </c>
      <c r="C3" s="900"/>
      <c r="D3" s="900"/>
      <c r="E3" s="900"/>
      <c r="F3" s="900"/>
      <c r="G3" s="900"/>
      <c r="H3" s="900"/>
      <c r="I3" s="7"/>
    </row>
    <row r="4" spans="1:11" ht="48" customHeight="1">
      <c r="A4" s="157" t="s">
        <v>0</v>
      </c>
      <c r="B4" s="10" t="s">
        <v>1</v>
      </c>
      <c r="C4" s="10" t="s">
        <v>21</v>
      </c>
      <c r="D4" s="10" t="s">
        <v>22</v>
      </c>
      <c r="E4" s="10" t="s">
        <v>23</v>
      </c>
      <c r="F4" s="11" t="s">
        <v>24</v>
      </c>
      <c r="G4" s="12" t="s">
        <v>25</v>
      </c>
      <c r="H4" s="12" t="s">
        <v>26</v>
      </c>
      <c r="I4" s="12" t="s">
        <v>27</v>
      </c>
      <c r="J4" s="98" t="s">
        <v>57</v>
      </c>
      <c r="K4" s="12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44440</v>
      </c>
      <c r="H6" s="71">
        <f t="shared" ref="H6:H8" si="0">ROUND(F6/36,0)</f>
        <v>2778</v>
      </c>
      <c r="I6" s="69">
        <f>ROUND(G6*13%*31/365,0)</f>
        <v>491</v>
      </c>
      <c r="J6" s="71">
        <f t="shared" ref="J6:J8" si="1">SUM(H6:I6)</f>
        <v>3269</v>
      </c>
      <c r="K6" s="135">
        <f t="shared" ref="K6:K8" si="2">G6-H6</f>
        <v>41662</v>
      </c>
    </row>
    <row r="7" spans="1:11" ht="16.5">
      <c r="A7" s="10">
        <v>2</v>
      </c>
      <c r="B7" s="156" t="s">
        <v>353</v>
      </c>
      <c r="C7" s="122" t="s">
        <v>354</v>
      </c>
      <c r="D7" s="124">
        <v>72</v>
      </c>
      <c r="E7" s="122" t="s">
        <v>38</v>
      </c>
      <c r="F7" s="70">
        <v>30000</v>
      </c>
      <c r="G7" s="77">
        <v>26668</v>
      </c>
      <c r="H7" s="71">
        <f t="shared" si="0"/>
        <v>833</v>
      </c>
      <c r="I7" s="69">
        <f t="shared" ref="I7:I8" si="3">ROUND(G7*13%*31/365,0)</f>
        <v>294</v>
      </c>
      <c r="J7" s="71">
        <f t="shared" si="1"/>
        <v>1127</v>
      </c>
      <c r="K7" s="135">
        <f t="shared" si="2"/>
        <v>25835</v>
      </c>
    </row>
    <row r="8" spans="1:11" ht="16.5">
      <c r="A8" s="10">
        <v>3</v>
      </c>
      <c r="B8" s="156" t="s">
        <v>353</v>
      </c>
      <c r="C8" s="122" t="s">
        <v>362</v>
      </c>
      <c r="D8" s="124">
        <v>74</v>
      </c>
      <c r="E8" s="122" t="s">
        <v>38</v>
      </c>
      <c r="F8" s="70">
        <v>50000</v>
      </c>
      <c r="G8" s="77">
        <v>45833</v>
      </c>
      <c r="H8" s="71">
        <f t="shared" si="0"/>
        <v>1389</v>
      </c>
      <c r="I8" s="69">
        <f t="shared" si="3"/>
        <v>506</v>
      </c>
      <c r="J8" s="71">
        <f t="shared" si="1"/>
        <v>1895</v>
      </c>
      <c r="K8" s="135">
        <f t="shared" si="2"/>
        <v>44444</v>
      </c>
    </row>
    <row r="9" spans="1:11" ht="16.5">
      <c r="A9" s="10"/>
      <c r="B9" s="13" t="s">
        <v>4</v>
      </c>
      <c r="C9" s="10"/>
      <c r="D9" s="10"/>
      <c r="E9" s="10"/>
      <c r="F9" s="127">
        <f>SUM(F6:F8)</f>
        <v>180000</v>
      </c>
      <c r="G9" s="127">
        <f t="shared" ref="G9:K9" si="4">SUM(G6:G8)</f>
        <v>116941</v>
      </c>
      <c r="H9" s="127">
        <f t="shared" si="4"/>
        <v>5000</v>
      </c>
      <c r="I9" s="127">
        <f t="shared" si="4"/>
        <v>1291</v>
      </c>
      <c r="J9" s="127">
        <f t="shared" si="4"/>
        <v>6291</v>
      </c>
      <c r="K9" s="127">
        <f t="shared" si="4"/>
        <v>111941</v>
      </c>
    </row>
    <row r="10" spans="1:11" ht="16.5">
      <c r="A10" s="28"/>
      <c r="B10" s="29" t="s">
        <v>5</v>
      </c>
      <c r="C10" s="30"/>
      <c r="D10" s="30"/>
      <c r="E10" s="30"/>
      <c r="F10" s="73"/>
      <c r="G10" s="73"/>
      <c r="H10" s="75"/>
      <c r="I10" s="76"/>
      <c r="J10" s="76"/>
      <c r="K10" s="120"/>
    </row>
    <row r="11" spans="1:11" ht="15.75">
      <c r="A11" s="15">
        <v>1</v>
      </c>
      <c r="B11" s="14" t="s">
        <v>9</v>
      </c>
      <c r="C11" s="16" t="s">
        <v>90</v>
      </c>
      <c r="D11" s="17">
        <v>213</v>
      </c>
      <c r="E11" s="16" t="s">
        <v>38</v>
      </c>
      <c r="F11" s="70">
        <v>90000</v>
      </c>
      <c r="G11" s="77">
        <v>10000</v>
      </c>
      <c r="H11" s="71">
        <f>ROUND(F11/36,0)</f>
        <v>2500</v>
      </c>
      <c r="I11" s="69">
        <f>ROUND(G11*13%*31/365,0)</f>
        <v>110</v>
      </c>
      <c r="J11" s="71">
        <f t="shared" ref="J11:J22" si="5">SUM(H11:I11)</f>
        <v>2610</v>
      </c>
      <c r="K11" s="106">
        <f t="shared" ref="K11:K22" si="6">G11-H11</f>
        <v>7500</v>
      </c>
    </row>
    <row r="12" spans="1:11" ht="15.75">
      <c r="A12" s="15">
        <v>2</v>
      </c>
      <c r="B12" s="14" t="s">
        <v>7</v>
      </c>
      <c r="C12" s="16" t="s">
        <v>34</v>
      </c>
      <c r="D12" s="17">
        <v>143</v>
      </c>
      <c r="E12" s="16" t="s">
        <v>38</v>
      </c>
      <c r="F12" s="70">
        <v>100000</v>
      </c>
      <c r="G12" s="77">
        <v>2770</v>
      </c>
      <c r="H12" s="71">
        <v>2770</v>
      </c>
      <c r="I12" s="69">
        <f t="shared" ref="I12:I22" si="7">ROUND(G12*13%*31/365,0)</f>
        <v>31</v>
      </c>
      <c r="J12" s="71">
        <f t="shared" si="5"/>
        <v>2801</v>
      </c>
      <c r="K12" s="106">
        <f t="shared" si="6"/>
        <v>0</v>
      </c>
    </row>
    <row r="13" spans="1:11" ht="16.5">
      <c r="A13" s="15">
        <v>3</v>
      </c>
      <c r="B13" s="14" t="s">
        <v>7</v>
      </c>
      <c r="C13" s="116" t="s">
        <v>58</v>
      </c>
      <c r="D13" s="17">
        <v>144</v>
      </c>
      <c r="E13" s="16" t="s">
        <v>38</v>
      </c>
      <c r="F13" s="70">
        <v>85000</v>
      </c>
      <c r="G13" s="77">
        <v>2365</v>
      </c>
      <c r="H13" s="71">
        <v>2365</v>
      </c>
      <c r="I13" s="69">
        <f t="shared" si="7"/>
        <v>26</v>
      </c>
      <c r="J13" s="71">
        <f t="shared" si="5"/>
        <v>2391</v>
      </c>
      <c r="K13" s="106">
        <f t="shared" si="6"/>
        <v>0</v>
      </c>
    </row>
    <row r="14" spans="1:11" ht="15.75">
      <c r="A14" s="15">
        <v>4</v>
      </c>
      <c r="B14" s="14" t="s">
        <v>7</v>
      </c>
      <c r="C14" s="16" t="s">
        <v>35</v>
      </c>
      <c r="D14" s="17">
        <v>145</v>
      </c>
      <c r="E14" s="16" t="s">
        <v>38</v>
      </c>
      <c r="F14" s="70">
        <v>90000</v>
      </c>
      <c r="G14" s="77">
        <v>2500</v>
      </c>
      <c r="H14" s="71">
        <f t="shared" ref="H14:H21" si="8">ROUND(F14/36,0)</f>
        <v>2500</v>
      </c>
      <c r="I14" s="69">
        <f t="shared" si="7"/>
        <v>28</v>
      </c>
      <c r="J14" s="71">
        <f t="shared" si="5"/>
        <v>2528</v>
      </c>
      <c r="K14" s="106">
        <f t="shared" si="6"/>
        <v>0</v>
      </c>
    </row>
    <row r="15" spans="1:11" ht="15.75">
      <c r="A15" s="15">
        <v>5</v>
      </c>
      <c r="B15" s="14" t="s">
        <v>179</v>
      </c>
      <c r="C15" s="16" t="s">
        <v>367</v>
      </c>
      <c r="D15" s="17">
        <v>82</v>
      </c>
      <c r="E15" s="16" t="s">
        <v>38</v>
      </c>
      <c r="F15" s="70">
        <v>250000</v>
      </c>
      <c r="G15" s="77">
        <v>244565</v>
      </c>
      <c r="H15" s="71">
        <v>5435</v>
      </c>
      <c r="I15" s="69">
        <f t="shared" si="7"/>
        <v>2700</v>
      </c>
      <c r="J15" s="71">
        <f t="shared" si="5"/>
        <v>8135</v>
      </c>
      <c r="K15" s="106">
        <f t="shared" si="6"/>
        <v>239130</v>
      </c>
    </row>
    <row r="16" spans="1:11" ht="15.75">
      <c r="A16" s="15">
        <v>6</v>
      </c>
      <c r="B16" s="14" t="s">
        <v>179</v>
      </c>
      <c r="C16" s="16" t="s">
        <v>376</v>
      </c>
      <c r="D16" s="17">
        <v>84</v>
      </c>
      <c r="E16" s="16" t="s">
        <v>38</v>
      </c>
      <c r="F16" s="70">
        <v>250000</v>
      </c>
      <c r="G16" s="77">
        <v>245000</v>
      </c>
      <c r="H16" s="71">
        <v>5000</v>
      </c>
      <c r="I16" s="69">
        <f t="shared" si="7"/>
        <v>2705</v>
      </c>
      <c r="J16" s="71">
        <f t="shared" si="5"/>
        <v>7705</v>
      </c>
      <c r="K16" s="106">
        <f t="shared" si="6"/>
        <v>240000</v>
      </c>
    </row>
    <row r="17" spans="1:11" ht="15.75">
      <c r="A17" s="15">
        <v>7</v>
      </c>
      <c r="B17" s="14" t="s">
        <v>5</v>
      </c>
      <c r="C17" s="16" t="s">
        <v>375</v>
      </c>
      <c r="D17" s="17">
        <v>86</v>
      </c>
      <c r="E17" s="16" t="s">
        <v>38</v>
      </c>
      <c r="F17" s="70">
        <v>400000</v>
      </c>
      <c r="G17" s="77">
        <v>400000</v>
      </c>
      <c r="H17" s="71">
        <v>8000</v>
      </c>
      <c r="I17" s="69">
        <f t="shared" si="7"/>
        <v>4416</v>
      </c>
      <c r="J17" s="71">
        <f t="shared" si="5"/>
        <v>12416</v>
      </c>
      <c r="K17" s="106">
        <f t="shared" si="6"/>
        <v>392000</v>
      </c>
    </row>
    <row r="18" spans="1:11" ht="15.75">
      <c r="A18" s="15">
        <v>8</v>
      </c>
      <c r="B18" s="14" t="s">
        <v>357</v>
      </c>
      <c r="C18" s="16" t="s">
        <v>370</v>
      </c>
      <c r="D18" s="17">
        <v>275</v>
      </c>
      <c r="E18" s="16" t="s">
        <v>38</v>
      </c>
      <c r="F18" s="70">
        <v>200000</v>
      </c>
      <c r="G18" s="77">
        <v>23540</v>
      </c>
      <c r="H18" s="71">
        <f>ROUND(F18/34,0)</f>
        <v>5882</v>
      </c>
      <c r="I18" s="69">
        <f t="shared" si="7"/>
        <v>260</v>
      </c>
      <c r="J18" s="71">
        <f t="shared" si="5"/>
        <v>6142</v>
      </c>
      <c r="K18" s="106">
        <f t="shared" si="6"/>
        <v>17658</v>
      </c>
    </row>
    <row r="19" spans="1:11" ht="15.75">
      <c r="A19" s="15">
        <v>9</v>
      </c>
      <c r="B19" s="14" t="s">
        <v>357</v>
      </c>
      <c r="C19" s="16" t="s">
        <v>371</v>
      </c>
      <c r="D19" s="17">
        <v>87</v>
      </c>
      <c r="E19" s="16" t="s">
        <v>38</v>
      </c>
      <c r="F19" s="70">
        <v>275000</v>
      </c>
      <c r="G19" s="77">
        <v>275000</v>
      </c>
      <c r="H19" s="71">
        <v>5500</v>
      </c>
      <c r="I19" s="69">
        <f t="shared" si="7"/>
        <v>3036</v>
      </c>
      <c r="J19" s="71">
        <f t="shared" ref="J19" si="9">SUM(H19:I19)</f>
        <v>8536</v>
      </c>
      <c r="K19" s="106">
        <f t="shared" ref="K19" si="10">G19-H19</f>
        <v>269500</v>
      </c>
    </row>
    <row r="20" spans="1:11" ht="15.75">
      <c r="A20" s="15">
        <v>10</v>
      </c>
      <c r="B20" s="14" t="s">
        <v>368</v>
      </c>
      <c r="C20" s="16" t="s">
        <v>372</v>
      </c>
      <c r="D20" s="17">
        <v>90</v>
      </c>
      <c r="E20" s="16" t="s">
        <v>38</v>
      </c>
      <c r="F20" s="70">
        <v>340000</v>
      </c>
      <c r="G20" s="77">
        <v>340000</v>
      </c>
      <c r="H20" s="71">
        <v>6800</v>
      </c>
      <c r="I20" s="69">
        <v>4237</v>
      </c>
      <c r="J20" s="71">
        <f t="shared" ref="J20" si="11">SUM(H20:I20)</f>
        <v>11037</v>
      </c>
      <c r="K20" s="106">
        <f t="shared" ref="K20" si="12">G20-H20</f>
        <v>333200</v>
      </c>
    </row>
    <row r="21" spans="1:11" ht="15.75">
      <c r="A21" s="15">
        <v>11</v>
      </c>
      <c r="B21" s="14" t="s">
        <v>128</v>
      </c>
      <c r="C21" s="16" t="s">
        <v>373</v>
      </c>
      <c r="D21" s="17">
        <v>291</v>
      </c>
      <c r="E21" s="16" t="s">
        <v>38</v>
      </c>
      <c r="F21" s="70">
        <v>150000</v>
      </c>
      <c r="G21" s="77">
        <v>29157</v>
      </c>
      <c r="H21" s="71">
        <f t="shared" si="8"/>
        <v>4167</v>
      </c>
      <c r="I21" s="69">
        <f t="shared" si="7"/>
        <v>322</v>
      </c>
      <c r="J21" s="71">
        <f t="shared" si="5"/>
        <v>4489</v>
      </c>
      <c r="K21" s="106">
        <f t="shared" si="6"/>
        <v>24990</v>
      </c>
    </row>
    <row r="22" spans="1:11" ht="15.75">
      <c r="A22" s="15">
        <v>12</v>
      </c>
      <c r="B22" s="14" t="s">
        <v>363</v>
      </c>
      <c r="C22" s="16" t="s">
        <v>374</v>
      </c>
      <c r="D22" s="17">
        <v>80</v>
      </c>
      <c r="E22" s="16" t="s">
        <v>38</v>
      </c>
      <c r="F22" s="70">
        <v>200000</v>
      </c>
      <c r="G22" s="77">
        <v>192000</v>
      </c>
      <c r="H22" s="71">
        <v>4000</v>
      </c>
      <c r="I22" s="69">
        <f t="shared" si="7"/>
        <v>2120</v>
      </c>
      <c r="J22" s="71">
        <f t="shared" si="5"/>
        <v>6120</v>
      </c>
      <c r="K22" s="106">
        <f t="shared" si="6"/>
        <v>188000</v>
      </c>
    </row>
    <row r="23" spans="1:11" ht="16.5">
      <c r="A23" s="15"/>
      <c r="B23" s="13" t="s">
        <v>4</v>
      </c>
      <c r="C23" s="20"/>
      <c r="D23" s="20"/>
      <c r="E23" s="20"/>
      <c r="F23" s="72">
        <f t="shared" ref="F23:K23" si="13">SUM(F11:F22)</f>
        <v>2430000</v>
      </c>
      <c r="G23" s="72">
        <f t="shared" si="13"/>
        <v>1766897</v>
      </c>
      <c r="H23" s="72">
        <f t="shared" si="13"/>
        <v>54919</v>
      </c>
      <c r="I23" s="72">
        <f t="shared" si="13"/>
        <v>19991</v>
      </c>
      <c r="J23" s="72">
        <f t="shared" si="13"/>
        <v>74910</v>
      </c>
      <c r="K23" s="72">
        <f t="shared" si="13"/>
        <v>1711978</v>
      </c>
    </row>
    <row r="24" spans="1:11" ht="16.5">
      <c r="A24" s="28"/>
      <c r="B24" s="29"/>
      <c r="C24" s="30"/>
      <c r="D24" s="30"/>
      <c r="E24" s="30"/>
      <c r="F24" s="78"/>
      <c r="G24" s="79"/>
      <c r="H24" s="74"/>
      <c r="I24" s="80"/>
      <c r="J24" s="74"/>
      <c r="K24" s="106"/>
    </row>
    <row r="25" spans="1:11" ht="16.5">
      <c r="A25" s="28"/>
      <c r="B25" s="29" t="s">
        <v>10</v>
      </c>
      <c r="C25" s="30"/>
      <c r="D25" s="30"/>
      <c r="E25" s="30"/>
      <c r="F25" s="78"/>
      <c r="G25" s="79"/>
      <c r="H25" s="76"/>
      <c r="I25" s="80"/>
      <c r="J25" s="76"/>
      <c r="K25" s="55"/>
    </row>
    <row r="26" spans="1:11" ht="15.75">
      <c r="A26" s="15">
        <v>1</v>
      </c>
      <c r="B26" s="158" t="s">
        <v>10</v>
      </c>
      <c r="C26" s="16" t="s">
        <v>140</v>
      </c>
      <c r="D26" s="26" t="s">
        <v>141</v>
      </c>
      <c r="E26" s="16" t="s">
        <v>38</v>
      </c>
      <c r="F26" s="70">
        <v>250000</v>
      </c>
      <c r="G26" s="77">
        <v>34736</v>
      </c>
      <c r="H26" s="71">
        <v>6944</v>
      </c>
      <c r="I26" s="69">
        <f>ROUND(G26*13%*31/365,0)</f>
        <v>384</v>
      </c>
      <c r="J26" s="69">
        <f t="shared" ref="J26:J30" si="14">SUM(H26:I26)</f>
        <v>7328</v>
      </c>
      <c r="K26" s="106">
        <f t="shared" ref="K26:K32" si="15">G26-H26</f>
        <v>27792</v>
      </c>
    </row>
    <row r="27" spans="1:11" ht="15.75">
      <c r="A27" s="15">
        <v>2</v>
      </c>
      <c r="B27" s="158" t="s">
        <v>91</v>
      </c>
      <c r="C27" s="16" t="s">
        <v>93</v>
      </c>
      <c r="D27" s="26" t="s">
        <v>95</v>
      </c>
      <c r="E27" s="16" t="s">
        <v>38</v>
      </c>
      <c r="F27" s="70">
        <v>25000</v>
      </c>
      <c r="G27" s="77">
        <v>2792</v>
      </c>
      <c r="H27" s="71">
        <v>694</v>
      </c>
      <c r="I27" s="69">
        <f t="shared" ref="I27:I33" si="16">ROUND(G27*13%*31/365,0)</f>
        <v>31</v>
      </c>
      <c r="J27" s="69">
        <f t="shared" si="14"/>
        <v>725</v>
      </c>
      <c r="K27" s="106">
        <f t="shared" si="15"/>
        <v>2098</v>
      </c>
    </row>
    <row r="28" spans="1:11" ht="15.75">
      <c r="A28" s="15">
        <v>3</v>
      </c>
      <c r="B28" s="158" t="s">
        <v>182</v>
      </c>
      <c r="C28" s="16" t="s">
        <v>194</v>
      </c>
      <c r="D28" s="26" t="s">
        <v>195</v>
      </c>
      <c r="E28" s="16" t="s">
        <v>38</v>
      </c>
      <c r="F28" s="70">
        <v>120000</v>
      </c>
      <c r="G28" s="77">
        <v>23343</v>
      </c>
      <c r="H28" s="71">
        <v>3333</v>
      </c>
      <c r="I28" s="69">
        <f t="shared" si="16"/>
        <v>258</v>
      </c>
      <c r="J28" s="69">
        <f t="shared" si="14"/>
        <v>3591</v>
      </c>
      <c r="K28" s="106">
        <f t="shared" si="15"/>
        <v>20010</v>
      </c>
    </row>
    <row r="29" spans="1:11" ht="15.75">
      <c r="A29" s="15">
        <v>4</v>
      </c>
      <c r="B29" s="158" t="s">
        <v>268</v>
      </c>
      <c r="C29" s="16" t="s">
        <v>202</v>
      </c>
      <c r="D29" s="26" t="s">
        <v>203</v>
      </c>
      <c r="E29" s="16" t="s">
        <v>38</v>
      </c>
      <c r="F29" s="70">
        <v>90000</v>
      </c>
      <c r="G29" s="77">
        <v>20000</v>
      </c>
      <c r="H29" s="71">
        <f t="shared" ref="H29:H32" si="17">ROUND(F29/36,0)</f>
        <v>2500</v>
      </c>
      <c r="I29" s="69">
        <f t="shared" si="16"/>
        <v>221</v>
      </c>
      <c r="J29" s="69">
        <f t="shared" si="14"/>
        <v>2721</v>
      </c>
      <c r="K29" s="106">
        <f t="shared" si="15"/>
        <v>17500</v>
      </c>
    </row>
    <row r="30" spans="1:11" ht="15.75">
      <c r="A30" s="15">
        <v>5</v>
      </c>
      <c r="B30" s="158" t="s">
        <v>182</v>
      </c>
      <c r="C30" s="16" t="s">
        <v>221</v>
      </c>
      <c r="D30" s="26" t="s">
        <v>219</v>
      </c>
      <c r="E30" s="16" t="s">
        <v>38</v>
      </c>
      <c r="F30" s="70">
        <v>85000</v>
      </c>
      <c r="G30" s="77">
        <v>23614</v>
      </c>
      <c r="H30" s="71">
        <f t="shared" si="17"/>
        <v>2361</v>
      </c>
      <c r="I30" s="69">
        <f t="shared" si="16"/>
        <v>261</v>
      </c>
      <c r="J30" s="69">
        <f t="shared" si="14"/>
        <v>2622</v>
      </c>
      <c r="K30" s="106">
        <f t="shared" si="15"/>
        <v>21253</v>
      </c>
    </row>
    <row r="31" spans="1:11" ht="15.75">
      <c r="A31" s="15">
        <v>6</v>
      </c>
      <c r="B31" s="158" t="s">
        <v>120</v>
      </c>
      <c r="C31" s="16" t="s">
        <v>305</v>
      </c>
      <c r="D31" s="26" t="s">
        <v>306</v>
      </c>
      <c r="E31" s="16" t="s">
        <v>38</v>
      </c>
      <c r="F31" s="70">
        <v>170000</v>
      </c>
      <c r="G31" s="77">
        <v>108614</v>
      </c>
      <c r="H31" s="71">
        <f t="shared" si="17"/>
        <v>4722</v>
      </c>
      <c r="I31" s="69">
        <f t="shared" si="16"/>
        <v>1199</v>
      </c>
      <c r="J31" s="69">
        <f t="shared" ref="J31:J32" si="18">SUM(H31:I31)</f>
        <v>5921</v>
      </c>
      <c r="K31" s="106">
        <f t="shared" si="15"/>
        <v>103892</v>
      </c>
    </row>
    <row r="32" spans="1:11" ht="15.75">
      <c r="A32" s="15">
        <v>7</v>
      </c>
      <c r="B32" s="158" t="s">
        <v>120</v>
      </c>
      <c r="C32" s="16" t="s">
        <v>307</v>
      </c>
      <c r="D32" s="26" t="s">
        <v>308</v>
      </c>
      <c r="E32" s="16" t="s">
        <v>38</v>
      </c>
      <c r="F32" s="70">
        <v>150000</v>
      </c>
      <c r="G32" s="77">
        <v>95829</v>
      </c>
      <c r="H32" s="71">
        <f t="shared" si="17"/>
        <v>4167</v>
      </c>
      <c r="I32" s="69">
        <f t="shared" si="16"/>
        <v>1058</v>
      </c>
      <c r="J32" s="69">
        <f t="shared" si="18"/>
        <v>5225</v>
      </c>
      <c r="K32" s="106">
        <f t="shared" si="15"/>
        <v>91662</v>
      </c>
    </row>
    <row r="33" spans="1:11" ht="15.75">
      <c r="A33" s="15">
        <v>8</v>
      </c>
      <c r="B33" s="158" t="s">
        <v>120</v>
      </c>
      <c r="C33" s="16" t="s">
        <v>325</v>
      </c>
      <c r="D33" s="26" t="s">
        <v>326</v>
      </c>
      <c r="E33" s="16" t="s">
        <v>38</v>
      </c>
      <c r="F33" s="70">
        <v>130000</v>
      </c>
      <c r="G33" s="77">
        <v>97501</v>
      </c>
      <c r="H33" s="71">
        <v>3611</v>
      </c>
      <c r="I33" s="69">
        <f t="shared" si="16"/>
        <v>1077</v>
      </c>
      <c r="J33" s="69">
        <f>SUM(H33:I33)</f>
        <v>4688</v>
      </c>
      <c r="K33" s="106">
        <f>G33-H33</f>
        <v>93890</v>
      </c>
    </row>
    <row r="34" spans="1:11" ht="16.5">
      <c r="A34" s="15"/>
      <c r="B34" s="13" t="s">
        <v>4</v>
      </c>
      <c r="C34" s="20"/>
      <c r="D34" s="20"/>
      <c r="E34" s="20"/>
      <c r="F34" s="72">
        <f>SUM(F26:F33)</f>
        <v>1020000</v>
      </c>
      <c r="G34" s="72">
        <f t="shared" ref="G34:K34" si="19">SUM(G26:G33)</f>
        <v>406429</v>
      </c>
      <c r="H34" s="72">
        <f t="shared" si="19"/>
        <v>28332</v>
      </c>
      <c r="I34" s="72">
        <f t="shared" si="19"/>
        <v>4489</v>
      </c>
      <c r="J34" s="72">
        <f t="shared" si="19"/>
        <v>32821</v>
      </c>
      <c r="K34" s="72">
        <f t="shared" si="19"/>
        <v>378097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349</v>
      </c>
      <c r="D37" s="19">
        <v>70</v>
      </c>
      <c r="E37" s="16" t="s">
        <v>38</v>
      </c>
      <c r="F37" s="70">
        <v>300000</v>
      </c>
      <c r="G37" s="77">
        <v>258335</v>
      </c>
      <c r="H37" s="71">
        <f>ROUND(F37/36,0)</f>
        <v>8333</v>
      </c>
      <c r="I37" s="69">
        <f>ROUND(G37*13%*31/365,0)</f>
        <v>2852</v>
      </c>
      <c r="J37" s="99">
        <f t="shared" ref="J37:J38" si="20">SUM(H37:I37)</f>
        <v>11185</v>
      </c>
      <c r="K37" s="106">
        <f t="shared" ref="K37:K40" si="21">G37-H37</f>
        <v>250002</v>
      </c>
    </row>
    <row r="38" spans="1:11" ht="15.75">
      <c r="A38" s="15">
        <v>2</v>
      </c>
      <c r="B38" s="14" t="s">
        <v>11</v>
      </c>
      <c r="C38" s="16" t="s">
        <v>344</v>
      </c>
      <c r="D38" s="19">
        <v>66</v>
      </c>
      <c r="E38" s="16" t="s">
        <v>38</v>
      </c>
      <c r="F38" s="70">
        <v>250000</v>
      </c>
      <c r="G38" s="77">
        <v>208336</v>
      </c>
      <c r="H38" s="71">
        <f>ROUND(F38/36,0)</f>
        <v>6944</v>
      </c>
      <c r="I38" s="69">
        <f t="shared" ref="I38:I40" si="22">ROUND(G38*13%*31/365,0)</f>
        <v>2300</v>
      </c>
      <c r="J38" s="99">
        <f t="shared" si="20"/>
        <v>9244</v>
      </c>
      <c r="K38" s="106">
        <f t="shared" si="21"/>
        <v>201392</v>
      </c>
    </row>
    <row r="39" spans="1:11" ht="15.75">
      <c r="A39" s="15">
        <v>3</v>
      </c>
      <c r="B39" s="14" t="s">
        <v>73</v>
      </c>
      <c r="C39" s="16" t="s">
        <v>347</v>
      </c>
      <c r="D39" s="19">
        <v>68</v>
      </c>
      <c r="E39" s="16" t="s">
        <v>38</v>
      </c>
      <c r="F39" s="70">
        <v>100000</v>
      </c>
      <c r="G39" s="77">
        <v>86110</v>
      </c>
      <c r="H39" s="71">
        <v>2778</v>
      </c>
      <c r="I39" s="69">
        <f t="shared" si="22"/>
        <v>951</v>
      </c>
      <c r="J39" s="99">
        <f t="shared" ref="J39:J40" si="23">SUM(H39:I39)</f>
        <v>3729</v>
      </c>
      <c r="K39" s="106">
        <f t="shared" si="21"/>
        <v>83332</v>
      </c>
    </row>
    <row r="40" spans="1:11" ht="15.75">
      <c r="A40" s="15">
        <v>4</v>
      </c>
      <c r="B40" s="14" t="s">
        <v>73</v>
      </c>
      <c r="C40" s="16" t="s">
        <v>348</v>
      </c>
      <c r="D40" s="19">
        <v>69</v>
      </c>
      <c r="E40" s="16" t="s">
        <v>38</v>
      </c>
      <c r="F40" s="70">
        <v>340000</v>
      </c>
      <c r="G40" s="77">
        <v>186875</v>
      </c>
      <c r="H40" s="71">
        <v>10625</v>
      </c>
      <c r="I40" s="69">
        <f t="shared" si="22"/>
        <v>2063</v>
      </c>
      <c r="J40" s="99">
        <f t="shared" si="23"/>
        <v>12688</v>
      </c>
      <c r="K40" s="106">
        <f t="shared" si="21"/>
        <v>176250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24">SUM(F37:F40)</f>
        <v>990000</v>
      </c>
      <c r="G41" s="72">
        <f t="shared" si="24"/>
        <v>739656</v>
      </c>
      <c r="H41" s="72">
        <f t="shared" si="24"/>
        <v>28680</v>
      </c>
      <c r="I41" s="72">
        <f t="shared" si="24"/>
        <v>8166</v>
      </c>
      <c r="J41" s="72">
        <f t="shared" si="24"/>
        <v>36846</v>
      </c>
      <c r="K41" s="72">
        <f t="shared" si="24"/>
        <v>710976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93750</v>
      </c>
      <c r="H44" s="71">
        <f t="shared" ref="H44:H52" si="25">ROUND(F44/36,0)</f>
        <v>3750</v>
      </c>
      <c r="I44" s="69">
        <f>ROUND(G44*13%*31/365,0)</f>
        <v>1035</v>
      </c>
      <c r="J44" s="99">
        <f t="shared" ref="J44:J50" si="26">SUM(H44:I44)</f>
        <v>4785</v>
      </c>
      <c r="K44" s="106">
        <f t="shared" ref="K44:K52" si="27">G44-H44</f>
        <v>90000</v>
      </c>
    </row>
    <row r="45" spans="1:11" ht="15.75">
      <c r="A45" s="15">
        <v>2</v>
      </c>
      <c r="B45" s="14" t="s">
        <v>15</v>
      </c>
      <c r="C45" s="16" t="s">
        <v>319</v>
      </c>
      <c r="D45" s="17">
        <v>40</v>
      </c>
      <c r="E45" s="16" t="s">
        <v>38</v>
      </c>
      <c r="F45" s="70">
        <v>110000</v>
      </c>
      <c r="G45" s="77">
        <v>76384</v>
      </c>
      <c r="H45" s="71">
        <f t="shared" si="25"/>
        <v>3056</v>
      </c>
      <c r="I45" s="69">
        <f t="shared" ref="I45:I52" si="28">ROUND(G45*13%*31/365,0)</f>
        <v>843</v>
      </c>
      <c r="J45" s="99">
        <f t="shared" si="26"/>
        <v>3899</v>
      </c>
      <c r="K45" s="106">
        <f t="shared" si="27"/>
        <v>73328</v>
      </c>
    </row>
    <row r="46" spans="1:11" ht="15.75">
      <c r="A46" s="15">
        <v>3</v>
      </c>
      <c r="B46" s="14" t="s">
        <v>97</v>
      </c>
      <c r="C46" s="16" t="s">
        <v>99</v>
      </c>
      <c r="D46" s="17">
        <v>206</v>
      </c>
      <c r="E46" s="16" t="s">
        <v>38</v>
      </c>
      <c r="F46" s="70">
        <v>130000</v>
      </c>
      <c r="G46" s="77">
        <v>14448</v>
      </c>
      <c r="H46" s="71">
        <f t="shared" si="25"/>
        <v>3611</v>
      </c>
      <c r="I46" s="69">
        <f t="shared" si="28"/>
        <v>160</v>
      </c>
      <c r="J46" s="99">
        <f t="shared" si="26"/>
        <v>3771</v>
      </c>
      <c r="K46" s="106">
        <f t="shared" si="27"/>
        <v>10837</v>
      </c>
    </row>
    <row r="47" spans="1:11" ht="15.75">
      <c r="A47" s="15">
        <v>4</v>
      </c>
      <c r="B47" s="14" t="s">
        <v>97</v>
      </c>
      <c r="C47" s="16" t="s">
        <v>231</v>
      </c>
      <c r="D47" s="17">
        <v>356</v>
      </c>
      <c r="E47" s="16" t="s">
        <v>38</v>
      </c>
      <c r="F47" s="70">
        <v>99000</v>
      </c>
      <c r="G47" s="77">
        <v>23288</v>
      </c>
      <c r="H47" s="71">
        <f>ROUND(F47/34,0)</f>
        <v>2912</v>
      </c>
      <c r="I47" s="69">
        <f t="shared" si="28"/>
        <v>257</v>
      </c>
      <c r="J47" s="99">
        <f t="shared" si="26"/>
        <v>3169</v>
      </c>
      <c r="K47" s="106">
        <f t="shared" si="27"/>
        <v>20376</v>
      </c>
    </row>
    <row r="48" spans="1:11" ht="15.75">
      <c r="A48" s="15">
        <v>5</v>
      </c>
      <c r="B48" s="14" t="s">
        <v>117</v>
      </c>
      <c r="C48" s="16" t="s">
        <v>118</v>
      </c>
      <c r="D48" s="17">
        <v>242</v>
      </c>
      <c r="E48" s="16" t="s">
        <v>38</v>
      </c>
      <c r="F48" s="70">
        <v>85000</v>
      </c>
      <c r="G48" s="77">
        <v>11809</v>
      </c>
      <c r="H48" s="71">
        <f t="shared" si="25"/>
        <v>2361</v>
      </c>
      <c r="I48" s="69">
        <f t="shared" si="28"/>
        <v>130</v>
      </c>
      <c r="J48" s="99">
        <f t="shared" si="26"/>
        <v>2491</v>
      </c>
      <c r="K48" s="106">
        <f t="shared" si="27"/>
        <v>9448</v>
      </c>
    </row>
    <row r="49" spans="1:11" ht="15.75">
      <c r="A49" s="15">
        <v>6</v>
      </c>
      <c r="B49" s="14" t="s">
        <v>117</v>
      </c>
      <c r="C49" s="16" t="s">
        <v>119</v>
      </c>
      <c r="D49" s="17">
        <v>243</v>
      </c>
      <c r="E49" s="16" t="s">
        <v>38</v>
      </c>
      <c r="F49" s="70">
        <v>100000</v>
      </c>
      <c r="G49" s="77">
        <v>13882</v>
      </c>
      <c r="H49" s="71">
        <f t="shared" si="25"/>
        <v>2778</v>
      </c>
      <c r="I49" s="69">
        <f t="shared" si="28"/>
        <v>153</v>
      </c>
      <c r="J49" s="99">
        <f t="shared" si="26"/>
        <v>2931</v>
      </c>
      <c r="K49" s="106">
        <f t="shared" si="27"/>
        <v>11104</v>
      </c>
    </row>
    <row r="50" spans="1:11" ht="15.75">
      <c r="A50" s="15">
        <v>7</v>
      </c>
      <c r="B50" s="14" t="s">
        <v>117</v>
      </c>
      <c r="C50" s="16" t="s">
        <v>186</v>
      </c>
      <c r="D50" s="17">
        <v>307</v>
      </c>
      <c r="E50" s="16" t="s">
        <v>38</v>
      </c>
      <c r="F50" s="70">
        <v>190000</v>
      </c>
      <c r="G50" s="77">
        <v>36938</v>
      </c>
      <c r="H50" s="71">
        <f t="shared" si="25"/>
        <v>5278</v>
      </c>
      <c r="I50" s="69">
        <f t="shared" si="28"/>
        <v>408</v>
      </c>
      <c r="J50" s="99">
        <f t="shared" si="26"/>
        <v>5686</v>
      </c>
      <c r="K50" s="106">
        <f t="shared" si="27"/>
        <v>31660</v>
      </c>
    </row>
    <row r="51" spans="1:11" ht="15.75">
      <c r="A51" s="15">
        <v>8</v>
      </c>
      <c r="B51" s="14" t="s">
        <v>327</v>
      </c>
      <c r="C51" s="16" t="s">
        <v>328</v>
      </c>
      <c r="D51" s="17">
        <v>48</v>
      </c>
      <c r="E51" s="16" t="s">
        <v>38</v>
      </c>
      <c r="F51" s="70">
        <v>120000</v>
      </c>
      <c r="G51" s="77">
        <v>90003</v>
      </c>
      <c r="H51" s="71">
        <f t="shared" si="25"/>
        <v>3333</v>
      </c>
      <c r="I51" s="69">
        <f t="shared" si="28"/>
        <v>994</v>
      </c>
      <c r="J51" s="99">
        <f t="shared" ref="J51:J52" si="29">SUM(H51:I51)</f>
        <v>4327</v>
      </c>
      <c r="K51" s="106">
        <f t="shared" si="27"/>
        <v>86670</v>
      </c>
    </row>
    <row r="52" spans="1:11" ht="15.75">
      <c r="A52" s="15">
        <v>9</v>
      </c>
      <c r="B52" s="14" t="s">
        <v>327</v>
      </c>
      <c r="C52" s="16" t="s">
        <v>329</v>
      </c>
      <c r="D52" s="17">
        <v>50</v>
      </c>
      <c r="E52" s="16" t="s">
        <v>38</v>
      </c>
      <c r="F52" s="70">
        <v>130000</v>
      </c>
      <c r="G52" s="77">
        <v>97501</v>
      </c>
      <c r="H52" s="71">
        <f t="shared" si="25"/>
        <v>3611</v>
      </c>
      <c r="I52" s="69">
        <f t="shared" si="28"/>
        <v>1077</v>
      </c>
      <c r="J52" s="99">
        <f t="shared" si="29"/>
        <v>4688</v>
      </c>
      <c r="K52" s="106">
        <f t="shared" si="27"/>
        <v>93890</v>
      </c>
    </row>
    <row r="53" spans="1:11" ht="16.5">
      <c r="A53" s="14"/>
      <c r="B53" s="13" t="s">
        <v>4</v>
      </c>
      <c r="C53" s="20"/>
      <c r="D53" s="20"/>
      <c r="E53" s="20"/>
      <c r="F53" s="72">
        <f t="shared" ref="F53:K53" si="30">SUM(F44:F52)</f>
        <v>1099000</v>
      </c>
      <c r="G53" s="72">
        <f t="shared" si="30"/>
        <v>458003</v>
      </c>
      <c r="H53" s="72">
        <f t="shared" si="30"/>
        <v>30690</v>
      </c>
      <c r="I53" s="72">
        <f t="shared" si="30"/>
        <v>5057</v>
      </c>
      <c r="J53" s="72">
        <f t="shared" si="30"/>
        <v>35747</v>
      </c>
      <c r="K53" s="72">
        <f t="shared" si="30"/>
        <v>427313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69</v>
      </c>
      <c r="D56" s="17">
        <v>142</v>
      </c>
      <c r="E56" s="16" t="s">
        <v>38</v>
      </c>
      <c r="F56" s="70">
        <v>140000</v>
      </c>
      <c r="G56" s="77">
        <v>3885</v>
      </c>
      <c r="H56" s="71">
        <v>3885</v>
      </c>
      <c r="I56" s="69">
        <f>ROUND(G56*13%*31/365,0)</f>
        <v>43</v>
      </c>
      <c r="J56" s="99">
        <f t="shared" ref="J56:J69" si="31">SUM(H56:I56)</f>
        <v>3928</v>
      </c>
      <c r="K56" s="106">
        <f t="shared" ref="K56:K69" si="32">G56-H56</f>
        <v>0</v>
      </c>
    </row>
    <row r="57" spans="1:11" ht="15.75">
      <c r="A57" s="14">
        <v>2</v>
      </c>
      <c r="B57" s="14" t="s">
        <v>17</v>
      </c>
      <c r="C57" s="16" t="s">
        <v>174</v>
      </c>
      <c r="D57" s="17">
        <v>299</v>
      </c>
      <c r="E57" s="16" t="s">
        <v>38</v>
      </c>
      <c r="F57" s="70">
        <v>200000</v>
      </c>
      <c r="G57" s="77">
        <v>34294</v>
      </c>
      <c r="H57" s="71">
        <f>ROUND(F57/35,0)</f>
        <v>5714</v>
      </c>
      <c r="I57" s="69">
        <f t="shared" ref="I57:I69" si="33">ROUND(G57*13%*31/365,0)</f>
        <v>379</v>
      </c>
      <c r="J57" s="99">
        <f t="shared" si="31"/>
        <v>6093</v>
      </c>
      <c r="K57" s="106">
        <f t="shared" si="32"/>
        <v>28580</v>
      </c>
    </row>
    <row r="58" spans="1:11" ht="15.75">
      <c r="A58" s="14">
        <v>3</v>
      </c>
      <c r="B58" s="14" t="s">
        <v>17</v>
      </c>
      <c r="C58" s="16" t="s">
        <v>264</v>
      </c>
      <c r="D58" s="17">
        <v>389</v>
      </c>
      <c r="E58" s="16" t="s">
        <v>78</v>
      </c>
      <c r="F58" s="70">
        <v>260000</v>
      </c>
      <c r="G58" s="77">
        <v>108338</v>
      </c>
      <c r="H58" s="71">
        <v>7222</v>
      </c>
      <c r="I58" s="69">
        <f t="shared" si="33"/>
        <v>1196</v>
      </c>
      <c r="J58" s="99">
        <f>SUM(H58:I58)</f>
        <v>8418</v>
      </c>
      <c r="K58" s="106">
        <f t="shared" si="32"/>
        <v>101116</v>
      </c>
    </row>
    <row r="59" spans="1:11" ht="16.5">
      <c r="A59" s="14">
        <v>4</v>
      </c>
      <c r="B59" s="156" t="s">
        <v>187</v>
      </c>
      <c r="C59" s="16" t="s">
        <v>188</v>
      </c>
      <c r="D59" s="17">
        <v>312</v>
      </c>
      <c r="E59" s="16" t="s">
        <v>38</v>
      </c>
      <c r="F59" s="70">
        <v>135000</v>
      </c>
      <c r="G59" s="77">
        <v>26250</v>
      </c>
      <c r="H59" s="71">
        <f>ROUND(F59/36,0)</f>
        <v>3750</v>
      </c>
      <c r="I59" s="69">
        <f t="shared" si="33"/>
        <v>290</v>
      </c>
      <c r="J59" s="99">
        <f t="shared" si="31"/>
        <v>4040</v>
      </c>
      <c r="K59" s="106">
        <f t="shared" si="32"/>
        <v>22500</v>
      </c>
    </row>
    <row r="60" spans="1:11" ht="16.5">
      <c r="A60" s="14">
        <v>5</v>
      </c>
      <c r="B60" s="156" t="s">
        <v>187</v>
      </c>
      <c r="C60" s="16" t="s">
        <v>212</v>
      </c>
      <c r="D60" s="17">
        <v>331</v>
      </c>
      <c r="E60" s="16" t="s">
        <v>38</v>
      </c>
      <c r="F60" s="70">
        <v>120000</v>
      </c>
      <c r="G60" s="77">
        <v>30009</v>
      </c>
      <c r="H60" s="71">
        <v>3333</v>
      </c>
      <c r="I60" s="69">
        <f t="shared" si="33"/>
        <v>331</v>
      </c>
      <c r="J60" s="99">
        <f t="shared" si="31"/>
        <v>3664</v>
      </c>
      <c r="K60" s="106">
        <f t="shared" si="32"/>
        <v>26676</v>
      </c>
    </row>
    <row r="61" spans="1:11" ht="15.75">
      <c r="A61" s="14">
        <v>6</v>
      </c>
      <c r="B61" s="14" t="s">
        <v>62</v>
      </c>
      <c r="C61" s="16" t="s">
        <v>291</v>
      </c>
      <c r="D61" s="17">
        <v>423</v>
      </c>
      <c r="E61" s="16" t="s">
        <v>38</v>
      </c>
      <c r="F61" s="70">
        <v>75000</v>
      </c>
      <c r="G61" s="77">
        <v>41672</v>
      </c>
      <c r="H61" s="71">
        <f t="shared" ref="H61:H66" si="34">ROUND(F61/36,0)</f>
        <v>2083</v>
      </c>
      <c r="I61" s="69">
        <f t="shared" si="33"/>
        <v>460</v>
      </c>
      <c r="J61" s="99">
        <f t="shared" si="31"/>
        <v>2543</v>
      </c>
      <c r="K61" s="106">
        <f t="shared" si="32"/>
        <v>39589</v>
      </c>
    </row>
    <row r="62" spans="1:11" ht="15.75">
      <c r="A62" s="14">
        <v>7</v>
      </c>
      <c r="B62" s="14" t="s">
        <v>62</v>
      </c>
      <c r="C62" s="16" t="s">
        <v>65</v>
      </c>
      <c r="D62" s="17">
        <v>34</v>
      </c>
      <c r="E62" s="16" t="s">
        <v>38</v>
      </c>
      <c r="F62" s="70">
        <v>130000</v>
      </c>
      <c r="G62" s="77">
        <v>90279</v>
      </c>
      <c r="H62" s="71">
        <f t="shared" si="34"/>
        <v>3611</v>
      </c>
      <c r="I62" s="69">
        <f t="shared" si="33"/>
        <v>997</v>
      </c>
      <c r="J62" s="99">
        <f t="shared" ref="J62:J64" si="35">SUM(H62:I62)</f>
        <v>4608</v>
      </c>
      <c r="K62" s="106">
        <f t="shared" si="32"/>
        <v>86668</v>
      </c>
    </row>
    <row r="63" spans="1:11" ht="15.75">
      <c r="A63" s="14">
        <v>8</v>
      </c>
      <c r="B63" s="14" t="s">
        <v>62</v>
      </c>
      <c r="C63" s="16" t="s">
        <v>339</v>
      </c>
      <c r="D63" s="17">
        <v>60</v>
      </c>
      <c r="E63" s="16" t="s">
        <v>38</v>
      </c>
      <c r="F63" s="70">
        <v>155000</v>
      </c>
      <c r="G63" s="77">
        <v>120552</v>
      </c>
      <c r="H63" s="71">
        <v>4306</v>
      </c>
      <c r="I63" s="69">
        <f t="shared" si="33"/>
        <v>1331</v>
      </c>
      <c r="J63" s="99">
        <f t="shared" si="35"/>
        <v>5637</v>
      </c>
      <c r="K63" s="106">
        <f t="shared" si="32"/>
        <v>116246</v>
      </c>
    </row>
    <row r="64" spans="1:11" ht="15.75">
      <c r="A64" s="14">
        <v>9</v>
      </c>
      <c r="B64" s="14" t="s">
        <v>62</v>
      </c>
      <c r="C64" s="16" t="s">
        <v>340</v>
      </c>
      <c r="D64" s="17">
        <v>62</v>
      </c>
      <c r="E64" s="16" t="s">
        <v>38</v>
      </c>
      <c r="F64" s="70">
        <v>160000</v>
      </c>
      <c r="G64" s="77">
        <v>128892</v>
      </c>
      <c r="H64" s="71">
        <v>4444</v>
      </c>
      <c r="I64" s="69">
        <f t="shared" si="33"/>
        <v>1423</v>
      </c>
      <c r="J64" s="99">
        <f t="shared" si="35"/>
        <v>5867</v>
      </c>
      <c r="K64" s="106">
        <f t="shared" si="32"/>
        <v>124448</v>
      </c>
    </row>
    <row r="65" spans="1:11" ht="15.75">
      <c r="A65" s="14">
        <v>10</v>
      </c>
      <c r="B65" s="14" t="s">
        <v>66</v>
      </c>
      <c r="C65" s="16" t="s">
        <v>68</v>
      </c>
      <c r="D65" s="17">
        <v>196</v>
      </c>
      <c r="E65" s="16" t="s">
        <v>38</v>
      </c>
      <c r="F65" s="70">
        <v>45000</v>
      </c>
      <c r="G65" s="77">
        <v>3750</v>
      </c>
      <c r="H65" s="71">
        <f t="shared" si="34"/>
        <v>1250</v>
      </c>
      <c r="I65" s="69">
        <f t="shared" si="33"/>
        <v>41</v>
      </c>
      <c r="J65" s="99">
        <f t="shared" si="31"/>
        <v>1291</v>
      </c>
      <c r="K65" s="106">
        <f t="shared" si="32"/>
        <v>2500</v>
      </c>
    </row>
    <row r="66" spans="1:11" ht="15.75">
      <c r="A66" s="14">
        <v>11</v>
      </c>
      <c r="B66" s="14" t="s">
        <v>66</v>
      </c>
      <c r="C66" s="16" t="s">
        <v>189</v>
      </c>
      <c r="D66" s="17">
        <v>313</v>
      </c>
      <c r="E66" s="16" t="s">
        <v>38</v>
      </c>
      <c r="F66" s="70">
        <v>195000</v>
      </c>
      <c r="G66" s="77">
        <v>37907</v>
      </c>
      <c r="H66" s="71">
        <f t="shared" si="34"/>
        <v>5417</v>
      </c>
      <c r="I66" s="69">
        <f t="shared" si="33"/>
        <v>419</v>
      </c>
      <c r="J66" s="99">
        <f t="shared" si="31"/>
        <v>5836</v>
      </c>
      <c r="K66" s="106">
        <f t="shared" si="32"/>
        <v>32490</v>
      </c>
    </row>
    <row r="67" spans="1:11" ht="15.75">
      <c r="A67" s="14">
        <v>12</v>
      </c>
      <c r="B67" s="14" t="s">
        <v>16</v>
      </c>
      <c r="C67" s="16" t="s">
        <v>256</v>
      </c>
      <c r="D67" s="17">
        <v>382</v>
      </c>
      <c r="E67" s="16" t="s">
        <v>38</v>
      </c>
      <c r="F67" s="70">
        <v>85000</v>
      </c>
      <c r="G67" s="77">
        <v>31562</v>
      </c>
      <c r="H67" s="71">
        <v>2429</v>
      </c>
      <c r="I67" s="69">
        <f t="shared" si="33"/>
        <v>348</v>
      </c>
      <c r="J67" s="99">
        <f t="shared" si="31"/>
        <v>2777</v>
      </c>
      <c r="K67" s="106">
        <f t="shared" si="32"/>
        <v>29133</v>
      </c>
    </row>
    <row r="68" spans="1:11" ht="15.75">
      <c r="A68" s="14">
        <v>13</v>
      </c>
      <c r="B68" s="14" t="s">
        <v>336</v>
      </c>
      <c r="C68" s="16" t="s">
        <v>337</v>
      </c>
      <c r="D68" s="17">
        <v>56</v>
      </c>
      <c r="E68" s="16" t="s">
        <v>38</v>
      </c>
      <c r="F68" s="70">
        <v>50000</v>
      </c>
      <c r="G68" s="77">
        <v>40277</v>
      </c>
      <c r="H68" s="71">
        <v>1389</v>
      </c>
      <c r="I68" s="69">
        <f t="shared" si="33"/>
        <v>445</v>
      </c>
      <c r="J68" s="99">
        <f t="shared" si="31"/>
        <v>1834</v>
      </c>
      <c r="K68" s="106">
        <f t="shared" si="32"/>
        <v>38888</v>
      </c>
    </row>
    <row r="69" spans="1:11" ht="15.75">
      <c r="A69" s="14">
        <v>14</v>
      </c>
      <c r="B69" s="14" t="s">
        <v>336</v>
      </c>
      <c r="C69" s="16" t="s">
        <v>48</v>
      </c>
      <c r="D69" s="17">
        <v>75</v>
      </c>
      <c r="E69" s="16" t="s">
        <v>38</v>
      </c>
      <c r="F69" s="70">
        <v>75000</v>
      </c>
      <c r="G69" s="77">
        <v>68751</v>
      </c>
      <c r="H69" s="71">
        <v>2083</v>
      </c>
      <c r="I69" s="69">
        <f t="shared" si="33"/>
        <v>759</v>
      </c>
      <c r="J69" s="99">
        <f t="shared" si="31"/>
        <v>2842</v>
      </c>
      <c r="K69" s="106">
        <f t="shared" si="32"/>
        <v>66668</v>
      </c>
    </row>
    <row r="70" spans="1:11" ht="16.5">
      <c r="A70" s="27"/>
      <c r="B70" s="13" t="s">
        <v>4</v>
      </c>
      <c r="C70" s="20"/>
      <c r="D70" s="20"/>
      <c r="E70" s="20"/>
      <c r="F70" s="72">
        <f>SUM(F56:F69)</f>
        <v>1825000</v>
      </c>
      <c r="G70" s="72">
        <f t="shared" ref="G70:K70" si="36">SUM(G56:G69)</f>
        <v>766418</v>
      </c>
      <c r="H70" s="72">
        <f t="shared" si="36"/>
        <v>50916</v>
      </c>
      <c r="I70" s="72">
        <f t="shared" si="36"/>
        <v>8462</v>
      </c>
      <c r="J70" s="72">
        <f t="shared" si="36"/>
        <v>59378</v>
      </c>
      <c r="K70" s="72">
        <f t="shared" si="36"/>
        <v>715502</v>
      </c>
    </row>
    <row r="71" spans="1:11" ht="16.5">
      <c r="A71" s="37"/>
      <c r="B71" s="29"/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6.5">
      <c r="A72" s="37"/>
      <c r="B72" s="29" t="s">
        <v>18</v>
      </c>
      <c r="C72" s="30"/>
      <c r="D72" s="30"/>
      <c r="E72" s="30"/>
      <c r="F72" s="78"/>
      <c r="G72" s="79"/>
      <c r="H72" s="76"/>
      <c r="I72" s="80"/>
      <c r="J72" s="76"/>
      <c r="K72" s="55"/>
    </row>
    <row r="73" spans="1:11" ht="15.75">
      <c r="A73" s="27">
        <v>1</v>
      </c>
      <c r="B73" s="14" t="s">
        <v>18</v>
      </c>
      <c r="C73" s="16" t="s">
        <v>192</v>
      </c>
      <c r="D73" s="17">
        <v>315</v>
      </c>
      <c r="E73" s="16" t="s">
        <v>38</v>
      </c>
      <c r="F73" s="77">
        <v>100000</v>
      </c>
      <c r="G73" s="77">
        <v>19438</v>
      </c>
      <c r="H73" s="71">
        <f>ROUND(F73/36,0)</f>
        <v>2778</v>
      </c>
      <c r="I73" s="69">
        <f>ROUND(G73*13%*31/365,0)</f>
        <v>215</v>
      </c>
      <c r="J73" s="99">
        <f t="shared" ref="J73:J75" si="37">SUM(H73:I73)</f>
        <v>2993</v>
      </c>
      <c r="K73" s="106">
        <f t="shared" ref="K73:K75" si="38">G73-H73</f>
        <v>16660</v>
      </c>
    </row>
    <row r="74" spans="1:11" ht="15.75">
      <c r="A74" s="27">
        <v>2</v>
      </c>
      <c r="B74" s="14" t="s">
        <v>222</v>
      </c>
      <c r="C74" s="16" t="s">
        <v>223</v>
      </c>
      <c r="D74" s="17">
        <v>350</v>
      </c>
      <c r="E74" s="16" t="s">
        <v>38</v>
      </c>
      <c r="F74" s="77">
        <v>90000</v>
      </c>
      <c r="G74" s="77">
        <v>25000</v>
      </c>
      <c r="H74" s="71">
        <f>ROUND(F74/36,0)</f>
        <v>2500</v>
      </c>
      <c r="I74" s="69">
        <f t="shared" ref="I74:I75" si="39">ROUND(G74*13%*31/365,0)</f>
        <v>276</v>
      </c>
      <c r="J74" s="99">
        <f t="shared" si="37"/>
        <v>2776</v>
      </c>
      <c r="K74" s="106">
        <f t="shared" si="38"/>
        <v>22500</v>
      </c>
    </row>
    <row r="75" spans="1:11" ht="16.5">
      <c r="A75" s="27">
        <v>3</v>
      </c>
      <c r="B75" s="14" t="s">
        <v>71</v>
      </c>
      <c r="C75" s="16" t="s">
        <v>235</v>
      </c>
      <c r="D75" s="22">
        <v>357</v>
      </c>
      <c r="E75" s="22" t="s">
        <v>78</v>
      </c>
      <c r="F75" s="85">
        <v>54000</v>
      </c>
      <c r="G75" s="77">
        <v>15000</v>
      </c>
      <c r="H75" s="71">
        <v>1500</v>
      </c>
      <c r="I75" s="69">
        <f t="shared" si="39"/>
        <v>166</v>
      </c>
      <c r="J75" s="99">
        <f t="shared" si="37"/>
        <v>1666</v>
      </c>
      <c r="K75" s="106">
        <f t="shared" si="38"/>
        <v>13500</v>
      </c>
    </row>
    <row r="76" spans="1:11" ht="16.5">
      <c r="A76" s="14"/>
      <c r="B76" s="13" t="s">
        <v>4</v>
      </c>
      <c r="C76" s="20"/>
      <c r="D76" s="20"/>
      <c r="E76" s="20"/>
      <c r="F76" s="72">
        <f>SUM(F73:F75)</f>
        <v>244000</v>
      </c>
      <c r="G76" s="72">
        <f t="shared" ref="G76:K76" si="40">SUM(G73:G75)</f>
        <v>59438</v>
      </c>
      <c r="H76" s="72">
        <f t="shared" si="40"/>
        <v>6778</v>
      </c>
      <c r="I76" s="72">
        <f t="shared" si="40"/>
        <v>657</v>
      </c>
      <c r="J76" s="72">
        <f t="shared" si="40"/>
        <v>7435</v>
      </c>
      <c r="K76" s="72">
        <f t="shared" si="40"/>
        <v>52660</v>
      </c>
    </row>
    <row r="77" spans="1:11" ht="16.5">
      <c r="A77" s="34"/>
      <c r="B77" s="29"/>
      <c r="C77" s="30"/>
      <c r="D77" s="30"/>
      <c r="E77" s="30"/>
      <c r="F77" s="78"/>
      <c r="G77" s="79"/>
      <c r="H77" s="74"/>
      <c r="I77" s="80"/>
      <c r="J77" s="74"/>
      <c r="K77" s="55"/>
    </row>
    <row r="78" spans="1:11" ht="16.5">
      <c r="A78" s="34"/>
      <c r="B78" s="29" t="s">
        <v>79</v>
      </c>
      <c r="C78" s="30"/>
      <c r="D78" s="48"/>
      <c r="E78" s="30"/>
      <c r="F78" s="86"/>
      <c r="G78" s="79"/>
      <c r="H78" s="74"/>
      <c r="I78" s="80"/>
      <c r="J78" s="74"/>
      <c r="K78" s="55"/>
    </row>
    <row r="79" spans="1:11" ht="15.75">
      <c r="A79" s="14">
        <v>1</v>
      </c>
      <c r="B79" s="14" t="s">
        <v>79</v>
      </c>
      <c r="C79" s="16" t="s">
        <v>80</v>
      </c>
      <c r="D79" s="52">
        <v>191</v>
      </c>
      <c r="E79" s="16" t="s">
        <v>78</v>
      </c>
      <c r="F79" s="85">
        <v>100000</v>
      </c>
      <c r="G79" s="77">
        <v>2947</v>
      </c>
      <c r="H79" s="71">
        <v>2947</v>
      </c>
      <c r="I79" s="69">
        <f>ROUND(G79*13%*31/365,0)</f>
        <v>33</v>
      </c>
      <c r="J79" s="99">
        <f>SUM(H79:I79)</f>
        <v>2980</v>
      </c>
      <c r="K79" s="106">
        <f t="shared" ref="K79:K93" si="41">G79-H79</f>
        <v>0</v>
      </c>
    </row>
    <row r="80" spans="1:11" ht="15.75">
      <c r="A80" s="14">
        <v>2</v>
      </c>
      <c r="B80" s="14" t="s">
        <v>79</v>
      </c>
      <c r="C80" s="16" t="s">
        <v>240</v>
      </c>
      <c r="D80" s="52">
        <v>361</v>
      </c>
      <c r="E80" s="16" t="s">
        <v>78</v>
      </c>
      <c r="F80" s="85">
        <v>100000</v>
      </c>
      <c r="G80" s="77">
        <v>26475</v>
      </c>
      <c r="H80" s="71">
        <f>ROUND(F80/34,0)</f>
        <v>2941</v>
      </c>
      <c r="I80" s="69">
        <f t="shared" ref="I80:I93" si="42">ROUND(G80*13%*31/365,0)</f>
        <v>292</v>
      </c>
      <c r="J80" s="99">
        <f t="shared" ref="J80:J90" si="43">SUM(H80:I80)</f>
        <v>3233</v>
      </c>
      <c r="K80" s="106">
        <f t="shared" si="41"/>
        <v>23534</v>
      </c>
    </row>
    <row r="81" spans="1:11" ht="15.75">
      <c r="A81" s="14">
        <v>3</v>
      </c>
      <c r="B81" s="14" t="s">
        <v>79</v>
      </c>
      <c r="C81" s="16" t="s">
        <v>290</v>
      </c>
      <c r="D81" s="52">
        <v>420</v>
      </c>
      <c r="E81" s="16" t="s">
        <v>78</v>
      </c>
      <c r="F81" s="85">
        <v>150000</v>
      </c>
      <c r="G81" s="70">
        <v>74992</v>
      </c>
      <c r="H81" s="71">
        <v>4688</v>
      </c>
      <c r="I81" s="69">
        <f t="shared" si="42"/>
        <v>828</v>
      </c>
      <c r="J81" s="99">
        <f t="shared" ref="J81:J84" si="44">SUM(H81:I81)</f>
        <v>5516</v>
      </c>
      <c r="K81" s="106">
        <f t="shared" si="41"/>
        <v>70304</v>
      </c>
    </row>
    <row r="82" spans="1:11" ht="15.75">
      <c r="A82" s="14">
        <v>4</v>
      </c>
      <c r="B82" s="14" t="s">
        <v>79</v>
      </c>
      <c r="C82" s="16" t="s">
        <v>338</v>
      </c>
      <c r="D82" s="52">
        <v>58</v>
      </c>
      <c r="E82" s="16" t="s">
        <v>78</v>
      </c>
      <c r="F82" s="85">
        <v>170000</v>
      </c>
      <c r="G82" s="70">
        <v>136946</v>
      </c>
      <c r="H82" s="71">
        <v>4722</v>
      </c>
      <c r="I82" s="69">
        <f t="shared" si="42"/>
        <v>1512</v>
      </c>
      <c r="J82" s="99">
        <f t="shared" si="44"/>
        <v>6234</v>
      </c>
      <c r="K82" s="106">
        <f t="shared" si="41"/>
        <v>132224</v>
      </c>
    </row>
    <row r="83" spans="1:11" ht="15.75">
      <c r="A83" s="14">
        <v>5</v>
      </c>
      <c r="B83" s="14" t="s">
        <v>79</v>
      </c>
      <c r="C83" s="16" t="s">
        <v>341</v>
      </c>
      <c r="D83" s="52">
        <v>64</v>
      </c>
      <c r="E83" s="16" t="s">
        <v>78</v>
      </c>
      <c r="F83" s="85">
        <v>105000</v>
      </c>
      <c r="G83" s="70">
        <v>84581</v>
      </c>
      <c r="H83" s="71">
        <v>2917</v>
      </c>
      <c r="I83" s="69">
        <f t="shared" si="42"/>
        <v>934</v>
      </c>
      <c r="J83" s="99">
        <f t="shared" si="44"/>
        <v>3851</v>
      </c>
      <c r="K83" s="106">
        <f t="shared" si="41"/>
        <v>81664</v>
      </c>
    </row>
    <row r="84" spans="1:11" ht="15.75">
      <c r="A84" s="14">
        <v>6</v>
      </c>
      <c r="B84" s="14" t="s">
        <v>79</v>
      </c>
      <c r="C84" s="16" t="s">
        <v>342</v>
      </c>
      <c r="D84" s="52">
        <v>67</v>
      </c>
      <c r="E84" s="16" t="s">
        <v>78</v>
      </c>
      <c r="F84" s="85">
        <v>180000</v>
      </c>
      <c r="G84" s="70">
        <v>150000</v>
      </c>
      <c r="H84" s="71">
        <v>5000</v>
      </c>
      <c r="I84" s="69">
        <f t="shared" si="42"/>
        <v>1656</v>
      </c>
      <c r="J84" s="99">
        <f t="shared" si="44"/>
        <v>6656</v>
      </c>
      <c r="K84" s="106">
        <f t="shared" si="41"/>
        <v>145000</v>
      </c>
    </row>
    <row r="85" spans="1:11" ht="15.75">
      <c r="A85" s="14">
        <v>7</v>
      </c>
      <c r="B85" s="14" t="s">
        <v>103</v>
      </c>
      <c r="C85" s="16" t="s">
        <v>107</v>
      </c>
      <c r="D85" s="52">
        <v>217</v>
      </c>
      <c r="E85" s="16" t="s">
        <v>78</v>
      </c>
      <c r="F85" s="85">
        <v>100000</v>
      </c>
      <c r="G85" s="77">
        <v>7565</v>
      </c>
      <c r="H85" s="71">
        <f>ROUND(F85/36,0)</f>
        <v>2778</v>
      </c>
      <c r="I85" s="69">
        <f t="shared" si="42"/>
        <v>84</v>
      </c>
      <c r="J85" s="99">
        <f t="shared" si="43"/>
        <v>2862</v>
      </c>
      <c r="K85" s="106">
        <f t="shared" si="41"/>
        <v>4787</v>
      </c>
    </row>
    <row r="86" spans="1:11" ht="15.75">
      <c r="A86" s="14">
        <v>8</v>
      </c>
      <c r="B86" s="14" t="s">
        <v>103</v>
      </c>
      <c r="C86" s="16" t="s">
        <v>105</v>
      </c>
      <c r="D86" s="52">
        <v>218</v>
      </c>
      <c r="E86" s="16" t="s">
        <v>78</v>
      </c>
      <c r="F86" s="85">
        <v>100000</v>
      </c>
      <c r="G86" s="77">
        <v>7565</v>
      </c>
      <c r="H86" s="71">
        <f t="shared" ref="H86:H90" si="45">ROUND(F86/36,0)</f>
        <v>2778</v>
      </c>
      <c r="I86" s="69">
        <f t="shared" si="42"/>
        <v>84</v>
      </c>
      <c r="J86" s="99">
        <f t="shared" si="43"/>
        <v>2862</v>
      </c>
      <c r="K86" s="106">
        <f t="shared" si="41"/>
        <v>4787</v>
      </c>
    </row>
    <row r="87" spans="1:11" ht="15.75">
      <c r="A87" s="14">
        <v>9</v>
      </c>
      <c r="B87" s="14" t="s">
        <v>224</v>
      </c>
      <c r="C87" s="16" t="s">
        <v>225</v>
      </c>
      <c r="D87" s="52">
        <v>351</v>
      </c>
      <c r="E87" s="16" t="s">
        <v>78</v>
      </c>
      <c r="F87" s="85">
        <v>140000</v>
      </c>
      <c r="G87" s="77">
        <v>38886</v>
      </c>
      <c r="H87" s="71">
        <f t="shared" si="45"/>
        <v>3889</v>
      </c>
      <c r="I87" s="69">
        <f t="shared" si="42"/>
        <v>429</v>
      </c>
      <c r="J87" s="99">
        <f t="shared" si="43"/>
        <v>4318</v>
      </c>
      <c r="K87" s="106">
        <f t="shared" si="41"/>
        <v>34997</v>
      </c>
    </row>
    <row r="88" spans="1:11" ht="15.75">
      <c r="A88" s="14">
        <v>10</v>
      </c>
      <c r="B88" s="14" t="s">
        <v>224</v>
      </c>
      <c r="C88" s="16" t="s">
        <v>309</v>
      </c>
      <c r="D88" s="52">
        <v>20</v>
      </c>
      <c r="E88" s="16" t="s">
        <v>78</v>
      </c>
      <c r="F88" s="85">
        <v>100000</v>
      </c>
      <c r="G88" s="77">
        <v>45460</v>
      </c>
      <c r="H88" s="71">
        <v>4545</v>
      </c>
      <c r="I88" s="69">
        <f t="shared" si="42"/>
        <v>502</v>
      </c>
      <c r="J88" s="99">
        <f t="shared" ref="J88:J89" si="46">SUM(H88:I88)</f>
        <v>5047</v>
      </c>
      <c r="K88" s="106">
        <f t="shared" si="41"/>
        <v>40915</v>
      </c>
    </row>
    <row r="89" spans="1:11" ht="15.75">
      <c r="A89" s="14">
        <v>11</v>
      </c>
      <c r="B89" s="14" t="s">
        <v>224</v>
      </c>
      <c r="C89" s="16" t="s">
        <v>313</v>
      </c>
      <c r="D89" s="52">
        <v>28</v>
      </c>
      <c r="E89" s="16" t="s">
        <v>78</v>
      </c>
      <c r="F89" s="85">
        <v>120000</v>
      </c>
      <c r="G89" s="77">
        <v>79404</v>
      </c>
      <c r="H89" s="71">
        <v>3383</v>
      </c>
      <c r="I89" s="69">
        <f t="shared" si="42"/>
        <v>877</v>
      </c>
      <c r="J89" s="99">
        <f t="shared" si="46"/>
        <v>4260</v>
      </c>
      <c r="K89" s="106">
        <f t="shared" si="41"/>
        <v>76021</v>
      </c>
    </row>
    <row r="90" spans="1:11" ht="15.75">
      <c r="A90" s="14">
        <v>12</v>
      </c>
      <c r="B90" s="14" t="s">
        <v>266</v>
      </c>
      <c r="C90" s="16" t="s">
        <v>263</v>
      </c>
      <c r="D90" s="52">
        <v>387</v>
      </c>
      <c r="E90" s="16" t="s">
        <v>78</v>
      </c>
      <c r="F90" s="85">
        <v>85000</v>
      </c>
      <c r="G90" s="77">
        <v>35419</v>
      </c>
      <c r="H90" s="71">
        <f t="shared" si="45"/>
        <v>2361</v>
      </c>
      <c r="I90" s="69">
        <f t="shared" si="42"/>
        <v>391</v>
      </c>
      <c r="J90" s="99">
        <f t="shared" si="43"/>
        <v>2752</v>
      </c>
      <c r="K90" s="106">
        <f t="shared" si="41"/>
        <v>33058</v>
      </c>
    </row>
    <row r="91" spans="1:11" ht="15.75">
      <c r="A91" s="14">
        <v>13</v>
      </c>
      <c r="B91" s="14" t="s">
        <v>266</v>
      </c>
      <c r="C91" s="16" t="s">
        <v>330</v>
      </c>
      <c r="D91" s="52">
        <v>52</v>
      </c>
      <c r="E91" s="16" t="s">
        <v>78</v>
      </c>
      <c r="F91" s="85">
        <v>120000</v>
      </c>
      <c r="G91" s="77">
        <v>90003</v>
      </c>
      <c r="H91" s="71">
        <v>3333</v>
      </c>
      <c r="I91" s="69">
        <f t="shared" si="42"/>
        <v>994</v>
      </c>
      <c r="J91" s="99">
        <f t="shared" ref="J91:J93" si="47">SUM(H91:I91)</f>
        <v>4327</v>
      </c>
      <c r="K91" s="106">
        <f t="shared" si="41"/>
        <v>86670</v>
      </c>
    </row>
    <row r="92" spans="1:11" ht="15.75">
      <c r="A92" s="14">
        <v>14</v>
      </c>
      <c r="B92" s="14" t="s">
        <v>266</v>
      </c>
      <c r="C92" s="16" t="s">
        <v>331</v>
      </c>
      <c r="D92" s="52">
        <v>54</v>
      </c>
      <c r="E92" s="16" t="s">
        <v>78</v>
      </c>
      <c r="F92" s="85">
        <v>110000</v>
      </c>
      <c r="G92" s="77">
        <v>82496</v>
      </c>
      <c r="H92" s="71">
        <v>3056</v>
      </c>
      <c r="I92" s="69">
        <f t="shared" si="42"/>
        <v>911</v>
      </c>
      <c r="J92" s="99">
        <f t="shared" si="47"/>
        <v>3967</v>
      </c>
      <c r="K92" s="106">
        <f t="shared" si="41"/>
        <v>79440</v>
      </c>
    </row>
    <row r="93" spans="1:11" ht="15.75">
      <c r="A93" s="14">
        <v>15</v>
      </c>
      <c r="B93" s="14" t="s">
        <v>132</v>
      </c>
      <c r="C93" s="16" t="s">
        <v>133</v>
      </c>
      <c r="D93" s="52">
        <v>32</v>
      </c>
      <c r="E93" s="16" t="s">
        <v>78</v>
      </c>
      <c r="F93" s="85">
        <v>150000</v>
      </c>
      <c r="G93" s="77">
        <v>104163</v>
      </c>
      <c r="H93" s="71">
        <v>4167</v>
      </c>
      <c r="I93" s="69">
        <f t="shared" si="42"/>
        <v>1150</v>
      </c>
      <c r="J93" s="99">
        <f t="shared" si="47"/>
        <v>5317</v>
      </c>
      <c r="K93" s="106">
        <f t="shared" si="41"/>
        <v>99996</v>
      </c>
    </row>
    <row r="94" spans="1:11" ht="16.5">
      <c r="A94" s="14"/>
      <c r="B94" s="13" t="s">
        <v>4</v>
      </c>
      <c r="C94" s="20"/>
      <c r="D94" s="46"/>
      <c r="E94" s="20"/>
      <c r="F94" s="72">
        <f t="shared" ref="F94:K94" si="48">SUM(F79:F93)</f>
        <v>1830000</v>
      </c>
      <c r="G94" s="72">
        <f t="shared" si="48"/>
        <v>966902</v>
      </c>
      <c r="H94" s="72">
        <f t="shared" si="48"/>
        <v>53505</v>
      </c>
      <c r="I94" s="72">
        <f t="shared" si="48"/>
        <v>10677</v>
      </c>
      <c r="J94" s="72">
        <f t="shared" si="48"/>
        <v>64182</v>
      </c>
      <c r="K94" s="72">
        <f t="shared" si="48"/>
        <v>913397</v>
      </c>
    </row>
    <row r="95" spans="1:11" ht="16.5">
      <c r="A95" s="34"/>
      <c r="B95" s="29"/>
      <c r="C95" s="30"/>
      <c r="D95" s="48"/>
      <c r="E95" s="30"/>
      <c r="F95" s="74"/>
      <c r="G95" s="74"/>
      <c r="H95" s="74"/>
      <c r="I95" s="74"/>
      <c r="J95" s="74"/>
      <c r="K95" s="100"/>
    </row>
    <row r="96" spans="1:11" ht="16.5">
      <c r="A96" s="34"/>
      <c r="B96" s="29" t="s">
        <v>284</v>
      </c>
      <c r="C96" s="30"/>
      <c r="D96" s="30"/>
      <c r="E96" s="30"/>
      <c r="F96" s="78"/>
      <c r="G96" s="79"/>
      <c r="H96" s="74"/>
      <c r="I96" s="80"/>
      <c r="J96" s="74"/>
      <c r="K96" s="55"/>
    </row>
    <row r="97" spans="1:13" ht="15.75">
      <c r="A97" s="14">
        <v>1</v>
      </c>
      <c r="B97" s="14" t="s">
        <v>285</v>
      </c>
      <c r="C97" s="16" t="s">
        <v>315</v>
      </c>
      <c r="D97" s="52">
        <v>30</v>
      </c>
      <c r="E97" s="16" t="s">
        <v>78</v>
      </c>
      <c r="F97" s="85">
        <v>100000</v>
      </c>
      <c r="G97" s="77">
        <v>69442</v>
      </c>
      <c r="H97" s="71">
        <v>2778</v>
      </c>
      <c r="I97" s="69">
        <f>ROUND(G97*13%*31/365,0)</f>
        <v>767</v>
      </c>
      <c r="J97" s="99">
        <f>SUM(H97:I97)</f>
        <v>3545</v>
      </c>
      <c r="K97" s="106">
        <f t="shared" ref="K97:K99" si="49">G97-H97</f>
        <v>66664</v>
      </c>
    </row>
    <row r="98" spans="1:13" ht="15.75">
      <c r="A98" s="14">
        <v>2</v>
      </c>
      <c r="B98" s="14" t="s">
        <v>285</v>
      </c>
      <c r="C98" s="16" t="s">
        <v>323</v>
      </c>
      <c r="D98" s="52">
        <v>42</v>
      </c>
      <c r="E98" s="16" t="s">
        <v>78</v>
      </c>
      <c r="F98" s="85">
        <v>80000</v>
      </c>
      <c r="G98" s="77">
        <v>60002</v>
      </c>
      <c r="H98" s="71">
        <v>2222</v>
      </c>
      <c r="I98" s="69">
        <f t="shared" ref="I98:I99" si="50">ROUND(G98*13%*31/365,0)</f>
        <v>662</v>
      </c>
      <c r="J98" s="99">
        <f>SUM(H98:I98)</f>
        <v>2884</v>
      </c>
      <c r="K98" s="106">
        <f t="shared" si="49"/>
        <v>57780</v>
      </c>
    </row>
    <row r="99" spans="1:13" ht="15.75">
      <c r="A99" s="14">
        <v>3</v>
      </c>
      <c r="B99" s="14" t="s">
        <v>285</v>
      </c>
      <c r="C99" s="16" t="s">
        <v>324</v>
      </c>
      <c r="D99" s="52">
        <v>44</v>
      </c>
      <c r="E99" s="16" t="s">
        <v>78</v>
      </c>
      <c r="F99" s="85">
        <v>150000</v>
      </c>
      <c r="G99" s="77">
        <v>112497</v>
      </c>
      <c r="H99" s="71">
        <v>4167</v>
      </c>
      <c r="I99" s="69">
        <f t="shared" si="50"/>
        <v>1242</v>
      </c>
      <c r="J99" s="99">
        <f>SUM(H99:I99)</f>
        <v>5409</v>
      </c>
      <c r="K99" s="106">
        <f t="shared" si="49"/>
        <v>108330</v>
      </c>
    </row>
    <row r="100" spans="1:13" ht="16.5">
      <c r="A100" s="14"/>
      <c r="B100" s="13" t="s">
        <v>4</v>
      </c>
      <c r="C100" s="20"/>
      <c r="D100" s="46"/>
      <c r="E100" s="20"/>
      <c r="F100" s="72">
        <f>SUM(F97:F99)</f>
        <v>330000</v>
      </c>
      <c r="G100" s="72">
        <f t="shared" ref="G100:K100" si="51">SUM(G97:G99)</f>
        <v>241941</v>
      </c>
      <c r="H100" s="72">
        <f t="shared" si="51"/>
        <v>9167</v>
      </c>
      <c r="I100" s="72">
        <f t="shared" si="51"/>
        <v>2671</v>
      </c>
      <c r="J100" s="72">
        <f t="shared" si="51"/>
        <v>11838</v>
      </c>
      <c r="K100" s="72">
        <f t="shared" si="51"/>
        <v>232774</v>
      </c>
    </row>
    <row r="101" spans="1:13" ht="16.5">
      <c r="A101" s="34"/>
      <c r="B101" s="29"/>
      <c r="C101" s="30"/>
      <c r="D101" s="48"/>
      <c r="E101" s="30"/>
      <c r="F101" s="74"/>
      <c r="G101" s="74"/>
      <c r="H101" s="74"/>
      <c r="I101" s="74"/>
      <c r="J101" s="74"/>
      <c r="K101" s="55"/>
    </row>
    <row r="102" spans="1:13" ht="16.5">
      <c r="A102" s="34"/>
      <c r="B102" s="29" t="s">
        <v>109</v>
      </c>
      <c r="C102" s="30"/>
      <c r="D102" s="48"/>
      <c r="E102" s="30"/>
      <c r="F102" s="86"/>
      <c r="G102" s="79"/>
      <c r="H102" s="74"/>
      <c r="I102" s="80"/>
      <c r="J102" s="74"/>
      <c r="K102" s="55"/>
    </row>
    <row r="103" spans="1:13" ht="15.75">
      <c r="A103" s="14">
        <v>1</v>
      </c>
      <c r="B103" s="14" t="s">
        <v>110</v>
      </c>
      <c r="C103" s="16" t="s">
        <v>111</v>
      </c>
      <c r="D103" s="52">
        <v>225</v>
      </c>
      <c r="E103" s="16" t="s">
        <v>78</v>
      </c>
      <c r="F103" s="85">
        <v>86000</v>
      </c>
      <c r="G103" s="77">
        <v>9552</v>
      </c>
      <c r="H103" s="71">
        <f t="shared" ref="H103:H114" si="52">ROUND(F103/36,0)</f>
        <v>2389</v>
      </c>
      <c r="I103" s="69">
        <f>ROUND(G103*13%*31/365,0)</f>
        <v>105</v>
      </c>
      <c r="J103" s="99">
        <f t="shared" ref="J103:J116" si="53">SUM(H103:I103)</f>
        <v>2494</v>
      </c>
      <c r="K103" s="106">
        <f t="shared" ref="K103:K116" si="54">G103-H103</f>
        <v>7163</v>
      </c>
    </row>
    <row r="104" spans="1:13" ht="15.75">
      <c r="A104" s="14">
        <v>2</v>
      </c>
      <c r="B104" s="14" t="s">
        <v>110</v>
      </c>
      <c r="C104" s="16" t="s">
        <v>112</v>
      </c>
      <c r="D104" s="52">
        <v>226</v>
      </c>
      <c r="E104" s="16" t="s">
        <v>78</v>
      </c>
      <c r="F104" s="85">
        <v>93000</v>
      </c>
      <c r="G104" s="77">
        <v>10344</v>
      </c>
      <c r="H104" s="71">
        <f t="shared" si="52"/>
        <v>2583</v>
      </c>
      <c r="I104" s="69">
        <f t="shared" ref="I104:I115" si="55">ROUND(G104*13%*31/365,0)</f>
        <v>114</v>
      </c>
      <c r="J104" s="99">
        <f t="shared" si="53"/>
        <v>2697</v>
      </c>
      <c r="K104" s="106">
        <f t="shared" si="54"/>
        <v>7761</v>
      </c>
    </row>
    <row r="105" spans="1:13" ht="15.75">
      <c r="A105" s="14">
        <v>3</v>
      </c>
      <c r="B105" s="14" t="s">
        <v>109</v>
      </c>
      <c r="C105" s="16" t="s">
        <v>115</v>
      </c>
      <c r="D105" s="52">
        <v>229</v>
      </c>
      <c r="E105" s="16" t="s">
        <v>78</v>
      </c>
      <c r="F105" s="85">
        <v>141000</v>
      </c>
      <c r="G105" s="77">
        <v>15656</v>
      </c>
      <c r="H105" s="71">
        <f t="shared" si="52"/>
        <v>3917</v>
      </c>
      <c r="I105" s="69">
        <f t="shared" si="55"/>
        <v>173</v>
      </c>
      <c r="J105" s="99">
        <f t="shared" si="53"/>
        <v>4090</v>
      </c>
      <c r="K105" s="106">
        <f t="shared" si="54"/>
        <v>11739</v>
      </c>
    </row>
    <row r="106" spans="1:13" ht="15.75">
      <c r="A106" s="14">
        <v>4</v>
      </c>
      <c r="B106" s="14" t="s">
        <v>110</v>
      </c>
      <c r="C106" s="16" t="s">
        <v>116</v>
      </c>
      <c r="D106" s="52">
        <v>234</v>
      </c>
      <c r="E106" s="16" t="s">
        <v>78</v>
      </c>
      <c r="F106" s="85">
        <v>160000</v>
      </c>
      <c r="G106" s="77">
        <v>17792</v>
      </c>
      <c r="H106" s="71">
        <f t="shared" si="52"/>
        <v>4444</v>
      </c>
      <c r="I106" s="69">
        <f t="shared" si="55"/>
        <v>196</v>
      </c>
      <c r="J106" s="99">
        <f t="shared" si="53"/>
        <v>4640</v>
      </c>
      <c r="K106" s="106">
        <f t="shared" si="54"/>
        <v>13348</v>
      </c>
    </row>
    <row r="107" spans="1:13" ht="15.75">
      <c r="A107" s="14">
        <v>5</v>
      </c>
      <c r="B107" s="14" t="s">
        <v>109</v>
      </c>
      <c r="C107" s="16" t="s">
        <v>213</v>
      </c>
      <c r="D107" s="52">
        <v>333</v>
      </c>
      <c r="E107" s="16" t="s">
        <v>78</v>
      </c>
      <c r="F107" s="85">
        <v>195000</v>
      </c>
      <c r="G107" s="77">
        <v>40155</v>
      </c>
      <c r="H107" s="71">
        <v>5735</v>
      </c>
      <c r="I107" s="69">
        <f t="shared" si="55"/>
        <v>443</v>
      </c>
      <c r="J107" s="99">
        <f t="shared" si="53"/>
        <v>6178</v>
      </c>
      <c r="K107" s="106">
        <f t="shared" si="54"/>
        <v>34420</v>
      </c>
      <c r="M107" s="96"/>
    </row>
    <row r="108" spans="1:13" ht="15.75">
      <c r="A108" s="14">
        <v>6</v>
      </c>
      <c r="B108" s="14" t="s">
        <v>109</v>
      </c>
      <c r="C108" s="16" t="s">
        <v>175</v>
      </c>
      <c r="D108" s="52">
        <v>300</v>
      </c>
      <c r="E108" s="16" t="s">
        <v>78</v>
      </c>
      <c r="F108" s="85">
        <v>95000</v>
      </c>
      <c r="G108" s="77">
        <v>18469</v>
      </c>
      <c r="H108" s="71">
        <f t="shared" si="52"/>
        <v>2639</v>
      </c>
      <c r="I108" s="69">
        <f t="shared" si="55"/>
        <v>204</v>
      </c>
      <c r="J108" s="99">
        <f t="shared" si="53"/>
        <v>2843</v>
      </c>
      <c r="K108" s="106">
        <f t="shared" si="54"/>
        <v>15830</v>
      </c>
      <c r="M108" s="96"/>
    </row>
    <row r="109" spans="1:13" ht="15.75">
      <c r="A109" s="14">
        <v>7</v>
      </c>
      <c r="B109" s="14" t="s">
        <v>109</v>
      </c>
      <c r="C109" s="16" t="s">
        <v>299</v>
      </c>
      <c r="D109" s="52">
        <v>6</v>
      </c>
      <c r="E109" s="16" t="s">
        <v>78</v>
      </c>
      <c r="F109" s="85">
        <v>60000</v>
      </c>
      <c r="G109" s="77">
        <v>8000</v>
      </c>
      <c r="H109" s="71">
        <v>4000</v>
      </c>
      <c r="I109" s="69">
        <f t="shared" si="55"/>
        <v>88</v>
      </c>
      <c r="J109" s="99">
        <f t="shared" si="53"/>
        <v>4088</v>
      </c>
      <c r="K109" s="106">
        <f t="shared" si="54"/>
        <v>4000</v>
      </c>
      <c r="M109" s="96"/>
    </row>
    <row r="110" spans="1:13" ht="15.75">
      <c r="A110" s="14">
        <v>8</v>
      </c>
      <c r="B110" s="14" t="s">
        <v>169</v>
      </c>
      <c r="C110" s="16" t="s">
        <v>170</v>
      </c>
      <c r="D110" s="52">
        <v>294</v>
      </c>
      <c r="E110" s="16" t="s">
        <v>78</v>
      </c>
      <c r="F110" s="85">
        <v>55000</v>
      </c>
      <c r="G110" s="77">
        <v>10688</v>
      </c>
      <c r="H110" s="71">
        <f t="shared" si="52"/>
        <v>1528</v>
      </c>
      <c r="I110" s="69">
        <f t="shared" si="55"/>
        <v>118</v>
      </c>
      <c r="J110" s="99">
        <f t="shared" si="53"/>
        <v>1646</v>
      </c>
      <c r="K110" s="106">
        <f t="shared" si="54"/>
        <v>9160</v>
      </c>
    </row>
    <row r="111" spans="1:13" ht="15.75">
      <c r="A111" s="14">
        <v>9</v>
      </c>
      <c r="B111" s="14" t="s">
        <v>169</v>
      </c>
      <c r="C111" s="16" t="s">
        <v>209</v>
      </c>
      <c r="D111" s="52">
        <v>327</v>
      </c>
      <c r="E111" s="16" t="s">
        <v>78</v>
      </c>
      <c r="F111" s="85">
        <v>90000</v>
      </c>
      <c r="G111" s="77">
        <v>20000</v>
      </c>
      <c r="H111" s="71">
        <f t="shared" si="52"/>
        <v>2500</v>
      </c>
      <c r="I111" s="69">
        <f t="shared" si="55"/>
        <v>221</v>
      </c>
      <c r="J111" s="99">
        <f t="shared" si="53"/>
        <v>2721</v>
      </c>
      <c r="K111" s="106">
        <f t="shared" si="54"/>
        <v>17500</v>
      </c>
    </row>
    <row r="112" spans="1:13" ht="15.75">
      <c r="A112" s="14">
        <v>10</v>
      </c>
      <c r="B112" s="14" t="s">
        <v>169</v>
      </c>
      <c r="C112" s="16" t="s">
        <v>208</v>
      </c>
      <c r="D112" s="52">
        <v>326</v>
      </c>
      <c r="E112" s="16" t="s">
        <v>78</v>
      </c>
      <c r="F112" s="85">
        <v>135000</v>
      </c>
      <c r="G112" s="77">
        <v>30000</v>
      </c>
      <c r="H112" s="71">
        <f t="shared" si="52"/>
        <v>3750</v>
      </c>
      <c r="I112" s="69">
        <f t="shared" si="55"/>
        <v>331</v>
      </c>
      <c r="J112" s="99">
        <f t="shared" si="53"/>
        <v>4081</v>
      </c>
      <c r="K112" s="106">
        <f t="shared" si="54"/>
        <v>26250</v>
      </c>
    </row>
    <row r="113" spans="1:11" ht="15.75">
      <c r="A113" s="14">
        <v>11</v>
      </c>
      <c r="B113" s="14" t="s">
        <v>169</v>
      </c>
      <c r="C113" s="16" t="s">
        <v>171</v>
      </c>
      <c r="D113" s="52">
        <v>295</v>
      </c>
      <c r="E113" s="16" t="s">
        <v>78</v>
      </c>
      <c r="F113" s="85">
        <v>80000</v>
      </c>
      <c r="G113" s="77">
        <v>15562</v>
      </c>
      <c r="H113" s="71">
        <f t="shared" si="52"/>
        <v>2222</v>
      </c>
      <c r="I113" s="69">
        <f t="shared" si="55"/>
        <v>172</v>
      </c>
      <c r="J113" s="99">
        <f t="shared" si="53"/>
        <v>2394</v>
      </c>
      <c r="K113" s="106">
        <f t="shared" si="54"/>
        <v>13340</v>
      </c>
    </row>
    <row r="114" spans="1:11" ht="15.75">
      <c r="A114" s="14">
        <v>12</v>
      </c>
      <c r="B114" s="14" t="s">
        <v>273</v>
      </c>
      <c r="C114" s="16" t="s">
        <v>274</v>
      </c>
      <c r="D114" s="52">
        <v>393</v>
      </c>
      <c r="E114" s="16" t="s">
        <v>78</v>
      </c>
      <c r="F114" s="85">
        <v>80000</v>
      </c>
      <c r="G114" s="77">
        <v>35560</v>
      </c>
      <c r="H114" s="71">
        <f t="shared" si="52"/>
        <v>2222</v>
      </c>
      <c r="I114" s="69">
        <f t="shared" si="55"/>
        <v>393</v>
      </c>
      <c r="J114" s="99">
        <f t="shared" si="53"/>
        <v>2615</v>
      </c>
      <c r="K114" s="106">
        <f t="shared" si="54"/>
        <v>33338</v>
      </c>
    </row>
    <row r="115" spans="1:11" ht="15.75">
      <c r="A115" s="14">
        <v>13</v>
      </c>
      <c r="B115" s="14" t="s">
        <v>273</v>
      </c>
      <c r="C115" s="16" t="s">
        <v>275</v>
      </c>
      <c r="D115" s="52">
        <v>394</v>
      </c>
      <c r="E115" s="16" t="s">
        <v>78</v>
      </c>
      <c r="F115" s="85">
        <v>89000</v>
      </c>
      <c r="G115" s="77">
        <v>39560</v>
      </c>
      <c r="H115" s="71">
        <f>ROUND(F115/36,0)</f>
        <v>2472</v>
      </c>
      <c r="I115" s="69">
        <f t="shared" si="55"/>
        <v>437</v>
      </c>
      <c r="J115" s="99">
        <f t="shared" si="53"/>
        <v>2909</v>
      </c>
      <c r="K115" s="106">
        <f t="shared" si="54"/>
        <v>37088</v>
      </c>
    </row>
    <row r="116" spans="1:11" ht="15.75">
      <c r="A116" s="14">
        <v>14</v>
      </c>
      <c r="B116" s="57" t="s">
        <v>109</v>
      </c>
      <c r="C116" s="58" t="s">
        <v>272</v>
      </c>
      <c r="D116" s="64">
        <v>14</v>
      </c>
      <c r="E116" s="58" t="s">
        <v>39</v>
      </c>
      <c r="F116" s="89">
        <v>42000</v>
      </c>
      <c r="G116" s="82">
        <v>11658</v>
      </c>
      <c r="H116" s="83">
        <v>1167</v>
      </c>
      <c r="I116" s="69">
        <f>ROUND(G116*11.5%*31/365,0)</f>
        <v>114</v>
      </c>
      <c r="J116" s="83">
        <f t="shared" si="53"/>
        <v>1281</v>
      </c>
      <c r="K116" s="83">
        <f t="shared" si="54"/>
        <v>10491</v>
      </c>
    </row>
    <row r="117" spans="1:11" ht="16.5">
      <c r="A117" s="34"/>
      <c r="B117" s="13" t="s">
        <v>4</v>
      </c>
      <c r="C117" s="20"/>
      <c r="D117" s="20"/>
      <c r="E117" s="20"/>
      <c r="F117" s="72">
        <f t="shared" ref="F117:K117" si="56">SUM(F103:F116)</f>
        <v>1401000</v>
      </c>
      <c r="G117" s="72">
        <f t="shared" si="56"/>
        <v>282996</v>
      </c>
      <c r="H117" s="72">
        <f t="shared" si="56"/>
        <v>41568</v>
      </c>
      <c r="I117" s="72">
        <f t="shared" si="56"/>
        <v>3109</v>
      </c>
      <c r="J117" s="72">
        <f t="shared" si="56"/>
        <v>44677</v>
      </c>
      <c r="K117" s="72">
        <f t="shared" si="56"/>
        <v>241428</v>
      </c>
    </row>
    <row r="118" spans="1:11" ht="16.5">
      <c r="A118" s="34"/>
      <c r="B118" s="29"/>
      <c r="C118" s="30"/>
      <c r="D118" s="30"/>
      <c r="E118" s="30"/>
      <c r="F118" s="74"/>
      <c r="G118" s="79"/>
      <c r="H118" s="74"/>
      <c r="I118" s="80"/>
      <c r="J118" s="74"/>
      <c r="K118" s="55"/>
    </row>
    <row r="119" spans="1:11" ht="16.5">
      <c r="A119" s="14"/>
      <c r="B119" s="29" t="s">
        <v>125</v>
      </c>
      <c r="C119" s="30"/>
      <c r="D119" s="30"/>
      <c r="E119" s="30"/>
      <c r="F119" s="78"/>
      <c r="G119" s="79"/>
      <c r="H119" s="74"/>
      <c r="I119" s="80"/>
      <c r="J119" s="74"/>
      <c r="K119" s="55"/>
    </row>
    <row r="120" spans="1:11" ht="15.75">
      <c r="A120" s="14">
        <v>1</v>
      </c>
      <c r="B120" s="14" t="s">
        <v>126</v>
      </c>
      <c r="C120" s="16" t="s">
        <v>127</v>
      </c>
      <c r="D120" s="17">
        <v>247</v>
      </c>
      <c r="E120" s="16" t="s">
        <v>78</v>
      </c>
      <c r="F120" s="70">
        <v>100000</v>
      </c>
      <c r="G120" s="70">
        <v>13882</v>
      </c>
      <c r="H120" s="71">
        <f t="shared" ref="H120" si="57">ROUND(F120/36,0)</f>
        <v>2778</v>
      </c>
      <c r="I120" s="69">
        <f>ROUND(G120*13%*31/365,0)</f>
        <v>153</v>
      </c>
      <c r="J120" s="102">
        <f t="shared" ref="J120" si="58">SUM(H120:I120)</f>
        <v>2931</v>
      </c>
      <c r="K120" s="106">
        <f t="shared" ref="K120:K124" si="59">G120-H120</f>
        <v>11104</v>
      </c>
    </row>
    <row r="121" spans="1:11" ht="15.75">
      <c r="A121" s="14">
        <v>2</v>
      </c>
      <c r="B121" s="14" t="s">
        <v>137</v>
      </c>
      <c r="C121" s="16" t="s">
        <v>230</v>
      </c>
      <c r="D121" s="17">
        <v>355</v>
      </c>
      <c r="E121" s="16" t="s">
        <v>78</v>
      </c>
      <c r="F121" s="70">
        <v>50000</v>
      </c>
      <c r="G121" s="70">
        <v>13886</v>
      </c>
      <c r="H121" s="71">
        <f>ROUND(F121/36,0)</f>
        <v>1389</v>
      </c>
      <c r="I121" s="69">
        <f t="shared" ref="I121:I124" si="60">ROUND(G121*13%*31/365,0)</f>
        <v>153</v>
      </c>
      <c r="J121" s="102">
        <f>SUM(H121:I121)</f>
        <v>1542</v>
      </c>
      <c r="K121" s="106">
        <f t="shared" si="59"/>
        <v>12497</v>
      </c>
    </row>
    <row r="122" spans="1:11" ht="16.5">
      <c r="A122" s="14">
        <v>3</v>
      </c>
      <c r="B122" s="14" t="s">
        <v>151</v>
      </c>
      <c r="C122" s="16" t="s">
        <v>177</v>
      </c>
      <c r="D122" s="22">
        <v>302</v>
      </c>
      <c r="E122" s="22" t="s">
        <v>78</v>
      </c>
      <c r="F122" s="85">
        <v>90000</v>
      </c>
      <c r="G122" s="77">
        <v>17500</v>
      </c>
      <c r="H122" s="71">
        <f>ROUND(F122/36,0)</f>
        <v>2500</v>
      </c>
      <c r="I122" s="69">
        <f t="shared" si="60"/>
        <v>193</v>
      </c>
      <c r="J122" s="99">
        <f t="shared" ref="J122:J123" si="61">SUM(H122:I122)</f>
        <v>2693</v>
      </c>
      <c r="K122" s="106">
        <f t="shared" si="59"/>
        <v>15000</v>
      </c>
    </row>
    <row r="123" spans="1:11" ht="16.5">
      <c r="A123" s="14">
        <v>4</v>
      </c>
      <c r="B123" s="14" t="s">
        <v>151</v>
      </c>
      <c r="C123" s="16" t="s">
        <v>178</v>
      </c>
      <c r="D123" s="22">
        <v>303</v>
      </c>
      <c r="E123" s="22" t="s">
        <v>78</v>
      </c>
      <c r="F123" s="85">
        <v>100000</v>
      </c>
      <c r="G123" s="77">
        <v>19438</v>
      </c>
      <c r="H123" s="71">
        <f>ROUND(F123/36,0)</f>
        <v>2778</v>
      </c>
      <c r="I123" s="69">
        <f t="shared" si="60"/>
        <v>215</v>
      </c>
      <c r="J123" s="99">
        <f t="shared" si="61"/>
        <v>2993</v>
      </c>
      <c r="K123" s="106">
        <f t="shared" si="59"/>
        <v>16660</v>
      </c>
    </row>
    <row r="124" spans="1:11" ht="15.75">
      <c r="A124" s="14">
        <v>5</v>
      </c>
      <c r="B124" s="14" t="s">
        <v>134</v>
      </c>
      <c r="C124" s="16" t="s">
        <v>245</v>
      </c>
      <c r="D124" s="52">
        <v>364</v>
      </c>
      <c r="E124" s="16" t="s">
        <v>78</v>
      </c>
      <c r="F124" s="85">
        <v>100000</v>
      </c>
      <c r="G124" s="70">
        <v>33328</v>
      </c>
      <c r="H124" s="71">
        <f>ROUND(F124/36,0)</f>
        <v>2778</v>
      </c>
      <c r="I124" s="69">
        <f t="shared" si="60"/>
        <v>368</v>
      </c>
      <c r="J124" s="102">
        <f>SUM(H124:I124)</f>
        <v>3146</v>
      </c>
      <c r="K124" s="106">
        <f t="shared" si="59"/>
        <v>30550</v>
      </c>
    </row>
    <row r="125" spans="1:11" ht="16.5">
      <c r="A125" s="34"/>
      <c r="B125" s="13" t="s">
        <v>4</v>
      </c>
      <c r="C125" s="20"/>
      <c r="D125" s="20"/>
      <c r="E125" s="20"/>
      <c r="F125" s="88">
        <f t="shared" ref="F125:K125" si="62">SUM(F120:F124)</f>
        <v>440000</v>
      </c>
      <c r="G125" s="88">
        <f t="shared" si="62"/>
        <v>98034</v>
      </c>
      <c r="H125" s="88">
        <f t="shared" si="62"/>
        <v>12223</v>
      </c>
      <c r="I125" s="88">
        <f t="shared" si="62"/>
        <v>1082</v>
      </c>
      <c r="J125" s="88">
        <f t="shared" si="62"/>
        <v>13305</v>
      </c>
      <c r="K125" s="88">
        <f t="shared" si="62"/>
        <v>85811</v>
      </c>
    </row>
    <row r="126" spans="1:11" ht="16.5">
      <c r="A126" s="34"/>
      <c r="B126" s="29"/>
      <c r="C126" s="30"/>
      <c r="D126" s="30"/>
      <c r="E126" s="30"/>
      <c r="F126" s="78"/>
      <c r="G126" s="79"/>
      <c r="H126" s="74"/>
      <c r="I126" s="80"/>
      <c r="J126" s="74"/>
      <c r="K126" s="55"/>
    </row>
    <row r="127" spans="1:11" ht="16.5">
      <c r="A127" s="34"/>
      <c r="B127" s="29" t="s">
        <v>148</v>
      </c>
      <c r="C127" s="30"/>
      <c r="D127" s="48"/>
      <c r="E127" s="30"/>
      <c r="F127" s="86"/>
      <c r="G127" s="79"/>
      <c r="H127" s="74"/>
      <c r="I127" s="80"/>
      <c r="J127" s="74"/>
      <c r="K127" s="55"/>
    </row>
    <row r="128" spans="1:11" ht="15.75">
      <c r="A128" s="14">
        <v>1</v>
      </c>
      <c r="B128" s="14" t="s">
        <v>148</v>
      </c>
      <c r="C128" s="16" t="s">
        <v>205</v>
      </c>
      <c r="D128" s="52">
        <v>323</v>
      </c>
      <c r="E128" s="16" t="s">
        <v>78</v>
      </c>
      <c r="F128" s="85">
        <v>100000</v>
      </c>
      <c r="G128" s="77">
        <v>22216</v>
      </c>
      <c r="H128" s="71">
        <f>ROUND(F128/36,0)</f>
        <v>2778</v>
      </c>
      <c r="I128" s="69">
        <f>ROUND(G128*13%*31/365,0)</f>
        <v>245</v>
      </c>
      <c r="J128" s="99">
        <f t="shared" ref="J128:J131" si="63">SUM(H128:I128)</f>
        <v>3023</v>
      </c>
      <c r="K128" s="106">
        <f t="shared" ref="K128:K133" si="64">G128-H128</f>
        <v>19438</v>
      </c>
    </row>
    <row r="129" spans="1:11" ht="15.75">
      <c r="A129" s="14">
        <v>2</v>
      </c>
      <c r="B129" s="14" t="s">
        <v>148</v>
      </c>
      <c r="C129" s="16" t="s">
        <v>279</v>
      </c>
      <c r="D129" s="52">
        <v>406</v>
      </c>
      <c r="E129" s="16" t="s">
        <v>78</v>
      </c>
      <c r="F129" s="85">
        <v>260000</v>
      </c>
      <c r="G129" s="77">
        <v>103994</v>
      </c>
      <c r="H129" s="71">
        <v>8667</v>
      </c>
      <c r="I129" s="69">
        <f t="shared" ref="I129:I131" si="65">ROUND(G129*13%*31/365,0)</f>
        <v>1148</v>
      </c>
      <c r="J129" s="99">
        <f t="shared" si="63"/>
        <v>9815</v>
      </c>
      <c r="K129" s="106">
        <f t="shared" si="64"/>
        <v>95327</v>
      </c>
    </row>
    <row r="130" spans="1:11" ht="15.75">
      <c r="A130" s="14">
        <v>3</v>
      </c>
      <c r="B130" s="14" t="s">
        <v>215</v>
      </c>
      <c r="C130" s="16" t="s">
        <v>216</v>
      </c>
      <c r="D130" s="52">
        <v>342</v>
      </c>
      <c r="E130" s="16" t="s">
        <v>78</v>
      </c>
      <c r="F130" s="85">
        <v>80000</v>
      </c>
      <c r="G130" s="77">
        <v>20006</v>
      </c>
      <c r="H130" s="71">
        <v>2222</v>
      </c>
      <c r="I130" s="69">
        <f t="shared" si="65"/>
        <v>221</v>
      </c>
      <c r="J130" s="99">
        <f t="shared" si="63"/>
        <v>2443</v>
      </c>
      <c r="K130" s="106">
        <f t="shared" si="64"/>
        <v>17784</v>
      </c>
    </row>
    <row r="131" spans="1:11" ht="15.75">
      <c r="A131" s="14">
        <v>4</v>
      </c>
      <c r="B131" s="14" t="s">
        <v>149</v>
      </c>
      <c r="C131" s="16" t="s">
        <v>150</v>
      </c>
      <c r="D131" s="52">
        <v>266</v>
      </c>
      <c r="E131" s="16" t="s">
        <v>78</v>
      </c>
      <c r="F131" s="85">
        <v>155000</v>
      </c>
      <c r="G131" s="77">
        <v>25820</v>
      </c>
      <c r="H131" s="71">
        <f t="shared" ref="H131:H133" si="66">ROUND(F131/36,0)</f>
        <v>4306</v>
      </c>
      <c r="I131" s="69">
        <f t="shared" si="65"/>
        <v>285</v>
      </c>
      <c r="J131" s="99">
        <f t="shared" si="63"/>
        <v>4591</v>
      </c>
      <c r="K131" s="106">
        <f t="shared" si="64"/>
        <v>21514</v>
      </c>
    </row>
    <row r="132" spans="1:11" ht="15.75">
      <c r="A132" s="14">
        <v>5</v>
      </c>
      <c r="B132" s="14" t="s">
        <v>149</v>
      </c>
      <c r="C132" s="16" t="s">
        <v>369</v>
      </c>
      <c r="D132" s="52">
        <v>88</v>
      </c>
      <c r="E132" s="16" t="s">
        <v>78</v>
      </c>
      <c r="F132" s="85">
        <v>300000</v>
      </c>
      <c r="G132" s="77">
        <v>300000</v>
      </c>
      <c r="H132" s="71">
        <v>6000</v>
      </c>
      <c r="I132" s="69">
        <v>5663</v>
      </c>
      <c r="J132" s="99">
        <f t="shared" ref="J132" si="67">SUM(H132:I132)</f>
        <v>11663</v>
      </c>
      <c r="K132" s="106">
        <f t="shared" ref="K132" si="68">G132-H132</f>
        <v>294000</v>
      </c>
    </row>
    <row r="133" spans="1:11" ht="15.75">
      <c r="A133" s="14">
        <v>6</v>
      </c>
      <c r="B133" s="57" t="s">
        <v>149</v>
      </c>
      <c r="C133" s="58" t="s">
        <v>271</v>
      </c>
      <c r="D133" s="64">
        <v>11</v>
      </c>
      <c r="E133" s="58" t="s">
        <v>39</v>
      </c>
      <c r="F133" s="89">
        <v>40600</v>
      </c>
      <c r="G133" s="82">
        <v>6760</v>
      </c>
      <c r="H133" s="83">
        <f t="shared" si="66"/>
        <v>1128</v>
      </c>
      <c r="I133" s="83">
        <f>ROUND(G133*11.5%*31/365,0)</f>
        <v>66</v>
      </c>
      <c r="J133" s="101">
        <f>SUM(H133:I133)</f>
        <v>1194</v>
      </c>
      <c r="K133" s="106">
        <f t="shared" si="64"/>
        <v>5632</v>
      </c>
    </row>
    <row r="134" spans="1:11" ht="16.5">
      <c r="A134" s="34"/>
      <c r="B134" s="13" t="s">
        <v>4</v>
      </c>
      <c r="C134" s="20"/>
      <c r="D134" s="46"/>
      <c r="E134" s="20"/>
      <c r="F134" s="72">
        <f t="shared" ref="F134:K134" si="69">SUM(F128:F133)</f>
        <v>935600</v>
      </c>
      <c r="G134" s="72">
        <f t="shared" si="69"/>
        <v>478796</v>
      </c>
      <c r="H134" s="72">
        <f t="shared" si="69"/>
        <v>25101</v>
      </c>
      <c r="I134" s="72">
        <f t="shared" si="69"/>
        <v>7628</v>
      </c>
      <c r="J134" s="72">
        <f>SUM(J128:J133)</f>
        <v>32729</v>
      </c>
      <c r="K134" s="72">
        <f t="shared" si="69"/>
        <v>453695</v>
      </c>
    </row>
    <row r="135" spans="1:11" ht="16.5">
      <c r="A135" s="34"/>
      <c r="B135" s="29"/>
      <c r="C135" s="30"/>
      <c r="D135" s="32"/>
      <c r="E135" s="32"/>
      <c r="F135" s="74"/>
      <c r="G135" s="74"/>
      <c r="H135" s="74"/>
      <c r="I135" s="74"/>
      <c r="J135" s="74"/>
      <c r="K135" s="100"/>
    </row>
    <row r="136" spans="1:11" ht="16.5">
      <c r="A136" s="143"/>
      <c r="B136" s="29" t="s">
        <v>162</v>
      </c>
      <c r="C136" s="144"/>
      <c r="D136" s="145"/>
      <c r="E136" s="145"/>
      <c r="F136" s="146"/>
      <c r="G136" s="147"/>
      <c r="H136" s="148"/>
      <c r="I136" s="94"/>
      <c r="J136" s="149"/>
      <c r="K136" s="150"/>
    </row>
    <row r="137" spans="1:11" ht="16.5">
      <c r="A137" s="14">
        <v>1</v>
      </c>
      <c r="B137" s="67" t="s">
        <v>163</v>
      </c>
      <c r="C137" s="16" t="s">
        <v>200</v>
      </c>
      <c r="D137" s="22">
        <v>283</v>
      </c>
      <c r="E137" s="22" t="s">
        <v>78</v>
      </c>
      <c r="F137" s="85">
        <v>100000</v>
      </c>
      <c r="G137" s="77">
        <v>19438</v>
      </c>
      <c r="H137" s="71">
        <f>ROUND(F137/36,0)</f>
        <v>2778</v>
      </c>
      <c r="I137" s="69">
        <f>ROUND(G137*13%*31/365,0)</f>
        <v>215</v>
      </c>
      <c r="J137" s="104">
        <f>SUM(H137:I137)</f>
        <v>2993</v>
      </c>
      <c r="K137" s="106">
        <f t="shared" ref="K137:K139" si="70">G137-H137</f>
        <v>16660</v>
      </c>
    </row>
    <row r="138" spans="1:11" ht="16.5">
      <c r="A138" s="14">
        <v>2</v>
      </c>
      <c r="B138" s="67" t="s">
        <v>227</v>
      </c>
      <c r="C138" s="16" t="s">
        <v>228</v>
      </c>
      <c r="D138" s="22">
        <v>353</v>
      </c>
      <c r="E138" s="22" t="s">
        <v>78</v>
      </c>
      <c r="F138" s="85">
        <v>68000</v>
      </c>
      <c r="G138" s="77">
        <v>18886</v>
      </c>
      <c r="H138" s="71">
        <f>ROUND(F138/36,0)</f>
        <v>1889</v>
      </c>
      <c r="I138" s="69">
        <f t="shared" ref="I138:I139" si="71">ROUND(G138*13%*31/365,0)</f>
        <v>209</v>
      </c>
      <c r="J138" s="104">
        <f>SUM(H138:I138)</f>
        <v>2098</v>
      </c>
      <c r="K138" s="106">
        <f t="shared" si="70"/>
        <v>16997</v>
      </c>
    </row>
    <row r="139" spans="1:11" ht="16.5">
      <c r="A139" s="14">
        <v>3</v>
      </c>
      <c r="B139" s="67" t="s">
        <v>227</v>
      </c>
      <c r="C139" s="16" t="s">
        <v>258</v>
      </c>
      <c r="D139" s="22">
        <v>383</v>
      </c>
      <c r="E139" s="22" t="s">
        <v>78</v>
      </c>
      <c r="F139" s="85">
        <v>90000</v>
      </c>
      <c r="G139" s="77">
        <v>35000</v>
      </c>
      <c r="H139" s="71">
        <f>ROUND(F139/36,0)</f>
        <v>2500</v>
      </c>
      <c r="I139" s="69">
        <f t="shared" si="71"/>
        <v>386</v>
      </c>
      <c r="J139" s="104">
        <f>SUM(H139:I139)</f>
        <v>2886</v>
      </c>
      <c r="K139" s="106">
        <f t="shared" si="70"/>
        <v>32500</v>
      </c>
    </row>
    <row r="140" spans="1:11" ht="16.5">
      <c r="A140" s="34"/>
      <c r="B140" s="56" t="s">
        <v>4</v>
      </c>
      <c r="C140" s="30"/>
      <c r="D140" s="30"/>
      <c r="E140" s="30"/>
      <c r="F140" s="97">
        <f>SUM(F137:F139)</f>
        <v>258000</v>
      </c>
      <c r="G140" s="97">
        <f t="shared" ref="G140:K140" si="72">SUM(G137:G139)</f>
        <v>73324</v>
      </c>
      <c r="H140" s="97">
        <f t="shared" si="72"/>
        <v>7167</v>
      </c>
      <c r="I140" s="97">
        <f t="shared" si="72"/>
        <v>810</v>
      </c>
      <c r="J140" s="97">
        <f t="shared" si="72"/>
        <v>7977</v>
      </c>
      <c r="K140" s="97">
        <f t="shared" si="72"/>
        <v>66157</v>
      </c>
    </row>
    <row r="141" spans="1:11" ht="16.5">
      <c r="A141" s="34"/>
      <c r="B141" s="29"/>
      <c r="C141" s="30"/>
      <c r="D141" s="30"/>
      <c r="E141" s="30"/>
      <c r="F141" s="91"/>
      <c r="G141" s="91"/>
      <c r="H141" s="74"/>
      <c r="I141" s="74"/>
      <c r="J141" s="74"/>
      <c r="K141" s="133"/>
    </row>
    <row r="142" spans="1:11" ht="16.5">
      <c r="A142" s="34"/>
      <c r="B142" s="29" t="s">
        <v>282</v>
      </c>
      <c r="C142" s="30"/>
      <c r="D142" s="30"/>
      <c r="E142" s="30"/>
      <c r="F142" s="78"/>
      <c r="G142" s="79"/>
      <c r="H142" s="74"/>
      <c r="I142" s="80"/>
      <c r="J142" s="74"/>
      <c r="K142" s="55"/>
    </row>
    <row r="143" spans="1:11" ht="16.5">
      <c r="A143" s="14">
        <v>1</v>
      </c>
      <c r="B143" s="67" t="s">
        <v>359</v>
      </c>
      <c r="C143" s="16" t="s">
        <v>360</v>
      </c>
      <c r="D143" s="22">
        <v>77</v>
      </c>
      <c r="E143" s="22" t="s">
        <v>78</v>
      </c>
      <c r="F143" s="85">
        <v>150000</v>
      </c>
      <c r="G143" s="77">
        <v>137499</v>
      </c>
      <c r="H143" s="71">
        <f>ROUND(F143/36,0)</f>
        <v>4167</v>
      </c>
      <c r="I143" s="69">
        <f>ROUND(G143*13%*31/365,0)</f>
        <v>1518</v>
      </c>
      <c r="J143" s="104">
        <f>SUM(H143:I143)</f>
        <v>5685</v>
      </c>
      <c r="K143" s="106">
        <f t="shared" ref="K143" si="73">G143-H143</f>
        <v>133332</v>
      </c>
    </row>
    <row r="144" spans="1:11" ht="16.5">
      <c r="A144" s="34"/>
      <c r="B144" s="29"/>
      <c r="C144" s="30"/>
      <c r="D144" s="30"/>
      <c r="E144" s="30"/>
      <c r="F144" s="97">
        <f>SUM(F143)</f>
        <v>150000</v>
      </c>
      <c r="G144" s="97">
        <f t="shared" ref="G144:K144" si="74">SUM(G143)</f>
        <v>137499</v>
      </c>
      <c r="H144" s="97">
        <f t="shared" si="74"/>
        <v>4167</v>
      </c>
      <c r="I144" s="97">
        <f t="shared" si="74"/>
        <v>1518</v>
      </c>
      <c r="J144" s="97">
        <f t="shared" si="74"/>
        <v>5685</v>
      </c>
      <c r="K144" s="97">
        <f t="shared" si="74"/>
        <v>133332</v>
      </c>
    </row>
    <row r="145" spans="1:12" ht="16.5">
      <c r="A145" s="34"/>
      <c r="B145" s="29" t="s">
        <v>300</v>
      </c>
      <c r="C145" s="30"/>
      <c r="D145" s="30"/>
      <c r="E145" s="30"/>
      <c r="F145" s="78"/>
      <c r="G145" s="79"/>
      <c r="H145" s="74"/>
      <c r="I145" s="80"/>
      <c r="J145" s="74"/>
      <c r="K145" s="55"/>
    </row>
    <row r="146" spans="1:12" ht="16.5">
      <c r="A146" s="14">
        <v>1</v>
      </c>
      <c r="B146" s="67" t="s">
        <v>301</v>
      </c>
      <c r="C146" s="16" t="s">
        <v>302</v>
      </c>
      <c r="D146" s="22">
        <v>8</v>
      </c>
      <c r="E146" s="22" t="s">
        <v>78</v>
      </c>
      <c r="F146" s="85">
        <v>200000</v>
      </c>
      <c r="G146" s="77">
        <v>127772</v>
      </c>
      <c r="H146" s="71">
        <f>ROUND(F146/36,0)</f>
        <v>5556</v>
      </c>
      <c r="I146" s="69">
        <f>ROUND(G146*13%*31/365,0)</f>
        <v>1411</v>
      </c>
      <c r="J146" s="104">
        <f>SUM(H146:I146)</f>
        <v>6967</v>
      </c>
      <c r="K146" s="106">
        <f>SUM(G146-H146)</f>
        <v>122216</v>
      </c>
    </row>
    <row r="147" spans="1:12" ht="16.5">
      <c r="A147" s="152">
        <v>2</v>
      </c>
      <c r="B147" s="67" t="s">
        <v>301</v>
      </c>
      <c r="C147" s="16" t="s">
        <v>304</v>
      </c>
      <c r="D147" s="22">
        <v>12</v>
      </c>
      <c r="E147" s="22" t="s">
        <v>78</v>
      </c>
      <c r="F147" s="85">
        <v>200000</v>
      </c>
      <c r="G147" s="77">
        <v>127772</v>
      </c>
      <c r="H147" s="71">
        <f>ROUND(F147/36,0)</f>
        <v>5556</v>
      </c>
      <c r="I147" s="69">
        <f t="shared" ref="I147:I148" si="75">ROUND(G147*13%*31/365,0)</f>
        <v>1411</v>
      </c>
      <c r="J147" s="104">
        <f>SUM(H147:I147)</f>
        <v>6967</v>
      </c>
      <c r="K147" s="106">
        <f t="shared" ref="K147:K148" si="76">SUM(G147-H147)</f>
        <v>122216</v>
      </c>
    </row>
    <row r="148" spans="1:12" ht="16.5">
      <c r="A148" s="152">
        <v>3</v>
      </c>
      <c r="B148" s="152" t="s">
        <v>301</v>
      </c>
      <c r="C148" s="16" t="s">
        <v>303</v>
      </c>
      <c r="D148" s="22">
        <v>10</v>
      </c>
      <c r="E148" s="22" t="s">
        <v>78</v>
      </c>
      <c r="F148" s="85">
        <v>150000</v>
      </c>
      <c r="G148" s="77">
        <v>95829</v>
      </c>
      <c r="H148" s="71">
        <v>4167</v>
      </c>
      <c r="I148" s="69">
        <f t="shared" si="75"/>
        <v>1058</v>
      </c>
      <c r="J148" s="104">
        <f>SUM(H148:I148)</f>
        <v>5225</v>
      </c>
      <c r="K148" s="106">
        <f t="shared" si="76"/>
        <v>91662</v>
      </c>
    </row>
    <row r="149" spans="1:12" ht="16.5">
      <c r="A149" s="34"/>
      <c r="B149" s="29"/>
      <c r="C149" s="30"/>
      <c r="D149" s="30"/>
      <c r="E149" s="30"/>
      <c r="F149" s="97">
        <f>SUM(F146:F148)</f>
        <v>550000</v>
      </c>
      <c r="G149" s="97">
        <f t="shared" ref="G149:K149" si="77">SUM(G146:G148)</f>
        <v>351373</v>
      </c>
      <c r="H149" s="97">
        <f t="shared" si="77"/>
        <v>15279</v>
      </c>
      <c r="I149" s="97">
        <f t="shared" si="77"/>
        <v>3880</v>
      </c>
      <c r="J149" s="97">
        <f t="shared" si="77"/>
        <v>19159</v>
      </c>
      <c r="K149" s="97">
        <f t="shared" si="77"/>
        <v>336094</v>
      </c>
    </row>
    <row r="150" spans="1:12" ht="16.5">
      <c r="A150" s="34"/>
      <c r="B150" s="29" t="s">
        <v>352</v>
      </c>
      <c r="C150" s="30"/>
      <c r="D150" s="30"/>
      <c r="E150" s="30"/>
      <c r="F150" s="78"/>
      <c r="G150" s="79"/>
      <c r="H150" s="74"/>
      <c r="I150" s="80"/>
      <c r="J150" s="74"/>
      <c r="K150" s="55"/>
    </row>
    <row r="151" spans="1:12" ht="16.5">
      <c r="A151" s="14">
        <v>1</v>
      </c>
      <c r="B151" s="67" t="s">
        <v>350</v>
      </c>
      <c r="C151" s="16" t="s">
        <v>351</v>
      </c>
      <c r="D151" s="22">
        <v>71</v>
      </c>
      <c r="E151" s="22" t="s">
        <v>78</v>
      </c>
      <c r="F151" s="85">
        <v>180000</v>
      </c>
      <c r="G151" s="77">
        <v>155000</v>
      </c>
      <c r="H151" s="71">
        <f>ROUND(F151/36,0)</f>
        <v>5000</v>
      </c>
      <c r="I151" s="69">
        <f>ROUND(G151*13%*31/365,0)</f>
        <v>1711</v>
      </c>
      <c r="J151" s="104">
        <f>SUM(H151:I151)</f>
        <v>6711</v>
      </c>
      <c r="K151" s="106">
        <f t="shared" ref="K151" si="78">G151-H151</f>
        <v>150000</v>
      </c>
    </row>
    <row r="152" spans="1:12" ht="16.5">
      <c r="A152" s="34"/>
      <c r="B152" s="29"/>
      <c r="C152" s="30"/>
      <c r="D152" s="30"/>
      <c r="E152" s="30"/>
      <c r="F152" s="97">
        <f>SUM(F151)</f>
        <v>180000</v>
      </c>
      <c r="G152" s="97">
        <f t="shared" ref="G152:K152" si="79">SUM(G151)</f>
        <v>155000</v>
      </c>
      <c r="H152" s="97">
        <f t="shared" si="79"/>
        <v>5000</v>
      </c>
      <c r="I152" s="97">
        <f t="shared" si="79"/>
        <v>1711</v>
      </c>
      <c r="J152" s="97">
        <f t="shared" si="79"/>
        <v>6711</v>
      </c>
      <c r="K152" s="97">
        <f t="shared" si="79"/>
        <v>150000</v>
      </c>
    </row>
    <row r="153" spans="1:12" ht="17.25" thickBot="1">
      <c r="A153" s="34"/>
      <c r="B153" s="29"/>
      <c r="C153" s="30"/>
      <c r="D153" s="30"/>
      <c r="E153" s="30"/>
      <c r="F153" s="97"/>
      <c r="G153" s="97"/>
      <c r="H153" s="72"/>
      <c r="I153" s="72"/>
      <c r="J153" s="72"/>
      <c r="K153" s="131"/>
    </row>
    <row r="154" spans="1:12" ht="17.25" thickBot="1">
      <c r="B154" s="51" t="s">
        <v>20</v>
      </c>
      <c r="C154" s="39"/>
      <c r="D154" s="39"/>
      <c r="E154" s="39"/>
      <c r="F154" s="72">
        <f t="shared" ref="F154:K154" si="80">SUM(F9+F23+F34+F41+F53+F70+F76+F94+F100+F117+F125+F134+F140+F144+F149+F152)</f>
        <v>13862600</v>
      </c>
      <c r="G154" s="72">
        <f t="shared" si="80"/>
        <v>7099647</v>
      </c>
      <c r="H154" s="72">
        <f t="shared" si="80"/>
        <v>378492</v>
      </c>
      <c r="I154" s="72">
        <f t="shared" si="80"/>
        <v>81199</v>
      </c>
      <c r="J154" s="72">
        <f t="shared" si="80"/>
        <v>459691</v>
      </c>
      <c r="K154" s="72">
        <f t="shared" si="80"/>
        <v>6721155</v>
      </c>
    </row>
    <row r="155" spans="1:12">
      <c r="B155" s="2"/>
      <c r="C155" s="2"/>
      <c r="D155" s="3"/>
      <c r="E155" s="3"/>
      <c r="F155" s="3"/>
      <c r="G155" s="3"/>
    </row>
    <row r="156" spans="1:12">
      <c r="B156" s="2"/>
      <c r="C156" s="2"/>
      <c r="D156" s="3"/>
      <c r="E156" s="3"/>
      <c r="F156" s="3"/>
      <c r="G156" s="3"/>
    </row>
    <row r="157" spans="1:12" ht="18.75">
      <c r="E157" s="4"/>
      <c r="F157" s="1"/>
      <c r="G157" s="1"/>
      <c r="L157" t="s">
        <v>321</v>
      </c>
    </row>
    <row r="158" spans="1:12">
      <c r="F158" s="1"/>
      <c r="G158" s="1"/>
    </row>
    <row r="160" spans="1:12" ht="16.5">
      <c r="B160" s="30"/>
    </row>
  </sheetData>
  <mergeCells count="2">
    <mergeCell ref="A2:H2"/>
    <mergeCell ref="B3:H3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5" max="10" man="1"/>
    <brk id="71" max="10" man="1"/>
    <brk id="118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M164"/>
  <sheetViews>
    <sheetView view="pageBreakPreview" topLeftCell="A2" zoomScale="130" zoomScaleSheetLayoutView="130" workbookViewId="0">
      <selection sqref="A1:K186"/>
    </sheetView>
  </sheetViews>
  <sheetFormatPr defaultRowHeight="15"/>
  <cols>
    <col min="1" max="1" width="4.42578125" customWidth="1"/>
    <col min="2" max="3" width="25.425781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7"/>
    </row>
    <row r="3" spans="1:11" ht="16.5">
      <c r="A3" s="9"/>
      <c r="B3" s="900" t="s">
        <v>365</v>
      </c>
      <c r="C3" s="900"/>
      <c r="D3" s="900"/>
      <c r="E3" s="900"/>
      <c r="F3" s="900"/>
      <c r="G3" s="900"/>
      <c r="H3" s="900"/>
      <c r="I3" s="7"/>
    </row>
    <row r="4" spans="1:11" ht="48" customHeight="1">
      <c r="A4" s="157" t="s">
        <v>0</v>
      </c>
      <c r="B4" s="10" t="s">
        <v>1</v>
      </c>
      <c r="C4" s="10" t="s">
        <v>21</v>
      </c>
      <c r="D4" s="10" t="s">
        <v>22</v>
      </c>
      <c r="E4" s="10" t="s">
        <v>23</v>
      </c>
      <c r="F4" s="11" t="s">
        <v>24</v>
      </c>
      <c r="G4" s="12" t="s">
        <v>25</v>
      </c>
      <c r="H4" s="12" t="s">
        <v>26</v>
      </c>
      <c r="I4" s="12" t="s">
        <v>27</v>
      </c>
      <c r="J4" s="98" t="s">
        <v>57</v>
      </c>
      <c r="K4" s="12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47218</v>
      </c>
      <c r="H6" s="71">
        <f t="shared" ref="H6:H8" si="0">ROUND(F6/36,0)</f>
        <v>2778</v>
      </c>
      <c r="I6" s="69">
        <f>ROUND(G6*13%*30/365,0)</f>
        <v>505</v>
      </c>
      <c r="J6" s="71">
        <f t="shared" ref="J6:J8" si="1">SUM(H6:I6)</f>
        <v>3283</v>
      </c>
      <c r="K6" s="135">
        <f t="shared" ref="K6:K8" si="2">G6-H6</f>
        <v>44440</v>
      </c>
    </row>
    <row r="7" spans="1:11" ht="16.5">
      <c r="A7" s="10">
        <v>2</v>
      </c>
      <c r="B7" s="156" t="s">
        <v>353</v>
      </c>
      <c r="C7" s="122" t="s">
        <v>354</v>
      </c>
      <c r="D7" s="124">
        <v>72</v>
      </c>
      <c r="E7" s="122" t="s">
        <v>38</v>
      </c>
      <c r="F7" s="70">
        <v>30000</v>
      </c>
      <c r="G7" s="77">
        <v>27501</v>
      </c>
      <c r="H7" s="71">
        <f t="shared" si="0"/>
        <v>833</v>
      </c>
      <c r="I7" s="69">
        <f t="shared" ref="I7:I8" si="3">ROUND(G7*13%*30/365,0)</f>
        <v>294</v>
      </c>
      <c r="J7" s="71">
        <f t="shared" si="1"/>
        <v>1127</v>
      </c>
      <c r="K7" s="135">
        <f t="shared" si="2"/>
        <v>26668</v>
      </c>
    </row>
    <row r="8" spans="1:11" ht="16.5">
      <c r="A8" s="10">
        <v>3</v>
      </c>
      <c r="B8" s="156" t="s">
        <v>353</v>
      </c>
      <c r="C8" s="122" t="s">
        <v>362</v>
      </c>
      <c r="D8" s="124">
        <v>74</v>
      </c>
      <c r="E8" s="122" t="s">
        <v>38</v>
      </c>
      <c r="F8" s="70">
        <v>50000</v>
      </c>
      <c r="G8" s="77">
        <v>47222</v>
      </c>
      <c r="H8" s="71">
        <f t="shared" si="0"/>
        <v>1389</v>
      </c>
      <c r="I8" s="69">
        <f t="shared" si="3"/>
        <v>505</v>
      </c>
      <c r="J8" s="71">
        <f t="shared" si="1"/>
        <v>1894</v>
      </c>
      <c r="K8" s="135">
        <f t="shared" si="2"/>
        <v>45833</v>
      </c>
    </row>
    <row r="9" spans="1:11" ht="16.5">
      <c r="A9" s="10"/>
      <c r="B9" s="13" t="s">
        <v>4</v>
      </c>
      <c r="C9" s="10"/>
      <c r="D9" s="10"/>
      <c r="E9" s="10"/>
      <c r="F9" s="127">
        <f>SUM(F6:F8)</f>
        <v>180000</v>
      </c>
      <c r="G9" s="127">
        <f t="shared" ref="G9:K9" si="4">SUM(G6:G8)</f>
        <v>121941</v>
      </c>
      <c r="H9" s="127">
        <f t="shared" si="4"/>
        <v>5000</v>
      </c>
      <c r="I9" s="127">
        <f t="shared" si="4"/>
        <v>1304</v>
      </c>
      <c r="J9" s="127">
        <f t="shared" si="4"/>
        <v>6304</v>
      </c>
      <c r="K9" s="127">
        <f t="shared" si="4"/>
        <v>116941</v>
      </c>
    </row>
    <row r="10" spans="1:11" ht="16.5">
      <c r="A10" s="28"/>
      <c r="B10" s="29" t="s">
        <v>5</v>
      </c>
      <c r="C10" s="30"/>
      <c r="D10" s="30"/>
      <c r="E10" s="30"/>
      <c r="F10" s="73"/>
      <c r="G10" s="73"/>
      <c r="H10" s="75"/>
      <c r="I10" s="76"/>
      <c r="J10" s="76"/>
      <c r="K10" s="120"/>
    </row>
    <row r="11" spans="1:11" ht="15.75">
      <c r="A11" s="15">
        <v>1</v>
      </c>
      <c r="B11" s="14" t="s">
        <v>9</v>
      </c>
      <c r="C11" s="16" t="s">
        <v>90</v>
      </c>
      <c r="D11" s="17">
        <v>213</v>
      </c>
      <c r="E11" s="16" t="s">
        <v>38</v>
      </c>
      <c r="F11" s="70">
        <v>90000</v>
      </c>
      <c r="G11" s="77">
        <v>12500</v>
      </c>
      <c r="H11" s="71">
        <f>ROUND(F11/36,0)</f>
        <v>2500</v>
      </c>
      <c r="I11" s="69">
        <f t="shared" ref="I11:I20" si="5">ROUND(G11*13%*30/365,0)</f>
        <v>134</v>
      </c>
      <c r="J11" s="71">
        <f t="shared" ref="J11:J20" si="6">SUM(H11:I11)</f>
        <v>2634</v>
      </c>
      <c r="K11" s="106">
        <f t="shared" ref="K11:K20" si="7">G11-H11</f>
        <v>10000</v>
      </c>
    </row>
    <row r="12" spans="1:11" ht="15.75">
      <c r="A12" s="15">
        <v>2</v>
      </c>
      <c r="B12" s="14" t="s">
        <v>7</v>
      </c>
      <c r="C12" s="16" t="s">
        <v>34</v>
      </c>
      <c r="D12" s="17">
        <v>143</v>
      </c>
      <c r="E12" s="16" t="s">
        <v>38</v>
      </c>
      <c r="F12" s="70">
        <v>100000</v>
      </c>
      <c r="G12" s="77">
        <v>5548</v>
      </c>
      <c r="H12" s="71">
        <f t="shared" ref="H12:H19" si="8">ROUND(F12/36,0)</f>
        <v>2778</v>
      </c>
      <c r="I12" s="69">
        <f t="shared" si="5"/>
        <v>59</v>
      </c>
      <c r="J12" s="71">
        <f t="shared" si="6"/>
        <v>2837</v>
      </c>
      <c r="K12" s="106">
        <f t="shared" si="7"/>
        <v>2770</v>
      </c>
    </row>
    <row r="13" spans="1:11" ht="16.5">
      <c r="A13" s="15">
        <v>3</v>
      </c>
      <c r="B13" s="14" t="s">
        <v>7</v>
      </c>
      <c r="C13" s="116" t="s">
        <v>58</v>
      </c>
      <c r="D13" s="17">
        <v>144</v>
      </c>
      <c r="E13" s="16" t="s">
        <v>38</v>
      </c>
      <c r="F13" s="70">
        <v>85000</v>
      </c>
      <c r="G13" s="77">
        <v>4726</v>
      </c>
      <c r="H13" s="71">
        <f t="shared" si="8"/>
        <v>2361</v>
      </c>
      <c r="I13" s="69">
        <f t="shared" si="5"/>
        <v>50</v>
      </c>
      <c r="J13" s="71">
        <f t="shared" si="6"/>
        <v>2411</v>
      </c>
      <c r="K13" s="106">
        <f t="shared" si="7"/>
        <v>2365</v>
      </c>
    </row>
    <row r="14" spans="1:11" ht="15.75">
      <c r="A14" s="15">
        <v>4</v>
      </c>
      <c r="B14" s="14" t="s">
        <v>7</v>
      </c>
      <c r="C14" s="16" t="s">
        <v>35</v>
      </c>
      <c r="D14" s="17">
        <v>145</v>
      </c>
      <c r="E14" s="16" t="s">
        <v>38</v>
      </c>
      <c r="F14" s="70">
        <v>90000</v>
      </c>
      <c r="G14" s="77">
        <v>5000</v>
      </c>
      <c r="H14" s="71">
        <f t="shared" si="8"/>
        <v>2500</v>
      </c>
      <c r="I14" s="69">
        <f t="shared" si="5"/>
        <v>53</v>
      </c>
      <c r="J14" s="71">
        <f t="shared" si="6"/>
        <v>2553</v>
      </c>
      <c r="K14" s="106">
        <f t="shared" si="7"/>
        <v>2500</v>
      </c>
    </row>
    <row r="15" spans="1:11" ht="15.75">
      <c r="A15" s="15">
        <v>5</v>
      </c>
      <c r="B15" s="14" t="s">
        <v>7</v>
      </c>
      <c r="C15" s="16" t="s">
        <v>168</v>
      </c>
      <c r="D15" s="17">
        <v>293</v>
      </c>
      <c r="E15" s="16" t="s">
        <v>38</v>
      </c>
      <c r="F15" s="70">
        <v>90000</v>
      </c>
      <c r="G15" s="77">
        <v>3116</v>
      </c>
      <c r="H15" s="71">
        <v>3116</v>
      </c>
      <c r="I15" s="69">
        <f t="shared" si="5"/>
        <v>33</v>
      </c>
      <c r="J15" s="71">
        <f t="shared" si="6"/>
        <v>3149</v>
      </c>
      <c r="K15" s="106">
        <f t="shared" si="7"/>
        <v>0</v>
      </c>
    </row>
    <row r="16" spans="1:11" ht="15.75">
      <c r="A16" s="15">
        <v>6</v>
      </c>
      <c r="B16" s="14" t="s">
        <v>5</v>
      </c>
      <c r="C16" s="16" t="s">
        <v>142</v>
      </c>
      <c r="D16" s="17">
        <v>257</v>
      </c>
      <c r="E16" s="16" t="s">
        <v>38</v>
      </c>
      <c r="F16" s="70">
        <v>100000</v>
      </c>
      <c r="G16" s="77">
        <v>10</v>
      </c>
      <c r="H16" s="71">
        <v>10</v>
      </c>
      <c r="I16" s="69">
        <f t="shared" si="5"/>
        <v>0</v>
      </c>
      <c r="J16" s="71">
        <f t="shared" si="6"/>
        <v>10</v>
      </c>
      <c r="K16" s="106">
        <f t="shared" si="7"/>
        <v>0</v>
      </c>
    </row>
    <row r="17" spans="1:11" ht="15.75">
      <c r="A17" s="15">
        <v>7</v>
      </c>
      <c r="B17" s="14" t="s">
        <v>5</v>
      </c>
      <c r="C17" s="16" t="s">
        <v>143</v>
      </c>
      <c r="D17" s="17">
        <v>258</v>
      </c>
      <c r="E17" s="16" t="s">
        <v>38</v>
      </c>
      <c r="F17" s="70">
        <v>100000</v>
      </c>
      <c r="G17" s="77">
        <v>10</v>
      </c>
      <c r="H17" s="71">
        <v>10</v>
      </c>
      <c r="I17" s="69">
        <f t="shared" si="5"/>
        <v>0</v>
      </c>
      <c r="J17" s="71">
        <f t="shared" si="6"/>
        <v>10</v>
      </c>
      <c r="K17" s="106">
        <f t="shared" si="7"/>
        <v>0</v>
      </c>
    </row>
    <row r="18" spans="1:11" ht="15.75">
      <c r="A18" s="15">
        <v>8</v>
      </c>
      <c r="B18" s="14" t="s">
        <v>357</v>
      </c>
      <c r="C18" s="16" t="s">
        <v>159</v>
      </c>
      <c r="D18" s="17">
        <v>275</v>
      </c>
      <c r="E18" s="16" t="s">
        <v>38</v>
      </c>
      <c r="F18" s="70">
        <v>200000</v>
      </c>
      <c r="G18" s="77">
        <v>29422</v>
      </c>
      <c r="H18" s="71">
        <f>ROUND(F18/34,0)</f>
        <v>5882</v>
      </c>
      <c r="I18" s="69">
        <f t="shared" si="5"/>
        <v>314</v>
      </c>
      <c r="J18" s="71">
        <f t="shared" si="6"/>
        <v>6196</v>
      </c>
      <c r="K18" s="106">
        <f t="shared" si="7"/>
        <v>23540</v>
      </c>
    </row>
    <row r="19" spans="1:11" ht="15.75">
      <c r="A19" s="15">
        <v>9</v>
      </c>
      <c r="B19" s="14" t="s">
        <v>128</v>
      </c>
      <c r="C19" s="16" t="s">
        <v>166</v>
      </c>
      <c r="D19" s="17">
        <v>291</v>
      </c>
      <c r="E19" s="16" t="s">
        <v>38</v>
      </c>
      <c r="F19" s="70">
        <v>150000</v>
      </c>
      <c r="G19" s="77">
        <v>33324</v>
      </c>
      <c r="H19" s="71">
        <f t="shared" si="8"/>
        <v>4167</v>
      </c>
      <c r="I19" s="69">
        <f t="shared" si="5"/>
        <v>356</v>
      </c>
      <c r="J19" s="71">
        <f t="shared" si="6"/>
        <v>4523</v>
      </c>
      <c r="K19" s="106">
        <f t="shared" si="7"/>
        <v>29157</v>
      </c>
    </row>
    <row r="20" spans="1:11" ht="15.75">
      <c r="A20" s="15">
        <v>10</v>
      </c>
      <c r="B20" s="14" t="s">
        <v>363</v>
      </c>
      <c r="C20" s="16" t="s">
        <v>364</v>
      </c>
      <c r="D20" s="17">
        <v>80</v>
      </c>
      <c r="E20" s="16" t="s">
        <v>38</v>
      </c>
      <c r="F20" s="70">
        <v>200000</v>
      </c>
      <c r="G20" s="77">
        <v>196000</v>
      </c>
      <c r="H20" s="71">
        <v>4000</v>
      </c>
      <c r="I20" s="69">
        <f t="shared" si="5"/>
        <v>2094</v>
      </c>
      <c r="J20" s="71">
        <f t="shared" si="6"/>
        <v>6094</v>
      </c>
      <c r="K20" s="106">
        <f t="shared" si="7"/>
        <v>192000</v>
      </c>
    </row>
    <row r="21" spans="1:11" ht="16.5">
      <c r="A21" s="15"/>
      <c r="B21" s="13" t="s">
        <v>4</v>
      </c>
      <c r="C21" s="20"/>
      <c r="D21" s="20"/>
      <c r="E21" s="20"/>
      <c r="F21" s="72">
        <f t="shared" ref="F21:K21" si="9">SUM(F11:F20)</f>
        <v>1205000</v>
      </c>
      <c r="G21" s="72">
        <f t="shared" si="9"/>
        <v>289656</v>
      </c>
      <c r="H21" s="72">
        <f t="shared" si="9"/>
        <v>27324</v>
      </c>
      <c r="I21" s="72">
        <f t="shared" si="9"/>
        <v>3093</v>
      </c>
      <c r="J21" s="72">
        <f t="shared" si="9"/>
        <v>30417</v>
      </c>
      <c r="K21" s="72">
        <f t="shared" si="9"/>
        <v>262332</v>
      </c>
    </row>
    <row r="22" spans="1:11" ht="16.5">
      <c r="A22" s="28"/>
      <c r="B22" s="29"/>
      <c r="C22" s="30"/>
      <c r="D22" s="30"/>
      <c r="E22" s="30"/>
      <c r="F22" s="78"/>
      <c r="G22" s="79"/>
      <c r="H22" s="74"/>
      <c r="I22" s="80"/>
      <c r="J22" s="74"/>
      <c r="K22" s="106"/>
    </row>
    <row r="23" spans="1:11" ht="16.5">
      <c r="A23" s="28"/>
      <c r="B23" s="29" t="s">
        <v>10</v>
      </c>
      <c r="C23" s="30"/>
      <c r="D23" s="30"/>
      <c r="E23" s="30"/>
      <c r="F23" s="78"/>
      <c r="G23" s="79"/>
      <c r="H23" s="76"/>
      <c r="I23" s="80"/>
      <c r="J23" s="76"/>
      <c r="K23" s="55"/>
    </row>
    <row r="24" spans="1:11" ht="15.75">
      <c r="A24" s="15">
        <v>1</v>
      </c>
      <c r="B24" s="158" t="s">
        <v>10</v>
      </c>
      <c r="C24" s="16" t="s">
        <v>140</v>
      </c>
      <c r="D24" s="26" t="s">
        <v>141</v>
      </c>
      <c r="E24" s="16" t="s">
        <v>38</v>
      </c>
      <c r="F24" s="70">
        <v>250000</v>
      </c>
      <c r="G24" s="77">
        <v>41680</v>
      </c>
      <c r="H24" s="71">
        <v>6944</v>
      </c>
      <c r="I24" s="69">
        <f>ROUND(G24*13%*30/365,0)</f>
        <v>445</v>
      </c>
      <c r="J24" s="69">
        <f t="shared" ref="J24:J29" si="10">SUM(H24:I24)</f>
        <v>7389</v>
      </c>
      <c r="K24" s="106">
        <f t="shared" ref="K24:K31" si="11">G24-H24</f>
        <v>34736</v>
      </c>
    </row>
    <row r="25" spans="1:11" ht="15.75">
      <c r="A25" s="15">
        <v>2</v>
      </c>
      <c r="B25" s="158" t="s">
        <v>91</v>
      </c>
      <c r="C25" s="16" t="s">
        <v>93</v>
      </c>
      <c r="D25" s="26" t="s">
        <v>95</v>
      </c>
      <c r="E25" s="16" t="s">
        <v>38</v>
      </c>
      <c r="F25" s="70">
        <v>25000</v>
      </c>
      <c r="G25" s="77">
        <v>3486</v>
      </c>
      <c r="H25" s="71">
        <v>694</v>
      </c>
      <c r="I25" s="69">
        <f t="shared" ref="I25:I32" si="12">ROUND(G25*13%*30/365,0)</f>
        <v>37</v>
      </c>
      <c r="J25" s="69">
        <f t="shared" si="10"/>
        <v>731</v>
      </c>
      <c r="K25" s="106">
        <f t="shared" si="11"/>
        <v>2792</v>
      </c>
    </row>
    <row r="26" spans="1:11" ht="15.75">
      <c r="A26" s="15">
        <v>3</v>
      </c>
      <c r="B26" s="158" t="s">
        <v>182</v>
      </c>
      <c r="C26" s="16" t="s">
        <v>50</v>
      </c>
      <c r="D26" s="26" t="s">
        <v>183</v>
      </c>
      <c r="E26" s="16" t="s">
        <v>38</v>
      </c>
      <c r="F26" s="70">
        <v>50000</v>
      </c>
      <c r="G26" s="77">
        <v>633</v>
      </c>
      <c r="H26" s="71">
        <v>633</v>
      </c>
      <c r="I26" s="69">
        <f t="shared" si="12"/>
        <v>7</v>
      </c>
      <c r="J26" s="69">
        <f t="shared" si="10"/>
        <v>640</v>
      </c>
      <c r="K26" s="106">
        <f t="shared" si="11"/>
        <v>0</v>
      </c>
    </row>
    <row r="27" spans="1:11" ht="15.75">
      <c r="A27" s="15">
        <v>4</v>
      </c>
      <c r="B27" s="158" t="s">
        <v>182</v>
      </c>
      <c r="C27" s="16" t="s">
        <v>194</v>
      </c>
      <c r="D27" s="26" t="s">
        <v>195</v>
      </c>
      <c r="E27" s="16" t="s">
        <v>38</v>
      </c>
      <c r="F27" s="70">
        <v>120000</v>
      </c>
      <c r="G27" s="77">
        <v>26676</v>
      </c>
      <c r="H27" s="71">
        <v>3333</v>
      </c>
      <c r="I27" s="69">
        <f t="shared" si="12"/>
        <v>285</v>
      </c>
      <c r="J27" s="69">
        <f t="shared" si="10"/>
        <v>3618</v>
      </c>
      <c r="K27" s="106">
        <f t="shared" si="11"/>
        <v>23343</v>
      </c>
    </row>
    <row r="28" spans="1:11" ht="15.75">
      <c r="A28" s="15">
        <v>5</v>
      </c>
      <c r="B28" s="158" t="s">
        <v>268</v>
      </c>
      <c r="C28" s="16" t="s">
        <v>202</v>
      </c>
      <c r="D28" s="26" t="s">
        <v>203</v>
      </c>
      <c r="E28" s="16" t="s">
        <v>38</v>
      </c>
      <c r="F28" s="70">
        <v>90000</v>
      </c>
      <c r="G28" s="77">
        <v>22500</v>
      </c>
      <c r="H28" s="71">
        <f t="shared" ref="H28:H31" si="13">ROUND(F28/36,0)</f>
        <v>2500</v>
      </c>
      <c r="I28" s="69">
        <f t="shared" si="12"/>
        <v>240</v>
      </c>
      <c r="J28" s="69">
        <f t="shared" si="10"/>
        <v>2740</v>
      </c>
      <c r="K28" s="106">
        <f t="shared" si="11"/>
        <v>20000</v>
      </c>
    </row>
    <row r="29" spans="1:11" ht="15.75">
      <c r="A29" s="15">
        <v>6</v>
      </c>
      <c r="B29" s="158" t="s">
        <v>182</v>
      </c>
      <c r="C29" s="16" t="s">
        <v>221</v>
      </c>
      <c r="D29" s="26" t="s">
        <v>219</v>
      </c>
      <c r="E29" s="16" t="s">
        <v>38</v>
      </c>
      <c r="F29" s="70">
        <v>85000</v>
      </c>
      <c r="G29" s="77">
        <v>25975</v>
      </c>
      <c r="H29" s="71">
        <f t="shared" si="13"/>
        <v>2361</v>
      </c>
      <c r="I29" s="69">
        <f t="shared" si="12"/>
        <v>278</v>
      </c>
      <c r="J29" s="69">
        <f t="shared" si="10"/>
        <v>2639</v>
      </c>
      <c r="K29" s="106">
        <f t="shared" si="11"/>
        <v>23614</v>
      </c>
    </row>
    <row r="30" spans="1:11" ht="15.75">
      <c r="A30" s="15">
        <v>7</v>
      </c>
      <c r="B30" s="158" t="s">
        <v>120</v>
      </c>
      <c r="C30" s="16" t="s">
        <v>305</v>
      </c>
      <c r="D30" s="26" t="s">
        <v>306</v>
      </c>
      <c r="E30" s="16" t="s">
        <v>38</v>
      </c>
      <c r="F30" s="70">
        <v>170000</v>
      </c>
      <c r="G30" s="77">
        <v>113336</v>
      </c>
      <c r="H30" s="71">
        <f t="shared" si="13"/>
        <v>4722</v>
      </c>
      <c r="I30" s="69">
        <f t="shared" si="12"/>
        <v>1211</v>
      </c>
      <c r="J30" s="69">
        <f t="shared" ref="J30:J31" si="14">SUM(H30:I30)</f>
        <v>5933</v>
      </c>
      <c r="K30" s="106">
        <f t="shared" si="11"/>
        <v>108614</v>
      </c>
    </row>
    <row r="31" spans="1:11" ht="15.75">
      <c r="A31" s="15">
        <v>8</v>
      </c>
      <c r="B31" s="158" t="s">
        <v>120</v>
      </c>
      <c r="C31" s="16" t="s">
        <v>307</v>
      </c>
      <c r="D31" s="26" t="s">
        <v>308</v>
      </c>
      <c r="E31" s="16" t="s">
        <v>38</v>
      </c>
      <c r="F31" s="70">
        <v>150000</v>
      </c>
      <c r="G31" s="77">
        <v>99996</v>
      </c>
      <c r="H31" s="71">
        <f t="shared" si="13"/>
        <v>4167</v>
      </c>
      <c r="I31" s="69">
        <f t="shared" si="12"/>
        <v>1068</v>
      </c>
      <c r="J31" s="69">
        <f t="shared" si="14"/>
        <v>5235</v>
      </c>
      <c r="K31" s="106">
        <f t="shared" si="11"/>
        <v>95829</v>
      </c>
    </row>
    <row r="32" spans="1:11" ht="15.75">
      <c r="A32" s="15">
        <v>9</v>
      </c>
      <c r="B32" s="158" t="s">
        <v>120</v>
      </c>
      <c r="C32" s="16" t="s">
        <v>325</v>
      </c>
      <c r="D32" s="26" t="s">
        <v>326</v>
      </c>
      <c r="E32" s="16" t="s">
        <v>38</v>
      </c>
      <c r="F32" s="70">
        <v>130000</v>
      </c>
      <c r="G32" s="77">
        <v>101112</v>
      </c>
      <c r="H32" s="71">
        <v>3611</v>
      </c>
      <c r="I32" s="69">
        <f t="shared" si="12"/>
        <v>1080</v>
      </c>
      <c r="J32" s="69">
        <f>SUM(H32:I32)</f>
        <v>4691</v>
      </c>
      <c r="K32" s="106">
        <f>G32-H32</f>
        <v>97501</v>
      </c>
    </row>
    <row r="33" spans="1:11" ht="16.5">
      <c r="A33" s="15"/>
      <c r="B33" s="13" t="s">
        <v>4</v>
      </c>
      <c r="C33" s="20"/>
      <c r="D33" s="20"/>
      <c r="E33" s="20"/>
      <c r="F33" s="72">
        <f>SUM(F24:F32)</f>
        <v>1070000</v>
      </c>
      <c r="G33" s="72">
        <f t="shared" ref="G33:K33" si="15">SUM(G24:G32)</f>
        <v>435394</v>
      </c>
      <c r="H33" s="72">
        <f t="shared" si="15"/>
        <v>28965</v>
      </c>
      <c r="I33" s="72">
        <f t="shared" si="15"/>
        <v>4651</v>
      </c>
      <c r="J33" s="72">
        <f t="shared" si="15"/>
        <v>33616</v>
      </c>
      <c r="K33" s="72">
        <f t="shared" si="15"/>
        <v>406429</v>
      </c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55"/>
    </row>
    <row r="35" spans="1:11" ht="16.5">
      <c r="A35" s="28"/>
      <c r="B35" s="29" t="s">
        <v>11</v>
      </c>
      <c r="C35" s="30"/>
      <c r="D35" s="30"/>
      <c r="E35" s="30"/>
      <c r="F35" s="78"/>
      <c r="G35" s="79"/>
      <c r="H35" s="76"/>
      <c r="I35" s="80"/>
      <c r="J35" s="76"/>
      <c r="K35" s="55"/>
    </row>
    <row r="36" spans="1:11" ht="15.75">
      <c r="A36" s="15">
        <v>1</v>
      </c>
      <c r="B36" s="14" t="s">
        <v>11</v>
      </c>
      <c r="C36" s="16" t="s">
        <v>349</v>
      </c>
      <c r="D36" s="19">
        <v>70</v>
      </c>
      <c r="E36" s="16" t="s">
        <v>38</v>
      </c>
      <c r="F36" s="70">
        <v>300000</v>
      </c>
      <c r="G36" s="77">
        <v>266668</v>
      </c>
      <c r="H36" s="71">
        <f>ROUND(F36/36,0)</f>
        <v>8333</v>
      </c>
      <c r="I36" s="69">
        <f t="shared" ref="I36:I40" si="16">ROUND(G36*13%*30/365,0)</f>
        <v>2849</v>
      </c>
      <c r="J36" s="99">
        <f t="shared" ref="J36:J37" si="17">SUM(H36:I36)</f>
        <v>11182</v>
      </c>
      <c r="K36" s="106">
        <f t="shared" ref="K36:K40" si="18">G36-H36</f>
        <v>258335</v>
      </c>
    </row>
    <row r="37" spans="1:11" ht="15.75">
      <c r="A37" s="15">
        <v>2</v>
      </c>
      <c r="B37" s="14" t="s">
        <v>11</v>
      </c>
      <c r="C37" s="16" t="s">
        <v>344</v>
      </c>
      <c r="D37" s="19">
        <v>66</v>
      </c>
      <c r="E37" s="16" t="s">
        <v>38</v>
      </c>
      <c r="F37" s="70">
        <v>250000</v>
      </c>
      <c r="G37" s="77">
        <v>215280</v>
      </c>
      <c r="H37" s="71">
        <f>ROUND(F37/36,0)</f>
        <v>6944</v>
      </c>
      <c r="I37" s="69">
        <f t="shared" si="16"/>
        <v>2300</v>
      </c>
      <c r="J37" s="99">
        <f t="shared" si="17"/>
        <v>9244</v>
      </c>
      <c r="K37" s="106">
        <f t="shared" si="18"/>
        <v>208336</v>
      </c>
    </row>
    <row r="38" spans="1:11" ht="15.75">
      <c r="A38" s="15">
        <v>3</v>
      </c>
      <c r="B38" s="14" t="s">
        <v>73</v>
      </c>
      <c r="C38" s="16" t="s">
        <v>214</v>
      </c>
      <c r="D38" s="19">
        <v>341</v>
      </c>
      <c r="E38" s="16" t="s">
        <v>38</v>
      </c>
      <c r="F38" s="70">
        <v>110000</v>
      </c>
      <c r="G38" s="77">
        <v>30518</v>
      </c>
      <c r="H38" s="71">
        <v>3057</v>
      </c>
      <c r="I38" s="69">
        <f t="shared" si="16"/>
        <v>326</v>
      </c>
      <c r="J38" s="99">
        <f t="shared" ref="J38" si="19">SUM(H38:I38)</f>
        <v>3383</v>
      </c>
      <c r="K38" s="106">
        <f t="shared" si="18"/>
        <v>27461</v>
      </c>
    </row>
    <row r="39" spans="1:11" ht="15.75">
      <c r="A39" s="15">
        <v>4</v>
      </c>
      <c r="B39" s="14" t="s">
        <v>73</v>
      </c>
      <c r="C39" s="16" t="s">
        <v>347</v>
      </c>
      <c r="D39" s="19">
        <v>68</v>
      </c>
      <c r="E39" s="16" t="s">
        <v>38</v>
      </c>
      <c r="F39" s="70">
        <v>100000</v>
      </c>
      <c r="G39" s="77">
        <v>88888</v>
      </c>
      <c r="H39" s="71">
        <v>2778</v>
      </c>
      <c r="I39" s="69">
        <f t="shared" si="16"/>
        <v>950</v>
      </c>
      <c r="J39" s="99">
        <f t="shared" ref="J39:J40" si="20">SUM(H39:I39)</f>
        <v>3728</v>
      </c>
      <c r="K39" s="106">
        <f t="shared" si="18"/>
        <v>86110</v>
      </c>
    </row>
    <row r="40" spans="1:11" ht="15.75">
      <c r="A40" s="15">
        <v>5</v>
      </c>
      <c r="B40" s="14" t="s">
        <v>73</v>
      </c>
      <c r="C40" s="16" t="s">
        <v>348</v>
      </c>
      <c r="D40" s="19">
        <v>69</v>
      </c>
      <c r="E40" s="16" t="s">
        <v>38</v>
      </c>
      <c r="F40" s="70">
        <v>340000</v>
      </c>
      <c r="G40" s="77">
        <v>197500</v>
      </c>
      <c r="H40" s="71">
        <v>10625</v>
      </c>
      <c r="I40" s="69">
        <f t="shared" si="16"/>
        <v>2110</v>
      </c>
      <c r="J40" s="99">
        <f t="shared" si="20"/>
        <v>12735</v>
      </c>
      <c r="K40" s="106">
        <f t="shared" si="18"/>
        <v>186875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21">SUM(F36:F40)</f>
        <v>1100000</v>
      </c>
      <c r="G41" s="72">
        <f t="shared" si="21"/>
        <v>798854</v>
      </c>
      <c r="H41" s="72">
        <f t="shared" si="21"/>
        <v>31737</v>
      </c>
      <c r="I41" s="72">
        <f t="shared" si="21"/>
        <v>8535</v>
      </c>
      <c r="J41" s="72">
        <f t="shared" si="21"/>
        <v>40272</v>
      </c>
      <c r="K41" s="72">
        <f t="shared" si="21"/>
        <v>767117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97500</v>
      </c>
      <c r="H44" s="71">
        <f t="shared" ref="H44:H54" si="22">ROUND(F44/36,0)</f>
        <v>3750</v>
      </c>
      <c r="I44" s="69">
        <f>ROUND(G44*13%*30/365,0)</f>
        <v>1042</v>
      </c>
      <c r="J44" s="99">
        <f t="shared" ref="J44:J52" si="23">SUM(H44:I44)</f>
        <v>4792</v>
      </c>
      <c r="K44" s="106">
        <f t="shared" ref="K44:K54" si="24">G44-H44</f>
        <v>93750</v>
      </c>
    </row>
    <row r="45" spans="1:11" ht="15.75">
      <c r="A45" s="15">
        <v>2</v>
      </c>
      <c r="B45" s="14" t="s">
        <v>15</v>
      </c>
      <c r="C45" s="16" t="s">
        <v>49</v>
      </c>
      <c r="D45" s="17">
        <v>175</v>
      </c>
      <c r="E45" s="16" t="s">
        <v>38</v>
      </c>
      <c r="F45" s="70">
        <v>75000</v>
      </c>
      <c r="G45" s="77">
        <v>6261</v>
      </c>
      <c r="H45" s="71">
        <f t="shared" si="22"/>
        <v>2083</v>
      </c>
      <c r="I45" s="69">
        <f t="shared" ref="I45:I54" si="25">ROUND(G45*13%*30/365,0)</f>
        <v>67</v>
      </c>
      <c r="J45" s="99">
        <f t="shared" si="23"/>
        <v>2150</v>
      </c>
      <c r="K45" s="106">
        <f t="shared" si="24"/>
        <v>4178</v>
      </c>
    </row>
    <row r="46" spans="1:11" ht="15.75">
      <c r="A46" s="15">
        <v>3</v>
      </c>
      <c r="B46" s="14" t="s">
        <v>15</v>
      </c>
      <c r="C46" s="16" t="s">
        <v>52</v>
      </c>
      <c r="D46" s="17">
        <v>178</v>
      </c>
      <c r="E46" s="16" t="s">
        <v>38</v>
      </c>
      <c r="F46" s="70">
        <v>95000</v>
      </c>
      <c r="G46" s="77">
        <v>7913</v>
      </c>
      <c r="H46" s="71">
        <f t="shared" si="22"/>
        <v>2639</v>
      </c>
      <c r="I46" s="69">
        <f t="shared" si="25"/>
        <v>85</v>
      </c>
      <c r="J46" s="99">
        <f t="shared" si="23"/>
        <v>2724</v>
      </c>
      <c r="K46" s="106">
        <f t="shared" si="24"/>
        <v>5274</v>
      </c>
    </row>
    <row r="47" spans="1:11" ht="15.75">
      <c r="A47" s="15">
        <v>4</v>
      </c>
      <c r="B47" s="14" t="s">
        <v>15</v>
      </c>
      <c r="C47" s="16" t="s">
        <v>319</v>
      </c>
      <c r="D47" s="17">
        <v>40</v>
      </c>
      <c r="E47" s="16" t="s">
        <v>38</v>
      </c>
      <c r="F47" s="70">
        <v>110000</v>
      </c>
      <c r="G47" s="77">
        <v>79440</v>
      </c>
      <c r="H47" s="71">
        <f t="shared" si="22"/>
        <v>3056</v>
      </c>
      <c r="I47" s="69">
        <f t="shared" si="25"/>
        <v>849</v>
      </c>
      <c r="J47" s="99">
        <f t="shared" si="23"/>
        <v>3905</v>
      </c>
      <c r="K47" s="106">
        <f t="shared" si="24"/>
        <v>76384</v>
      </c>
    </row>
    <row r="48" spans="1:11" ht="15.75">
      <c r="A48" s="15">
        <v>5</v>
      </c>
      <c r="B48" s="14" t="s">
        <v>97</v>
      </c>
      <c r="C48" s="16" t="s">
        <v>99</v>
      </c>
      <c r="D48" s="17">
        <v>206</v>
      </c>
      <c r="E48" s="16" t="s">
        <v>38</v>
      </c>
      <c r="F48" s="70">
        <v>130000</v>
      </c>
      <c r="G48" s="77">
        <v>18059</v>
      </c>
      <c r="H48" s="71">
        <f t="shared" si="22"/>
        <v>3611</v>
      </c>
      <c r="I48" s="69">
        <f t="shared" si="25"/>
        <v>193</v>
      </c>
      <c r="J48" s="99">
        <f t="shared" si="23"/>
        <v>3804</v>
      </c>
      <c r="K48" s="106">
        <f t="shared" si="24"/>
        <v>14448</v>
      </c>
    </row>
    <row r="49" spans="1:11" ht="15.75">
      <c r="A49" s="15">
        <v>6</v>
      </c>
      <c r="B49" s="14" t="s">
        <v>97</v>
      </c>
      <c r="C49" s="16" t="s">
        <v>231</v>
      </c>
      <c r="D49" s="17">
        <v>356</v>
      </c>
      <c r="E49" s="16" t="s">
        <v>38</v>
      </c>
      <c r="F49" s="70">
        <v>99000</v>
      </c>
      <c r="G49" s="77">
        <v>26200</v>
      </c>
      <c r="H49" s="71">
        <f>ROUND(F49/34,0)</f>
        <v>2912</v>
      </c>
      <c r="I49" s="69">
        <f t="shared" si="25"/>
        <v>280</v>
      </c>
      <c r="J49" s="99">
        <f t="shared" si="23"/>
        <v>3192</v>
      </c>
      <c r="K49" s="106">
        <f t="shared" si="24"/>
        <v>23288</v>
      </c>
    </row>
    <row r="50" spans="1:11" ht="15.75">
      <c r="A50" s="15">
        <v>7</v>
      </c>
      <c r="B50" s="14" t="s">
        <v>117</v>
      </c>
      <c r="C50" s="16" t="s">
        <v>118</v>
      </c>
      <c r="D50" s="17">
        <v>242</v>
      </c>
      <c r="E50" s="16" t="s">
        <v>38</v>
      </c>
      <c r="F50" s="70">
        <v>85000</v>
      </c>
      <c r="G50" s="77">
        <v>14170</v>
      </c>
      <c r="H50" s="71">
        <f t="shared" si="22"/>
        <v>2361</v>
      </c>
      <c r="I50" s="69">
        <f t="shared" si="25"/>
        <v>151</v>
      </c>
      <c r="J50" s="99">
        <f t="shared" si="23"/>
        <v>2512</v>
      </c>
      <c r="K50" s="106">
        <f t="shared" si="24"/>
        <v>11809</v>
      </c>
    </row>
    <row r="51" spans="1:11" ht="15.75">
      <c r="A51" s="15">
        <v>8</v>
      </c>
      <c r="B51" s="14" t="s">
        <v>117</v>
      </c>
      <c r="C51" s="16" t="s">
        <v>119</v>
      </c>
      <c r="D51" s="17">
        <v>243</v>
      </c>
      <c r="E51" s="16" t="s">
        <v>38</v>
      </c>
      <c r="F51" s="70">
        <v>100000</v>
      </c>
      <c r="G51" s="77">
        <v>16660</v>
      </c>
      <c r="H51" s="71">
        <f t="shared" si="22"/>
        <v>2778</v>
      </c>
      <c r="I51" s="69">
        <f t="shared" si="25"/>
        <v>178</v>
      </c>
      <c r="J51" s="99">
        <f t="shared" si="23"/>
        <v>2956</v>
      </c>
      <c r="K51" s="106">
        <f t="shared" si="24"/>
        <v>13882</v>
      </c>
    </row>
    <row r="52" spans="1:11" ht="15.75">
      <c r="A52" s="15">
        <v>9</v>
      </c>
      <c r="B52" s="14" t="s">
        <v>117</v>
      </c>
      <c r="C52" s="16" t="s">
        <v>186</v>
      </c>
      <c r="D52" s="17">
        <v>307</v>
      </c>
      <c r="E52" s="16" t="s">
        <v>38</v>
      </c>
      <c r="F52" s="70">
        <v>190000</v>
      </c>
      <c r="G52" s="77">
        <v>42216</v>
      </c>
      <c r="H52" s="71">
        <f t="shared" si="22"/>
        <v>5278</v>
      </c>
      <c r="I52" s="69">
        <f t="shared" si="25"/>
        <v>451</v>
      </c>
      <c r="J52" s="99">
        <f t="shared" si="23"/>
        <v>5729</v>
      </c>
      <c r="K52" s="106">
        <f t="shared" si="24"/>
        <v>36938</v>
      </c>
    </row>
    <row r="53" spans="1:11" ht="15.75">
      <c r="A53" s="15">
        <v>10</v>
      </c>
      <c r="B53" s="14" t="s">
        <v>327</v>
      </c>
      <c r="C53" s="16" t="s">
        <v>328</v>
      </c>
      <c r="D53" s="17">
        <v>48</v>
      </c>
      <c r="E53" s="16" t="s">
        <v>38</v>
      </c>
      <c r="F53" s="70">
        <v>120000</v>
      </c>
      <c r="G53" s="77">
        <v>93336</v>
      </c>
      <c r="H53" s="71">
        <f t="shared" si="22"/>
        <v>3333</v>
      </c>
      <c r="I53" s="69">
        <f t="shared" si="25"/>
        <v>997</v>
      </c>
      <c r="J53" s="99">
        <f t="shared" ref="J53:J54" si="26">SUM(H53:I53)</f>
        <v>4330</v>
      </c>
      <c r="K53" s="106">
        <f t="shared" si="24"/>
        <v>90003</v>
      </c>
    </row>
    <row r="54" spans="1:11" ht="15.75">
      <c r="A54" s="15">
        <v>11</v>
      </c>
      <c r="B54" s="14" t="s">
        <v>327</v>
      </c>
      <c r="C54" s="16" t="s">
        <v>329</v>
      </c>
      <c r="D54" s="17">
        <v>50</v>
      </c>
      <c r="E54" s="16" t="s">
        <v>38</v>
      </c>
      <c r="F54" s="70">
        <v>130000</v>
      </c>
      <c r="G54" s="77">
        <v>101112</v>
      </c>
      <c r="H54" s="71">
        <f t="shared" si="22"/>
        <v>3611</v>
      </c>
      <c r="I54" s="69">
        <f t="shared" si="25"/>
        <v>1080</v>
      </c>
      <c r="J54" s="99">
        <f t="shared" si="26"/>
        <v>4691</v>
      </c>
      <c r="K54" s="106">
        <f t="shared" si="24"/>
        <v>97501</v>
      </c>
    </row>
    <row r="55" spans="1:11" ht="16.5">
      <c r="A55" s="14"/>
      <c r="B55" s="13" t="s">
        <v>4</v>
      </c>
      <c r="C55" s="20"/>
      <c r="D55" s="20"/>
      <c r="E55" s="20"/>
      <c r="F55" s="72">
        <f t="shared" ref="F55:K55" si="27">SUM(F44:F54)</f>
        <v>1269000</v>
      </c>
      <c r="G55" s="72">
        <f t="shared" si="27"/>
        <v>502867</v>
      </c>
      <c r="H55" s="72">
        <f t="shared" si="27"/>
        <v>35412</v>
      </c>
      <c r="I55" s="72">
        <f t="shared" si="27"/>
        <v>5373</v>
      </c>
      <c r="J55" s="72">
        <f t="shared" si="27"/>
        <v>40785</v>
      </c>
      <c r="K55" s="72">
        <f t="shared" si="27"/>
        <v>467455</v>
      </c>
    </row>
    <row r="56" spans="1:11" ht="16.5">
      <c r="A56" s="34"/>
      <c r="B56" s="29"/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6.5">
      <c r="A57" s="34"/>
      <c r="B57" s="29" t="s">
        <v>16</v>
      </c>
      <c r="C57" s="30"/>
      <c r="D57" s="30"/>
      <c r="E57" s="30"/>
      <c r="F57" s="78"/>
      <c r="G57" s="79"/>
      <c r="H57" s="74"/>
      <c r="I57" s="80"/>
      <c r="J57" s="74"/>
      <c r="K57" s="55"/>
    </row>
    <row r="58" spans="1:11" ht="15.75">
      <c r="A58" s="14">
        <v>1</v>
      </c>
      <c r="B58" s="14" t="s">
        <v>17</v>
      </c>
      <c r="C58" s="16" t="s">
        <v>69</v>
      </c>
      <c r="D58" s="17">
        <v>142</v>
      </c>
      <c r="E58" s="16" t="s">
        <v>38</v>
      </c>
      <c r="F58" s="70">
        <v>140000</v>
      </c>
      <c r="G58" s="77">
        <v>7774</v>
      </c>
      <c r="H58" s="71">
        <f t="shared" ref="H58:H69" si="28">ROUND(F58/36,0)</f>
        <v>3889</v>
      </c>
      <c r="I58" s="69">
        <f>ROUND(G58*13%*30/365,0)</f>
        <v>83</v>
      </c>
      <c r="J58" s="99">
        <f t="shared" ref="J58:J72" si="29">SUM(H58:I58)</f>
        <v>3972</v>
      </c>
      <c r="K58" s="106">
        <f t="shared" ref="K58:K72" si="30">G58-H58</f>
        <v>3885</v>
      </c>
    </row>
    <row r="59" spans="1:11" ht="15.75">
      <c r="A59" s="14">
        <v>2</v>
      </c>
      <c r="B59" s="14" t="s">
        <v>17</v>
      </c>
      <c r="C59" s="16" t="s">
        <v>174</v>
      </c>
      <c r="D59" s="17">
        <v>299</v>
      </c>
      <c r="E59" s="16" t="s">
        <v>38</v>
      </c>
      <c r="F59" s="70">
        <v>200000</v>
      </c>
      <c r="G59" s="77">
        <v>40008</v>
      </c>
      <c r="H59" s="71">
        <f>ROUND(F59/35,0)</f>
        <v>5714</v>
      </c>
      <c r="I59" s="69">
        <f t="shared" ref="I59:I72" si="31">ROUND(G59*13%*30/365,0)</f>
        <v>427</v>
      </c>
      <c r="J59" s="99">
        <f t="shared" si="29"/>
        <v>6141</v>
      </c>
      <c r="K59" s="106">
        <f t="shared" si="30"/>
        <v>34294</v>
      </c>
    </row>
    <row r="60" spans="1:11" ht="15.75">
      <c r="A60" s="14">
        <v>3</v>
      </c>
      <c r="B60" s="14" t="s">
        <v>17</v>
      </c>
      <c r="C60" s="16" t="s">
        <v>264</v>
      </c>
      <c r="D60" s="17">
        <v>389</v>
      </c>
      <c r="E60" s="16" t="s">
        <v>78</v>
      </c>
      <c r="F60" s="70">
        <v>260000</v>
      </c>
      <c r="G60" s="77">
        <v>115560</v>
      </c>
      <c r="H60" s="71">
        <v>7222</v>
      </c>
      <c r="I60" s="69">
        <f t="shared" si="31"/>
        <v>1235</v>
      </c>
      <c r="J60" s="99">
        <f>SUM(H60:I60)</f>
        <v>8457</v>
      </c>
      <c r="K60" s="106">
        <f t="shared" si="30"/>
        <v>108338</v>
      </c>
    </row>
    <row r="61" spans="1:11" ht="16.5">
      <c r="A61" s="14">
        <v>4</v>
      </c>
      <c r="B61" s="156" t="s">
        <v>187</v>
      </c>
      <c r="C61" s="16" t="s">
        <v>188</v>
      </c>
      <c r="D61" s="17">
        <v>312</v>
      </c>
      <c r="E61" s="16" t="s">
        <v>38</v>
      </c>
      <c r="F61" s="70">
        <v>135000</v>
      </c>
      <c r="G61" s="77">
        <v>30000</v>
      </c>
      <c r="H61" s="71">
        <f>ROUND(F61/36,0)</f>
        <v>3750</v>
      </c>
      <c r="I61" s="69">
        <f t="shared" si="31"/>
        <v>321</v>
      </c>
      <c r="J61" s="99">
        <f t="shared" si="29"/>
        <v>4071</v>
      </c>
      <c r="K61" s="106">
        <f t="shared" si="30"/>
        <v>26250</v>
      </c>
    </row>
    <row r="62" spans="1:11" ht="16.5">
      <c r="A62" s="14">
        <v>5</v>
      </c>
      <c r="B62" s="156" t="s">
        <v>187</v>
      </c>
      <c r="C62" s="16" t="s">
        <v>239</v>
      </c>
      <c r="D62" s="17">
        <v>360</v>
      </c>
      <c r="E62" s="16" t="s">
        <v>38</v>
      </c>
      <c r="F62" s="70">
        <v>125000</v>
      </c>
      <c r="G62" s="77">
        <v>41672</v>
      </c>
      <c r="H62" s="71">
        <f>ROUND(F62/36,0)</f>
        <v>3472</v>
      </c>
      <c r="I62" s="69">
        <f t="shared" si="31"/>
        <v>445</v>
      </c>
      <c r="J62" s="99">
        <f t="shared" si="29"/>
        <v>3917</v>
      </c>
      <c r="K62" s="106">
        <f t="shared" si="30"/>
        <v>38200</v>
      </c>
    </row>
    <row r="63" spans="1:11" ht="16.5">
      <c r="A63" s="14">
        <v>6</v>
      </c>
      <c r="B63" s="156" t="s">
        <v>187</v>
      </c>
      <c r="C63" s="16" t="s">
        <v>212</v>
      </c>
      <c r="D63" s="17">
        <v>331</v>
      </c>
      <c r="E63" s="16" t="s">
        <v>38</v>
      </c>
      <c r="F63" s="70">
        <v>120000</v>
      </c>
      <c r="G63" s="77">
        <v>33342</v>
      </c>
      <c r="H63" s="71">
        <v>3333</v>
      </c>
      <c r="I63" s="69">
        <f t="shared" si="31"/>
        <v>356</v>
      </c>
      <c r="J63" s="99">
        <f t="shared" si="29"/>
        <v>3689</v>
      </c>
      <c r="K63" s="106">
        <f t="shared" si="30"/>
        <v>30009</v>
      </c>
    </row>
    <row r="64" spans="1:11" ht="15.75">
      <c r="A64" s="14">
        <v>7</v>
      </c>
      <c r="B64" s="14" t="s">
        <v>62</v>
      </c>
      <c r="C64" s="16" t="s">
        <v>291</v>
      </c>
      <c r="D64" s="17">
        <v>423</v>
      </c>
      <c r="E64" s="16" t="s">
        <v>38</v>
      </c>
      <c r="F64" s="70">
        <v>75000</v>
      </c>
      <c r="G64" s="77">
        <v>43755</v>
      </c>
      <c r="H64" s="71">
        <f t="shared" si="28"/>
        <v>2083</v>
      </c>
      <c r="I64" s="69">
        <f t="shared" si="31"/>
        <v>468</v>
      </c>
      <c r="J64" s="99">
        <f t="shared" si="29"/>
        <v>2551</v>
      </c>
      <c r="K64" s="106">
        <f t="shared" si="30"/>
        <v>41672</v>
      </c>
    </row>
    <row r="65" spans="1:11" ht="15.75">
      <c r="A65" s="14">
        <v>8</v>
      </c>
      <c r="B65" s="14" t="s">
        <v>62</v>
      </c>
      <c r="C65" s="16" t="s">
        <v>65</v>
      </c>
      <c r="D65" s="17">
        <v>34</v>
      </c>
      <c r="E65" s="16" t="s">
        <v>38</v>
      </c>
      <c r="F65" s="70">
        <v>130000</v>
      </c>
      <c r="G65" s="77">
        <v>93890</v>
      </c>
      <c r="H65" s="71">
        <f t="shared" si="28"/>
        <v>3611</v>
      </c>
      <c r="I65" s="69">
        <f t="shared" si="31"/>
        <v>1003</v>
      </c>
      <c r="J65" s="99">
        <f t="shared" ref="J65:J67" si="32">SUM(H65:I65)</f>
        <v>4614</v>
      </c>
      <c r="K65" s="106">
        <f t="shared" si="30"/>
        <v>90279</v>
      </c>
    </row>
    <row r="66" spans="1:11" ht="15.75">
      <c r="A66" s="14">
        <v>9</v>
      </c>
      <c r="B66" s="14" t="s">
        <v>62</v>
      </c>
      <c r="C66" s="16" t="s">
        <v>339</v>
      </c>
      <c r="D66" s="17">
        <v>60</v>
      </c>
      <c r="E66" s="16" t="s">
        <v>38</v>
      </c>
      <c r="F66" s="70">
        <v>155000</v>
      </c>
      <c r="G66" s="77">
        <v>124858</v>
      </c>
      <c r="H66" s="71">
        <v>4306</v>
      </c>
      <c r="I66" s="69">
        <f t="shared" si="31"/>
        <v>1334</v>
      </c>
      <c r="J66" s="99">
        <f t="shared" si="32"/>
        <v>5640</v>
      </c>
      <c r="K66" s="106">
        <f t="shared" si="30"/>
        <v>120552</v>
      </c>
    </row>
    <row r="67" spans="1:11" ht="15.75">
      <c r="A67" s="14">
        <v>10</v>
      </c>
      <c r="B67" s="14" t="s">
        <v>62</v>
      </c>
      <c r="C67" s="16" t="s">
        <v>340</v>
      </c>
      <c r="D67" s="17">
        <v>62</v>
      </c>
      <c r="E67" s="16" t="s">
        <v>38</v>
      </c>
      <c r="F67" s="70">
        <v>160000</v>
      </c>
      <c r="G67" s="77">
        <v>133336</v>
      </c>
      <c r="H67" s="71">
        <v>4444</v>
      </c>
      <c r="I67" s="69">
        <f t="shared" si="31"/>
        <v>1425</v>
      </c>
      <c r="J67" s="99">
        <f t="shared" si="32"/>
        <v>5869</v>
      </c>
      <c r="K67" s="106">
        <f t="shared" si="30"/>
        <v>128892</v>
      </c>
    </row>
    <row r="68" spans="1:11" ht="15.75">
      <c r="A68" s="14">
        <v>11</v>
      </c>
      <c r="B68" s="14" t="s">
        <v>66</v>
      </c>
      <c r="C68" s="16" t="s">
        <v>68</v>
      </c>
      <c r="D68" s="17">
        <v>196</v>
      </c>
      <c r="E68" s="16" t="s">
        <v>38</v>
      </c>
      <c r="F68" s="70">
        <v>45000</v>
      </c>
      <c r="G68" s="77">
        <v>5000</v>
      </c>
      <c r="H68" s="71">
        <f t="shared" si="28"/>
        <v>1250</v>
      </c>
      <c r="I68" s="69">
        <f t="shared" si="31"/>
        <v>53</v>
      </c>
      <c r="J68" s="99">
        <f t="shared" si="29"/>
        <v>1303</v>
      </c>
      <c r="K68" s="106">
        <f t="shared" si="30"/>
        <v>3750</v>
      </c>
    </row>
    <row r="69" spans="1:11" ht="15.75">
      <c r="A69" s="14">
        <v>12</v>
      </c>
      <c r="B69" s="14" t="s">
        <v>66</v>
      </c>
      <c r="C69" s="16" t="s">
        <v>189</v>
      </c>
      <c r="D69" s="17">
        <v>313</v>
      </c>
      <c r="E69" s="16" t="s">
        <v>38</v>
      </c>
      <c r="F69" s="70">
        <v>195000</v>
      </c>
      <c r="G69" s="77">
        <v>43324</v>
      </c>
      <c r="H69" s="71">
        <f t="shared" si="28"/>
        <v>5417</v>
      </c>
      <c r="I69" s="69">
        <f t="shared" si="31"/>
        <v>463</v>
      </c>
      <c r="J69" s="99">
        <f t="shared" si="29"/>
        <v>5880</v>
      </c>
      <c r="K69" s="106">
        <f t="shared" si="30"/>
        <v>37907</v>
      </c>
    </row>
    <row r="70" spans="1:11" ht="15.75">
      <c r="A70" s="14">
        <v>13</v>
      </c>
      <c r="B70" s="14" t="s">
        <v>16</v>
      </c>
      <c r="C70" s="16" t="s">
        <v>256</v>
      </c>
      <c r="D70" s="17">
        <v>382</v>
      </c>
      <c r="E70" s="16" t="s">
        <v>38</v>
      </c>
      <c r="F70" s="70">
        <v>85000</v>
      </c>
      <c r="G70" s="77">
        <v>33991</v>
      </c>
      <c r="H70" s="71">
        <v>2429</v>
      </c>
      <c r="I70" s="69">
        <f t="shared" si="31"/>
        <v>363</v>
      </c>
      <c r="J70" s="99">
        <f t="shared" si="29"/>
        <v>2792</v>
      </c>
      <c r="K70" s="106">
        <f t="shared" si="30"/>
        <v>31562</v>
      </c>
    </row>
    <row r="71" spans="1:11" ht="15.75">
      <c r="A71" s="14">
        <v>14</v>
      </c>
      <c r="B71" s="14" t="s">
        <v>336</v>
      </c>
      <c r="C71" s="16" t="s">
        <v>337</v>
      </c>
      <c r="D71" s="17">
        <v>56</v>
      </c>
      <c r="E71" s="16" t="s">
        <v>38</v>
      </c>
      <c r="F71" s="70">
        <v>50000</v>
      </c>
      <c r="G71" s="77">
        <v>41666</v>
      </c>
      <c r="H71" s="71">
        <v>1389</v>
      </c>
      <c r="I71" s="69">
        <f t="shared" si="31"/>
        <v>445</v>
      </c>
      <c r="J71" s="99">
        <f t="shared" si="29"/>
        <v>1834</v>
      </c>
      <c r="K71" s="106">
        <f t="shared" si="30"/>
        <v>40277</v>
      </c>
    </row>
    <row r="72" spans="1:11" ht="15.75">
      <c r="A72" s="14">
        <v>15</v>
      </c>
      <c r="B72" s="14" t="s">
        <v>336</v>
      </c>
      <c r="C72" s="16" t="s">
        <v>48</v>
      </c>
      <c r="D72" s="17">
        <v>75</v>
      </c>
      <c r="E72" s="16" t="s">
        <v>38</v>
      </c>
      <c r="F72" s="70">
        <v>75000</v>
      </c>
      <c r="G72" s="77">
        <v>70834</v>
      </c>
      <c r="H72" s="71">
        <v>2083</v>
      </c>
      <c r="I72" s="69">
        <f t="shared" si="31"/>
        <v>757</v>
      </c>
      <c r="J72" s="99">
        <f t="shared" si="29"/>
        <v>2840</v>
      </c>
      <c r="K72" s="106">
        <f t="shared" si="30"/>
        <v>68751</v>
      </c>
    </row>
    <row r="73" spans="1:11" ht="16.5">
      <c r="A73" s="27"/>
      <c r="B73" s="13" t="s">
        <v>4</v>
      </c>
      <c r="C73" s="20"/>
      <c r="D73" s="20"/>
      <c r="E73" s="20"/>
      <c r="F73" s="72">
        <f>SUM(F58:F72)</f>
        <v>1950000</v>
      </c>
      <c r="G73" s="72">
        <f t="shared" ref="G73:K73" si="33">SUM(G58:G72)</f>
        <v>859010</v>
      </c>
      <c r="H73" s="72">
        <f t="shared" si="33"/>
        <v>54392</v>
      </c>
      <c r="I73" s="72">
        <f t="shared" si="33"/>
        <v>9178</v>
      </c>
      <c r="J73" s="72">
        <f t="shared" si="33"/>
        <v>63570</v>
      </c>
      <c r="K73" s="72">
        <f t="shared" si="33"/>
        <v>804618</v>
      </c>
    </row>
    <row r="74" spans="1:11" ht="16.5">
      <c r="A74" s="37"/>
      <c r="B74" s="29"/>
      <c r="C74" s="30"/>
      <c r="D74" s="30"/>
      <c r="E74" s="30"/>
      <c r="F74" s="78"/>
      <c r="G74" s="79"/>
      <c r="H74" s="74"/>
      <c r="I74" s="80"/>
      <c r="J74" s="74"/>
      <c r="K74" s="55"/>
    </row>
    <row r="75" spans="1:11" ht="16.5">
      <c r="A75" s="37"/>
      <c r="B75" s="29" t="s">
        <v>18</v>
      </c>
      <c r="C75" s="30"/>
      <c r="D75" s="30"/>
      <c r="E75" s="30"/>
      <c r="F75" s="78"/>
      <c r="G75" s="79"/>
      <c r="H75" s="76"/>
      <c r="I75" s="80"/>
      <c r="J75" s="76"/>
      <c r="K75" s="55"/>
    </row>
    <row r="76" spans="1:11" ht="15.75">
      <c r="A76" s="27">
        <v>1</v>
      </c>
      <c r="B76" s="14" t="s">
        <v>18</v>
      </c>
      <c r="C76" s="16" t="s">
        <v>192</v>
      </c>
      <c r="D76" s="17">
        <v>315</v>
      </c>
      <c r="E76" s="16" t="s">
        <v>38</v>
      </c>
      <c r="F76" s="77">
        <v>100000</v>
      </c>
      <c r="G76" s="77">
        <v>22216</v>
      </c>
      <c r="H76" s="71">
        <f>ROUND(F76/36,0)</f>
        <v>2778</v>
      </c>
      <c r="I76" s="69">
        <f>ROUND(G76*13%*30/365,0)</f>
        <v>237</v>
      </c>
      <c r="J76" s="99">
        <f t="shared" ref="J76:J77" si="34">SUM(H76:I76)</f>
        <v>3015</v>
      </c>
      <c r="K76" s="106">
        <f t="shared" ref="K76:K78" si="35">G76-H76</f>
        <v>19438</v>
      </c>
    </row>
    <row r="77" spans="1:11" ht="15.75">
      <c r="A77" s="27">
        <v>2</v>
      </c>
      <c r="B77" s="14" t="s">
        <v>222</v>
      </c>
      <c r="C77" s="16" t="s">
        <v>223</v>
      </c>
      <c r="D77" s="17">
        <v>350</v>
      </c>
      <c r="E77" s="16" t="s">
        <v>38</v>
      </c>
      <c r="F77" s="77">
        <v>90000</v>
      </c>
      <c r="G77" s="77">
        <v>27500</v>
      </c>
      <c r="H77" s="71">
        <f>ROUND(F77/36,0)</f>
        <v>2500</v>
      </c>
      <c r="I77" s="69">
        <f t="shared" ref="I77:I78" si="36">ROUND(G77*13%*30/365,0)</f>
        <v>294</v>
      </c>
      <c r="J77" s="99">
        <f t="shared" si="34"/>
        <v>2794</v>
      </c>
      <c r="K77" s="106">
        <f t="shared" si="35"/>
        <v>25000</v>
      </c>
    </row>
    <row r="78" spans="1:11" ht="16.5">
      <c r="A78" s="27">
        <v>3</v>
      </c>
      <c r="B78" s="14" t="s">
        <v>71</v>
      </c>
      <c r="C78" s="16" t="s">
        <v>235</v>
      </c>
      <c r="D78" s="22">
        <v>357</v>
      </c>
      <c r="E78" s="22" t="s">
        <v>78</v>
      </c>
      <c r="F78" s="85">
        <v>54000</v>
      </c>
      <c r="G78" s="77">
        <v>16500</v>
      </c>
      <c r="H78" s="71">
        <v>1500</v>
      </c>
      <c r="I78" s="69">
        <f t="shared" si="36"/>
        <v>176</v>
      </c>
      <c r="J78" s="99">
        <f t="shared" ref="J78" si="37">SUM(H78:I78)</f>
        <v>1676</v>
      </c>
      <c r="K78" s="106">
        <f t="shared" si="35"/>
        <v>15000</v>
      </c>
    </row>
    <row r="79" spans="1:11" ht="16.5">
      <c r="A79" s="14"/>
      <c r="B79" s="13" t="s">
        <v>4</v>
      </c>
      <c r="C79" s="20"/>
      <c r="D79" s="20"/>
      <c r="E79" s="20"/>
      <c r="F79" s="72">
        <f>SUM(F76:F78)</f>
        <v>244000</v>
      </c>
      <c r="G79" s="72">
        <f t="shared" ref="G79:K79" si="38">SUM(G76:G78)</f>
        <v>66216</v>
      </c>
      <c r="H79" s="72">
        <f t="shared" si="38"/>
        <v>6778</v>
      </c>
      <c r="I79" s="72">
        <f t="shared" si="38"/>
        <v>707</v>
      </c>
      <c r="J79" s="72">
        <f t="shared" si="38"/>
        <v>7485</v>
      </c>
      <c r="K79" s="72">
        <f t="shared" si="38"/>
        <v>59438</v>
      </c>
    </row>
    <row r="80" spans="1:11" ht="16.5">
      <c r="A80" s="34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 t="s">
        <v>79</v>
      </c>
      <c r="C81" s="30"/>
      <c r="D81" s="48"/>
      <c r="E81" s="30"/>
      <c r="F81" s="86"/>
      <c r="G81" s="79"/>
      <c r="H81" s="74"/>
      <c r="I81" s="80"/>
      <c r="J81" s="74"/>
      <c r="K81" s="55"/>
    </row>
    <row r="82" spans="1:11" ht="15.75">
      <c r="A82" s="14">
        <v>1</v>
      </c>
      <c r="B82" s="14" t="s">
        <v>79</v>
      </c>
      <c r="C82" s="16" t="s">
        <v>80</v>
      </c>
      <c r="D82" s="52">
        <v>191</v>
      </c>
      <c r="E82" s="16" t="s">
        <v>78</v>
      </c>
      <c r="F82" s="85">
        <v>100000</v>
      </c>
      <c r="G82" s="77">
        <v>5888</v>
      </c>
      <c r="H82" s="71">
        <f>ROUND(F82/34,0)</f>
        <v>2941</v>
      </c>
      <c r="I82" s="69">
        <f>ROUND(G82*13%*30/365,0)</f>
        <v>63</v>
      </c>
      <c r="J82" s="99">
        <f>SUM(H82:I82)</f>
        <v>3004</v>
      </c>
      <c r="K82" s="106">
        <f t="shared" ref="K82:K96" si="39">G82-H82</f>
        <v>2947</v>
      </c>
    </row>
    <row r="83" spans="1:11" ht="15.75">
      <c r="A83" s="14">
        <v>2</v>
      </c>
      <c r="B83" s="14" t="s">
        <v>79</v>
      </c>
      <c r="C83" s="16" t="s">
        <v>240</v>
      </c>
      <c r="D83" s="52">
        <v>361</v>
      </c>
      <c r="E83" s="16" t="s">
        <v>78</v>
      </c>
      <c r="F83" s="85">
        <v>100000</v>
      </c>
      <c r="G83" s="77">
        <v>29416</v>
      </c>
      <c r="H83" s="71">
        <f>ROUND(F83/34,0)</f>
        <v>2941</v>
      </c>
      <c r="I83" s="69">
        <f t="shared" ref="I83:I96" si="40">ROUND(G83*13%*30/365,0)</f>
        <v>314</v>
      </c>
      <c r="J83" s="99">
        <f t="shared" ref="J83:J93" si="41">SUM(H83:I83)</f>
        <v>3255</v>
      </c>
      <c r="K83" s="106">
        <f t="shared" si="39"/>
        <v>26475</v>
      </c>
    </row>
    <row r="84" spans="1:11" ht="15.75">
      <c r="A84" s="14">
        <v>3</v>
      </c>
      <c r="B84" s="14" t="s">
        <v>79</v>
      </c>
      <c r="C84" s="16" t="s">
        <v>290</v>
      </c>
      <c r="D84" s="52">
        <v>420</v>
      </c>
      <c r="E84" s="16" t="s">
        <v>78</v>
      </c>
      <c r="F84" s="85">
        <v>150000</v>
      </c>
      <c r="G84" s="70">
        <v>79680</v>
      </c>
      <c r="H84" s="71">
        <v>4688</v>
      </c>
      <c r="I84" s="69">
        <f t="shared" si="40"/>
        <v>851</v>
      </c>
      <c r="J84" s="99">
        <f t="shared" ref="J84:J87" si="42">SUM(H84:I84)</f>
        <v>5539</v>
      </c>
      <c r="K84" s="106">
        <f t="shared" si="39"/>
        <v>74992</v>
      </c>
    </row>
    <row r="85" spans="1:11" ht="15.75">
      <c r="A85" s="14">
        <v>4</v>
      </c>
      <c r="B85" s="14" t="s">
        <v>79</v>
      </c>
      <c r="C85" s="16" t="s">
        <v>338</v>
      </c>
      <c r="D85" s="52">
        <v>58</v>
      </c>
      <c r="E85" s="16" t="s">
        <v>78</v>
      </c>
      <c r="F85" s="85">
        <v>170000</v>
      </c>
      <c r="G85" s="70">
        <v>141668</v>
      </c>
      <c r="H85" s="71">
        <v>4722</v>
      </c>
      <c r="I85" s="69">
        <f t="shared" si="40"/>
        <v>1514</v>
      </c>
      <c r="J85" s="99">
        <f t="shared" si="42"/>
        <v>6236</v>
      </c>
      <c r="K85" s="106">
        <f t="shared" si="39"/>
        <v>136946</v>
      </c>
    </row>
    <row r="86" spans="1:11" ht="15.75">
      <c r="A86" s="14">
        <v>5</v>
      </c>
      <c r="B86" s="14" t="s">
        <v>79</v>
      </c>
      <c r="C86" s="16" t="s">
        <v>341</v>
      </c>
      <c r="D86" s="52">
        <v>64</v>
      </c>
      <c r="E86" s="16" t="s">
        <v>78</v>
      </c>
      <c r="F86" s="85">
        <v>105000</v>
      </c>
      <c r="G86" s="70">
        <v>87498</v>
      </c>
      <c r="H86" s="71">
        <v>2917</v>
      </c>
      <c r="I86" s="69">
        <f t="shared" si="40"/>
        <v>935</v>
      </c>
      <c r="J86" s="99">
        <f t="shared" si="42"/>
        <v>3852</v>
      </c>
      <c r="K86" s="106">
        <f t="shared" si="39"/>
        <v>84581</v>
      </c>
    </row>
    <row r="87" spans="1:11" ht="15.75">
      <c r="A87" s="14">
        <v>6</v>
      </c>
      <c r="B87" s="14" t="s">
        <v>79</v>
      </c>
      <c r="C87" s="16" t="s">
        <v>342</v>
      </c>
      <c r="D87" s="52">
        <v>67</v>
      </c>
      <c r="E87" s="16" t="s">
        <v>78</v>
      </c>
      <c r="F87" s="85">
        <v>180000</v>
      </c>
      <c r="G87" s="70">
        <v>155000</v>
      </c>
      <c r="H87" s="71">
        <v>5000</v>
      </c>
      <c r="I87" s="69">
        <f t="shared" si="40"/>
        <v>1656</v>
      </c>
      <c r="J87" s="99">
        <f t="shared" si="42"/>
        <v>6656</v>
      </c>
      <c r="K87" s="106">
        <f t="shared" si="39"/>
        <v>150000</v>
      </c>
    </row>
    <row r="88" spans="1:11" ht="15.75">
      <c r="A88" s="14">
        <v>7</v>
      </c>
      <c r="B88" s="14" t="s">
        <v>103</v>
      </c>
      <c r="C88" s="16" t="s">
        <v>107</v>
      </c>
      <c r="D88" s="52">
        <v>217</v>
      </c>
      <c r="E88" s="16" t="s">
        <v>78</v>
      </c>
      <c r="F88" s="85">
        <v>100000</v>
      </c>
      <c r="G88" s="77">
        <v>10343</v>
      </c>
      <c r="H88" s="71">
        <f>ROUND(F88/36,0)</f>
        <v>2778</v>
      </c>
      <c r="I88" s="69">
        <f t="shared" si="40"/>
        <v>111</v>
      </c>
      <c r="J88" s="99">
        <f t="shared" si="41"/>
        <v>2889</v>
      </c>
      <c r="K88" s="106">
        <f t="shared" si="39"/>
        <v>7565</v>
      </c>
    </row>
    <row r="89" spans="1:11" ht="15.75">
      <c r="A89" s="14">
        <v>8</v>
      </c>
      <c r="B89" s="14" t="s">
        <v>103</v>
      </c>
      <c r="C89" s="16" t="s">
        <v>105</v>
      </c>
      <c r="D89" s="52">
        <v>218</v>
      </c>
      <c r="E89" s="16" t="s">
        <v>78</v>
      </c>
      <c r="F89" s="85">
        <v>100000</v>
      </c>
      <c r="G89" s="77">
        <v>10343</v>
      </c>
      <c r="H89" s="71">
        <f t="shared" ref="H89:H93" si="43">ROUND(F89/36,0)</f>
        <v>2778</v>
      </c>
      <c r="I89" s="69">
        <f t="shared" si="40"/>
        <v>111</v>
      </c>
      <c r="J89" s="99">
        <f t="shared" si="41"/>
        <v>2889</v>
      </c>
      <c r="K89" s="106">
        <f t="shared" si="39"/>
        <v>7565</v>
      </c>
    </row>
    <row r="90" spans="1:11" ht="15.75">
      <c r="A90" s="14">
        <v>9</v>
      </c>
      <c r="B90" s="14" t="s">
        <v>224</v>
      </c>
      <c r="C90" s="16" t="s">
        <v>225</v>
      </c>
      <c r="D90" s="52">
        <v>351</v>
      </c>
      <c r="E90" s="16" t="s">
        <v>78</v>
      </c>
      <c r="F90" s="85">
        <v>140000</v>
      </c>
      <c r="G90" s="77">
        <v>42775</v>
      </c>
      <c r="H90" s="71">
        <f t="shared" si="43"/>
        <v>3889</v>
      </c>
      <c r="I90" s="69">
        <f t="shared" si="40"/>
        <v>457</v>
      </c>
      <c r="J90" s="99">
        <f t="shared" si="41"/>
        <v>4346</v>
      </c>
      <c r="K90" s="106">
        <f t="shared" si="39"/>
        <v>38886</v>
      </c>
    </row>
    <row r="91" spans="1:11" ht="15.75">
      <c r="A91" s="14">
        <v>10</v>
      </c>
      <c r="B91" s="14" t="s">
        <v>224</v>
      </c>
      <c r="C91" s="16" t="s">
        <v>309</v>
      </c>
      <c r="D91" s="52">
        <v>20</v>
      </c>
      <c r="E91" s="16" t="s">
        <v>78</v>
      </c>
      <c r="F91" s="85">
        <v>100000</v>
      </c>
      <c r="G91" s="77">
        <v>50005</v>
      </c>
      <c r="H91" s="71">
        <v>4545</v>
      </c>
      <c r="I91" s="69">
        <f t="shared" si="40"/>
        <v>534</v>
      </c>
      <c r="J91" s="99">
        <f t="shared" ref="J91:J92" si="44">SUM(H91:I91)</f>
        <v>5079</v>
      </c>
      <c r="K91" s="106">
        <f t="shared" si="39"/>
        <v>45460</v>
      </c>
    </row>
    <row r="92" spans="1:11" ht="15.75">
      <c r="A92" s="14">
        <v>11</v>
      </c>
      <c r="B92" s="14" t="s">
        <v>224</v>
      </c>
      <c r="C92" s="16" t="s">
        <v>313</v>
      </c>
      <c r="D92" s="52">
        <v>28</v>
      </c>
      <c r="E92" s="16" t="s">
        <v>78</v>
      </c>
      <c r="F92" s="85">
        <v>120000</v>
      </c>
      <c r="G92" s="77">
        <v>82787</v>
      </c>
      <c r="H92" s="71">
        <v>3383</v>
      </c>
      <c r="I92" s="69">
        <f t="shared" si="40"/>
        <v>885</v>
      </c>
      <c r="J92" s="99">
        <f t="shared" si="44"/>
        <v>4268</v>
      </c>
      <c r="K92" s="106">
        <f t="shared" si="39"/>
        <v>79404</v>
      </c>
    </row>
    <row r="93" spans="1:11" ht="15.75">
      <c r="A93" s="14">
        <v>12</v>
      </c>
      <c r="B93" s="14" t="s">
        <v>266</v>
      </c>
      <c r="C93" s="16" t="s">
        <v>263</v>
      </c>
      <c r="D93" s="52">
        <v>387</v>
      </c>
      <c r="E93" s="16" t="s">
        <v>78</v>
      </c>
      <c r="F93" s="85">
        <v>85000</v>
      </c>
      <c r="G93" s="77">
        <v>37780</v>
      </c>
      <c r="H93" s="71">
        <f t="shared" si="43"/>
        <v>2361</v>
      </c>
      <c r="I93" s="69">
        <f t="shared" si="40"/>
        <v>404</v>
      </c>
      <c r="J93" s="99">
        <f t="shared" si="41"/>
        <v>2765</v>
      </c>
      <c r="K93" s="106">
        <f t="shared" si="39"/>
        <v>35419</v>
      </c>
    </row>
    <row r="94" spans="1:11" ht="15.75">
      <c r="A94" s="14">
        <v>13</v>
      </c>
      <c r="B94" s="14" t="s">
        <v>266</v>
      </c>
      <c r="C94" s="16" t="s">
        <v>330</v>
      </c>
      <c r="D94" s="52">
        <v>52</v>
      </c>
      <c r="E94" s="16" t="s">
        <v>78</v>
      </c>
      <c r="F94" s="85">
        <v>120000</v>
      </c>
      <c r="G94" s="77">
        <v>93336</v>
      </c>
      <c r="H94" s="71">
        <v>3333</v>
      </c>
      <c r="I94" s="69">
        <f t="shared" si="40"/>
        <v>997</v>
      </c>
      <c r="J94" s="99">
        <f t="shared" ref="J94:J96" si="45">SUM(H94:I94)</f>
        <v>4330</v>
      </c>
      <c r="K94" s="106">
        <f t="shared" si="39"/>
        <v>90003</v>
      </c>
    </row>
    <row r="95" spans="1:11" ht="15.75">
      <c r="A95" s="14">
        <v>14</v>
      </c>
      <c r="B95" s="14" t="s">
        <v>266</v>
      </c>
      <c r="C95" s="16" t="s">
        <v>331</v>
      </c>
      <c r="D95" s="52">
        <v>54</v>
      </c>
      <c r="E95" s="16" t="s">
        <v>78</v>
      </c>
      <c r="F95" s="85">
        <v>110000</v>
      </c>
      <c r="G95" s="77">
        <v>85552</v>
      </c>
      <c r="H95" s="71">
        <v>3056</v>
      </c>
      <c r="I95" s="69">
        <f t="shared" si="40"/>
        <v>914</v>
      </c>
      <c r="J95" s="99">
        <f t="shared" si="45"/>
        <v>3970</v>
      </c>
      <c r="K95" s="106">
        <f t="shared" si="39"/>
        <v>82496</v>
      </c>
    </row>
    <row r="96" spans="1:11" ht="15.75">
      <c r="A96" s="14">
        <v>15</v>
      </c>
      <c r="B96" s="14" t="s">
        <v>132</v>
      </c>
      <c r="C96" s="16" t="s">
        <v>133</v>
      </c>
      <c r="D96" s="52">
        <v>32</v>
      </c>
      <c r="E96" s="16" t="s">
        <v>78</v>
      </c>
      <c r="F96" s="85">
        <v>150000</v>
      </c>
      <c r="G96" s="77">
        <v>108330</v>
      </c>
      <c r="H96" s="71">
        <v>4167</v>
      </c>
      <c r="I96" s="69">
        <f t="shared" si="40"/>
        <v>1157</v>
      </c>
      <c r="J96" s="99">
        <f t="shared" si="45"/>
        <v>5324</v>
      </c>
      <c r="K96" s="106">
        <f t="shared" si="39"/>
        <v>104163</v>
      </c>
    </row>
    <row r="97" spans="1:13" ht="16.5">
      <c r="A97" s="14"/>
      <c r="B97" s="13" t="s">
        <v>4</v>
      </c>
      <c r="C97" s="20"/>
      <c r="D97" s="46"/>
      <c r="E97" s="20"/>
      <c r="F97" s="72">
        <f t="shared" ref="F97:K97" si="46">SUM(F82:F96)</f>
        <v>1830000</v>
      </c>
      <c r="G97" s="72">
        <f t="shared" si="46"/>
        <v>1020401</v>
      </c>
      <c r="H97" s="72">
        <f t="shared" si="46"/>
        <v>53499</v>
      </c>
      <c r="I97" s="72">
        <f t="shared" si="46"/>
        <v>10903</v>
      </c>
      <c r="J97" s="72">
        <f t="shared" si="46"/>
        <v>64402</v>
      </c>
      <c r="K97" s="72">
        <f t="shared" si="46"/>
        <v>966902</v>
      </c>
    </row>
    <row r="98" spans="1:13" ht="16.5">
      <c r="A98" s="34"/>
      <c r="B98" s="29"/>
      <c r="C98" s="30"/>
      <c r="D98" s="48"/>
      <c r="E98" s="30"/>
      <c r="F98" s="74"/>
      <c r="G98" s="74"/>
      <c r="H98" s="74"/>
      <c r="I98" s="74"/>
      <c r="J98" s="74"/>
      <c r="K98" s="100"/>
    </row>
    <row r="99" spans="1:13" ht="16.5">
      <c r="A99" s="34"/>
      <c r="B99" s="29" t="s">
        <v>284</v>
      </c>
      <c r="C99" s="30"/>
      <c r="D99" s="30"/>
      <c r="E99" s="30"/>
      <c r="F99" s="78"/>
      <c r="G99" s="79"/>
      <c r="H99" s="74"/>
      <c r="I99" s="80"/>
      <c r="J99" s="74"/>
      <c r="K99" s="55"/>
    </row>
    <row r="100" spans="1:13" ht="15.75">
      <c r="A100" s="14">
        <v>1</v>
      </c>
      <c r="B100" s="14" t="s">
        <v>285</v>
      </c>
      <c r="C100" s="16" t="s">
        <v>315</v>
      </c>
      <c r="D100" s="52">
        <v>30</v>
      </c>
      <c r="E100" s="16" t="s">
        <v>78</v>
      </c>
      <c r="F100" s="85">
        <v>100000</v>
      </c>
      <c r="G100" s="77">
        <v>72220</v>
      </c>
      <c r="H100" s="71">
        <v>2778</v>
      </c>
      <c r="I100" s="69">
        <f>ROUND(G100*13%*30/365,0)</f>
        <v>772</v>
      </c>
      <c r="J100" s="99">
        <f>SUM(H100:I100)</f>
        <v>3550</v>
      </c>
      <c r="K100" s="106">
        <f t="shared" ref="K100:K102" si="47">G100-H100</f>
        <v>69442</v>
      </c>
    </row>
    <row r="101" spans="1:13" ht="15.75">
      <c r="A101" s="14">
        <v>1</v>
      </c>
      <c r="B101" s="14" t="s">
        <v>285</v>
      </c>
      <c r="C101" s="16" t="s">
        <v>323</v>
      </c>
      <c r="D101" s="52">
        <v>42</v>
      </c>
      <c r="E101" s="16" t="s">
        <v>78</v>
      </c>
      <c r="F101" s="85">
        <v>80000</v>
      </c>
      <c r="G101" s="77">
        <v>62224</v>
      </c>
      <c r="H101" s="71">
        <v>2222</v>
      </c>
      <c r="I101" s="69">
        <f t="shared" ref="I101:I102" si="48">ROUND(G101*13%*30/365,0)</f>
        <v>665</v>
      </c>
      <c r="J101" s="99">
        <f>SUM(H101:I101)</f>
        <v>2887</v>
      </c>
      <c r="K101" s="106">
        <f t="shared" si="47"/>
        <v>60002</v>
      </c>
    </row>
    <row r="102" spans="1:13" ht="15.75">
      <c r="A102" s="14">
        <v>1</v>
      </c>
      <c r="B102" s="14" t="s">
        <v>285</v>
      </c>
      <c r="C102" s="16" t="s">
        <v>324</v>
      </c>
      <c r="D102" s="52">
        <v>44</v>
      </c>
      <c r="E102" s="16" t="s">
        <v>78</v>
      </c>
      <c r="F102" s="85">
        <v>150000</v>
      </c>
      <c r="G102" s="77">
        <v>116664</v>
      </c>
      <c r="H102" s="71">
        <v>4167</v>
      </c>
      <c r="I102" s="69">
        <f t="shared" si="48"/>
        <v>1247</v>
      </c>
      <c r="J102" s="99">
        <f>SUM(H102:I102)</f>
        <v>5414</v>
      </c>
      <c r="K102" s="106">
        <f t="shared" si="47"/>
        <v>112497</v>
      </c>
    </row>
    <row r="103" spans="1:13" ht="16.5">
      <c r="A103" s="14"/>
      <c r="B103" s="13" t="s">
        <v>4</v>
      </c>
      <c r="C103" s="20"/>
      <c r="D103" s="46"/>
      <c r="E103" s="20"/>
      <c r="F103" s="72">
        <f>SUM(F100:F102)</f>
        <v>330000</v>
      </c>
      <c r="G103" s="72">
        <f t="shared" ref="G103:K103" si="49">SUM(G100:G102)</f>
        <v>251108</v>
      </c>
      <c r="H103" s="72">
        <f t="shared" si="49"/>
        <v>9167</v>
      </c>
      <c r="I103" s="72">
        <f t="shared" si="49"/>
        <v>2684</v>
      </c>
      <c r="J103" s="72">
        <f t="shared" si="49"/>
        <v>11851</v>
      </c>
      <c r="K103" s="72">
        <f t="shared" si="49"/>
        <v>241941</v>
      </c>
    </row>
    <row r="104" spans="1:13" ht="16.5">
      <c r="A104" s="34"/>
      <c r="B104" s="29"/>
      <c r="C104" s="30"/>
      <c r="D104" s="48"/>
      <c r="E104" s="30"/>
      <c r="F104" s="74"/>
      <c r="G104" s="74"/>
      <c r="H104" s="74"/>
      <c r="I104" s="74"/>
      <c r="J104" s="74"/>
      <c r="K104" s="55"/>
    </row>
    <row r="105" spans="1:13" ht="16.5">
      <c r="A105" s="34"/>
      <c r="B105" s="29" t="s">
        <v>109</v>
      </c>
      <c r="C105" s="30"/>
      <c r="D105" s="48"/>
      <c r="E105" s="30"/>
      <c r="F105" s="86"/>
      <c r="G105" s="79"/>
      <c r="H105" s="74"/>
      <c r="I105" s="80"/>
      <c r="J105" s="74"/>
      <c r="K105" s="55"/>
    </row>
    <row r="106" spans="1:13" ht="15.75">
      <c r="A106" s="14">
        <v>1</v>
      </c>
      <c r="B106" s="14" t="s">
        <v>110</v>
      </c>
      <c r="C106" s="16" t="s">
        <v>111</v>
      </c>
      <c r="D106" s="52">
        <v>225</v>
      </c>
      <c r="E106" s="16" t="s">
        <v>78</v>
      </c>
      <c r="F106" s="85">
        <v>86000</v>
      </c>
      <c r="G106" s="77">
        <v>11941</v>
      </c>
      <c r="H106" s="71">
        <f t="shared" ref="H106:H118" si="50">ROUND(F106/36,0)</f>
        <v>2389</v>
      </c>
      <c r="I106" s="69">
        <f>ROUND(G106*13%*30/365,0)</f>
        <v>128</v>
      </c>
      <c r="J106" s="99">
        <f t="shared" ref="J106:J120" si="51">SUM(H106:I106)</f>
        <v>2517</v>
      </c>
      <c r="K106" s="106">
        <f t="shared" ref="K106:K120" si="52">G106-H106</f>
        <v>9552</v>
      </c>
    </row>
    <row r="107" spans="1:13" ht="15.75">
      <c r="A107" s="14">
        <v>2</v>
      </c>
      <c r="B107" s="14" t="s">
        <v>110</v>
      </c>
      <c r="C107" s="16" t="s">
        <v>112</v>
      </c>
      <c r="D107" s="52">
        <v>226</v>
      </c>
      <c r="E107" s="16" t="s">
        <v>78</v>
      </c>
      <c r="F107" s="85">
        <v>93000</v>
      </c>
      <c r="G107" s="77">
        <v>12927</v>
      </c>
      <c r="H107" s="71">
        <f t="shared" si="50"/>
        <v>2583</v>
      </c>
      <c r="I107" s="69">
        <f t="shared" ref="I107:I119" si="53">ROUND(G107*13%*30/365,0)</f>
        <v>138</v>
      </c>
      <c r="J107" s="99">
        <f t="shared" si="51"/>
        <v>2721</v>
      </c>
      <c r="K107" s="106">
        <f t="shared" si="52"/>
        <v>10344</v>
      </c>
    </row>
    <row r="108" spans="1:13" ht="15.75">
      <c r="A108" s="14">
        <v>3</v>
      </c>
      <c r="B108" s="14" t="s">
        <v>110</v>
      </c>
      <c r="C108" s="16" t="s">
        <v>114</v>
      </c>
      <c r="D108" s="52">
        <v>228</v>
      </c>
      <c r="E108" s="16" t="s">
        <v>78</v>
      </c>
      <c r="F108" s="85">
        <v>55000</v>
      </c>
      <c r="G108" s="77">
        <v>11</v>
      </c>
      <c r="H108" s="71">
        <v>11</v>
      </c>
      <c r="I108" s="69">
        <f t="shared" si="53"/>
        <v>0</v>
      </c>
      <c r="J108" s="99">
        <f t="shared" si="51"/>
        <v>11</v>
      </c>
      <c r="K108" s="106">
        <f t="shared" si="52"/>
        <v>0</v>
      </c>
    </row>
    <row r="109" spans="1:13" ht="15.75">
      <c r="A109" s="14">
        <v>4</v>
      </c>
      <c r="B109" s="14" t="s">
        <v>109</v>
      </c>
      <c r="C109" s="16" t="s">
        <v>115</v>
      </c>
      <c r="D109" s="52">
        <v>229</v>
      </c>
      <c r="E109" s="16" t="s">
        <v>78</v>
      </c>
      <c r="F109" s="85">
        <v>141000</v>
      </c>
      <c r="G109" s="77">
        <v>19573</v>
      </c>
      <c r="H109" s="71">
        <f t="shared" si="50"/>
        <v>3917</v>
      </c>
      <c r="I109" s="69">
        <f t="shared" si="53"/>
        <v>209</v>
      </c>
      <c r="J109" s="99">
        <f t="shared" si="51"/>
        <v>4126</v>
      </c>
      <c r="K109" s="106">
        <f t="shared" si="52"/>
        <v>15656</v>
      </c>
    </row>
    <row r="110" spans="1:13" ht="15.75">
      <c r="A110" s="14">
        <v>5</v>
      </c>
      <c r="B110" s="14" t="s">
        <v>110</v>
      </c>
      <c r="C110" s="16" t="s">
        <v>116</v>
      </c>
      <c r="D110" s="52">
        <v>234</v>
      </c>
      <c r="E110" s="16" t="s">
        <v>78</v>
      </c>
      <c r="F110" s="85">
        <v>160000</v>
      </c>
      <c r="G110" s="77">
        <v>22236</v>
      </c>
      <c r="H110" s="71">
        <f t="shared" si="50"/>
        <v>4444</v>
      </c>
      <c r="I110" s="69">
        <f t="shared" si="53"/>
        <v>238</v>
      </c>
      <c r="J110" s="99">
        <f t="shared" si="51"/>
        <v>4682</v>
      </c>
      <c r="K110" s="106">
        <f t="shared" si="52"/>
        <v>17792</v>
      </c>
    </row>
    <row r="111" spans="1:13" ht="15.75">
      <c r="A111" s="14">
        <v>6</v>
      </c>
      <c r="B111" s="14" t="s">
        <v>109</v>
      </c>
      <c r="C111" s="16" t="s">
        <v>213</v>
      </c>
      <c r="D111" s="52">
        <v>333</v>
      </c>
      <c r="E111" s="16" t="s">
        <v>78</v>
      </c>
      <c r="F111" s="85">
        <v>195000</v>
      </c>
      <c r="G111" s="77">
        <v>45890</v>
      </c>
      <c r="H111" s="71">
        <v>5735</v>
      </c>
      <c r="I111" s="69">
        <f t="shared" si="53"/>
        <v>490</v>
      </c>
      <c r="J111" s="99">
        <f t="shared" si="51"/>
        <v>6225</v>
      </c>
      <c r="K111" s="106">
        <f t="shared" si="52"/>
        <v>40155</v>
      </c>
      <c r="M111" s="96"/>
    </row>
    <row r="112" spans="1:13" ht="15.75">
      <c r="A112" s="14">
        <v>7</v>
      </c>
      <c r="B112" s="14" t="s">
        <v>109</v>
      </c>
      <c r="C112" s="16" t="s">
        <v>175</v>
      </c>
      <c r="D112" s="52">
        <v>300</v>
      </c>
      <c r="E112" s="16" t="s">
        <v>78</v>
      </c>
      <c r="F112" s="85">
        <v>95000</v>
      </c>
      <c r="G112" s="77">
        <v>21108</v>
      </c>
      <c r="H112" s="71">
        <f t="shared" si="50"/>
        <v>2639</v>
      </c>
      <c r="I112" s="69">
        <f t="shared" si="53"/>
        <v>226</v>
      </c>
      <c r="J112" s="99">
        <f t="shared" si="51"/>
        <v>2865</v>
      </c>
      <c r="K112" s="106">
        <f t="shared" si="52"/>
        <v>18469</v>
      </c>
      <c r="M112" s="96"/>
    </row>
    <row r="113" spans="1:13" ht="15.75">
      <c r="A113" s="14">
        <v>8</v>
      </c>
      <c r="B113" s="14" t="s">
        <v>109</v>
      </c>
      <c r="C113" s="16" t="s">
        <v>299</v>
      </c>
      <c r="D113" s="52">
        <v>6</v>
      </c>
      <c r="E113" s="16" t="s">
        <v>78</v>
      </c>
      <c r="F113" s="85">
        <v>60000</v>
      </c>
      <c r="G113" s="77">
        <v>12000</v>
      </c>
      <c r="H113" s="71">
        <v>4000</v>
      </c>
      <c r="I113" s="69">
        <f t="shared" si="53"/>
        <v>128</v>
      </c>
      <c r="J113" s="99">
        <f t="shared" si="51"/>
        <v>4128</v>
      </c>
      <c r="K113" s="106">
        <f t="shared" si="52"/>
        <v>8000</v>
      </c>
      <c r="M113" s="96"/>
    </row>
    <row r="114" spans="1:13" ht="15.75">
      <c r="A114" s="14">
        <v>9</v>
      </c>
      <c r="B114" s="14" t="s">
        <v>169</v>
      </c>
      <c r="C114" s="16" t="s">
        <v>170</v>
      </c>
      <c r="D114" s="52">
        <v>294</v>
      </c>
      <c r="E114" s="16" t="s">
        <v>78</v>
      </c>
      <c r="F114" s="85">
        <v>55000</v>
      </c>
      <c r="G114" s="77">
        <v>12216</v>
      </c>
      <c r="H114" s="71">
        <f t="shared" si="50"/>
        <v>1528</v>
      </c>
      <c r="I114" s="69">
        <f t="shared" si="53"/>
        <v>131</v>
      </c>
      <c r="J114" s="99">
        <f t="shared" si="51"/>
        <v>1659</v>
      </c>
      <c r="K114" s="106">
        <f t="shared" si="52"/>
        <v>10688</v>
      </c>
    </row>
    <row r="115" spans="1:13" ht="15.75">
      <c r="A115" s="14">
        <v>10</v>
      </c>
      <c r="B115" s="14" t="s">
        <v>169</v>
      </c>
      <c r="C115" s="16" t="s">
        <v>209</v>
      </c>
      <c r="D115" s="52">
        <v>327</v>
      </c>
      <c r="E115" s="16" t="s">
        <v>78</v>
      </c>
      <c r="F115" s="85">
        <v>90000</v>
      </c>
      <c r="G115" s="77">
        <v>22500</v>
      </c>
      <c r="H115" s="71">
        <f t="shared" si="50"/>
        <v>2500</v>
      </c>
      <c r="I115" s="69">
        <f t="shared" si="53"/>
        <v>240</v>
      </c>
      <c r="J115" s="99">
        <f t="shared" si="51"/>
        <v>2740</v>
      </c>
      <c r="K115" s="106">
        <f t="shared" si="52"/>
        <v>20000</v>
      </c>
    </row>
    <row r="116" spans="1:13" ht="15.75">
      <c r="A116" s="14">
        <v>11</v>
      </c>
      <c r="B116" s="14" t="s">
        <v>169</v>
      </c>
      <c r="C116" s="16" t="s">
        <v>208</v>
      </c>
      <c r="D116" s="52">
        <v>326</v>
      </c>
      <c r="E116" s="16" t="s">
        <v>78</v>
      </c>
      <c r="F116" s="85">
        <v>135000</v>
      </c>
      <c r="G116" s="77">
        <v>33750</v>
      </c>
      <c r="H116" s="71">
        <f t="shared" si="50"/>
        <v>3750</v>
      </c>
      <c r="I116" s="69">
        <f t="shared" si="53"/>
        <v>361</v>
      </c>
      <c r="J116" s="99">
        <f t="shared" si="51"/>
        <v>4111</v>
      </c>
      <c r="K116" s="106">
        <f t="shared" si="52"/>
        <v>30000</v>
      </c>
    </row>
    <row r="117" spans="1:13" ht="15.75">
      <c r="A117" s="14">
        <v>12</v>
      </c>
      <c r="B117" s="14" t="s">
        <v>169</v>
      </c>
      <c r="C117" s="16" t="s">
        <v>171</v>
      </c>
      <c r="D117" s="52">
        <v>295</v>
      </c>
      <c r="E117" s="16" t="s">
        <v>78</v>
      </c>
      <c r="F117" s="85">
        <v>80000</v>
      </c>
      <c r="G117" s="77">
        <v>17784</v>
      </c>
      <c r="H117" s="71">
        <f t="shared" si="50"/>
        <v>2222</v>
      </c>
      <c r="I117" s="69">
        <f t="shared" si="53"/>
        <v>190</v>
      </c>
      <c r="J117" s="99">
        <f t="shared" si="51"/>
        <v>2412</v>
      </c>
      <c r="K117" s="106">
        <f t="shared" si="52"/>
        <v>15562</v>
      </c>
    </row>
    <row r="118" spans="1:13" ht="15.75">
      <c r="A118" s="14">
        <v>13</v>
      </c>
      <c r="B118" s="14" t="s">
        <v>273</v>
      </c>
      <c r="C118" s="16" t="s">
        <v>274</v>
      </c>
      <c r="D118" s="52">
        <v>393</v>
      </c>
      <c r="E118" s="16" t="s">
        <v>78</v>
      </c>
      <c r="F118" s="85">
        <v>80000</v>
      </c>
      <c r="G118" s="77">
        <v>37782</v>
      </c>
      <c r="H118" s="71">
        <f t="shared" si="50"/>
        <v>2222</v>
      </c>
      <c r="I118" s="69">
        <f t="shared" si="53"/>
        <v>404</v>
      </c>
      <c r="J118" s="99">
        <f t="shared" si="51"/>
        <v>2626</v>
      </c>
      <c r="K118" s="106">
        <f t="shared" si="52"/>
        <v>35560</v>
      </c>
    </row>
    <row r="119" spans="1:13" ht="15.75">
      <c r="A119" s="14">
        <v>14</v>
      </c>
      <c r="B119" s="14" t="s">
        <v>273</v>
      </c>
      <c r="C119" s="16" t="s">
        <v>275</v>
      </c>
      <c r="D119" s="52">
        <v>394</v>
      </c>
      <c r="E119" s="16" t="s">
        <v>78</v>
      </c>
      <c r="F119" s="85">
        <v>89000</v>
      </c>
      <c r="G119" s="77">
        <v>42032</v>
      </c>
      <c r="H119" s="71">
        <f>ROUND(F119/36,0)</f>
        <v>2472</v>
      </c>
      <c r="I119" s="69">
        <f t="shared" si="53"/>
        <v>449</v>
      </c>
      <c r="J119" s="99">
        <f t="shared" si="51"/>
        <v>2921</v>
      </c>
      <c r="K119" s="106">
        <f t="shared" si="52"/>
        <v>39560</v>
      </c>
    </row>
    <row r="120" spans="1:13" ht="15.75">
      <c r="A120" s="14">
        <v>15</v>
      </c>
      <c r="B120" s="57" t="s">
        <v>109</v>
      </c>
      <c r="C120" s="58" t="s">
        <v>272</v>
      </c>
      <c r="D120" s="64">
        <v>14</v>
      </c>
      <c r="E120" s="58" t="s">
        <v>39</v>
      </c>
      <c r="F120" s="89">
        <v>42000</v>
      </c>
      <c r="G120" s="82">
        <v>12825</v>
      </c>
      <c r="H120" s="83">
        <v>1167</v>
      </c>
      <c r="I120" s="69">
        <f>ROUND(G120*11.5%*30/365,0)</f>
        <v>121</v>
      </c>
      <c r="J120" s="83">
        <f t="shared" si="51"/>
        <v>1288</v>
      </c>
      <c r="K120" s="83">
        <f t="shared" si="52"/>
        <v>11658</v>
      </c>
    </row>
    <row r="121" spans="1:13" ht="16.5">
      <c r="A121" s="34"/>
      <c r="B121" s="13" t="s">
        <v>4</v>
      </c>
      <c r="C121" s="20"/>
      <c r="D121" s="20"/>
      <c r="E121" s="20"/>
      <c r="F121" s="72">
        <f t="shared" ref="F121:K121" si="54">SUM(F106:F120)</f>
        <v>1456000</v>
      </c>
      <c r="G121" s="72">
        <f t="shared" si="54"/>
        <v>324575</v>
      </c>
      <c r="H121" s="72">
        <f t="shared" si="54"/>
        <v>41579</v>
      </c>
      <c r="I121" s="72">
        <f t="shared" si="54"/>
        <v>3453</v>
      </c>
      <c r="J121" s="72">
        <f t="shared" si="54"/>
        <v>45032</v>
      </c>
      <c r="K121" s="72">
        <f t="shared" si="54"/>
        <v>282996</v>
      </c>
    </row>
    <row r="122" spans="1:13" ht="16.5">
      <c r="A122" s="34"/>
      <c r="B122" s="29"/>
      <c r="C122" s="30"/>
      <c r="D122" s="30"/>
      <c r="E122" s="30"/>
      <c r="F122" s="74"/>
      <c r="G122" s="79"/>
      <c r="H122" s="74"/>
      <c r="I122" s="80"/>
      <c r="J122" s="74"/>
      <c r="K122" s="55"/>
    </row>
    <row r="123" spans="1:13" ht="16.5">
      <c r="A123" s="14"/>
      <c r="B123" s="29" t="s">
        <v>125</v>
      </c>
      <c r="C123" s="30"/>
      <c r="D123" s="30"/>
      <c r="E123" s="30"/>
      <c r="F123" s="78"/>
      <c r="G123" s="79"/>
      <c r="H123" s="74"/>
      <c r="I123" s="80"/>
      <c r="J123" s="74"/>
      <c r="K123" s="55"/>
    </row>
    <row r="124" spans="1:13" ht="15.75">
      <c r="A124" s="14">
        <v>1</v>
      </c>
      <c r="B124" s="14" t="s">
        <v>126</v>
      </c>
      <c r="C124" s="16" t="s">
        <v>127</v>
      </c>
      <c r="D124" s="17">
        <v>247</v>
      </c>
      <c r="E124" s="16" t="s">
        <v>78</v>
      </c>
      <c r="F124" s="70">
        <v>100000</v>
      </c>
      <c r="G124" s="70">
        <v>16660</v>
      </c>
      <c r="H124" s="71">
        <f t="shared" ref="H124" si="55">ROUND(F124/36,0)</f>
        <v>2778</v>
      </c>
      <c r="I124" s="69">
        <f>ROUND(G124*13%*30/365,0)</f>
        <v>178</v>
      </c>
      <c r="J124" s="102">
        <f t="shared" ref="J124" si="56">SUM(H124:I124)</f>
        <v>2956</v>
      </c>
      <c r="K124" s="106">
        <f t="shared" ref="K124:K128" si="57">G124-H124</f>
        <v>13882</v>
      </c>
    </row>
    <row r="125" spans="1:13" ht="15.75">
      <c r="A125" s="14">
        <v>2</v>
      </c>
      <c r="B125" s="14" t="s">
        <v>137</v>
      </c>
      <c r="C125" s="16" t="s">
        <v>230</v>
      </c>
      <c r="D125" s="17">
        <v>355</v>
      </c>
      <c r="E125" s="16" t="s">
        <v>78</v>
      </c>
      <c r="F125" s="70">
        <v>50000</v>
      </c>
      <c r="G125" s="70">
        <v>15275</v>
      </c>
      <c r="H125" s="71">
        <f>ROUND(F125/36,0)</f>
        <v>1389</v>
      </c>
      <c r="I125" s="69">
        <f t="shared" ref="I125:I128" si="58">ROUND(G125*13%*30/365,0)</f>
        <v>163</v>
      </c>
      <c r="J125" s="102">
        <f>SUM(H125:I125)</f>
        <v>1552</v>
      </c>
      <c r="K125" s="106">
        <f t="shared" si="57"/>
        <v>13886</v>
      </c>
    </row>
    <row r="126" spans="1:13" ht="16.5">
      <c r="A126" s="14">
        <v>3</v>
      </c>
      <c r="B126" s="14" t="s">
        <v>151</v>
      </c>
      <c r="C126" s="16" t="s">
        <v>177</v>
      </c>
      <c r="D126" s="22">
        <v>302</v>
      </c>
      <c r="E126" s="22" t="s">
        <v>78</v>
      </c>
      <c r="F126" s="85">
        <v>90000</v>
      </c>
      <c r="G126" s="77">
        <v>20000</v>
      </c>
      <c r="H126" s="71">
        <f>ROUND(F126/36,0)</f>
        <v>2500</v>
      </c>
      <c r="I126" s="69">
        <f t="shared" si="58"/>
        <v>214</v>
      </c>
      <c r="J126" s="99">
        <f t="shared" ref="J126:J127" si="59">SUM(H126:I126)</f>
        <v>2714</v>
      </c>
      <c r="K126" s="106">
        <f t="shared" si="57"/>
        <v>17500</v>
      </c>
    </row>
    <row r="127" spans="1:13" ht="16.5">
      <c r="A127" s="14">
        <v>4</v>
      </c>
      <c r="B127" s="14" t="s">
        <v>151</v>
      </c>
      <c r="C127" s="16" t="s">
        <v>178</v>
      </c>
      <c r="D127" s="22">
        <v>303</v>
      </c>
      <c r="E127" s="22" t="s">
        <v>78</v>
      </c>
      <c r="F127" s="85">
        <v>100000</v>
      </c>
      <c r="G127" s="77">
        <v>22216</v>
      </c>
      <c r="H127" s="71">
        <f>ROUND(F127/36,0)</f>
        <v>2778</v>
      </c>
      <c r="I127" s="69">
        <f t="shared" si="58"/>
        <v>237</v>
      </c>
      <c r="J127" s="99">
        <f t="shared" si="59"/>
        <v>3015</v>
      </c>
      <c r="K127" s="106">
        <f t="shared" si="57"/>
        <v>19438</v>
      </c>
    </row>
    <row r="128" spans="1:13" ht="15.75">
      <c r="A128" s="14">
        <v>5</v>
      </c>
      <c r="B128" s="14" t="s">
        <v>134</v>
      </c>
      <c r="C128" s="16" t="s">
        <v>245</v>
      </c>
      <c r="D128" s="52">
        <v>364</v>
      </c>
      <c r="E128" s="16" t="s">
        <v>78</v>
      </c>
      <c r="F128" s="85">
        <v>100000</v>
      </c>
      <c r="G128" s="70">
        <v>36106</v>
      </c>
      <c r="H128" s="71">
        <f>ROUND(F128/36,0)</f>
        <v>2778</v>
      </c>
      <c r="I128" s="69">
        <f t="shared" si="58"/>
        <v>386</v>
      </c>
      <c r="J128" s="102">
        <f>SUM(H128:I128)</f>
        <v>3164</v>
      </c>
      <c r="K128" s="106">
        <f t="shared" si="57"/>
        <v>33328</v>
      </c>
    </row>
    <row r="129" spans="1:11" ht="16.5">
      <c r="A129" s="34"/>
      <c r="B129" s="13" t="s">
        <v>4</v>
      </c>
      <c r="C129" s="20"/>
      <c r="D129" s="20"/>
      <c r="E129" s="20"/>
      <c r="F129" s="88">
        <f t="shared" ref="F129:K129" si="60">SUM(F124:F128)</f>
        <v>440000</v>
      </c>
      <c r="G129" s="88">
        <f t="shared" si="60"/>
        <v>110257</v>
      </c>
      <c r="H129" s="88">
        <f t="shared" si="60"/>
        <v>12223</v>
      </c>
      <c r="I129" s="88">
        <f t="shared" si="60"/>
        <v>1178</v>
      </c>
      <c r="J129" s="88">
        <f t="shared" si="60"/>
        <v>13401</v>
      </c>
      <c r="K129" s="88">
        <f t="shared" si="60"/>
        <v>98034</v>
      </c>
    </row>
    <row r="130" spans="1:11" ht="16.5">
      <c r="A130" s="34"/>
      <c r="B130" s="29"/>
      <c r="C130" s="30"/>
      <c r="D130" s="30"/>
      <c r="E130" s="30"/>
      <c r="F130" s="78"/>
      <c r="G130" s="79"/>
      <c r="H130" s="74"/>
      <c r="I130" s="80"/>
      <c r="J130" s="74"/>
      <c r="K130" s="55"/>
    </row>
    <row r="131" spans="1:11" ht="16.5">
      <c r="A131" s="34"/>
      <c r="B131" s="29" t="s">
        <v>148</v>
      </c>
      <c r="C131" s="30"/>
      <c r="D131" s="48"/>
      <c r="E131" s="30"/>
      <c r="F131" s="86"/>
      <c r="G131" s="79"/>
      <c r="H131" s="74"/>
      <c r="I131" s="80"/>
      <c r="J131" s="74"/>
      <c r="K131" s="55"/>
    </row>
    <row r="132" spans="1:11" ht="15.75">
      <c r="A132" s="14">
        <v>1</v>
      </c>
      <c r="B132" s="14" t="s">
        <v>148</v>
      </c>
      <c r="C132" s="16" t="s">
        <v>205</v>
      </c>
      <c r="D132" s="52">
        <v>323</v>
      </c>
      <c r="E132" s="16" t="s">
        <v>78</v>
      </c>
      <c r="F132" s="85">
        <v>100000</v>
      </c>
      <c r="G132" s="77">
        <v>24994</v>
      </c>
      <c r="H132" s="71">
        <f>ROUND(F132/36,0)</f>
        <v>2778</v>
      </c>
      <c r="I132" s="69">
        <f>ROUND(G132*13%*30/365,0)</f>
        <v>267</v>
      </c>
      <c r="J132" s="99">
        <f t="shared" ref="J132:J136" si="61">SUM(H132:I132)</f>
        <v>3045</v>
      </c>
      <c r="K132" s="106">
        <f t="shared" ref="K132:K137" si="62">G132-H132</f>
        <v>22216</v>
      </c>
    </row>
    <row r="133" spans="1:11" ht="15.75">
      <c r="A133" s="14">
        <v>2</v>
      </c>
      <c r="B133" s="14" t="s">
        <v>148</v>
      </c>
      <c r="C133" s="16" t="s">
        <v>241</v>
      </c>
      <c r="D133" s="52">
        <v>363</v>
      </c>
      <c r="E133" s="16" t="s">
        <v>78</v>
      </c>
      <c r="F133" s="85">
        <v>40000</v>
      </c>
      <c r="G133" s="77">
        <v>13336</v>
      </c>
      <c r="H133" s="71">
        <f>ROUND(F133/36,0)</f>
        <v>1111</v>
      </c>
      <c r="I133" s="69">
        <f t="shared" ref="I133:I136" si="63">ROUND(G133*13%*30/365,0)</f>
        <v>142</v>
      </c>
      <c r="J133" s="99">
        <f t="shared" si="61"/>
        <v>1253</v>
      </c>
      <c r="K133" s="106">
        <f t="shared" si="62"/>
        <v>12225</v>
      </c>
    </row>
    <row r="134" spans="1:11" ht="15.75">
      <c r="A134" s="14">
        <v>3</v>
      </c>
      <c r="B134" s="14" t="s">
        <v>148</v>
      </c>
      <c r="C134" s="16" t="s">
        <v>279</v>
      </c>
      <c r="D134" s="52">
        <v>406</v>
      </c>
      <c r="E134" s="16" t="s">
        <v>78</v>
      </c>
      <c r="F134" s="85">
        <v>260000</v>
      </c>
      <c r="G134" s="77">
        <v>112661</v>
      </c>
      <c r="H134" s="71">
        <v>8667</v>
      </c>
      <c r="I134" s="69">
        <f t="shared" si="63"/>
        <v>1204</v>
      </c>
      <c r="J134" s="99">
        <f t="shared" si="61"/>
        <v>9871</v>
      </c>
      <c r="K134" s="106">
        <f t="shared" si="62"/>
        <v>103994</v>
      </c>
    </row>
    <row r="135" spans="1:11" ht="15.75">
      <c r="A135" s="14">
        <v>4</v>
      </c>
      <c r="B135" s="14" t="s">
        <v>215</v>
      </c>
      <c r="C135" s="16" t="s">
        <v>216</v>
      </c>
      <c r="D135" s="52">
        <v>342</v>
      </c>
      <c r="E135" s="16" t="s">
        <v>78</v>
      </c>
      <c r="F135" s="85">
        <v>80000</v>
      </c>
      <c r="G135" s="77">
        <v>22228</v>
      </c>
      <c r="H135" s="71">
        <v>2222</v>
      </c>
      <c r="I135" s="69">
        <f t="shared" si="63"/>
        <v>238</v>
      </c>
      <c r="J135" s="99">
        <f t="shared" si="61"/>
        <v>2460</v>
      </c>
      <c r="K135" s="106">
        <f t="shared" si="62"/>
        <v>20006</v>
      </c>
    </row>
    <row r="136" spans="1:11" ht="15.75">
      <c r="A136" s="14">
        <v>5</v>
      </c>
      <c r="B136" s="14" t="s">
        <v>149</v>
      </c>
      <c r="C136" s="16" t="s">
        <v>150</v>
      </c>
      <c r="D136" s="52">
        <v>266</v>
      </c>
      <c r="E136" s="16" t="s">
        <v>78</v>
      </c>
      <c r="F136" s="85">
        <v>155000</v>
      </c>
      <c r="G136" s="77">
        <v>30126</v>
      </c>
      <c r="H136" s="71">
        <f t="shared" ref="H136:H137" si="64">ROUND(F136/36,0)</f>
        <v>4306</v>
      </c>
      <c r="I136" s="69">
        <f t="shared" si="63"/>
        <v>322</v>
      </c>
      <c r="J136" s="99">
        <f t="shared" si="61"/>
        <v>4628</v>
      </c>
      <c r="K136" s="106">
        <f t="shared" si="62"/>
        <v>25820</v>
      </c>
    </row>
    <row r="137" spans="1:11" ht="15.75">
      <c r="A137" s="14">
        <v>6</v>
      </c>
      <c r="B137" s="57" t="s">
        <v>149</v>
      </c>
      <c r="C137" s="58" t="s">
        <v>271</v>
      </c>
      <c r="D137" s="64">
        <v>11</v>
      </c>
      <c r="E137" s="58" t="s">
        <v>39</v>
      </c>
      <c r="F137" s="89">
        <v>40600</v>
      </c>
      <c r="G137" s="82">
        <v>7888</v>
      </c>
      <c r="H137" s="83">
        <f t="shared" si="64"/>
        <v>1128</v>
      </c>
      <c r="I137" s="83">
        <f>ROUND(G137*11.5%*30/365,0)</f>
        <v>75</v>
      </c>
      <c r="J137" s="101">
        <f>SUM(H137:I137)</f>
        <v>1203</v>
      </c>
      <c r="K137" s="106">
        <f t="shared" si="62"/>
        <v>6760</v>
      </c>
    </row>
    <row r="138" spans="1:11" ht="16.5">
      <c r="A138" s="34"/>
      <c r="B138" s="13" t="s">
        <v>4</v>
      </c>
      <c r="C138" s="20"/>
      <c r="D138" s="46"/>
      <c r="E138" s="20"/>
      <c r="F138" s="72">
        <f t="shared" ref="F138:K138" si="65">SUM(F132:F137)</f>
        <v>675600</v>
      </c>
      <c r="G138" s="72">
        <f t="shared" si="65"/>
        <v>211233</v>
      </c>
      <c r="H138" s="72">
        <f t="shared" si="65"/>
        <v>20212</v>
      </c>
      <c r="I138" s="72">
        <f t="shared" si="65"/>
        <v>2248</v>
      </c>
      <c r="J138" s="72">
        <f>SUM(J132:J137)</f>
        <v>22460</v>
      </c>
      <c r="K138" s="72">
        <f t="shared" si="65"/>
        <v>191021</v>
      </c>
    </row>
    <row r="139" spans="1:11" ht="16.5">
      <c r="A139" s="34"/>
      <c r="B139" s="29"/>
      <c r="C139" s="30"/>
      <c r="D139" s="32"/>
      <c r="E139" s="32"/>
      <c r="F139" s="74"/>
      <c r="G139" s="74"/>
      <c r="H139" s="74"/>
      <c r="I139" s="74"/>
      <c r="J139" s="74"/>
      <c r="K139" s="100"/>
    </row>
    <row r="140" spans="1:11" ht="16.5">
      <c r="A140" s="143"/>
      <c r="B140" s="29" t="s">
        <v>162</v>
      </c>
      <c r="C140" s="144"/>
      <c r="D140" s="145"/>
      <c r="E140" s="145"/>
      <c r="F140" s="146"/>
      <c r="G140" s="147"/>
      <c r="H140" s="148"/>
      <c r="I140" s="94"/>
      <c r="J140" s="149"/>
      <c r="K140" s="150"/>
    </row>
    <row r="141" spans="1:11" ht="16.5">
      <c r="A141" s="14">
        <v>1</v>
      </c>
      <c r="B141" s="67" t="s">
        <v>163</v>
      </c>
      <c r="C141" s="16" t="s">
        <v>200</v>
      </c>
      <c r="D141" s="22">
        <v>283</v>
      </c>
      <c r="E141" s="22" t="s">
        <v>78</v>
      </c>
      <c r="F141" s="85">
        <v>100000</v>
      </c>
      <c r="G141" s="77">
        <v>22216</v>
      </c>
      <c r="H141" s="71">
        <f>ROUND(F141/36,0)</f>
        <v>2778</v>
      </c>
      <c r="I141" s="69">
        <f>ROUND(G141*13%*30/365,0)</f>
        <v>237</v>
      </c>
      <c r="J141" s="104">
        <f>SUM(H141:I141)</f>
        <v>3015</v>
      </c>
      <c r="K141" s="106">
        <f t="shared" ref="K141:K143" si="66">G141-H141</f>
        <v>19438</v>
      </c>
    </row>
    <row r="142" spans="1:11" ht="16.5">
      <c r="A142" s="14">
        <v>2</v>
      </c>
      <c r="B142" s="67" t="s">
        <v>227</v>
      </c>
      <c r="C142" s="16" t="s">
        <v>228</v>
      </c>
      <c r="D142" s="22">
        <v>353</v>
      </c>
      <c r="E142" s="22" t="s">
        <v>78</v>
      </c>
      <c r="F142" s="85">
        <v>68000</v>
      </c>
      <c r="G142" s="77">
        <v>20775</v>
      </c>
      <c r="H142" s="71">
        <f>ROUND(F142/36,0)</f>
        <v>1889</v>
      </c>
      <c r="I142" s="69">
        <f t="shared" ref="I142:I143" si="67">ROUND(G142*13%*30/365,0)</f>
        <v>222</v>
      </c>
      <c r="J142" s="104">
        <f>SUM(H142:I142)</f>
        <v>2111</v>
      </c>
      <c r="K142" s="106">
        <f t="shared" si="66"/>
        <v>18886</v>
      </c>
    </row>
    <row r="143" spans="1:11" ht="16.5">
      <c r="A143" s="14">
        <v>3</v>
      </c>
      <c r="B143" s="67" t="s">
        <v>227</v>
      </c>
      <c r="C143" s="16" t="s">
        <v>258</v>
      </c>
      <c r="D143" s="22">
        <v>383</v>
      </c>
      <c r="E143" s="22" t="s">
        <v>78</v>
      </c>
      <c r="F143" s="85">
        <v>90000</v>
      </c>
      <c r="G143" s="77">
        <v>37500</v>
      </c>
      <c r="H143" s="71">
        <f>ROUND(F143/36,0)</f>
        <v>2500</v>
      </c>
      <c r="I143" s="69">
        <f t="shared" si="67"/>
        <v>401</v>
      </c>
      <c r="J143" s="104">
        <f>SUM(H143:I143)</f>
        <v>2901</v>
      </c>
      <c r="K143" s="106">
        <f t="shared" si="66"/>
        <v>35000</v>
      </c>
    </row>
    <row r="144" spans="1:11" ht="16.5">
      <c r="A144" s="34"/>
      <c r="B144" s="56" t="s">
        <v>4</v>
      </c>
      <c r="C144" s="30"/>
      <c r="D144" s="30"/>
      <c r="E144" s="30"/>
      <c r="F144" s="97">
        <f>SUM(F141:F143)</f>
        <v>258000</v>
      </c>
      <c r="G144" s="97">
        <f t="shared" ref="G144:K144" si="68">SUM(G141:G143)</f>
        <v>80491</v>
      </c>
      <c r="H144" s="97">
        <f t="shared" si="68"/>
        <v>7167</v>
      </c>
      <c r="I144" s="97">
        <f t="shared" si="68"/>
        <v>860</v>
      </c>
      <c r="J144" s="97">
        <f t="shared" si="68"/>
        <v>8027</v>
      </c>
      <c r="K144" s="97">
        <f t="shared" si="68"/>
        <v>73324</v>
      </c>
    </row>
    <row r="145" spans="1:11" ht="16.5">
      <c r="A145" s="34"/>
      <c r="B145" s="29"/>
      <c r="C145" s="30"/>
      <c r="D145" s="30"/>
      <c r="E145" s="30"/>
      <c r="F145" s="91"/>
      <c r="G145" s="91"/>
      <c r="H145" s="74"/>
      <c r="I145" s="74"/>
      <c r="J145" s="74"/>
      <c r="K145" s="133"/>
    </row>
    <row r="146" spans="1:11" ht="16.5">
      <c r="A146" s="34"/>
      <c r="B146" s="29" t="s">
        <v>282</v>
      </c>
      <c r="C146" s="30"/>
      <c r="D146" s="30"/>
      <c r="E146" s="30"/>
      <c r="F146" s="78"/>
      <c r="G146" s="79"/>
      <c r="H146" s="74"/>
      <c r="I146" s="80"/>
      <c r="J146" s="74"/>
      <c r="K146" s="55"/>
    </row>
    <row r="147" spans="1:11" ht="16.5">
      <c r="A147" s="14">
        <v>1</v>
      </c>
      <c r="B147" s="67" t="s">
        <v>359</v>
      </c>
      <c r="C147" s="16" t="s">
        <v>360</v>
      </c>
      <c r="D147" s="22">
        <v>77</v>
      </c>
      <c r="E147" s="22" t="s">
        <v>78</v>
      </c>
      <c r="F147" s="85">
        <v>150000</v>
      </c>
      <c r="G147" s="77">
        <v>141666</v>
      </c>
      <c r="H147" s="71">
        <f>ROUND(F147/36,0)</f>
        <v>4167</v>
      </c>
      <c r="I147" s="69">
        <f>ROUND(G147*13%*30/365,0)</f>
        <v>1514</v>
      </c>
      <c r="J147" s="104">
        <f>SUM(H147:I147)</f>
        <v>5681</v>
      </c>
      <c r="K147" s="106">
        <f t="shared" ref="K147" si="69">G147-H147</f>
        <v>137499</v>
      </c>
    </row>
    <row r="148" spans="1:11" ht="16.5">
      <c r="A148" s="34"/>
      <c r="B148" s="29"/>
      <c r="C148" s="30"/>
      <c r="D148" s="30"/>
      <c r="E148" s="30"/>
      <c r="F148" s="97">
        <f>SUM(F147)</f>
        <v>150000</v>
      </c>
      <c r="G148" s="97">
        <f t="shared" ref="G148:K148" si="70">SUM(G147)</f>
        <v>141666</v>
      </c>
      <c r="H148" s="97">
        <f t="shared" si="70"/>
        <v>4167</v>
      </c>
      <c r="I148" s="97">
        <f t="shared" si="70"/>
        <v>1514</v>
      </c>
      <c r="J148" s="97">
        <f t="shared" si="70"/>
        <v>5681</v>
      </c>
      <c r="K148" s="97">
        <f t="shared" si="70"/>
        <v>137499</v>
      </c>
    </row>
    <row r="149" spans="1:11" ht="16.5">
      <c r="A149" s="34"/>
      <c r="B149" s="29" t="s">
        <v>300</v>
      </c>
      <c r="C149" s="30"/>
      <c r="D149" s="30"/>
      <c r="E149" s="30"/>
      <c r="F149" s="78"/>
      <c r="G149" s="79"/>
      <c r="H149" s="74"/>
      <c r="I149" s="80"/>
      <c r="J149" s="74"/>
      <c r="K149" s="55"/>
    </row>
    <row r="150" spans="1:11" ht="16.5">
      <c r="A150" s="14">
        <v>1</v>
      </c>
      <c r="B150" s="67" t="s">
        <v>301</v>
      </c>
      <c r="C150" s="16" t="s">
        <v>302</v>
      </c>
      <c r="D150" s="22">
        <v>8</v>
      </c>
      <c r="E150" s="22" t="s">
        <v>78</v>
      </c>
      <c r="F150" s="85">
        <v>200000</v>
      </c>
      <c r="G150" s="77">
        <v>133328</v>
      </c>
      <c r="H150" s="71">
        <f>ROUND(F150/36,0)</f>
        <v>5556</v>
      </c>
      <c r="I150" s="69">
        <f>ROUND(G150*13%*30/365,0)</f>
        <v>1425</v>
      </c>
      <c r="J150" s="104">
        <f>SUM(H150:I150)</f>
        <v>6981</v>
      </c>
      <c r="K150" s="106">
        <f>SUM(G150-H150)</f>
        <v>127772</v>
      </c>
    </row>
    <row r="151" spans="1:11" ht="16.5">
      <c r="A151" s="152">
        <v>2</v>
      </c>
      <c r="B151" s="67" t="s">
        <v>301</v>
      </c>
      <c r="C151" s="16" t="s">
        <v>304</v>
      </c>
      <c r="D151" s="22">
        <v>12</v>
      </c>
      <c r="E151" s="22" t="s">
        <v>78</v>
      </c>
      <c r="F151" s="85">
        <v>200000</v>
      </c>
      <c r="G151" s="77">
        <v>133328</v>
      </c>
      <c r="H151" s="71">
        <f>ROUND(F151/36,0)</f>
        <v>5556</v>
      </c>
      <c r="I151" s="69">
        <f t="shared" ref="I151:I152" si="71">ROUND(G151*13%*30/365,0)</f>
        <v>1425</v>
      </c>
      <c r="J151" s="104">
        <f>SUM(H151:I151)</f>
        <v>6981</v>
      </c>
      <c r="K151" s="106">
        <f t="shared" ref="K151:K152" si="72">SUM(G151-H151)</f>
        <v>127772</v>
      </c>
    </row>
    <row r="152" spans="1:11" ht="16.5">
      <c r="A152" s="152">
        <v>3</v>
      </c>
      <c r="B152" s="152" t="s">
        <v>301</v>
      </c>
      <c r="C152" s="16" t="s">
        <v>303</v>
      </c>
      <c r="D152" s="22">
        <v>10</v>
      </c>
      <c r="E152" s="22" t="s">
        <v>78</v>
      </c>
      <c r="F152" s="85">
        <v>150000</v>
      </c>
      <c r="G152" s="77">
        <v>99996</v>
      </c>
      <c r="H152" s="71">
        <v>4167</v>
      </c>
      <c r="I152" s="69">
        <f t="shared" si="71"/>
        <v>1068</v>
      </c>
      <c r="J152" s="104">
        <f>SUM(H152:I152)</f>
        <v>5235</v>
      </c>
      <c r="K152" s="106">
        <f t="shared" si="72"/>
        <v>95829</v>
      </c>
    </row>
    <row r="153" spans="1:11" ht="16.5">
      <c r="A153" s="34"/>
      <c r="B153" s="29"/>
      <c r="C153" s="30"/>
      <c r="D153" s="30"/>
      <c r="E153" s="30"/>
      <c r="F153" s="97">
        <f>SUM(F150:F152)</f>
        <v>550000</v>
      </c>
      <c r="G153" s="97">
        <f t="shared" ref="G153:K153" si="73">SUM(G150:G152)</f>
        <v>366652</v>
      </c>
      <c r="H153" s="97">
        <f t="shared" si="73"/>
        <v>15279</v>
      </c>
      <c r="I153" s="97">
        <f t="shared" si="73"/>
        <v>3918</v>
      </c>
      <c r="J153" s="97">
        <f t="shared" si="73"/>
        <v>19197</v>
      </c>
      <c r="K153" s="97">
        <f t="shared" si="73"/>
        <v>351373</v>
      </c>
    </row>
    <row r="154" spans="1:11" ht="16.5">
      <c r="A154" s="34"/>
      <c r="B154" s="29" t="s">
        <v>352</v>
      </c>
      <c r="C154" s="30"/>
      <c r="D154" s="30"/>
      <c r="E154" s="30"/>
      <c r="F154" s="78"/>
      <c r="G154" s="79"/>
      <c r="H154" s="74"/>
      <c r="I154" s="80"/>
      <c r="J154" s="74"/>
      <c r="K154" s="55"/>
    </row>
    <row r="155" spans="1:11" ht="16.5">
      <c r="A155" s="14">
        <v>1</v>
      </c>
      <c r="B155" s="67" t="s">
        <v>350</v>
      </c>
      <c r="C155" s="16" t="s">
        <v>351</v>
      </c>
      <c r="D155" s="22">
        <v>71</v>
      </c>
      <c r="E155" s="22" t="s">
        <v>78</v>
      </c>
      <c r="F155" s="85">
        <v>180000</v>
      </c>
      <c r="G155" s="77">
        <v>160000</v>
      </c>
      <c r="H155" s="71">
        <f>ROUND(F155/36,0)</f>
        <v>5000</v>
      </c>
      <c r="I155" s="69">
        <f>ROUND(G155*13%*30/365,0)</f>
        <v>1710</v>
      </c>
      <c r="J155" s="104">
        <f>SUM(H155:I155)</f>
        <v>6710</v>
      </c>
      <c r="K155" s="106">
        <f t="shared" ref="K155" si="74">G155-H155</f>
        <v>155000</v>
      </c>
    </row>
    <row r="156" spans="1:11" ht="16.5">
      <c r="A156" s="34"/>
      <c r="B156" s="29"/>
      <c r="C156" s="30"/>
      <c r="D156" s="30"/>
      <c r="E156" s="30"/>
      <c r="F156" s="97">
        <f>SUM(F155)</f>
        <v>180000</v>
      </c>
      <c r="G156" s="97">
        <f t="shared" ref="G156:K156" si="75">SUM(G155)</f>
        <v>160000</v>
      </c>
      <c r="H156" s="97">
        <f t="shared" si="75"/>
        <v>5000</v>
      </c>
      <c r="I156" s="97">
        <f t="shared" si="75"/>
        <v>1710</v>
      </c>
      <c r="J156" s="97">
        <f t="shared" si="75"/>
        <v>6710</v>
      </c>
      <c r="K156" s="97">
        <f t="shared" si="75"/>
        <v>155000</v>
      </c>
    </row>
    <row r="157" spans="1:11" ht="17.25" thickBot="1">
      <c r="A157" s="34"/>
      <c r="B157" s="29"/>
      <c r="C157" s="30"/>
      <c r="D157" s="30"/>
      <c r="E157" s="30"/>
      <c r="F157" s="97"/>
      <c r="G157" s="97"/>
      <c r="H157" s="72"/>
      <c r="I157" s="72"/>
      <c r="J157" s="72"/>
      <c r="K157" s="131"/>
    </row>
    <row r="158" spans="1:11" ht="17.25" thickBot="1">
      <c r="B158" s="51" t="s">
        <v>20</v>
      </c>
      <c r="C158" s="39"/>
      <c r="D158" s="39"/>
      <c r="E158" s="39"/>
      <c r="F158" s="72">
        <f t="shared" ref="F158:K158" si="76">SUM(F9+F21+F33+F41+F55+F73+F79+F97+F103+F121+F129+F138+F144+F148+F153+F156)</f>
        <v>12887600</v>
      </c>
      <c r="G158" s="72">
        <f t="shared" si="76"/>
        <v>5740321</v>
      </c>
      <c r="H158" s="72">
        <f t="shared" si="76"/>
        <v>357901</v>
      </c>
      <c r="I158" s="72">
        <f t="shared" si="76"/>
        <v>61309</v>
      </c>
      <c r="J158" s="72">
        <f t="shared" si="76"/>
        <v>419210</v>
      </c>
      <c r="K158" s="72">
        <f t="shared" si="76"/>
        <v>5382420</v>
      </c>
    </row>
    <row r="159" spans="1:11">
      <c r="B159" s="2"/>
      <c r="C159" s="2"/>
      <c r="D159" s="3"/>
      <c r="E159" s="3"/>
      <c r="F159" s="3"/>
      <c r="G159" s="3"/>
    </row>
    <row r="160" spans="1:11">
      <c r="B160" s="2"/>
      <c r="C160" s="2"/>
      <c r="D160" s="3"/>
      <c r="E160" s="3"/>
      <c r="F160" s="3"/>
      <c r="G160" s="3"/>
    </row>
    <row r="161" spans="2:12" ht="18.75">
      <c r="E161" s="4"/>
      <c r="F161" s="1"/>
      <c r="G161" s="1"/>
      <c r="L161" t="s">
        <v>321</v>
      </c>
    </row>
    <row r="162" spans="2:12">
      <c r="F162" s="1"/>
      <c r="G162" s="1"/>
    </row>
    <row r="164" spans="2:12" ht="16.5">
      <c r="B164" s="30"/>
    </row>
  </sheetData>
  <mergeCells count="2">
    <mergeCell ref="A2:H2"/>
    <mergeCell ref="B3:H3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4" max="10" man="1"/>
    <brk id="74" max="10" man="1"/>
    <brk id="122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M173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5.42578125" customWidth="1"/>
    <col min="3" max="3" width="26.1406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361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56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49996</v>
      </c>
      <c r="H5" s="71">
        <f t="shared" ref="H5:H7" si="0">ROUND(F5/36,0)</f>
        <v>2778</v>
      </c>
      <c r="I5" s="69">
        <f>ROUND(G5*13%*31/365,0)</f>
        <v>552</v>
      </c>
      <c r="J5" s="71">
        <f t="shared" ref="J5:J6" si="1">SUM(H5:I5)</f>
        <v>3330</v>
      </c>
      <c r="K5" s="135">
        <f t="shared" ref="K5:K7" si="2">G5-H5</f>
        <v>47218</v>
      </c>
    </row>
    <row r="6" spans="1:11" ht="16.5">
      <c r="A6" s="10">
        <v>2</v>
      </c>
      <c r="B6" s="156" t="s">
        <v>353</v>
      </c>
      <c r="C6" s="122" t="s">
        <v>354</v>
      </c>
      <c r="D6" s="124">
        <v>72</v>
      </c>
      <c r="E6" s="122" t="s">
        <v>38</v>
      </c>
      <c r="F6" s="70">
        <v>30000</v>
      </c>
      <c r="G6" s="77">
        <v>28334</v>
      </c>
      <c r="H6" s="71">
        <f t="shared" si="0"/>
        <v>833</v>
      </c>
      <c r="I6" s="69">
        <f t="shared" ref="I6:I7" si="3">ROUND(G6*13%*31/365,0)</f>
        <v>313</v>
      </c>
      <c r="J6" s="71">
        <f t="shared" si="1"/>
        <v>1146</v>
      </c>
      <c r="K6" s="135">
        <f t="shared" si="2"/>
        <v>27501</v>
      </c>
    </row>
    <row r="7" spans="1:11" ht="16.5">
      <c r="A7" s="10">
        <v>3</v>
      </c>
      <c r="B7" s="156" t="s">
        <v>353</v>
      </c>
      <c r="C7" s="122" t="s">
        <v>362</v>
      </c>
      <c r="D7" s="124">
        <v>74</v>
      </c>
      <c r="E7" s="122" t="s">
        <v>38</v>
      </c>
      <c r="F7" s="70">
        <v>50000</v>
      </c>
      <c r="G7" s="77">
        <v>48611</v>
      </c>
      <c r="H7" s="71">
        <f t="shared" si="0"/>
        <v>1389</v>
      </c>
      <c r="I7" s="69">
        <f t="shared" si="3"/>
        <v>537</v>
      </c>
      <c r="J7" s="71">
        <f t="shared" ref="J7" si="4">SUM(H7:I7)</f>
        <v>1926</v>
      </c>
      <c r="K7" s="135">
        <f t="shared" si="2"/>
        <v>47222</v>
      </c>
    </row>
    <row r="8" spans="1:11" ht="16.5">
      <c r="A8" s="10"/>
      <c r="B8" s="13" t="s">
        <v>4</v>
      </c>
      <c r="C8" s="10"/>
      <c r="D8" s="10"/>
      <c r="E8" s="10"/>
      <c r="F8" s="127">
        <f>SUM(F5:F7)</f>
        <v>180000</v>
      </c>
      <c r="G8" s="127">
        <f t="shared" ref="G8:K8" si="5">SUM(G5:G7)</f>
        <v>126941</v>
      </c>
      <c r="H8" s="127">
        <f t="shared" si="5"/>
        <v>5000</v>
      </c>
      <c r="I8" s="127">
        <f t="shared" si="5"/>
        <v>1402</v>
      </c>
      <c r="J8" s="127">
        <f t="shared" si="5"/>
        <v>6402</v>
      </c>
      <c r="K8" s="127">
        <f t="shared" si="5"/>
        <v>121941</v>
      </c>
    </row>
    <row r="9" spans="1:11" ht="16.5">
      <c r="A9" s="28"/>
      <c r="B9" s="29" t="s">
        <v>5</v>
      </c>
      <c r="C9" s="30"/>
      <c r="D9" s="30"/>
      <c r="E9" s="30"/>
      <c r="F9" s="73"/>
      <c r="G9" s="73"/>
      <c r="H9" s="75"/>
      <c r="I9" s="76"/>
      <c r="J9" s="76"/>
      <c r="K9" s="120"/>
    </row>
    <row r="10" spans="1:11" ht="15.75">
      <c r="A10" s="15">
        <v>1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154585</v>
      </c>
      <c r="H10" s="71">
        <f>ROUND(F10/36,0)</f>
        <v>7361</v>
      </c>
      <c r="I10" s="69">
        <f>ROUND(G10*13%*31/365,0)</f>
        <v>1707</v>
      </c>
      <c r="J10" s="71">
        <f>SUM(H10:I10)</f>
        <v>9068</v>
      </c>
      <c r="K10" s="106">
        <f t="shared" ref="K10:K22" si="6">G10-H10</f>
        <v>147224</v>
      </c>
    </row>
    <row r="11" spans="1:11" ht="15.75">
      <c r="A11" s="15">
        <v>2</v>
      </c>
      <c r="B11" s="14" t="s">
        <v>8</v>
      </c>
      <c r="C11" s="16" t="s">
        <v>310</v>
      </c>
      <c r="D11" s="17">
        <v>22</v>
      </c>
      <c r="E11" s="16" t="s">
        <v>38</v>
      </c>
      <c r="F11" s="70">
        <v>165000</v>
      </c>
      <c r="G11" s="77">
        <v>119170</v>
      </c>
      <c r="H11" s="71">
        <v>4583</v>
      </c>
      <c r="I11" s="69">
        <f t="shared" ref="I11:I21" si="7">ROUND(G11*13%*31/365,0)</f>
        <v>1316</v>
      </c>
      <c r="J11" s="71">
        <f t="shared" ref="J11:J22" si="8">SUM(H11:I11)</f>
        <v>5899</v>
      </c>
      <c r="K11" s="106">
        <f t="shared" si="6"/>
        <v>114587</v>
      </c>
    </row>
    <row r="12" spans="1:11" ht="15.75">
      <c r="A12" s="15">
        <v>3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15000</v>
      </c>
      <c r="H12" s="71">
        <f>ROUND(F12/36,0)</f>
        <v>2500</v>
      </c>
      <c r="I12" s="69">
        <f t="shared" si="7"/>
        <v>166</v>
      </c>
      <c r="J12" s="71">
        <f t="shared" si="8"/>
        <v>2666</v>
      </c>
      <c r="K12" s="106">
        <f t="shared" si="6"/>
        <v>12500</v>
      </c>
    </row>
    <row r="13" spans="1:11" ht="15.75">
      <c r="A13" s="15">
        <v>4</v>
      </c>
      <c r="B13" s="14" t="s">
        <v>6</v>
      </c>
      <c r="C13" s="16" t="s">
        <v>121</v>
      </c>
      <c r="D13" s="26" t="s">
        <v>136</v>
      </c>
      <c r="E13" s="16" t="s">
        <v>38</v>
      </c>
      <c r="F13" s="70">
        <v>100000</v>
      </c>
      <c r="G13" s="77">
        <v>9375</v>
      </c>
      <c r="H13" s="71">
        <f>ROUND(F13/32,0)</f>
        <v>3125</v>
      </c>
      <c r="I13" s="69">
        <f t="shared" si="7"/>
        <v>104</v>
      </c>
      <c r="J13" s="99">
        <f>SUM(H13:I13)</f>
        <v>3229</v>
      </c>
      <c r="K13" s="106">
        <f>G13-H13</f>
        <v>6250</v>
      </c>
    </row>
    <row r="14" spans="1:11" ht="15.75">
      <c r="A14" s="15">
        <v>5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8326</v>
      </c>
      <c r="H14" s="71">
        <f t="shared" ref="H14:H21" si="9">ROUND(F14/36,0)</f>
        <v>2778</v>
      </c>
      <c r="I14" s="69">
        <f t="shared" si="7"/>
        <v>92</v>
      </c>
      <c r="J14" s="71">
        <f t="shared" si="8"/>
        <v>2870</v>
      </c>
      <c r="K14" s="106">
        <f t="shared" si="6"/>
        <v>5548</v>
      </c>
    </row>
    <row r="15" spans="1:11" ht="16.5">
      <c r="A15" s="15">
        <v>6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7087</v>
      </c>
      <c r="H15" s="71">
        <f t="shared" si="9"/>
        <v>2361</v>
      </c>
      <c r="I15" s="69">
        <f t="shared" si="7"/>
        <v>78</v>
      </c>
      <c r="J15" s="71">
        <f t="shared" si="8"/>
        <v>2439</v>
      </c>
      <c r="K15" s="106">
        <f t="shared" si="6"/>
        <v>4726</v>
      </c>
    </row>
    <row r="16" spans="1:11" ht="15.75">
      <c r="A16" s="15">
        <v>7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7500</v>
      </c>
      <c r="H16" s="71">
        <f t="shared" si="9"/>
        <v>2500</v>
      </c>
      <c r="I16" s="69">
        <f t="shared" si="7"/>
        <v>83</v>
      </c>
      <c r="J16" s="71">
        <f t="shared" si="8"/>
        <v>2583</v>
      </c>
      <c r="K16" s="106">
        <f t="shared" si="6"/>
        <v>5000</v>
      </c>
    </row>
    <row r="17" spans="1:11" ht="15.75">
      <c r="A17" s="15">
        <v>8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6219</v>
      </c>
      <c r="H17" s="71">
        <f>ROUND(F17/29,0)</f>
        <v>3103</v>
      </c>
      <c r="I17" s="69">
        <f t="shared" si="7"/>
        <v>69</v>
      </c>
      <c r="J17" s="71">
        <f t="shared" si="8"/>
        <v>3172</v>
      </c>
      <c r="K17" s="106">
        <f t="shared" si="6"/>
        <v>3116</v>
      </c>
    </row>
    <row r="18" spans="1:11" ht="15.75">
      <c r="A18" s="15">
        <v>9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3343</v>
      </c>
      <c r="H18" s="71">
        <f>ROUND(F18/30,0)</f>
        <v>3333</v>
      </c>
      <c r="I18" s="69">
        <f t="shared" si="7"/>
        <v>37</v>
      </c>
      <c r="J18" s="71">
        <f t="shared" si="8"/>
        <v>3370</v>
      </c>
      <c r="K18" s="106">
        <f t="shared" si="6"/>
        <v>10</v>
      </c>
    </row>
    <row r="19" spans="1:11" ht="15.75">
      <c r="A19" s="15">
        <v>10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3343</v>
      </c>
      <c r="H19" s="71">
        <f>ROUND(F19/30,0)</f>
        <v>3333</v>
      </c>
      <c r="I19" s="69">
        <f t="shared" si="7"/>
        <v>37</v>
      </c>
      <c r="J19" s="71">
        <f t="shared" si="8"/>
        <v>3370</v>
      </c>
      <c r="K19" s="106">
        <f t="shared" si="6"/>
        <v>10</v>
      </c>
    </row>
    <row r="20" spans="1:11" ht="15.75">
      <c r="A20" s="15">
        <v>11</v>
      </c>
      <c r="B20" s="14" t="s">
        <v>357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35304</v>
      </c>
      <c r="H20" s="71">
        <f>ROUND(F20/34,0)</f>
        <v>5882</v>
      </c>
      <c r="I20" s="69">
        <f t="shared" si="7"/>
        <v>390</v>
      </c>
      <c r="J20" s="71">
        <f t="shared" si="8"/>
        <v>6272</v>
      </c>
      <c r="K20" s="106">
        <f t="shared" si="6"/>
        <v>29422</v>
      </c>
    </row>
    <row r="21" spans="1:11" ht="15.75">
      <c r="A21" s="15">
        <v>12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37491</v>
      </c>
      <c r="H21" s="71">
        <f t="shared" si="9"/>
        <v>4167</v>
      </c>
      <c r="I21" s="69">
        <f t="shared" si="7"/>
        <v>414</v>
      </c>
      <c r="J21" s="71">
        <f t="shared" si="8"/>
        <v>4581</v>
      </c>
      <c r="K21" s="106">
        <f t="shared" si="6"/>
        <v>33324</v>
      </c>
    </row>
    <row r="22" spans="1:11" ht="15.75">
      <c r="A22" s="15">
        <v>14</v>
      </c>
      <c r="B22" s="14" t="s">
        <v>363</v>
      </c>
      <c r="C22" s="16" t="s">
        <v>364</v>
      </c>
      <c r="D22" s="17">
        <v>80</v>
      </c>
      <c r="E22" s="16" t="s">
        <v>38</v>
      </c>
      <c r="F22" s="70">
        <v>200000</v>
      </c>
      <c r="G22" s="77">
        <v>200000</v>
      </c>
      <c r="H22" s="71">
        <v>4000</v>
      </c>
      <c r="I22" s="69">
        <v>3633</v>
      </c>
      <c r="J22" s="71">
        <f t="shared" si="8"/>
        <v>7633</v>
      </c>
      <c r="K22" s="106">
        <f t="shared" si="6"/>
        <v>196000</v>
      </c>
    </row>
    <row r="23" spans="1:11" ht="16.5">
      <c r="A23" s="15"/>
      <c r="B23" s="13" t="s">
        <v>4</v>
      </c>
      <c r="C23" s="20"/>
      <c r="D23" s="20"/>
      <c r="E23" s="20"/>
      <c r="F23" s="72">
        <f>SUM(F10:F22)</f>
        <v>1735000</v>
      </c>
      <c r="G23" s="72">
        <f t="shared" ref="G23:K23" si="10">SUM(G10:G22)</f>
        <v>606743</v>
      </c>
      <c r="H23" s="72">
        <f t="shared" si="10"/>
        <v>49026</v>
      </c>
      <c r="I23" s="72">
        <f t="shared" si="10"/>
        <v>8126</v>
      </c>
      <c r="J23" s="72">
        <f t="shared" si="10"/>
        <v>57152</v>
      </c>
      <c r="K23" s="72">
        <f t="shared" si="10"/>
        <v>557717</v>
      </c>
    </row>
    <row r="24" spans="1:11" ht="16.5">
      <c r="A24" s="28"/>
      <c r="B24" s="29"/>
      <c r="C24" s="30"/>
      <c r="D24" s="30"/>
      <c r="E24" s="30"/>
      <c r="F24" s="78"/>
      <c r="G24" s="79"/>
      <c r="H24" s="74"/>
      <c r="I24" s="80"/>
      <c r="J24" s="74"/>
      <c r="K24" s="106"/>
    </row>
    <row r="25" spans="1:11" ht="16.5">
      <c r="A25" s="28"/>
      <c r="B25" s="29" t="s">
        <v>10</v>
      </c>
      <c r="C25" s="30"/>
      <c r="D25" s="30"/>
      <c r="E25" s="30"/>
      <c r="F25" s="78"/>
      <c r="G25" s="79"/>
      <c r="H25" s="76"/>
      <c r="I25" s="80"/>
      <c r="J25" s="76"/>
      <c r="K25" s="55"/>
    </row>
    <row r="26" spans="1:11" ht="15.75">
      <c r="A26" s="15">
        <v>1</v>
      </c>
      <c r="B26" s="158" t="s">
        <v>10</v>
      </c>
      <c r="C26" s="16" t="s">
        <v>140</v>
      </c>
      <c r="D26" s="26" t="s">
        <v>141</v>
      </c>
      <c r="E26" s="16" t="s">
        <v>38</v>
      </c>
      <c r="F26" s="70">
        <v>250000</v>
      </c>
      <c r="G26" s="77">
        <v>48624</v>
      </c>
      <c r="H26" s="71">
        <v>6944</v>
      </c>
      <c r="I26" s="69">
        <f>ROUND(G26*13%*31/365,0)</f>
        <v>537</v>
      </c>
      <c r="J26" s="69">
        <f t="shared" ref="J26:J31" si="11">SUM(H26:I26)</f>
        <v>7481</v>
      </c>
      <c r="K26" s="106">
        <f t="shared" ref="K26:K33" si="12">G26-H26</f>
        <v>41680</v>
      </c>
    </row>
    <row r="27" spans="1:11" ht="15.75">
      <c r="A27" s="15">
        <v>2</v>
      </c>
      <c r="B27" s="158" t="s">
        <v>91</v>
      </c>
      <c r="C27" s="16" t="s">
        <v>93</v>
      </c>
      <c r="D27" s="26" t="s">
        <v>95</v>
      </c>
      <c r="E27" s="16" t="s">
        <v>38</v>
      </c>
      <c r="F27" s="70">
        <v>25000</v>
      </c>
      <c r="G27" s="77">
        <v>4180</v>
      </c>
      <c r="H27" s="71">
        <v>694</v>
      </c>
      <c r="I27" s="69">
        <f t="shared" ref="I27:I34" si="13">ROUND(G27*13%*31/365,0)</f>
        <v>46</v>
      </c>
      <c r="J27" s="69">
        <f t="shared" si="11"/>
        <v>740</v>
      </c>
      <c r="K27" s="106">
        <f t="shared" si="12"/>
        <v>3486</v>
      </c>
    </row>
    <row r="28" spans="1:11" ht="15.75">
      <c r="A28" s="15">
        <v>3</v>
      </c>
      <c r="B28" s="158" t="s">
        <v>182</v>
      </c>
      <c r="C28" s="16" t="s">
        <v>50</v>
      </c>
      <c r="D28" s="26" t="s">
        <v>183</v>
      </c>
      <c r="E28" s="16" t="s">
        <v>38</v>
      </c>
      <c r="F28" s="70">
        <v>50000</v>
      </c>
      <c r="G28" s="77">
        <v>2022</v>
      </c>
      <c r="H28" s="71">
        <v>1389</v>
      </c>
      <c r="I28" s="69">
        <f t="shared" si="13"/>
        <v>22</v>
      </c>
      <c r="J28" s="69">
        <f t="shared" si="11"/>
        <v>1411</v>
      </c>
      <c r="K28" s="106">
        <f t="shared" si="12"/>
        <v>633</v>
      </c>
    </row>
    <row r="29" spans="1:11" ht="15.75">
      <c r="A29" s="15">
        <v>4</v>
      </c>
      <c r="B29" s="158" t="s">
        <v>182</v>
      </c>
      <c r="C29" s="16" t="s">
        <v>194</v>
      </c>
      <c r="D29" s="26" t="s">
        <v>195</v>
      </c>
      <c r="E29" s="16" t="s">
        <v>38</v>
      </c>
      <c r="F29" s="70">
        <v>120000</v>
      </c>
      <c r="G29" s="77">
        <v>30009</v>
      </c>
      <c r="H29" s="71">
        <v>3333</v>
      </c>
      <c r="I29" s="69">
        <f t="shared" si="13"/>
        <v>331</v>
      </c>
      <c r="J29" s="69">
        <f t="shared" si="11"/>
        <v>3664</v>
      </c>
      <c r="K29" s="106">
        <f t="shared" si="12"/>
        <v>26676</v>
      </c>
    </row>
    <row r="30" spans="1:11" ht="15.75">
      <c r="A30" s="15">
        <v>5</v>
      </c>
      <c r="B30" s="158" t="s">
        <v>268</v>
      </c>
      <c r="C30" s="16" t="s">
        <v>202</v>
      </c>
      <c r="D30" s="26" t="s">
        <v>203</v>
      </c>
      <c r="E30" s="16" t="s">
        <v>38</v>
      </c>
      <c r="F30" s="70">
        <v>90000</v>
      </c>
      <c r="G30" s="77">
        <v>25000</v>
      </c>
      <c r="H30" s="71">
        <f t="shared" ref="H30:H33" si="14">ROUND(F30/36,0)</f>
        <v>2500</v>
      </c>
      <c r="I30" s="69">
        <f t="shared" si="13"/>
        <v>276</v>
      </c>
      <c r="J30" s="69">
        <f t="shared" si="11"/>
        <v>2776</v>
      </c>
      <c r="K30" s="106">
        <f t="shared" si="12"/>
        <v>22500</v>
      </c>
    </row>
    <row r="31" spans="1:11" ht="15.75">
      <c r="A31" s="15">
        <v>6</v>
      </c>
      <c r="B31" s="158" t="s">
        <v>182</v>
      </c>
      <c r="C31" s="16" t="s">
        <v>221</v>
      </c>
      <c r="D31" s="26" t="s">
        <v>219</v>
      </c>
      <c r="E31" s="16" t="s">
        <v>38</v>
      </c>
      <c r="F31" s="70">
        <v>85000</v>
      </c>
      <c r="G31" s="77">
        <v>28336</v>
      </c>
      <c r="H31" s="71">
        <f t="shared" si="14"/>
        <v>2361</v>
      </c>
      <c r="I31" s="69">
        <f t="shared" si="13"/>
        <v>313</v>
      </c>
      <c r="J31" s="69">
        <f t="shared" si="11"/>
        <v>2674</v>
      </c>
      <c r="K31" s="106">
        <f t="shared" si="12"/>
        <v>25975</v>
      </c>
    </row>
    <row r="32" spans="1:11" ht="15.75">
      <c r="A32" s="15">
        <v>7</v>
      </c>
      <c r="B32" s="158" t="s">
        <v>120</v>
      </c>
      <c r="C32" s="16" t="s">
        <v>305</v>
      </c>
      <c r="D32" s="26" t="s">
        <v>306</v>
      </c>
      <c r="E32" s="16" t="s">
        <v>38</v>
      </c>
      <c r="F32" s="70">
        <v>170000</v>
      </c>
      <c r="G32" s="77">
        <v>118058</v>
      </c>
      <c r="H32" s="71">
        <f t="shared" si="14"/>
        <v>4722</v>
      </c>
      <c r="I32" s="69">
        <f t="shared" si="13"/>
        <v>1303</v>
      </c>
      <c r="J32" s="69">
        <f t="shared" ref="J32:J33" si="15">SUM(H32:I32)</f>
        <v>6025</v>
      </c>
      <c r="K32" s="106">
        <f t="shared" si="12"/>
        <v>113336</v>
      </c>
    </row>
    <row r="33" spans="1:11" ht="15.75">
      <c r="A33" s="15">
        <v>8</v>
      </c>
      <c r="B33" s="158" t="s">
        <v>120</v>
      </c>
      <c r="C33" s="16" t="s">
        <v>307</v>
      </c>
      <c r="D33" s="26" t="s">
        <v>308</v>
      </c>
      <c r="E33" s="16" t="s">
        <v>38</v>
      </c>
      <c r="F33" s="70">
        <v>150000</v>
      </c>
      <c r="G33" s="77">
        <v>104163</v>
      </c>
      <c r="H33" s="71">
        <f t="shared" si="14"/>
        <v>4167</v>
      </c>
      <c r="I33" s="69">
        <f t="shared" si="13"/>
        <v>1150</v>
      </c>
      <c r="J33" s="69">
        <f t="shared" si="15"/>
        <v>5317</v>
      </c>
      <c r="K33" s="106">
        <f t="shared" si="12"/>
        <v>99996</v>
      </c>
    </row>
    <row r="34" spans="1:11" ht="15.75">
      <c r="A34" s="15">
        <v>9</v>
      </c>
      <c r="B34" s="158" t="s">
        <v>120</v>
      </c>
      <c r="C34" s="16" t="s">
        <v>325</v>
      </c>
      <c r="D34" s="26" t="s">
        <v>326</v>
      </c>
      <c r="E34" s="16" t="s">
        <v>38</v>
      </c>
      <c r="F34" s="70">
        <v>130000</v>
      </c>
      <c r="G34" s="77">
        <v>104723</v>
      </c>
      <c r="H34" s="71">
        <v>3611</v>
      </c>
      <c r="I34" s="69">
        <f t="shared" si="13"/>
        <v>1156</v>
      </c>
      <c r="J34" s="69">
        <f>SUM(H34:I34)</f>
        <v>4767</v>
      </c>
      <c r="K34" s="106">
        <f>G34-H34</f>
        <v>101112</v>
      </c>
    </row>
    <row r="35" spans="1:11" ht="16.5">
      <c r="A35" s="15"/>
      <c r="B35" s="13" t="s">
        <v>4</v>
      </c>
      <c r="C35" s="20"/>
      <c r="D35" s="20"/>
      <c r="E35" s="20"/>
      <c r="F35" s="72">
        <f>SUM(F26:F34)</f>
        <v>1070000</v>
      </c>
      <c r="G35" s="72">
        <f t="shared" ref="G35:K35" si="16">SUM(G26:G34)</f>
        <v>465115</v>
      </c>
      <c r="H35" s="72">
        <f t="shared" si="16"/>
        <v>29721</v>
      </c>
      <c r="I35" s="72">
        <f t="shared" si="16"/>
        <v>5134</v>
      </c>
      <c r="J35" s="72">
        <f t="shared" si="16"/>
        <v>34855</v>
      </c>
      <c r="K35" s="72">
        <f t="shared" si="16"/>
        <v>435394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12</v>
      </c>
      <c r="C38" s="16" t="s">
        <v>41</v>
      </c>
      <c r="D38" s="19">
        <v>111</v>
      </c>
      <c r="E38" s="16" t="s">
        <v>38</v>
      </c>
      <c r="F38" s="70">
        <v>165000</v>
      </c>
      <c r="G38" s="77">
        <v>4595</v>
      </c>
      <c r="H38" s="71">
        <v>4595</v>
      </c>
      <c r="I38" s="69">
        <f>ROUND(G38*13%*31/365,0)</f>
        <v>51</v>
      </c>
      <c r="J38" s="99">
        <f t="shared" ref="J38:J44" si="17">SUM(H38:I38)</f>
        <v>4646</v>
      </c>
      <c r="K38" s="106">
        <f t="shared" ref="K38:K46" si="18">G38-H38</f>
        <v>0</v>
      </c>
    </row>
    <row r="39" spans="1:11" ht="15.75">
      <c r="A39" s="15">
        <v>2</v>
      </c>
      <c r="B39" s="14" t="s">
        <v>12</v>
      </c>
      <c r="C39" s="16" t="s">
        <v>45</v>
      </c>
      <c r="D39" s="19">
        <v>116</v>
      </c>
      <c r="E39" s="16" t="s">
        <v>38</v>
      </c>
      <c r="F39" s="70">
        <v>125000</v>
      </c>
      <c r="G39" s="77">
        <v>3480</v>
      </c>
      <c r="H39" s="71">
        <v>3480</v>
      </c>
      <c r="I39" s="69">
        <f t="shared" ref="I39:I46" si="19">ROUND(G39*13%*31/365,0)</f>
        <v>38</v>
      </c>
      <c r="J39" s="99">
        <f t="shared" si="17"/>
        <v>3518</v>
      </c>
      <c r="K39" s="106">
        <f t="shared" si="18"/>
        <v>0</v>
      </c>
    </row>
    <row r="40" spans="1:11" ht="15.75">
      <c r="A40" s="15">
        <v>3</v>
      </c>
      <c r="B40" s="14" t="s">
        <v>11</v>
      </c>
      <c r="C40" s="16" t="s">
        <v>47</v>
      </c>
      <c r="D40" s="19">
        <v>124</v>
      </c>
      <c r="E40" s="16" t="s">
        <v>38</v>
      </c>
      <c r="F40" s="70">
        <v>50000</v>
      </c>
      <c r="G40" s="77">
        <v>1385</v>
      </c>
      <c r="H40" s="71">
        <v>1385</v>
      </c>
      <c r="I40" s="69">
        <f t="shared" si="19"/>
        <v>15</v>
      </c>
      <c r="J40" s="99">
        <f t="shared" si="17"/>
        <v>1400</v>
      </c>
      <c r="K40" s="106">
        <f t="shared" si="18"/>
        <v>0</v>
      </c>
    </row>
    <row r="41" spans="1:11" ht="15.75">
      <c r="A41" s="15">
        <v>4</v>
      </c>
      <c r="B41" s="14" t="s">
        <v>11</v>
      </c>
      <c r="C41" s="16" t="s">
        <v>349</v>
      </c>
      <c r="D41" s="19">
        <v>70</v>
      </c>
      <c r="E41" s="16" t="s">
        <v>38</v>
      </c>
      <c r="F41" s="70">
        <v>300000</v>
      </c>
      <c r="G41" s="77">
        <v>275001</v>
      </c>
      <c r="H41" s="71">
        <f>ROUND(F41/36,0)</f>
        <v>8333</v>
      </c>
      <c r="I41" s="69">
        <f t="shared" si="19"/>
        <v>3036</v>
      </c>
      <c r="J41" s="99">
        <f t="shared" ref="J41:J42" si="20">SUM(H41:I41)</f>
        <v>11369</v>
      </c>
      <c r="K41" s="106">
        <f t="shared" si="18"/>
        <v>266668</v>
      </c>
    </row>
    <row r="42" spans="1:11" ht="15.75">
      <c r="A42" s="15">
        <v>5</v>
      </c>
      <c r="B42" s="14" t="s">
        <v>11</v>
      </c>
      <c r="C42" s="16" t="s">
        <v>344</v>
      </c>
      <c r="D42" s="19">
        <v>66</v>
      </c>
      <c r="E42" s="16" t="s">
        <v>38</v>
      </c>
      <c r="F42" s="70">
        <v>250000</v>
      </c>
      <c r="G42" s="77">
        <v>222224</v>
      </c>
      <c r="H42" s="71">
        <f>ROUND(F42/36,0)</f>
        <v>6944</v>
      </c>
      <c r="I42" s="69">
        <f t="shared" si="19"/>
        <v>2454</v>
      </c>
      <c r="J42" s="99">
        <f t="shared" si="20"/>
        <v>9398</v>
      </c>
      <c r="K42" s="106">
        <f t="shared" si="18"/>
        <v>215280</v>
      </c>
    </row>
    <row r="43" spans="1:11" ht="15.75">
      <c r="A43" s="15">
        <v>6</v>
      </c>
      <c r="B43" s="14" t="s">
        <v>13</v>
      </c>
      <c r="C43" s="16" t="s">
        <v>46</v>
      </c>
      <c r="D43" s="19">
        <v>117</v>
      </c>
      <c r="E43" s="16" t="s">
        <v>38</v>
      </c>
      <c r="F43" s="70">
        <v>100000</v>
      </c>
      <c r="G43" s="77">
        <v>2770</v>
      </c>
      <c r="H43" s="71">
        <v>2770</v>
      </c>
      <c r="I43" s="69">
        <f t="shared" si="19"/>
        <v>31</v>
      </c>
      <c r="J43" s="99">
        <f t="shared" si="17"/>
        <v>2801</v>
      </c>
      <c r="K43" s="106">
        <f t="shared" si="18"/>
        <v>0</v>
      </c>
    </row>
    <row r="44" spans="1:11" ht="15.75">
      <c r="A44" s="15">
        <v>7</v>
      </c>
      <c r="B44" s="14" t="s">
        <v>73</v>
      </c>
      <c r="C44" s="16" t="s">
        <v>214</v>
      </c>
      <c r="D44" s="19">
        <v>341</v>
      </c>
      <c r="E44" s="16" t="s">
        <v>38</v>
      </c>
      <c r="F44" s="70">
        <v>110000</v>
      </c>
      <c r="G44" s="77">
        <v>33575</v>
      </c>
      <c r="H44" s="71">
        <v>3057</v>
      </c>
      <c r="I44" s="69">
        <f t="shared" si="19"/>
        <v>371</v>
      </c>
      <c r="J44" s="99">
        <f t="shared" si="17"/>
        <v>3428</v>
      </c>
      <c r="K44" s="106">
        <f t="shared" si="18"/>
        <v>30518</v>
      </c>
    </row>
    <row r="45" spans="1:11" ht="15.75">
      <c r="A45" s="15">
        <v>8</v>
      </c>
      <c r="B45" s="14" t="s">
        <v>73</v>
      </c>
      <c r="C45" s="16" t="s">
        <v>347</v>
      </c>
      <c r="D45" s="19">
        <v>68</v>
      </c>
      <c r="E45" s="16" t="s">
        <v>38</v>
      </c>
      <c r="F45" s="70">
        <v>100000</v>
      </c>
      <c r="G45" s="77">
        <v>91666</v>
      </c>
      <c r="H45" s="71">
        <v>2778</v>
      </c>
      <c r="I45" s="69">
        <f t="shared" si="19"/>
        <v>1012</v>
      </c>
      <c r="J45" s="99">
        <f t="shared" ref="J45:J46" si="21">SUM(H45:I45)</f>
        <v>3790</v>
      </c>
      <c r="K45" s="106">
        <f t="shared" si="18"/>
        <v>88888</v>
      </c>
    </row>
    <row r="46" spans="1:11" ht="15.75">
      <c r="A46" s="15">
        <v>9</v>
      </c>
      <c r="B46" s="14" t="s">
        <v>73</v>
      </c>
      <c r="C46" s="16" t="s">
        <v>348</v>
      </c>
      <c r="D46" s="19">
        <v>69</v>
      </c>
      <c r="E46" s="16" t="s">
        <v>38</v>
      </c>
      <c r="F46" s="70">
        <v>340000</v>
      </c>
      <c r="G46" s="77">
        <v>208125</v>
      </c>
      <c r="H46" s="71">
        <v>10625</v>
      </c>
      <c r="I46" s="69">
        <f t="shared" si="19"/>
        <v>2298</v>
      </c>
      <c r="J46" s="99">
        <f t="shared" si="21"/>
        <v>12923</v>
      </c>
      <c r="K46" s="106">
        <f t="shared" si="18"/>
        <v>197500</v>
      </c>
    </row>
    <row r="47" spans="1:11" ht="16.5">
      <c r="A47" s="15"/>
      <c r="B47" s="13" t="s">
        <v>4</v>
      </c>
      <c r="C47" s="20"/>
      <c r="D47" s="20"/>
      <c r="E47" s="20"/>
      <c r="F47" s="72">
        <f>SUM(F38:F46)</f>
        <v>1540000</v>
      </c>
      <c r="G47" s="72">
        <f t="shared" ref="G47:K47" si="22">SUM(G38:G46)</f>
        <v>842821</v>
      </c>
      <c r="H47" s="72">
        <f t="shared" si="22"/>
        <v>43967</v>
      </c>
      <c r="I47" s="72">
        <f t="shared" si="22"/>
        <v>9306</v>
      </c>
      <c r="J47" s="72">
        <f t="shared" si="22"/>
        <v>53273</v>
      </c>
      <c r="K47" s="72">
        <f t="shared" si="22"/>
        <v>798854</v>
      </c>
    </row>
    <row r="48" spans="1:11" ht="16.5">
      <c r="A48" s="28"/>
      <c r="B48" s="29"/>
      <c r="C48" s="30"/>
      <c r="D48" s="30"/>
      <c r="E48" s="30"/>
      <c r="F48" s="78"/>
      <c r="G48" s="79"/>
      <c r="H48" s="74"/>
      <c r="I48" s="80"/>
      <c r="J48" s="74"/>
      <c r="K48" s="55"/>
    </row>
    <row r="49" spans="1:11" ht="16.5">
      <c r="A49" s="28"/>
      <c r="B49" s="29" t="s">
        <v>14</v>
      </c>
      <c r="C49" s="30"/>
      <c r="D49" s="30"/>
      <c r="E49" s="30"/>
      <c r="F49" s="78"/>
      <c r="G49" s="79"/>
      <c r="H49" s="76"/>
      <c r="I49" s="94"/>
      <c r="J49" s="76"/>
      <c r="K49" s="55"/>
    </row>
    <row r="50" spans="1:11" ht="15.75">
      <c r="A50" s="15">
        <v>1</v>
      </c>
      <c r="B50" s="14" t="s">
        <v>317</v>
      </c>
      <c r="C50" s="16" t="s">
        <v>318</v>
      </c>
      <c r="D50" s="17">
        <v>38</v>
      </c>
      <c r="E50" s="16" t="s">
        <v>38</v>
      </c>
      <c r="F50" s="70">
        <v>135000</v>
      </c>
      <c r="G50" s="77">
        <v>101250</v>
      </c>
      <c r="H50" s="71">
        <f t="shared" ref="H50:H60" si="23">ROUND(F50/36,0)</f>
        <v>3750</v>
      </c>
      <c r="I50" s="69">
        <f>ROUND(G50*13%*31/365,0)</f>
        <v>1118</v>
      </c>
      <c r="J50" s="99">
        <f t="shared" ref="J50:J58" si="24">SUM(H50:I50)</f>
        <v>4868</v>
      </c>
      <c r="K50" s="106">
        <f t="shared" ref="K50:K60" si="25">G50-H50</f>
        <v>97500</v>
      </c>
    </row>
    <row r="51" spans="1:11" ht="15.75">
      <c r="A51" s="15">
        <v>2</v>
      </c>
      <c r="B51" s="14" t="s">
        <v>15</v>
      </c>
      <c r="C51" s="16" t="s">
        <v>49</v>
      </c>
      <c r="D51" s="17">
        <v>175</v>
      </c>
      <c r="E51" s="16" t="s">
        <v>38</v>
      </c>
      <c r="F51" s="70">
        <v>75000</v>
      </c>
      <c r="G51" s="77">
        <v>8344</v>
      </c>
      <c r="H51" s="71">
        <f t="shared" si="23"/>
        <v>2083</v>
      </c>
      <c r="I51" s="69">
        <f t="shared" ref="I51:I60" si="26">ROUND(G51*13%*31/365,0)</f>
        <v>92</v>
      </c>
      <c r="J51" s="99">
        <f t="shared" si="24"/>
        <v>2175</v>
      </c>
      <c r="K51" s="106">
        <f t="shared" si="25"/>
        <v>6261</v>
      </c>
    </row>
    <row r="52" spans="1:11" ht="15.75">
      <c r="A52" s="15">
        <v>3</v>
      </c>
      <c r="B52" s="14" t="s">
        <v>15</v>
      </c>
      <c r="C52" s="16" t="s">
        <v>52</v>
      </c>
      <c r="D52" s="17">
        <v>178</v>
      </c>
      <c r="E52" s="16" t="s">
        <v>38</v>
      </c>
      <c r="F52" s="70">
        <v>95000</v>
      </c>
      <c r="G52" s="77">
        <v>10552</v>
      </c>
      <c r="H52" s="71">
        <f t="shared" si="23"/>
        <v>2639</v>
      </c>
      <c r="I52" s="69">
        <f t="shared" si="26"/>
        <v>117</v>
      </c>
      <c r="J52" s="99">
        <f t="shared" si="24"/>
        <v>2756</v>
      </c>
      <c r="K52" s="106">
        <f t="shared" si="25"/>
        <v>7913</v>
      </c>
    </row>
    <row r="53" spans="1:11" ht="15.75">
      <c r="A53" s="15">
        <v>4</v>
      </c>
      <c r="B53" s="14" t="s">
        <v>15</v>
      </c>
      <c r="C53" s="16" t="s">
        <v>319</v>
      </c>
      <c r="D53" s="17">
        <v>40</v>
      </c>
      <c r="E53" s="16" t="s">
        <v>38</v>
      </c>
      <c r="F53" s="70">
        <v>110000</v>
      </c>
      <c r="G53" s="77">
        <v>82496</v>
      </c>
      <c r="H53" s="71">
        <f t="shared" si="23"/>
        <v>3056</v>
      </c>
      <c r="I53" s="69">
        <f t="shared" si="26"/>
        <v>911</v>
      </c>
      <c r="J53" s="99">
        <f t="shared" si="24"/>
        <v>3967</v>
      </c>
      <c r="K53" s="106">
        <f t="shared" si="25"/>
        <v>79440</v>
      </c>
    </row>
    <row r="54" spans="1:11" ht="15.75">
      <c r="A54" s="15">
        <v>5</v>
      </c>
      <c r="B54" s="14" t="s">
        <v>97</v>
      </c>
      <c r="C54" s="16" t="s">
        <v>99</v>
      </c>
      <c r="D54" s="17">
        <v>206</v>
      </c>
      <c r="E54" s="16" t="s">
        <v>38</v>
      </c>
      <c r="F54" s="70">
        <v>130000</v>
      </c>
      <c r="G54" s="77">
        <v>21670</v>
      </c>
      <c r="H54" s="71">
        <f t="shared" si="23"/>
        <v>3611</v>
      </c>
      <c r="I54" s="69">
        <f t="shared" si="26"/>
        <v>239</v>
      </c>
      <c r="J54" s="99">
        <f t="shared" si="24"/>
        <v>3850</v>
      </c>
      <c r="K54" s="106">
        <f t="shared" si="25"/>
        <v>18059</v>
      </c>
    </row>
    <row r="55" spans="1:11" ht="15.75">
      <c r="A55" s="15">
        <v>6</v>
      </c>
      <c r="B55" s="14" t="s">
        <v>97</v>
      </c>
      <c r="C55" s="16" t="s">
        <v>231</v>
      </c>
      <c r="D55" s="17">
        <v>356</v>
      </c>
      <c r="E55" s="16" t="s">
        <v>38</v>
      </c>
      <c r="F55" s="70">
        <v>99000</v>
      </c>
      <c r="G55" s="77">
        <v>29112</v>
      </c>
      <c r="H55" s="71">
        <f>ROUND(F55/34,0)</f>
        <v>2912</v>
      </c>
      <c r="I55" s="69">
        <f t="shared" si="26"/>
        <v>321</v>
      </c>
      <c r="J55" s="99">
        <f t="shared" si="24"/>
        <v>3233</v>
      </c>
      <c r="K55" s="106">
        <f t="shared" si="25"/>
        <v>26200</v>
      </c>
    </row>
    <row r="56" spans="1:11" ht="15.75">
      <c r="A56" s="15">
        <v>7</v>
      </c>
      <c r="B56" s="14" t="s">
        <v>117</v>
      </c>
      <c r="C56" s="16" t="s">
        <v>118</v>
      </c>
      <c r="D56" s="17">
        <v>242</v>
      </c>
      <c r="E56" s="16" t="s">
        <v>38</v>
      </c>
      <c r="F56" s="70">
        <v>85000</v>
      </c>
      <c r="G56" s="77">
        <v>16531</v>
      </c>
      <c r="H56" s="71">
        <f t="shared" si="23"/>
        <v>2361</v>
      </c>
      <c r="I56" s="69">
        <f t="shared" si="26"/>
        <v>183</v>
      </c>
      <c r="J56" s="99">
        <f t="shared" si="24"/>
        <v>2544</v>
      </c>
      <c r="K56" s="106">
        <f t="shared" si="25"/>
        <v>14170</v>
      </c>
    </row>
    <row r="57" spans="1:11" ht="15.75">
      <c r="A57" s="15">
        <v>8</v>
      </c>
      <c r="B57" s="14" t="s">
        <v>117</v>
      </c>
      <c r="C57" s="16" t="s">
        <v>119</v>
      </c>
      <c r="D57" s="17">
        <v>243</v>
      </c>
      <c r="E57" s="16" t="s">
        <v>38</v>
      </c>
      <c r="F57" s="70">
        <v>100000</v>
      </c>
      <c r="G57" s="77">
        <v>19438</v>
      </c>
      <c r="H57" s="71">
        <f t="shared" si="23"/>
        <v>2778</v>
      </c>
      <c r="I57" s="69">
        <f t="shared" si="26"/>
        <v>215</v>
      </c>
      <c r="J57" s="99">
        <f t="shared" si="24"/>
        <v>2993</v>
      </c>
      <c r="K57" s="106">
        <f t="shared" si="25"/>
        <v>16660</v>
      </c>
    </row>
    <row r="58" spans="1:11" ht="15.75">
      <c r="A58" s="15">
        <v>9</v>
      </c>
      <c r="B58" s="14" t="s">
        <v>117</v>
      </c>
      <c r="C58" s="16" t="s">
        <v>186</v>
      </c>
      <c r="D58" s="17">
        <v>307</v>
      </c>
      <c r="E58" s="16" t="s">
        <v>38</v>
      </c>
      <c r="F58" s="70">
        <v>190000</v>
      </c>
      <c r="G58" s="77">
        <v>47494</v>
      </c>
      <c r="H58" s="71">
        <f t="shared" si="23"/>
        <v>5278</v>
      </c>
      <c r="I58" s="69">
        <f t="shared" si="26"/>
        <v>524</v>
      </c>
      <c r="J58" s="99">
        <f t="shared" si="24"/>
        <v>5802</v>
      </c>
      <c r="K58" s="106">
        <f t="shared" si="25"/>
        <v>42216</v>
      </c>
    </row>
    <row r="59" spans="1:11" ht="15.75">
      <c r="A59" s="15">
        <v>10</v>
      </c>
      <c r="B59" s="14" t="s">
        <v>327</v>
      </c>
      <c r="C59" s="16" t="s">
        <v>328</v>
      </c>
      <c r="D59" s="17">
        <v>48</v>
      </c>
      <c r="E59" s="16" t="s">
        <v>38</v>
      </c>
      <c r="F59" s="70">
        <v>120000</v>
      </c>
      <c r="G59" s="77">
        <v>96669</v>
      </c>
      <c r="H59" s="71">
        <f t="shared" si="23"/>
        <v>3333</v>
      </c>
      <c r="I59" s="69">
        <f t="shared" si="26"/>
        <v>1067</v>
      </c>
      <c r="J59" s="99">
        <f t="shared" ref="J59:J60" si="27">SUM(H59:I59)</f>
        <v>4400</v>
      </c>
      <c r="K59" s="106">
        <f t="shared" si="25"/>
        <v>93336</v>
      </c>
    </row>
    <row r="60" spans="1:11" ht="15.75">
      <c r="A60" s="15">
        <v>11</v>
      </c>
      <c r="B60" s="14" t="s">
        <v>327</v>
      </c>
      <c r="C60" s="16" t="s">
        <v>329</v>
      </c>
      <c r="D60" s="17">
        <v>50</v>
      </c>
      <c r="E60" s="16" t="s">
        <v>38</v>
      </c>
      <c r="F60" s="70">
        <v>130000</v>
      </c>
      <c r="G60" s="77">
        <v>104723</v>
      </c>
      <c r="H60" s="71">
        <f t="shared" si="23"/>
        <v>3611</v>
      </c>
      <c r="I60" s="69">
        <f t="shared" si="26"/>
        <v>1156</v>
      </c>
      <c r="J60" s="99">
        <f t="shared" si="27"/>
        <v>4767</v>
      </c>
      <c r="K60" s="106">
        <f t="shared" si="25"/>
        <v>101112</v>
      </c>
    </row>
    <row r="61" spans="1:11" ht="16.5">
      <c r="A61" s="14"/>
      <c r="B61" s="13" t="s">
        <v>4</v>
      </c>
      <c r="C61" s="20"/>
      <c r="D61" s="20"/>
      <c r="E61" s="20"/>
      <c r="F61" s="72">
        <f t="shared" ref="F61:K61" si="28">SUM(F50:F60)</f>
        <v>1269000</v>
      </c>
      <c r="G61" s="72">
        <f t="shared" si="28"/>
        <v>538279</v>
      </c>
      <c r="H61" s="72">
        <f t="shared" si="28"/>
        <v>35412</v>
      </c>
      <c r="I61" s="72">
        <f t="shared" si="28"/>
        <v>5943</v>
      </c>
      <c r="J61" s="72">
        <f t="shared" si="28"/>
        <v>41355</v>
      </c>
      <c r="K61" s="72">
        <f t="shared" si="28"/>
        <v>502867</v>
      </c>
    </row>
    <row r="62" spans="1:11" ht="16.5">
      <c r="A62" s="34"/>
      <c r="B62" s="29"/>
      <c r="C62" s="30"/>
      <c r="D62" s="30"/>
      <c r="E62" s="30"/>
      <c r="F62" s="78"/>
      <c r="G62" s="79"/>
      <c r="H62" s="74"/>
      <c r="I62" s="80"/>
      <c r="J62" s="74"/>
      <c r="K62" s="55"/>
    </row>
    <row r="63" spans="1:11" ht="16.5">
      <c r="A63" s="34"/>
      <c r="B63" s="29" t="s">
        <v>16</v>
      </c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5.75">
      <c r="A64" s="14">
        <v>1</v>
      </c>
      <c r="B64" s="14" t="s">
        <v>17</v>
      </c>
      <c r="C64" s="16" t="s">
        <v>69</v>
      </c>
      <c r="D64" s="17">
        <v>142</v>
      </c>
      <c r="E64" s="16" t="s">
        <v>38</v>
      </c>
      <c r="F64" s="70">
        <v>140000</v>
      </c>
      <c r="G64" s="77">
        <v>11663</v>
      </c>
      <c r="H64" s="71">
        <f t="shared" ref="H64:H75" si="29">ROUND(F64/36,0)</f>
        <v>3889</v>
      </c>
      <c r="I64" s="69">
        <f>ROUND(G64*13%*31/365,0)</f>
        <v>129</v>
      </c>
      <c r="J64" s="99">
        <f t="shared" ref="J64:J77" si="30">SUM(H64:I64)</f>
        <v>4018</v>
      </c>
      <c r="K64" s="106">
        <f t="shared" ref="K64:K78" si="31">G64-H64</f>
        <v>7774</v>
      </c>
    </row>
    <row r="65" spans="1:11" ht="15.75">
      <c r="A65" s="14">
        <v>2</v>
      </c>
      <c r="B65" s="14" t="s">
        <v>17</v>
      </c>
      <c r="C65" s="16" t="s">
        <v>174</v>
      </c>
      <c r="D65" s="17">
        <v>299</v>
      </c>
      <c r="E65" s="16" t="s">
        <v>38</v>
      </c>
      <c r="F65" s="70">
        <v>200000</v>
      </c>
      <c r="G65" s="77">
        <v>45722</v>
      </c>
      <c r="H65" s="71">
        <f>ROUND(F65/35,0)</f>
        <v>5714</v>
      </c>
      <c r="I65" s="69">
        <f t="shared" ref="I65:I78" si="32">ROUND(G65*13%*31/365,0)</f>
        <v>505</v>
      </c>
      <c r="J65" s="99">
        <f t="shared" si="30"/>
        <v>6219</v>
      </c>
      <c r="K65" s="106">
        <f t="shared" si="31"/>
        <v>40008</v>
      </c>
    </row>
    <row r="66" spans="1:11" ht="15.75">
      <c r="A66" s="14">
        <v>3</v>
      </c>
      <c r="B66" s="14" t="s">
        <v>17</v>
      </c>
      <c r="C66" s="16" t="s">
        <v>264</v>
      </c>
      <c r="D66" s="17">
        <v>389</v>
      </c>
      <c r="E66" s="16" t="s">
        <v>78</v>
      </c>
      <c r="F66" s="70">
        <v>260000</v>
      </c>
      <c r="G66" s="77">
        <v>122782</v>
      </c>
      <c r="H66" s="71">
        <v>7222</v>
      </c>
      <c r="I66" s="69">
        <f t="shared" si="32"/>
        <v>1356</v>
      </c>
      <c r="J66" s="99">
        <f>SUM(H66:I66)</f>
        <v>8578</v>
      </c>
      <c r="K66" s="106">
        <f t="shared" si="31"/>
        <v>115560</v>
      </c>
    </row>
    <row r="67" spans="1:11" ht="16.5">
      <c r="A67" s="14">
        <v>4</v>
      </c>
      <c r="B67" s="156" t="s">
        <v>187</v>
      </c>
      <c r="C67" s="16" t="s">
        <v>188</v>
      </c>
      <c r="D67" s="17">
        <v>312</v>
      </c>
      <c r="E67" s="16" t="s">
        <v>38</v>
      </c>
      <c r="F67" s="70">
        <v>135000</v>
      </c>
      <c r="G67" s="77">
        <v>33750</v>
      </c>
      <c r="H67" s="71">
        <f>ROUND(F67/36,0)</f>
        <v>3750</v>
      </c>
      <c r="I67" s="69">
        <f t="shared" si="32"/>
        <v>373</v>
      </c>
      <c r="J67" s="99">
        <f t="shared" si="30"/>
        <v>4123</v>
      </c>
      <c r="K67" s="106">
        <f t="shared" si="31"/>
        <v>30000</v>
      </c>
    </row>
    <row r="68" spans="1:11" ht="16.5">
      <c r="A68" s="14">
        <v>5</v>
      </c>
      <c r="B68" s="156" t="s">
        <v>187</v>
      </c>
      <c r="C68" s="16" t="s">
        <v>239</v>
      </c>
      <c r="D68" s="17">
        <v>360</v>
      </c>
      <c r="E68" s="16" t="s">
        <v>38</v>
      </c>
      <c r="F68" s="70">
        <v>125000</v>
      </c>
      <c r="G68" s="77">
        <v>45144</v>
      </c>
      <c r="H68" s="71">
        <f>ROUND(F68/36,0)</f>
        <v>3472</v>
      </c>
      <c r="I68" s="69">
        <f t="shared" si="32"/>
        <v>498</v>
      </c>
      <c r="J68" s="99">
        <f t="shared" si="30"/>
        <v>3970</v>
      </c>
      <c r="K68" s="106">
        <f t="shared" si="31"/>
        <v>41672</v>
      </c>
    </row>
    <row r="69" spans="1:11" ht="16.5">
      <c r="A69" s="14">
        <v>6</v>
      </c>
      <c r="B69" s="156" t="s">
        <v>187</v>
      </c>
      <c r="C69" s="16" t="s">
        <v>212</v>
      </c>
      <c r="D69" s="17">
        <v>331</v>
      </c>
      <c r="E69" s="16" t="s">
        <v>38</v>
      </c>
      <c r="F69" s="70">
        <v>120000</v>
      </c>
      <c r="G69" s="77">
        <v>36675</v>
      </c>
      <c r="H69" s="71">
        <v>3333</v>
      </c>
      <c r="I69" s="69">
        <f t="shared" si="32"/>
        <v>405</v>
      </c>
      <c r="J69" s="99">
        <f t="shared" si="30"/>
        <v>3738</v>
      </c>
      <c r="K69" s="106">
        <f t="shared" si="31"/>
        <v>33342</v>
      </c>
    </row>
    <row r="70" spans="1:11" ht="15.75">
      <c r="A70" s="14">
        <v>7</v>
      </c>
      <c r="B70" s="14" t="s">
        <v>62</v>
      </c>
      <c r="C70" s="16" t="s">
        <v>291</v>
      </c>
      <c r="D70" s="17">
        <v>423</v>
      </c>
      <c r="E70" s="16" t="s">
        <v>38</v>
      </c>
      <c r="F70" s="70">
        <v>75000</v>
      </c>
      <c r="G70" s="77">
        <v>45838</v>
      </c>
      <c r="H70" s="71">
        <f t="shared" si="29"/>
        <v>2083</v>
      </c>
      <c r="I70" s="69">
        <f t="shared" si="32"/>
        <v>506</v>
      </c>
      <c r="J70" s="99">
        <f t="shared" si="30"/>
        <v>2589</v>
      </c>
      <c r="K70" s="106">
        <f t="shared" si="31"/>
        <v>43755</v>
      </c>
    </row>
    <row r="71" spans="1:11" ht="15.75">
      <c r="A71" s="14">
        <v>8</v>
      </c>
      <c r="B71" s="14" t="s">
        <v>62</v>
      </c>
      <c r="C71" s="16" t="s">
        <v>65</v>
      </c>
      <c r="D71" s="17">
        <v>34</v>
      </c>
      <c r="E71" s="16" t="s">
        <v>38</v>
      </c>
      <c r="F71" s="70">
        <v>130000</v>
      </c>
      <c r="G71" s="77">
        <v>97501</v>
      </c>
      <c r="H71" s="71">
        <f t="shared" si="29"/>
        <v>3611</v>
      </c>
      <c r="I71" s="69">
        <f t="shared" si="32"/>
        <v>1077</v>
      </c>
      <c r="J71" s="99">
        <f t="shared" ref="J71:J73" si="33">SUM(H71:I71)</f>
        <v>4688</v>
      </c>
      <c r="K71" s="106">
        <f t="shared" si="31"/>
        <v>93890</v>
      </c>
    </row>
    <row r="72" spans="1:11" ht="15.75">
      <c r="A72" s="14">
        <v>9</v>
      </c>
      <c r="B72" s="14" t="s">
        <v>62</v>
      </c>
      <c r="C72" s="16" t="s">
        <v>339</v>
      </c>
      <c r="D72" s="17">
        <v>60</v>
      </c>
      <c r="E72" s="16" t="s">
        <v>38</v>
      </c>
      <c r="F72" s="70">
        <v>155000</v>
      </c>
      <c r="G72" s="77">
        <v>129164</v>
      </c>
      <c r="H72" s="71">
        <v>4306</v>
      </c>
      <c r="I72" s="69">
        <f t="shared" si="32"/>
        <v>1426</v>
      </c>
      <c r="J72" s="99">
        <f t="shared" si="33"/>
        <v>5732</v>
      </c>
      <c r="K72" s="106">
        <f t="shared" si="31"/>
        <v>124858</v>
      </c>
    </row>
    <row r="73" spans="1:11" ht="15.75">
      <c r="A73" s="14">
        <v>10</v>
      </c>
      <c r="B73" s="14" t="s">
        <v>62</v>
      </c>
      <c r="C73" s="16" t="s">
        <v>340</v>
      </c>
      <c r="D73" s="17">
        <v>62</v>
      </c>
      <c r="E73" s="16" t="s">
        <v>38</v>
      </c>
      <c r="F73" s="70">
        <v>160000</v>
      </c>
      <c r="G73" s="77">
        <v>137780</v>
      </c>
      <c r="H73" s="71">
        <v>4444</v>
      </c>
      <c r="I73" s="69">
        <f t="shared" si="32"/>
        <v>1521</v>
      </c>
      <c r="J73" s="99">
        <f t="shared" si="33"/>
        <v>5965</v>
      </c>
      <c r="K73" s="106">
        <f t="shared" si="31"/>
        <v>133336</v>
      </c>
    </row>
    <row r="74" spans="1:11" ht="15.75">
      <c r="A74" s="14">
        <v>11</v>
      </c>
      <c r="B74" s="14" t="s">
        <v>66</v>
      </c>
      <c r="C74" s="16" t="s">
        <v>68</v>
      </c>
      <c r="D74" s="17">
        <v>196</v>
      </c>
      <c r="E74" s="16" t="s">
        <v>38</v>
      </c>
      <c r="F74" s="70">
        <v>45000</v>
      </c>
      <c r="G74" s="77">
        <v>6250</v>
      </c>
      <c r="H74" s="71">
        <f t="shared" si="29"/>
        <v>1250</v>
      </c>
      <c r="I74" s="69">
        <f t="shared" si="32"/>
        <v>69</v>
      </c>
      <c r="J74" s="99">
        <f t="shared" si="30"/>
        <v>1319</v>
      </c>
      <c r="K74" s="106">
        <f t="shared" si="31"/>
        <v>5000</v>
      </c>
    </row>
    <row r="75" spans="1:11" ht="15.75">
      <c r="A75" s="14">
        <v>12</v>
      </c>
      <c r="B75" s="14" t="s">
        <v>66</v>
      </c>
      <c r="C75" s="16" t="s">
        <v>189</v>
      </c>
      <c r="D75" s="17">
        <v>313</v>
      </c>
      <c r="E75" s="16" t="s">
        <v>38</v>
      </c>
      <c r="F75" s="70">
        <v>195000</v>
      </c>
      <c r="G75" s="77">
        <v>48741</v>
      </c>
      <c r="H75" s="71">
        <f t="shared" si="29"/>
        <v>5417</v>
      </c>
      <c r="I75" s="69">
        <f>ROUND(G75*13%*31/365,0)</f>
        <v>538</v>
      </c>
      <c r="J75" s="99">
        <f t="shared" si="30"/>
        <v>5955</v>
      </c>
      <c r="K75" s="106">
        <f t="shared" si="31"/>
        <v>43324</v>
      </c>
    </row>
    <row r="76" spans="1:11" ht="15.75">
      <c r="A76" s="14">
        <v>13</v>
      </c>
      <c r="B76" s="14" t="s">
        <v>16</v>
      </c>
      <c r="C76" s="16" t="s">
        <v>256</v>
      </c>
      <c r="D76" s="17">
        <v>382</v>
      </c>
      <c r="E76" s="16" t="s">
        <v>38</v>
      </c>
      <c r="F76" s="70">
        <v>85000</v>
      </c>
      <c r="G76" s="77">
        <v>36420</v>
      </c>
      <c r="H76" s="71">
        <v>2429</v>
      </c>
      <c r="I76" s="69">
        <f t="shared" si="32"/>
        <v>402</v>
      </c>
      <c r="J76" s="99">
        <f t="shared" si="30"/>
        <v>2831</v>
      </c>
      <c r="K76" s="106">
        <f t="shared" si="31"/>
        <v>33991</v>
      </c>
    </row>
    <row r="77" spans="1:11" ht="15.75">
      <c r="A77" s="14">
        <v>14</v>
      </c>
      <c r="B77" s="14" t="s">
        <v>336</v>
      </c>
      <c r="C77" s="16" t="s">
        <v>337</v>
      </c>
      <c r="D77" s="17">
        <v>56</v>
      </c>
      <c r="E77" s="16" t="s">
        <v>38</v>
      </c>
      <c r="F77" s="70">
        <v>50000</v>
      </c>
      <c r="G77" s="77">
        <v>43055</v>
      </c>
      <c r="H77" s="71">
        <v>1389</v>
      </c>
      <c r="I77" s="69">
        <f t="shared" si="32"/>
        <v>475</v>
      </c>
      <c r="J77" s="99">
        <f t="shared" si="30"/>
        <v>1864</v>
      </c>
      <c r="K77" s="106">
        <f t="shared" si="31"/>
        <v>41666</v>
      </c>
    </row>
    <row r="78" spans="1:11" ht="15.75">
      <c r="A78" s="14">
        <v>15</v>
      </c>
      <c r="B78" s="14" t="s">
        <v>336</v>
      </c>
      <c r="C78" s="16" t="s">
        <v>48</v>
      </c>
      <c r="D78" s="17">
        <v>75</v>
      </c>
      <c r="E78" s="16" t="s">
        <v>38</v>
      </c>
      <c r="F78" s="70">
        <v>75000</v>
      </c>
      <c r="G78" s="77">
        <v>72917</v>
      </c>
      <c r="H78" s="71">
        <v>2083</v>
      </c>
      <c r="I78" s="69">
        <f t="shared" si="32"/>
        <v>805</v>
      </c>
      <c r="J78" s="99">
        <f t="shared" ref="J78" si="34">SUM(H78:I78)</f>
        <v>2888</v>
      </c>
      <c r="K78" s="106">
        <f t="shared" si="31"/>
        <v>70834</v>
      </c>
    </row>
    <row r="79" spans="1:11" ht="16.5">
      <c r="A79" s="27"/>
      <c r="B79" s="13" t="s">
        <v>4</v>
      </c>
      <c r="C79" s="20"/>
      <c r="D79" s="20"/>
      <c r="E79" s="20"/>
      <c r="F79" s="72">
        <f>SUM(F64:F78)</f>
        <v>1950000</v>
      </c>
      <c r="G79" s="72">
        <f t="shared" ref="G79:K79" si="35">SUM(G64:G78)</f>
        <v>913402</v>
      </c>
      <c r="H79" s="72">
        <f t="shared" si="35"/>
        <v>54392</v>
      </c>
      <c r="I79" s="72">
        <f t="shared" si="35"/>
        <v>10085</v>
      </c>
      <c r="J79" s="72">
        <f t="shared" si="35"/>
        <v>64477</v>
      </c>
      <c r="K79" s="72">
        <f t="shared" si="35"/>
        <v>859010</v>
      </c>
    </row>
    <row r="80" spans="1:11" ht="16.5">
      <c r="A80" s="37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7"/>
      <c r="B81" s="29" t="s">
        <v>18</v>
      </c>
      <c r="C81" s="30"/>
      <c r="D81" s="30"/>
      <c r="E81" s="30"/>
      <c r="F81" s="78"/>
      <c r="G81" s="79"/>
      <c r="H81" s="76"/>
      <c r="I81" s="80"/>
      <c r="J81" s="76"/>
      <c r="K81" s="55"/>
    </row>
    <row r="82" spans="1:11" ht="15.75">
      <c r="A82" s="27">
        <v>1</v>
      </c>
      <c r="B82" s="14" t="s">
        <v>18</v>
      </c>
      <c r="C82" s="16" t="s">
        <v>192</v>
      </c>
      <c r="D82" s="17">
        <v>315</v>
      </c>
      <c r="E82" s="16" t="s">
        <v>38</v>
      </c>
      <c r="F82" s="77">
        <v>100000</v>
      </c>
      <c r="G82" s="77">
        <v>24994</v>
      </c>
      <c r="H82" s="71">
        <f>ROUND(F82/36,0)</f>
        <v>2778</v>
      </c>
      <c r="I82" s="69">
        <f>ROUND(G82*13%*31/365,0)</f>
        <v>276</v>
      </c>
      <c r="J82" s="99">
        <f t="shared" ref="J82:J85" si="36">SUM(H82:I82)</f>
        <v>3054</v>
      </c>
      <c r="K82" s="106">
        <f t="shared" ref="K82:K86" si="37">G82-H82</f>
        <v>22216</v>
      </c>
    </row>
    <row r="83" spans="1:11" ht="15.75">
      <c r="A83" s="27">
        <v>2</v>
      </c>
      <c r="B83" s="14" t="s">
        <v>18</v>
      </c>
      <c r="C83" s="16" t="s">
        <v>193</v>
      </c>
      <c r="D83" s="17">
        <v>316</v>
      </c>
      <c r="E83" s="16" t="s">
        <v>38</v>
      </c>
      <c r="F83" s="77">
        <v>65000</v>
      </c>
      <c r="G83" s="77">
        <v>16238</v>
      </c>
      <c r="H83" s="71">
        <f>ROUND(F83/36,0)</f>
        <v>1806</v>
      </c>
      <c r="I83" s="69">
        <f t="shared" ref="I83:I86" si="38">ROUND(G83*13%*31/365,0)</f>
        <v>179</v>
      </c>
      <c r="J83" s="99">
        <f t="shared" si="36"/>
        <v>1985</v>
      </c>
      <c r="K83" s="106">
        <f t="shared" si="37"/>
        <v>14432</v>
      </c>
    </row>
    <row r="84" spans="1:11" ht="15.75">
      <c r="A84" s="27">
        <v>3</v>
      </c>
      <c r="B84" s="14" t="s">
        <v>222</v>
      </c>
      <c r="C84" s="16" t="s">
        <v>223</v>
      </c>
      <c r="D84" s="17">
        <v>350</v>
      </c>
      <c r="E84" s="16" t="s">
        <v>38</v>
      </c>
      <c r="F84" s="77">
        <v>90000</v>
      </c>
      <c r="G84" s="77">
        <v>30000</v>
      </c>
      <c r="H84" s="71">
        <f>ROUND(F84/36,0)</f>
        <v>2500</v>
      </c>
      <c r="I84" s="69">
        <f t="shared" si="38"/>
        <v>331</v>
      </c>
      <c r="J84" s="99">
        <f t="shared" si="36"/>
        <v>2831</v>
      </c>
      <c r="K84" s="106">
        <f t="shared" si="37"/>
        <v>27500</v>
      </c>
    </row>
    <row r="85" spans="1:11" ht="15.75">
      <c r="A85" s="27">
        <v>5</v>
      </c>
      <c r="B85" s="14" t="s">
        <v>71</v>
      </c>
      <c r="C85" s="16" t="s">
        <v>72</v>
      </c>
      <c r="D85" s="17">
        <v>197</v>
      </c>
      <c r="E85" s="16" t="s">
        <v>38</v>
      </c>
      <c r="F85" s="77">
        <v>90000</v>
      </c>
      <c r="G85" s="77">
        <v>3897</v>
      </c>
      <c r="H85" s="71">
        <v>976</v>
      </c>
      <c r="I85" s="69">
        <f t="shared" si="38"/>
        <v>43</v>
      </c>
      <c r="J85" s="99">
        <f t="shared" si="36"/>
        <v>1019</v>
      </c>
      <c r="K85" s="106">
        <f t="shared" si="37"/>
        <v>2921</v>
      </c>
    </row>
    <row r="86" spans="1:11" ht="16.5">
      <c r="A86" s="27">
        <v>6</v>
      </c>
      <c r="B86" s="14" t="s">
        <v>71</v>
      </c>
      <c r="C86" s="16" t="s">
        <v>235</v>
      </c>
      <c r="D86" s="22">
        <v>357</v>
      </c>
      <c r="E86" s="22" t="s">
        <v>78</v>
      </c>
      <c r="F86" s="85">
        <v>54000</v>
      </c>
      <c r="G86" s="77">
        <v>18000</v>
      </c>
      <c r="H86" s="71">
        <v>1500</v>
      </c>
      <c r="I86" s="69">
        <f t="shared" si="38"/>
        <v>199</v>
      </c>
      <c r="J86" s="99">
        <f t="shared" ref="J86" si="39">SUM(H86:I86)</f>
        <v>1699</v>
      </c>
      <c r="K86" s="106">
        <f t="shared" si="37"/>
        <v>16500</v>
      </c>
    </row>
    <row r="87" spans="1:11" ht="16.5">
      <c r="A87" s="14"/>
      <c r="B87" s="13" t="s">
        <v>4</v>
      </c>
      <c r="C87" s="20"/>
      <c r="D87" s="20"/>
      <c r="E87" s="20"/>
      <c r="F87" s="72">
        <f t="shared" ref="F87:K87" si="40">SUM(F82:F86)</f>
        <v>399000</v>
      </c>
      <c r="G87" s="72">
        <f t="shared" si="40"/>
        <v>93129</v>
      </c>
      <c r="H87" s="72">
        <f t="shared" si="40"/>
        <v>9560</v>
      </c>
      <c r="I87" s="72">
        <f t="shared" si="40"/>
        <v>1028</v>
      </c>
      <c r="J87" s="100">
        <f t="shared" si="40"/>
        <v>10588</v>
      </c>
      <c r="K87" s="100">
        <f t="shared" si="40"/>
        <v>83569</v>
      </c>
    </row>
    <row r="88" spans="1:11" ht="16.5">
      <c r="A88" s="34"/>
      <c r="B88" s="29"/>
      <c r="C88" s="30"/>
      <c r="D88" s="30"/>
      <c r="E88" s="30"/>
      <c r="F88" s="78"/>
      <c r="G88" s="79"/>
      <c r="H88" s="74"/>
      <c r="I88" s="80"/>
      <c r="J88" s="74"/>
      <c r="K88" s="55"/>
    </row>
    <row r="89" spans="1:11" ht="16.5">
      <c r="A89" s="34"/>
      <c r="B89" s="29" t="s">
        <v>79</v>
      </c>
      <c r="C89" s="30"/>
      <c r="D89" s="48"/>
      <c r="E89" s="30"/>
      <c r="F89" s="86"/>
      <c r="G89" s="79"/>
      <c r="H89" s="74"/>
      <c r="I89" s="80"/>
      <c r="J89" s="74"/>
      <c r="K89" s="55"/>
    </row>
    <row r="90" spans="1:11" ht="15.75">
      <c r="A90" s="14">
        <v>1</v>
      </c>
      <c r="B90" s="14" t="s">
        <v>79</v>
      </c>
      <c r="C90" s="16" t="s">
        <v>80</v>
      </c>
      <c r="D90" s="52">
        <v>191</v>
      </c>
      <c r="E90" s="16" t="s">
        <v>78</v>
      </c>
      <c r="F90" s="85">
        <v>100000</v>
      </c>
      <c r="G90" s="77">
        <v>8829</v>
      </c>
      <c r="H90" s="71">
        <f>ROUND(F90/34,0)</f>
        <v>2941</v>
      </c>
      <c r="I90" s="69">
        <f>ROUND(G90*13%*31/365,0)</f>
        <v>97</v>
      </c>
      <c r="J90" s="99">
        <f>SUM(H90:I90)</f>
        <v>3038</v>
      </c>
      <c r="K90" s="106">
        <f t="shared" ref="K90:K105" si="41">G90-H90</f>
        <v>5888</v>
      </c>
    </row>
    <row r="91" spans="1:11" ht="15.75">
      <c r="A91" s="14">
        <v>2</v>
      </c>
      <c r="B91" s="14" t="s">
        <v>79</v>
      </c>
      <c r="C91" s="16" t="s">
        <v>240</v>
      </c>
      <c r="D91" s="52">
        <v>361</v>
      </c>
      <c r="E91" s="16" t="s">
        <v>78</v>
      </c>
      <c r="F91" s="85">
        <v>100000</v>
      </c>
      <c r="G91" s="77">
        <v>32357</v>
      </c>
      <c r="H91" s="71">
        <f>ROUND(F91/34,0)</f>
        <v>2941</v>
      </c>
      <c r="I91" s="69">
        <f t="shared" ref="I91:I105" si="42">ROUND(G91*13%*31/365,0)</f>
        <v>357</v>
      </c>
      <c r="J91" s="99">
        <f t="shared" ref="J91:J101" si="43">SUM(H91:I91)</f>
        <v>3298</v>
      </c>
      <c r="K91" s="106">
        <f t="shared" si="41"/>
        <v>29416</v>
      </c>
    </row>
    <row r="92" spans="1:11" ht="15.75">
      <c r="A92" s="14">
        <v>3</v>
      </c>
      <c r="B92" s="14" t="s">
        <v>79</v>
      </c>
      <c r="C92" s="16" t="s">
        <v>290</v>
      </c>
      <c r="D92" s="52">
        <v>420</v>
      </c>
      <c r="E92" s="16" t="s">
        <v>78</v>
      </c>
      <c r="F92" s="85">
        <v>150000</v>
      </c>
      <c r="G92" s="70">
        <v>84368</v>
      </c>
      <c r="H92" s="71">
        <v>4688</v>
      </c>
      <c r="I92" s="69">
        <f t="shared" si="42"/>
        <v>932</v>
      </c>
      <c r="J92" s="99">
        <f t="shared" ref="J92:J95" si="44">SUM(H92:I92)</f>
        <v>5620</v>
      </c>
      <c r="K92" s="106">
        <f t="shared" si="41"/>
        <v>79680</v>
      </c>
    </row>
    <row r="93" spans="1:11" ht="15.75">
      <c r="A93" s="14">
        <v>4</v>
      </c>
      <c r="B93" s="14" t="s">
        <v>79</v>
      </c>
      <c r="C93" s="16" t="s">
        <v>338</v>
      </c>
      <c r="D93" s="52">
        <v>58</v>
      </c>
      <c r="E93" s="16" t="s">
        <v>78</v>
      </c>
      <c r="F93" s="85">
        <v>170000</v>
      </c>
      <c r="G93" s="70">
        <v>146390</v>
      </c>
      <c r="H93" s="71">
        <v>4722</v>
      </c>
      <c r="I93" s="69">
        <f t="shared" si="42"/>
        <v>1616</v>
      </c>
      <c r="J93" s="99">
        <f t="shared" si="44"/>
        <v>6338</v>
      </c>
      <c r="K93" s="106">
        <f t="shared" si="41"/>
        <v>141668</v>
      </c>
    </row>
    <row r="94" spans="1:11" ht="15.75">
      <c r="A94" s="14">
        <v>5</v>
      </c>
      <c r="B94" s="14" t="s">
        <v>79</v>
      </c>
      <c r="C94" s="16" t="s">
        <v>341</v>
      </c>
      <c r="D94" s="52">
        <v>64</v>
      </c>
      <c r="E94" s="16" t="s">
        <v>78</v>
      </c>
      <c r="F94" s="85">
        <v>105000</v>
      </c>
      <c r="G94" s="70">
        <v>90415</v>
      </c>
      <c r="H94" s="71">
        <v>2917</v>
      </c>
      <c r="I94" s="69">
        <f t="shared" si="42"/>
        <v>998</v>
      </c>
      <c r="J94" s="99">
        <f t="shared" si="44"/>
        <v>3915</v>
      </c>
      <c r="K94" s="106">
        <f t="shared" si="41"/>
        <v>87498</v>
      </c>
    </row>
    <row r="95" spans="1:11" ht="15.75">
      <c r="A95" s="14">
        <v>6</v>
      </c>
      <c r="B95" s="14" t="s">
        <v>79</v>
      </c>
      <c r="C95" s="16" t="s">
        <v>342</v>
      </c>
      <c r="D95" s="52">
        <v>67</v>
      </c>
      <c r="E95" s="16" t="s">
        <v>78</v>
      </c>
      <c r="F95" s="85">
        <v>180000</v>
      </c>
      <c r="G95" s="70">
        <v>160000</v>
      </c>
      <c r="H95" s="71">
        <v>5000</v>
      </c>
      <c r="I95" s="69">
        <f t="shared" si="42"/>
        <v>1767</v>
      </c>
      <c r="J95" s="99">
        <f t="shared" si="44"/>
        <v>6767</v>
      </c>
      <c r="K95" s="106">
        <f t="shared" si="41"/>
        <v>155000</v>
      </c>
    </row>
    <row r="96" spans="1:11" ht="15.75">
      <c r="A96" s="14">
        <v>7</v>
      </c>
      <c r="B96" s="14" t="s">
        <v>103</v>
      </c>
      <c r="C96" s="16" t="s">
        <v>107</v>
      </c>
      <c r="D96" s="52">
        <v>217</v>
      </c>
      <c r="E96" s="16" t="s">
        <v>78</v>
      </c>
      <c r="F96" s="85">
        <v>100000</v>
      </c>
      <c r="G96" s="77">
        <v>13121</v>
      </c>
      <c r="H96" s="71">
        <f>ROUND(F96/36,0)</f>
        <v>2778</v>
      </c>
      <c r="I96" s="69">
        <f t="shared" si="42"/>
        <v>145</v>
      </c>
      <c r="J96" s="99">
        <f t="shared" si="43"/>
        <v>2923</v>
      </c>
      <c r="K96" s="106">
        <f t="shared" si="41"/>
        <v>10343</v>
      </c>
    </row>
    <row r="97" spans="1:11" ht="15.75">
      <c r="A97" s="14">
        <v>8</v>
      </c>
      <c r="B97" s="14" t="s">
        <v>103</v>
      </c>
      <c r="C97" s="16" t="s">
        <v>105</v>
      </c>
      <c r="D97" s="52">
        <v>218</v>
      </c>
      <c r="E97" s="16" t="s">
        <v>78</v>
      </c>
      <c r="F97" s="85">
        <v>100000</v>
      </c>
      <c r="G97" s="77">
        <v>13121</v>
      </c>
      <c r="H97" s="71">
        <f t="shared" ref="H97:H101" si="45">ROUND(F97/36,0)</f>
        <v>2778</v>
      </c>
      <c r="I97" s="69">
        <f t="shared" si="42"/>
        <v>145</v>
      </c>
      <c r="J97" s="99">
        <f t="shared" si="43"/>
        <v>2923</v>
      </c>
      <c r="K97" s="106">
        <f t="shared" si="41"/>
        <v>10343</v>
      </c>
    </row>
    <row r="98" spans="1:11" ht="15.75">
      <c r="A98" s="14">
        <v>9</v>
      </c>
      <c r="B98" s="14" t="s">
        <v>224</v>
      </c>
      <c r="C98" s="16" t="s">
        <v>225</v>
      </c>
      <c r="D98" s="52">
        <v>351</v>
      </c>
      <c r="E98" s="16" t="s">
        <v>78</v>
      </c>
      <c r="F98" s="85">
        <v>140000</v>
      </c>
      <c r="G98" s="77">
        <v>46664</v>
      </c>
      <c r="H98" s="71">
        <f t="shared" si="45"/>
        <v>3889</v>
      </c>
      <c r="I98" s="69">
        <f t="shared" si="42"/>
        <v>515</v>
      </c>
      <c r="J98" s="99">
        <f t="shared" si="43"/>
        <v>4404</v>
      </c>
      <c r="K98" s="106">
        <f t="shared" si="41"/>
        <v>42775</v>
      </c>
    </row>
    <row r="99" spans="1:11" ht="15.75">
      <c r="A99" s="14">
        <v>10</v>
      </c>
      <c r="B99" s="14" t="s">
        <v>224</v>
      </c>
      <c r="C99" s="16" t="s">
        <v>309</v>
      </c>
      <c r="D99" s="52">
        <v>20</v>
      </c>
      <c r="E99" s="16" t="s">
        <v>78</v>
      </c>
      <c r="F99" s="85">
        <v>100000</v>
      </c>
      <c r="G99" s="77">
        <v>54550</v>
      </c>
      <c r="H99" s="71">
        <v>4545</v>
      </c>
      <c r="I99" s="69">
        <f t="shared" si="42"/>
        <v>602</v>
      </c>
      <c r="J99" s="99">
        <f t="shared" ref="J99:J100" si="46">SUM(H99:I99)</f>
        <v>5147</v>
      </c>
      <c r="K99" s="106">
        <f t="shared" si="41"/>
        <v>50005</v>
      </c>
    </row>
    <row r="100" spans="1:11" ht="15.75">
      <c r="A100" s="14">
        <v>11</v>
      </c>
      <c r="B100" s="14" t="s">
        <v>224</v>
      </c>
      <c r="C100" s="16" t="s">
        <v>313</v>
      </c>
      <c r="D100" s="52">
        <v>28</v>
      </c>
      <c r="E100" s="16" t="s">
        <v>78</v>
      </c>
      <c r="F100" s="85">
        <v>120000</v>
      </c>
      <c r="G100" s="77">
        <v>86170</v>
      </c>
      <c r="H100" s="71">
        <v>3383</v>
      </c>
      <c r="I100" s="69">
        <f t="shared" si="42"/>
        <v>951</v>
      </c>
      <c r="J100" s="99">
        <f t="shared" si="46"/>
        <v>4334</v>
      </c>
      <c r="K100" s="106">
        <f t="shared" si="41"/>
        <v>82787</v>
      </c>
    </row>
    <row r="101" spans="1:11" ht="15.75">
      <c r="A101" s="14">
        <v>12</v>
      </c>
      <c r="B101" s="14" t="s">
        <v>266</v>
      </c>
      <c r="C101" s="16" t="s">
        <v>263</v>
      </c>
      <c r="D101" s="52">
        <v>387</v>
      </c>
      <c r="E101" s="16" t="s">
        <v>78</v>
      </c>
      <c r="F101" s="85">
        <v>85000</v>
      </c>
      <c r="G101" s="77">
        <v>40141</v>
      </c>
      <c r="H101" s="71">
        <f t="shared" si="45"/>
        <v>2361</v>
      </c>
      <c r="I101" s="69">
        <f t="shared" si="42"/>
        <v>443</v>
      </c>
      <c r="J101" s="99">
        <f t="shared" si="43"/>
        <v>2804</v>
      </c>
      <c r="K101" s="106">
        <f t="shared" si="41"/>
        <v>37780</v>
      </c>
    </row>
    <row r="102" spans="1:11" ht="15.75">
      <c r="A102" s="14">
        <v>13</v>
      </c>
      <c r="B102" s="14" t="s">
        <v>266</v>
      </c>
      <c r="C102" s="16" t="s">
        <v>288</v>
      </c>
      <c r="D102" s="52">
        <v>415</v>
      </c>
      <c r="E102" s="16" t="s">
        <v>78</v>
      </c>
      <c r="F102" s="85">
        <v>90000</v>
      </c>
      <c r="G102" s="77">
        <v>5625</v>
      </c>
      <c r="H102" s="71">
        <v>5625</v>
      </c>
      <c r="I102" s="69">
        <f t="shared" si="42"/>
        <v>62</v>
      </c>
      <c r="J102" s="99">
        <f t="shared" ref="J102:J105" si="47">SUM(H102:I102)</f>
        <v>5687</v>
      </c>
      <c r="K102" s="106">
        <f t="shared" si="41"/>
        <v>0</v>
      </c>
    </row>
    <row r="103" spans="1:11" ht="15.75">
      <c r="A103" s="14">
        <v>14</v>
      </c>
      <c r="B103" s="14" t="s">
        <v>266</v>
      </c>
      <c r="C103" s="16" t="s">
        <v>330</v>
      </c>
      <c r="D103" s="52">
        <v>52</v>
      </c>
      <c r="E103" s="16" t="s">
        <v>78</v>
      </c>
      <c r="F103" s="85">
        <v>120000</v>
      </c>
      <c r="G103" s="77">
        <v>96669</v>
      </c>
      <c r="H103" s="71">
        <v>3333</v>
      </c>
      <c r="I103" s="69">
        <f t="shared" si="42"/>
        <v>1067</v>
      </c>
      <c r="J103" s="99">
        <f t="shared" si="47"/>
        <v>4400</v>
      </c>
      <c r="K103" s="106">
        <f t="shared" si="41"/>
        <v>93336</v>
      </c>
    </row>
    <row r="104" spans="1:11" ht="15.75">
      <c r="A104" s="14">
        <v>15</v>
      </c>
      <c r="B104" s="14" t="s">
        <v>266</v>
      </c>
      <c r="C104" s="16" t="s">
        <v>331</v>
      </c>
      <c r="D104" s="52">
        <v>54</v>
      </c>
      <c r="E104" s="16" t="s">
        <v>78</v>
      </c>
      <c r="F104" s="85">
        <v>110000</v>
      </c>
      <c r="G104" s="77">
        <v>88608</v>
      </c>
      <c r="H104" s="71">
        <v>3056</v>
      </c>
      <c r="I104" s="69">
        <f t="shared" si="42"/>
        <v>978</v>
      </c>
      <c r="J104" s="99">
        <f t="shared" si="47"/>
        <v>4034</v>
      </c>
      <c r="K104" s="106">
        <f t="shared" si="41"/>
        <v>85552</v>
      </c>
    </row>
    <row r="105" spans="1:11" ht="15.75">
      <c r="A105" s="14">
        <v>16</v>
      </c>
      <c r="B105" s="14" t="s">
        <v>132</v>
      </c>
      <c r="C105" s="16" t="s">
        <v>133</v>
      </c>
      <c r="D105" s="52">
        <v>32</v>
      </c>
      <c r="E105" s="16" t="s">
        <v>78</v>
      </c>
      <c r="F105" s="85">
        <v>150000</v>
      </c>
      <c r="G105" s="77">
        <v>112497</v>
      </c>
      <c r="H105" s="71">
        <v>4167</v>
      </c>
      <c r="I105" s="69">
        <f t="shared" si="42"/>
        <v>1242</v>
      </c>
      <c r="J105" s="99">
        <f t="shared" si="47"/>
        <v>5409</v>
      </c>
      <c r="K105" s="106">
        <f t="shared" si="41"/>
        <v>108330</v>
      </c>
    </row>
    <row r="106" spans="1:11" ht="16.5">
      <c r="A106" s="14"/>
      <c r="B106" s="13" t="s">
        <v>4</v>
      </c>
      <c r="C106" s="20"/>
      <c r="D106" s="46"/>
      <c r="E106" s="20"/>
      <c r="F106" s="72">
        <f t="shared" ref="F106:K106" si="48">SUM(F90:F105)</f>
        <v>1920000</v>
      </c>
      <c r="G106" s="72">
        <f t="shared" si="48"/>
        <v>1079525</v>
      </c>
      <c r="H106" s="72">
        <f t="shared" si="48"/>
        <v>59124</v>
      </c>
      <c r="I106" s="72">
        <f t="shared" si="48"/>
        <v>11917</v>
      </c>
      <c r="J106" s="72">
        <f t="shared" si="48"/>
        <v>71041</v>
      </c>
      <c r="K106" s="72">
        <f t="shared" si="48"/>
        <v>1020401</v>
      </c>
    </row>
    <row r="107" spans="1:11" ht="16.5">
      <c r="A107" s="34"/>
      <c r="B107" s="29"/>
      <c r="C107" s="30"/>
      <c r="D107" s="48"/>
      <c r="E107" s="30"/>
      <c r="F107" s="74"/>
      <c r="G107" s="74"/>
      <c r="H107" s="74"/>
      <c r="I107" s="74"/>
      <c r="J107" s="74"/>
      <c r="K107" s="100"/>
    </row>
    <row r="108" spans="1:11" ht="16.5">
      <c r="A108" s="34"/>
      <c r="B108" s="29" t="s">
        <v>284</v>
      </c>
      <c r="C108" s="30"/>
      <c r="D108" s="30"/>
      <c r="E108" s="30"/>
      <c r="F108" s="78"/>
      <c r="G108" s="79"/>
      <c r="H108" s="74"/>
      <c r="I108" s="80"/>
      <c r="J108" s="74"/>
      <c r="K108" s="55"/>
    </row>
    <row r="109" spans="1:11" ht="15.75">
      <c r="A109" s="14">
        <v>1</v>
      </c>
      <c r="B109" s="14" t="s">
        <v>285</v>
      </c>
      <c r="C109" s="16" t="s">
        <v>315</v>
      </c>
      <c r="D109" s="52">
        <v>30</v>
      </c>
      <c r="E109" s="16" t="s">
        <v>78</v>
      </c>
      <c r="F109" s="85">
        <v>100000</v>
      </c>
      <c r="G109" s="77">
        <v>74998</v>
      </c>
      <c r="H109" s="71">
        <v>2778</v>
      </c>
      <c r="I109" s="69">
        <f>ROUND(G109*13%*31/365,0)</f>
        <v>828</v>
      </c>
      <c r="J109" s="99">
        <f>SUM(H109:I109)</f>
        <v>3606</v>
      </c>
      <c r="K109" s="106">
        <f t="shared" ref="K109:K111" si="49">G109-H109</f>
        <v>72220</v>
      </c>
    </row>
    <row r="110" spans="1:11" ht="15.75">
      <c r="A110" s="14">
        <v>1</v>
      </c>
      <c r="B110" s="14" t="s">
        <v>285</v>
      </c>
      <c r="C110" s="16" t="s">
        <v>323</v>
      </c>
      <c r="D110" s="52">
        <v>42</v>
      </c>
      <c r="E110" s="16" t="s">
        <v>78</v>
      </c>
      <c r="F110" s="85">
        <v>80000</v>
      </c>
      <c r="G110" s="77">
        <v>64446</v>
      </c>
      <c r="H110" s="71">
        <v>2222</v>
      </c>
      <c r="I110" s="69">
        <f t="shared" ref="I110:I111" si="50">ROUND(G110*13%*31/365,0)</f>
        <v>712</v>
      </c>
      <c r="J110" s="99">
        <f>SUM(H110:I110)</f>
        <v>2934</v>
      </c>
      <c r="K110" s="106">
        <f t="shared" si="49"/>
        <v>62224</v>
      </c>
    </row>
    <row r="111" spans="1:11" ht="15.75">
      <c r="A111" s="14">
        <v>1</v>
      </c>
      <c r="B111" s="14" t="s">
        <v>285</v>
      </c>
      <c r="C111" s="16" t="s">
        <v>324</v>
      </c>
      <c r="D111" s="52">
        <v>44</v>
      </c>
      <c r="E111" s="16" t="s">
        <v>78</v>
      </c>
      <c r="F111" s="85">
        <v>150000</v>
      </c>
      <c r="G111" s="77">
        <v>120831</v>
      </c>
      <c r="H111" s="71">
        <v>4167</v>
      </c>
      <c r="I111" s="69">
        <f t="shared" si="50"/>
        <v>1334</v>
      </c>
      <c r="J111" s="99">
        <f>SUM(H111:I111)</f>
        <v>5501</v>
      </c>
      <c r="K111" s="106">
        <f t="shared" si="49"/>
        <v>116664</v>
      </c>
    </row>
    <row r="112" spans="1:11" ht="16.5">
      <c r="A112" s="14"/>
      <c r="B112" s="13" t="s">
        <v>4</v>
      </c>
      <c r="C112" s="20"/>
      <c r="D112" s="46"/>
      <c r="E112" s="20"/>
      <c r="F112" s="72">
        <f>SUM(F109:F111)</f>
        <v>330000</v>
      </c>
      <c r="G112" s="72">
        <f t="shared" ref="G112:K112" si="51">SUM(G109:G111)</f>
        <v>260275</v>
      </c>
      <c r="H112" s="72">
        <f t="shared" si="51"/>
        <v>9167</v>
      </c>
      <c r="I112" s="72">
        <f t="shared" si="51"/>
        <v>2874</v>
      </c>
      <c r="J112" s="72">
        <f t="shared" si="51"/>
        <v>12041</v>
      </c>
      <c r="K112" s="72">
        <f t="shared" si="51"/>
        <v>251108</v>
      </c>
    </row>
    <row r="113" spans="1:13" ht="16.5">
      <c r="A113" s="34"/>
      <c r="B113" s="29"/>
      <c r="C113" s="30"/>
      <c r="D113" s="48"/>
      <c r="E113" s="30"/>
      <c r="F113" s="74"/>
      <c r="G113" s="74"/>
      <c r="H113" s="74"/>
      <c r="I113" s="74"/>
      <c r="J113" s="74"/>
      <c r="K113" s="55"/>
    </row>
    <row r="114" spans="1:13" ht="16.5">
      <c r="A114" s="34"/>
      <c r="B114" s="29" t="s">
        <v>109</v>
      </c>
      <c r="C114" s="30"/>
      <c r="D114" s="48"/>
      <c r="E114" s="30"/>
      <c r="F114" s="86"/>
      <c r="G114" s="79"/>
      <c r="H114" s="74"/>
      <c r="I114" s="80"/>
      <c r="J114" s="74"/>
      <c r="K114" s="55"/>
    </row>
    <row r="115" spans="1:13" ht="15.75">
      <c r="A115" s="14">
        <v>1</v>
      </c>
      <c r="B115" s="14" t="s">
        <v>110</v>
      </c>
      <c r="C115" s="16" t="s">
        <v>111</v>
      </c>
      <c r="D115" s="52">
        <v>225</v>
      </c>
      <c r="E115" s="16" t="s">
        <v>78</v>
      </c>
      <c r="F115" s="85">
        <v>86000</v>
      </c>
      <c r="G115" s="77">
        <v>14330</v>
      </c>
      <c r="H115" s="71">
        <f t="shared" ref="H115:H127" si="52">ROUND(F115/36,0)</f>
        <v>2389</v>
      </c>
      <c r="I115" s="69">
        <f>ROUND(G115*13%*31/365,0)</f>
        <v>158</v>
      </c>
      <c r="J115" s="99">
        <f t="shared" ref="J115:J129" si="53">SUM(H115:I115)</f>
        <v>2547</v>
      </c>
      <c r="K115" s="106">
        <f t="shared" ref="K115:K129" si="54">G115-H115</f>
        <v>11941</v>
      </c>
    </row>
    <row r="116" spans="1:13" ht="15.75">
      <c r="A116" s="14">
        <v>2</v>
      </c>
      <c r="B116" s="14" t="s">
        <v>110</v>
      </c>
      <c r="C116" s="16" t="s">
        <v>112</v>
      </c>
      <c r="D116" s="52">
        <v>226</v>
      </c>
      <c r="E116" s="16" t="s">
        <v>78</v>
      </c>
      <c r="F116" s="85">
        <v>93000</v>
      </c>
      <c r="G116" s="77">
        <v>15510</v>
      </c>
      <c r="H116" s="71">
        <f t="shared" si="52"/>
        <v>2583</v>
      </c>
      <c r="I116" s="69">
        <f t="shared" ref="I116:I128" si="55">ROUND(G116*13%*31/365,0)</f>
        <v>171</v>
      </c>
      <c r="J116" s="99">
        <f t="shared" si="53"/>
        <v>2754</v>
      </c>
      <c r="K116" s="106">
        <f t="shared" si="54"/>
        <v>12927</v>
      </c>
    </row>
    <row r="117" spans="1:13" ht="15.75">
      <c r="A117" s="14">
        <v>3</v>
      </c>
      <c r="B117" s="14" t="s">
        <v>110</v>
      </c>
      <c r="C117" s="16" t="s">
        <v>114</v>
      </c>
      <c r="D117" s="52">
        <v>228</v>
      </c>
      <c r="E117" s="16" t="s">
        <v>78</v>
      </c>
      <c r="F117" s="85">
        <v>55000</v>
      </c>
      <c r="G117" s="77">
        <v>700</v>
      </c>
      <c r="H117" s="71">
        <v>689</v>
      </c>
      <c r="I117" s="69">
        <f t="shared" si="55"/>
        <v>8</v>
      </c>
      <c r="J117" s="99">
        <f t="shared" si="53"/>
        <v>697</v>
      </c>
      <c r="K117" s="106">
        <f t="shared" si="54"/>
        <v>11</v>
      </c>
    </row>
    <row r="118" spans="1:13" ht="15.75">
      <c r="A118" s="14">
        <v>4</v>
      </c>
      <c r="B118" s="14" t="s">
        <v>109</v>
      </c>
      <c r="C118" s="16" t="s">
        <v>115</v>
      </c>
      <c r="D118" s="52">
        <v>229</v>
      </c>
      <c r="E118" s="16" t="s">
        <v>78</v>
      </c>
      <c r="F118" s="85">
        <v>141000</v>
      </c>
      <c r="G118" s="77">
        <v>23490</v>
      </c>
      <c r="H118" s="71">
        <f t="shared" si="52"/>
        <v>3917</v>
      </c>
      <c r="I118" s="69">
        <f t="shared" si="55"/>
        <v>259</v>
      </c>
      <c r="J118" s="99">
        <f t="shared" si="53"/>
        <v>4176</v>
      </c>
      <c r="K118" s="106">
        <f t="shared" si="54"/>
        <v>19573</v>
      </c>
    </row>
    <row r="119" spans="1:13" ht="15.75">
      <c r="A119" s="14">
        <v>5</v>
      </c>
      <c r="B119" s="14" t="s">
        <v>110</v>
      </c>
      <c r="C119" s="16" t="s">
        <v>116</v>
      </c>
      <c r="D119" s="52">
        <v>234</v>
      </c>
      <c r="E119" s="16" t="s">
        <v>78</v>
      </c>
      <c r="F119" s="85">
        <v>160000</v>
      </c>
      <c r="G119" s="77">
        <v>26680</v>
      </c>
      <c r="H119" s="71">
        <f t="shared" si="52"/>
        <v>4444</v>
      </c>
      <c r="I119" s="69">
        <f t="shared" si="55"/>
        <v>295</v>
      </c>
      <c r="J119" s="99">
        <f t="shared" si="53"/>
        <v>4739</v>
      </c>
      <c r="K119" s="106">
        <f t="shared" si="54"/>
        <v>22236</v>
      </c>
    </row>
    <row r="120" spans="1:13" ht="15.75">
      <c r="A120" s="14">
        <v>6</v>
      </c>
      <c r="B120" s="14" t="s">
        <v>109</v>
      </c>
      <c r="C120" s="16" t="s">
        <v>213</v>
      </c>
      <c r="D120" s="52">
        <v>333</v>
      </c>
      <c r="E120" s="16" t="s">
        <v>78</v>
      </c>
      <c r="F120" s="85">
        <v>195000</v>
      </c>
      <c r="G120" s="77">
        <v>51625</v>
      </c>
      <c r="H120" s="71">
        <v>5735</v>
      </c>
      <c r="I120" s="69">
        <f t="shared" si="55"/>
        <v>570</v>
      </c>
      <c r="J120" s="99">
        <f t="shared" si="53"/>
        <v>6305</v>
      </c>
      <c r="K120" s="106">
        <f t="shared" si="54"/>
        <v>45890</v>
      </c>
      <c r="M120" s="96"/>
    </row>
    <row r="121" spans="1:13" ht="15.75">
      <c r="A121" s="14">
        <v>7</v>
      </c>
      <c r="B121" s="14" t="s">
        <v>109</v>
      </c>
      <c r="C121" s="16" t="s">
        <v>175</v>
      </c>
      <c r="D121" s="52">
        <v>300</v>
      </c>
      <c r="E121" s="16" t="s">
        <v>78</v>
      </c>
      <c r="F121" s="85">
        <v>95000</v>
      </c>
      <c r="G121" s="77">
        <v>23747</v>
      </c>
      <c r="H121" s="71">
        <f t="shared" si="52"/>
        <v>2639</v>
      </c>
      <c r="I121" s="69">
        <f t="shared" si="55"/>
        <v>262</v>
      </c>
      <c r="J121" s="99">
        <f t="shared" si="53"/>
        <v>2901</v>
      </c>
      <c r="K121" s="106">
        <f t="shared" si="54"/>
        <v>21108</v>
      </c>
      <c r="M121" s="96"/>
    </row>
    <row r="122" spans="1:13" ht="15.75">
      <c r="A122" s="14">
        <v>8</v>
      </c>
      <c r="B122" s="14" t="s">
        <v>109</v>
      </c>
      <c r="C122" s="16" t="s">
        <v>299</v>
      </c>
      <c r="D122" s="52">
        <v>6</v>
      </c>
      <c r="E122" s="16" t="s">
        <v>78</v>
      </c>
      <c r="F122" s="85">
        <v>60000</v>
      </c>
      <c r="G122" s="77">
        <v>16000</v>
      </c>
      <c r="H122" s="71">
        <v>4000</v>
      </c>
      <c r="I122" s="69">
        <f t="shared" si="55"/>
        <v>177</v>
      </c>
      <c r="J122" s="99">
        <f t="shared" si="53"/>
        <v>4177</v>
      </c>
      <c r="K122" s="106">
        <f t="shared" si="54"/>
        <v>12000</v>
      </c>
      <c r="M122" s="96"/>
    </row>
    <row r="123" spans="1:13" ht="15.75">
      <c r="A123" s="14">
        <v>9</v>
      </c>
      <c r="B123" s="14" t="s">
        <v>169</v>
      </c>
      <c r="C123" s="16" t="s">
        <v>170</v>
      </c>
      <c r="D123" s="52">
        <v>294</v>
      </c>
      <c r="E123" s="16" t="s">
        <v>78</v>
      </c>
      <c r="F123" s="85">
        <v>55000</v>
      </c>
      <c r="G123" s="77">
        <v>13744</v>
      </c>
      <c r="H123" s="71">
        <f t="shared" si="52"/>
        <v>1528</v>
      </c>
      <c r="I123" s="69">
        <f t="shared" si="55"/>
        <v>152</v>
      </c>
      <c r="J123" s="99">
        <f t="shared" si="53"/>
        <v>1680</v>
      </c>
      <c r="K123" s="106">
        <f t="shared" si="54"/>
        <v>12216</v>
      </c>
    </row>
    <row r="124" spans="1:13" ht="15.75">
      <c r="A124" s="14">
        <v>10</v>
      </c>
      <c r="B124" s="14" t="s">
        <v>169</v>
      </c>
      <c r="C124" s="16" t="s">
        <v>209</v>
      </c>
      <c r="D124" s="52">
        <v>327</v>
      </c>
      <c r="E124" s="16" t="s">
        <v>78</v>
      </c>
      <c r="F124" s="85">
        <v>90000</v>
      </c>
      <c r="G124" s="77">
        <v>25000</v>
      </c>
      <c r="H124" s="71">
        <f t="shared" si="52"/>
        <v>2500</v>
      </c>
      <c r="I124" s="69">
        <f t="shared" si="55"/>
        <v>276</v>
      </c>
      <c r="J124" s="99">
        <f t="shared" si="53"/>
        <v>2776</v>
      </c>
      <c r="K124" s="106">
        <f t="shared" si="54"/>
        <v>22500</v>
      </c>
    </row>
    <row r="125" spans="1:13" ht="15.75">
      <c r="A125" s="14">
        <v>11</v>
      </c>
      <c r="B125" s="14" t="s">
        <v>169</v>
      </c>
      <c r="C125" s="16" t="s">
        <v>208</v>
      </c>
      <c r="D125" s="52">
        <v>326</v>
      </c>
      <c r="E125" s="16" t="s">
        <v>78</v>
      </c>
      <c r="F125" s="85">
        <v>135000</v>
      </c>
      <c r="G125" s="77">
        <v>37500</v>
      </c>
      <c r="H125" s="71">
        <f t="shared" si="52"/>
        <v>3750</v>
      </c>
      <c r="I125" s="69">
        <f t="shared" si="55"/>
        <v>414</v>
      </c>
      <c r="J125" s="99">
        <f t="shared" si="53"/>
        <v>4164</v>
      </c>
      <c r="K125" s="106">
        <f t="shared" si="54"/>
        <v>33750</v>
      </c>
    </row>
    <row r="126" spans="1:13" ht="15.75">
      <c r="A126" s="14">
        <v>12</v>
      </c>
      <c r="B126" s="14" t="s">
        <v>169</v>
      </c>
      <c r="C126" s="16" t="s">
        <v>171</v>
      </c>
      <c r="D126" s="52">
        <v>295</v>
      </c>
      <c r="E126" s="16" t="s">
        <v>78</v>
      </c>
      <c r="F126" s="85">
        <v>80000</v>
      </c>
      <c r="G126" s="77">
        <v>20006</v>
      </c>
      <c r="H126" s="71">
        <f t="shared" si="52"/>
        <v>2222</v>
      </c>
      <c r="I126" s="69">
        <f t="shared" si="55"/>
        <v>221</v>
      </c>
      <c r="J126" s="99">
        <f t="shared" si="53"/>
        <v>2443</v>
      </c>
      <c r="K126" s="106">
        <f t="shared" si="54"/>
        <v>17784</v>
      </c>
    </row>
    <row r="127" spans="1:13" ht="15.75">
      <c r="A127" s="14">
        <v>13</v>
      </c>
      <c r="B127" s="14" t="s">
        <v>273</v>
      </c>
      <c r="C127" s="16" t="s">
        <v>274</v>
      </c>
      <c r="D127" s="52">
        <v>393</v>
      </c>
      <c r="E127" s="16" t="s">
        <v>78</v>
      </c>
      <c r="F127" s="85">
        <v>80000</v>
      </c>
      <c r="G127" s="77">
        <v>40004</v>
      </c>
      <c r="H127" s="71">
        <f t="shared" si="52"/>
        <v>2222</v>
      </c>
      <c r="I127" s="69">
        <f t="shared" si="55"/>
        <v>442</v>
      </c>
      <c r="J127" s="99">
        <f t="shared" si="53"/>
        <v>2664</v>
      </c>
      <c r="K127" s="106">
        <f t="shared" si="54"/>
        <v>37782</v>
      </c>
    </row>
    <row r="128" spans="1:13" ht="15.75">
      <c r="A128" s="14">
        <v>14</v>
      </c>
      <c r="B128" s="14" t="s">
        <v>273</v>
      </c>
      <c r="C128" s="16" t="s">
        <v>275</v>
      </c>
      <c r="D128" s="52">
        <v>394</v>
      </c>
      <c r="E128" s="16" t="s">
        <v>78</v>
      </c>
      <c r="F128" s="85">
        <v>89000</v>
      </c>
      <c r="G128" s="77">
        <v>44504</v>
      </c>
      <c r="H128" s="71">
        <f>ROUND(F128/36,0)</f>
        <v>2472</v>
      </c>
      <c r="I128" s="69">
        <f t="shared" si="55"/>
        <v>491</v>
      </c>
      <c r="J128" s="99">
        <f t="shared" si="53"/>
        <v>2963</v>
      </c>
      <c r="K128" s="106">
        <f t="shared" si="54"/>
        <v>42032</v>
      </c>
    </row>
    <row r="129" spans="1:11" ht="15.75">
      <c r="A129" s="14">
        <v>15</v>
      </c>
      <c r="B129" s="57" t="s">
        <v>109</v>
      </c>
      <c r="C129" s="58" t="s">
        <v>272</v>
      </c>
      <c r="D129" s="64">
        <v>14</v>
      </c>
      <c r="E129" s="58" t="s">
        <v>39</v>
      </c>
      <c r="F129" s="89">
        <v>42000</v>
      </c>
      <c r="G129" s="82">
        <v>13992</v>
      </c>
      <c r="H129" s="83">
        <v>1167</v>
      </c>
      <c r="I129" s="83">
        <f>ROUND(G129*11.5%*31/365,0)</f>
        <v>137</v>
      </c>
      <c r="J129" s="83">
        <f t="shared" si="53"/>
        <v>1304</v>
      </c>
      <c r="K129" s="83">
        <f t="shared" si="54"/>
        <v>12825</v>
      </c>
    </row>
    <row r="130" spans="1:11" ht="16.5">
      <c r="A130" s="34"/>
      <c r="B130" s="13" t="s">
        <v>4</v>
      </c>
      <c r="C130" s="20"/>
      <c r="D130" s="20"/>
      <c r="E130" s="20"/>
      <c r="F130" s="72">
        <f t="shared" ref="F130:K130" si="56">SUM(F115:F129)</f>
        <v>1456000</v>
      </c>
      <c r="G130" s="72">
        <f t="shared" si="56"/>
        <v>366832</v>
      </c>
      <c r="H130" s="72">
        <f t="shared" si="56"/>
        <v>42257</v>
      </c>
      <c r="I130" s="72">
        <f t="shared" si="56"/>
        <v>4033</v>
      </c>
      <c r="J130" s="72">
        <f t="shared" si="56"/>
        <v>46290</v>
      </c>
      <c r="K130" s="72">
        <f t="shared" si="56"/>
        <v>324575</v>
      </c>
    </row>
    <row r="131" spans="1:11" ht="16.5">
      <c r="A131" s="34"/>
      <c r="B131" s="29"/>
      <c r="C131" s="30"/>
      <c r="D131" s="30"/>
      <c r="E131" s="30"/>
      <c r="F131" s="74"/>
      <c r="G131" s="79"/>
      <c r="H131" s="74"/>
      <c r="I131" s="80"/>
      <c r="J131" s="74"/>
      <c r="K131" s="55"/>
    </row>
    <row r="132" spans="1:11" ht="16.5">
      <c r="A132" s="14"/>
      <c r="B132" s="29" t="s">
        <v>125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5.75">
      <c r="A133" s="14">
        <v>1</v>
      </c>
      <c r="B133" s="14" t="s">
        <v>126</v>
      </c>
      <c r="C133" s="16" t="s">
        <v>127</v>
      </c>
      <c r="D133" s="17">
        <v>247</v>
      </c>
      <c r="E133" s="16" t="s">
        <v>78</v>
      </c>
      <c r="F133" s="70">
        <v>100000</v>
      </c>
      <c r="G133" s="70">
        <v>19438</v>
      </c>
      <c r="H133" s="71">
        <f t="shared" ref="H133" si="57">ROUND(F133/36,0)</f>
        <v>2778</v>
      </c>
      <c r="I133" s="69">
        <f>ROUND(G133*13%*31/365,0)</f>
        <v>215</v>
      </c>
      <c r="J133" s="102">
        <f t="shared" ref="J133" si="58">SUM(H133:I133)</f>
        <v>2993</v>
      </c>
      <c r="K133" s="106">
        <f t="shared" ref="K133:K137" si="59">G133-H133</f>
        <v>16660</v>
      </c>
    </row>
    <row r="134" spans="1:11" ht="15.75">
      <c r="A134" s="14">
        <v>2</v>
      </c>
      <c r="B134" s="14" t="s">
        <v>137</v>
      </c>
      <c r="C134" s="16" t="s">
        <v>230</v>
      </c>
      <c r="D134" s="17">
        <v>355</v>
      </c>
      <c r="E134" s="16" t="s">
        <v>78</v>
      </c>
      <c r="F134" s="70">
        <v>50000</v>
      </c>
      <c r="G134" s="70">
        <v>16664</v>
      </c>
      <c r="H134" s="71">
        <f>ROUND(F134/36,0)</f>
        <v>1389</v>
      </c>
      <c r="I134" s="69">
        <f t="shared" ref="I134:I137" si="60">ROUND(G134*13%*31/365,0)</f>
        <v>184</v>
      </c>
      <c r="J134" s="102">
        <f>SUM(H134:I134)</f>
        <v>1573</v>
      </c>
      <c r="K134" s="106">
        <f t="shared" si="59"/>
        <v>15275</v>
      </c>
    </row>
    <row r="135" spans="1:11" ht="16.5">
      <c r="A135" s="14">
        <v>3</v>
      </c>
      <c r="B135" s="14" t="s">
        <v>151</v>
      </c>
      <c r="C135" s="16" t="s">
        <v>177</v>
      </c>
      <c r="D135" s="22">
        <v>302</v>
      </c>
      <c r="E135" s="22" t="s">
        <v>78</v>
      </c>
      <c r="F135" s="85">
        <v>90000</v>
      </c>
      <c r="G135" s="77">
        <v>22500</v>
      </c>
      <c r="H135" s="71">
        <f>ROUND(F135/36,0)</f>
        <v>2500</v>
      </c>
      <c r="I135" s="69">
        <f t="shared" si="60"/>
        <v>248</v>
      </c>
      <c r="J135" s="99">
        <f t="shared" ref="J135:J136" si="61">SUM(H135:I135)</f>
        <v>2748</v>
      </c>
      <c r="K135" s="106">
        <f t="shared" si="59"/>
        <v>20000</v>
      </c>
    </row>
    <row r="136" spans="1:11" ht="16.5">
      <c r="A136" s="14">
        <v>4</v>
      </c>
      <c r="B136" s="14" t="s">
        <v>151</v>
      </c>
      <c r="C136" s="16" t="s">
        <v>178</v>
      </c>
      <c r="D136" s="22">
        <v>303</v>
      </c>
      <c r="E136" s="22" t="s">
        <v>78</v>
      </c>
      <c r="F136" s="85">
        <v>100000</v>
      </c>
      <c r="G136" s="77">
        <v>24994</v>
      </c>
      <c r="H136" s="71">
        <f>ROUND(F136/36,0)</f>
        <v>2778</v>
      </c>
      <c r="I136" s="69">
        <f t="shared" si="60"/>
        <v>276</v>
      </c>
      <c r="J136" s="99">
        <f t="shared" si="61"/>
        <v>3054</v>
      </c>
      <c r="K136" s="106">
        <f t="shared" si="59"/>
        <v>22216</v>
      </c>
    </row>
    <row r="137" spans="1:11" ht="15.75">
      <c r="A137" s="14">
        <v>5</v>
      </c>
      <c r="B137" s="14" t="s">
        <v>134</v>
      </c>
      <c r="C137" s="16" t="s">
        <v>245</v>
      </c>
      <c r="D137" s="52">
        <v>364</v>
      </c>
      <c r="E137" s="16" t="s">
        <v>78</v>
      </c>
      <c r="F137" s="85">
        <v>100000</v>
      </c>
      <c r="G137" s="70">
        <v>38884</v>
      </c>
      <c r="H137" s="71">
        <f>ROUND(F137/36,0)</f>
        <v>2778</v>
      </c>
      <c r="I137" s="69">
        <f t="shared" si="60"/>
        <v>429</v>
      </c>
      <c r="J137" s="102">
        <f>SUM(H137:I137)</f>
        <v>3207</v>
      </c>
      <c r="K137" s="106">
        <f t="shared" si="59"/>
        <v>36106</v>
      </c>
    </row>
    <row r="138" spans="1:11" ht="16.5">
      <c r="A138" s="34"/>
      <c r="B138" s="13" t="s">
        <v>4</v>
      </c>
      <c r="C138" s="20"/>
      <c r="D138" s="20"/>
      <c r="E138" s="20"/>
      <c r="F138" s="88">
        <f t="shared" ref="F138:K138" si="62">SUM(F133:F137)</f>
        <v>440000</v>
      </c>
      <c r="G138" s="88">
        <f t="shared" si="62"/>
        <v>122480</v>
      </c>
      <c r="H138" s="88">
        <f t="shared" si="62"/>
        <v>12223</v>
      </c>
      <c r="I138" s="88">
        <f t="shared" si="62"/>
        <v>1352</v>
      </c>
      <c r="J138" s="88">
        <f t="shared" si="62"/>
        <v>13575</v>
      </c>
      <c r="K138" s="88">
        <f t="shared" si="62"/>
        <v>110257</v>
      </c>
    </row>
    <row r="139" spans="1:11" ht="16.5">
      <c r="A139" s="34"/>
      <c r="B139" s="29"/>
      <c r="C139" s="30"/>
      <c r="D139" s="30"/>
      <c r="E139" s="30"/>
      <c r="F139" s="78"/>
      <c r="G139" s="79"/>
      <c r="H139" s="74"/>
      <c r="I139" s="80"/>
      <c r="J139" s="74"/>
      <c r="K139" s="55"/>
    </row>
    <row r="140" spans="1:11" ht="16.5">
      <c r="A140" s="34"/>
      <c r="B140" s="29" t="s">
        <v>148</v>
      </c>
      <c r="C140" s="30"/>
      <c r="D140" s="48"/>
      <c r="E140" s="30"/>
      <c r="F140" s="86"/>
      <c r="G140" s="79"/>
      <c r="H140" s="74"/>
      <c r="I140" s="80"/>
      <c r="J140" s="74"/>
      <c r="K140" s="55"/>
    </row>
    <row r="141" spans="1:11" ht="15.75">
      <c r="A141" s="14">
        <v>1</v>
      </c>
      <c r="B141" s="14" t="s">
        <v>148</v>
      </c>
      <c r="C141" s="16" t="s">
        <v>205</v>
      </c>
      <c r="D141" s="52">
        <v>323</v>
      </c>
      <c r="E141" s="16" t="s">
        <v>78</v>
      </c>
      <c r="F141" s="85">
        <v>100000</v>
      </c>
      <c r="G141" s="77">
        <v>27772</v>
      </c>
      <c r="H141" s="71">
        <f>ROUND(F141/36,0)</f>
        <v>2778</v>
      </c>
      <c r="I141" s="69">
        <f>ROUND(G141*13%*31/365,0)</f>
        <v>307</v>
      </c>
      <c r="J141" s="99">
        <f t="shared" ref="J141:J145" si="63">SUM(H141:I141)</f>
        <v>3085</v>
      </c>
      <c r="K141" s="106">
        <f t="shared" ref="K141:K146" si="64">G141-H141</f>
        <v>24994</v>
      </c>
    </row>
    <row r="142" spans="1:11" ht="15.75">
      <c r="A142" s="14">
        <v>2</v>
      </c>
      <c r="B142" s="14" t="s">
        <v>148</v>
      </c>
      <c r="C142" s="16" t="s">
        <v>241</v>
      </c>
      <c r="D142" s="52">
        <v>363</v>
      </c>
      <c r="E142" s="16" t="s">
        <v>78</v>
      </c>
      <c r="F142" s="85">
        <v>40000</v>
      </c>
      <c r="G142" s="77">
        <v>14447</v>
      </c>
      <c r="H142" s="71">
        <f>ROUND(F142/36,0)</f>
        <v>1111</v>
      </c>
      <c r="I142" s="69">
        <f t="shared" ref="I142:I145" si="65">ROUND(G142*13%*31/365,0)</f>
        <v>160</v>
      </c>
      <c r="J142" s="99">
        <f t="shared" si="63"/>
        <v>1271</v>
      </c>
      <c r="K142" s="106">
        <f t="shared" si="64"/>
        <v>13336</v>
      </c>
    </row>
    <row r="143" spans="1:11" ht="15.75">
      <c r="A143" s="14">
        <v>3</v>
      </c>
      <c r="B143" s="14" t="s">
        <v>148</v>
      </c>
      <c r="C143" s="16" t="s">
        <v>279</v>
      </c>
      <c r="D143" s="52">
        <v>406</v>
      </c>
      <c r="E143" s="16" t="s">
        <v>78</v>
      </c>
      <c r="F143" s="85">
        <v>260000</v>
      </c>
      <c r="G143" s="77">
        <v>121328</v>
      </c>
      <c r="H143" s="71">
        <v>8667</v>
      </c>
      <c r="I143" s="69">
        <f t="shared" si="65"/>
        <v>1340</v>
      </c>
      <c r="J143" s="99">
        <f t="shared" si="63"/>
        <v>10007</v>
      </c>
      <c r="K143" s="106">
        <f t="shared" si="64"/>
        <v>112661</v>
      </c>
    </row>
    <row r="144" spans="1:11" ht="15.75">
      <c r="A144" s="14">
        <v>4</v>
      </c>
      <c r="B144" s="14" t="s">
        <v>215</v>
      </c>
      <c r="C144" s="16" t="s">
        <v>216</v>
      </c>
      <c r="D144" s="52">
        <v>342</v>
      </c>
      <c r="E144" s="16" t="s">
        <v>78</v>
      </c>
      <c r="F144" s="85">
        <v>80000</v>
      </c>
      <c r="G144" s="77">
        <v>24450</v>
      </c>
      <c r="H144" s="71">
        <v>2222</v>
      </c>
      <c r="I144" s="69">
        <f t="shared" si="65"/>
        <v>270</v>
      </c>
      <c r="J144" s="99">
        <f t="shared" si="63"/>
        <v>2492</v>
      </c>
      <c r="K144" s="106">
        <f t="shared" si="64"/>
        <v>22228</v>
      </c>
    </row>
    <row r="145" spans="1:11" ht="15.75">
      <c r="A145" s="14">
        <v>5</v>
      </c>
      <c r="B145" s="14" t="s">
        <v>149</v>
      </c>
      <c r="C145" s="16" t="s">
        <v>150</v>
      </c>
      <c r="D145" s="52">
        <v>266</v>
      </c>
      <c r="E145" s="16" t="s">
        <v>78</v>
      </c>
      <c r="F145" s="85">
        <v>155000</v>
      </c>
      <c r="G145" s="77">
        <v>34432</v>
      </c>
      <c r="H145" s="71">
        <f t="shared" ref="H145:H146" si="66">ROUND(F145/36,0)</f>
        <v>4306</v>
      </c>
      <c r="I145" s="69">
        <f t="shared" si="65"/>
        <v>380</v>
      </c>
      <c r="J145" s="99">
        <f t="shared" si="63"/>
        <v>4686</v>
      </c>
      <c r="K145" s="106">
        <f t="shared" si="64"/>
        <v>30126</v>
      </c>
    </row>
    <row r="146" spans="1:11" ht="15.75">
      <c r="A146" s="14">
        <v>6</v>
      </c>
      <c r="B146" s="57" t="s">
        <v>149</v>
      </c>
      <c r="C146" s="58" t="s">
        <v>271</v>
      </c>
      <c r="D146" s="64">
        <v>11</v>
      </c>
      <c r="E146" s="58" t="s">
        <v>39</v>
      </c>
      <c r="F146" s="89">
        <v>40600</v>
      </c>
      <c r="G146" s="82">
        <v>9016</v>
      </c>
      <c r="H146" s="83">
        <f t="shared" si="66"/>
        <v>1128</v>
      </c>
      <c r="I146" s="83">
        <f>ROUND(G146*11.5%*31/365,0)</f>
        <v>88</v>
      </c>
      <c r="J146" s="101">
        <f>SUM(H146:I146)</f>
        <v>1216</v>
      </c>
      <c r="K146" s="106">
        <f t="shared" si="64"/>
        <v>7888</v>
      </c>
    </row>
    <row r="147" spans="1:11" ht="16.5">
      <c r="A147" s="34"/>
      <c r="B147" s="13" t="s">
        <v>4</v>
      </c>
      <c r="C147" s="20"/>
      <c r="D147" s="46"/>
      <c r="E147" s="20"/>
      <c r="F147" s="72">
        <f t="shared" ref="F147:K147" si="67">SUM(F141:F146)</f>
        <v>675600</v>
      </c>
      <c r="G147" s="72">
        <f t="shared" si="67"/>
        <v>231445</v>
      </c>
      <c r="H147" s="72">
        <f t="shared" si="67"/>
        <v>20212</v>
      </c>
      <c r="I147" s="72">
        <f t="shared" si="67"/>
        <v>2545</v>
      </c>
      <c r="J147" s="72">
        <f>SUM(J141:J146)</f>
        <v>22757</v>
      </c>
      <c r="K147" s="72">
        <f t="shared" si="67"/>
        <v>211233</v>
      </c>
    </row>
    <row r="148" spans="1:11" ht="16.5">
      <c r="A148" s="34"/>
      <c r="B148" s="29"/>
      <c r="C148" s="30"/>
      <c r="D148" s="32"/>
      <c r="E148" s="32"/>
      <c r="F148" s="74"/>
      <c r="G148" s="74"/>
      <c r="H148" s="74"/>
      <c r="I148" s="74"/>
      <c r="J148" s="74"/>
      <c r="K148" s="100"/>
    </row>
    <row r="149" spans="1:11" ht="16.5">
      <c r="A149" s="143"/>
      <c r="B149" s="29" t="s">
        <v>162</v>
      </c>
      <c r="C149" s="144"/>
      <c r="D149" s="145"/>
      <c r="E149" s="145"/>
      <c r="F149" s="146"/>
      <c r="G149" s="147"/>
      <c r="H149" s="148"/>
      <c r="I149" s="94"/>
      <c r="J149" s="149"/>
      <c r="K149" s="150"/>
    </row>
    <row r="150" spans="1:11" ht="16.5">
      <c r="A150" s="14">
        <v>1</v>
      </c>
      <c r="B150" s="67" t="s">
        <v>163</v>
      </c>
      <c r="C150" s="16" t="s">
        <v>200</v>
      </c>
      <c r="D150" s="22">
        <v>283</v>
      </c>
      <c r="E150" s="22" t="s">
        <v>78</v>
      </c>
      <c r="F150" s="85">
        <v>100000</v>
      </c>
      <c r="G150" s="77">
        <v>24994</v>
      </c>
      <c r="H150" s="71">
        <f>ROUND(F150/36,0)</f>
        <v>2778</v>
      </c>
      <c r="I150" s="69">
        <f>ROUND(G150*13%*31/365,0)</f>
        <v>276</v>
      </c>
      <c r="J150" s="104">
        <f>SUM(H150:I150)</f>
        <v>3054</v>
      </c>
      <c r="K150" s="106">
        <f t="shared" ref="K150:K152" si="68">G150-H150</f>
        <v>22216</v>
      </c>
    </row>
    <row r="151" spans="1:11" ht="16.5">
      <c r="A151" s="14">
        <v>2</v>
      </c>
      <c r="B151" s="67" t="s">
        <v>227</v>
      </c>
      <c r="C151" s="16" t="s">
        <v>228</v>
      </c>
      <c r="D151" s="22">
        <v>353</v>
      </c>
      <c r="E151" s="22" t="s">
        <v>78</v>
      </c>
      <c r="F151" s="85">
        <v>68000</v>
      </c>
      <c r="G151" s="77">
        <v>22664</v>
      </c>
      <c r="H151" s="71">
        <f>ROUND(F151/36,0)</f>
        <v>1889</v>
      </c>
      <c r="I151" s="69">
        <f t="shared" ref="I151:I152" si="69">ROUND(G151*13%*31/365,0)</f>
        <v>250</v>
      </c>
      <c r="J151" s="104">
        <f>SUM(H151:I151)</f>
        <v>2139</v>
      </c>
      <c r="K151" s="106">
        <f t="shared" si="68"/>
        <v>20775</v>
      </c>
    </row>
    <row r="152" spans="1:11" ht="16.5">
      <c r="A152" s="14">
        <v>3</v>
      </c>
      <c r="B152" s="67" t="s">
        <v>227</v>
      </c>
      <c r="C152" s="16" t="s">
        <v>258</v>
      </c>
      <c r="D152" s="22">
        <v>383</v>
      </c>
      <c r="E152" s="22" t="s">
        <v>78</v>
      </c>
      <c r="F152" s="85">
        <v>90000</v>
      </c>
      <c r="G152" s="77">
        <v>40000</v>
      </c>
      <c r="H152" s="71">
        <f>ROUND(F152/36,0)</f>
        <v>2500</v>
      </c>
      <c r="I152" s="69">
        <f t="shared" si="69"/>
        <v>442</v>
      </c>
      <c r="J152" s="104">
        <f>SUM(H152:I152)</f>
        <v>2942</v>
      </c>
      <c r="K152" s="106">
        <f t="shared" si="68"/>
        <v>37500</v>
      </c>
    </row>
    <row r="153" spans="1:11" ht="16.5">
      <c r="A153" s="34"/>
      <c r="B153" s="56" t="s">
        <v>4</v>
      </c>
      <c r="C153" s="30"/>
      <c r="D153" s="30"/>
      <c r="E153" s="30"/>
      <c r="F153" s="97">
        <f>SUM(F150:F152)</f>
        <v>258000</v>
      </c>
      <c r="G153" s="97">
        <f t="shared" ref="G153:K153" si="70">SUM(G150:G152)</f>
        <v>87658</v>
      </c>
      <c r="H153" s="97">
        <f t="shared" si="70"/>
        <v>7167</v>
      </c>
      <c r="I153" s="97">
        <f t="shared" si="70"/>
        <v>968</v>
      </c>
      <c r="J153" s="97">
        <f t="shared" si="70"/>
        <v>8135</v>
      </c>
      <c r="K153" s="97">
        <f t="shared" si="70"/>
        <v>80491</v>
      </c>
    </row>
    <row r="154" spans="1:11" ht="16.5">
      <c r="A154" s="34"/>
      <c r="B154" s="29"/>
      <c r="C154" s="30"/>
      <c r="D154" s="30"/>
      <c r="E154" s="30"/>
      <c r="F154" s="91"/>
      <c r="G154" s="91"/>
      <c r="H154" s="74"/>
      <c r="I154" s="74"/>
      <c r="J154" s="74"/>
      <c r="K154" s="133"/>
    </row>
    <row r="155" spans="1:11" ht="16.5">
      <c r="A155" s="34"/>
      <c r="B155" s="29" t="s">
        <v>282</v>
      </c>
      <c r="C155" s="30"/>
      <c r="D155" s="30"/>
      <c r="E155" s="30"/>
      <c r="F155" s="78"/>
      <c r="G155" s="79"/>
      <c r="H155" s="74"/>
      <c r="I155" s="80"/>
      <c r="J155" s="74"/>
      <c r="K155" s="55"/>
    </row>
    <row r="156" spans="1:11" ht="16.5">
      <c r="A156" s="14">
        <v>1</v>
      </c>
      <c r="B156" s="67" t="s">
        <v>359</v>
      </c>
      <c r="C156" s="16" t="s">
        <v>360</v>
      </c>
      <c r="D156" s="22">
        <v>77</v>
      </c>
      <c r="E156" s="22" t="s">
        <v>78</v>
      </c>
      <c r="F156" s="85">
        <v>150000</v>
      </c>
      <c r="G156" s="77">
        <v>145833</v>
      </c>
      <c r="H156" s="71">
        <f>ROUND(F156/36,0)</f>
        <v>4167</v>
      </c>
      <c r="I156" s="69">
        <f>ROUND(G156*13%*31/365,0)</f>
        <v>1610</v>
      </c>
      <c r="J156" s="104">
        <f>SUM(H156:I156)</f>
        <v>5777</v>
      </c>
      <c r="K156" s="106">
        <f t="shared" ref="K156" si="71">G156-H156</f>
        <v>141666</v>
      </c>
    </row>
    <row r="157" spans="1:11" ht="16.5">
      <c r="A157" s="34"/>
      <c r="B157" s="29"/>
      <c r="C157" s="30"/>
      <c r="D157" s="30"/>
      <c r="E157" s="30"/>
      <c r="F157" s="97">
        <f>SUM(F156)</f>
        <v>150000</v>
      </c>
      <c r="G157" s="97">
        <f t="shared" ref="G157:K157" si="72">SUM(G156)</f>
        <v>145833</v>
      </c>
      <c r="H157" s="97">
        <f t="shared" si="72"/>
        <v>4167</v>
      </c>
      <c r="I157" s="97">
        <f t="shared" si="72"/>
        <v>1610</v>
      </c>
      <c r="J157" s="97">
        <f t="shared" si="72"/>
        <v>5777</v>
      </c>
      <c r="K157" s="97">
        <f t="shared" si="72"/>
        <v>141666</v>
      </c>
    </row>
    <row r="158" spans="1:11" ht="16.5">
      <c r="A158" s="34"/>
      <c r="B158" s="29" t="s">
        <v>300</v>
      </c>
      <c r="C158" s="30"/>
      <c r="D158" s="30"/>
      <c r="E158" s="30"/>
      <c r="F158" s="78"/>
      <c r="G158" s="79"/>
      <c r="H158" s="74"/>
      <c r="I158" s="80"/>
      <c r="J158" s="74"/>
      <c r="K158" s="55"/>
    </row>
    <row r="159" spans="1:11" ht="16.5">
      <c r="A159" s="14">
        <v>1</v>
      </c>
      <c r="B159" s="67" t="s">
        <v>301</v>
      </c>
      <c r="C159" s="16" t="s">
        <v>302</v>
      </c>
      <c r="D159" s="22">
        <v>8</v>
      </c>
      <c r="E159" s="22" t="s">
        <v>78</v>
      </c>
      <c r="F159" s="85">
        <v>200000</v>
      </c>
      <c r="G159" s="77">
        <v>138884</v>
      </c>
      <c r="H159" s="71">
        <f>ROUND(F159/36,0)</f>
        <v>5556</v>
      </c>
      <c r="I159" s="69">
        <f>ROUND(G159*13%*31/365,0)</f>
        <v>1533</v>
      </c>
      <c r="J159" s="104">
        <f>SUM(H159:I159)</f>
        <v>7089</v>
      </c>
      <c r="K159" s="106">
        <f>SUM(G159-H159)</f>
        <v>133328</v>
      </c>
    </row>
    <row r="160" spans="1:11" ht="16.5">
      <c r="A160" s="152">
        <v>2</v>
      </c>
      <c r="B160" s="67" t="s">
        <v>301</v>
      </c>
      <c r="C160" s="16" t="s">
        <v>304</v>
      </c>
      <c r="D160" s="22">
        <v>12</v>
      </c>
      <c r="E160" s="22" t="s">
        <v>78</v>
      </c>
      <c r="F160" s="85">
        <v>200000</v>
      </c>
      <c r="G160" s="77">
        <v>138884</v>
      </c>
      <c r="H160" s="71">
        <f>ROUND(F160/36,0)</f>
        <v>5556</v>
      </c>
      <c r="I160" s="69">
        <f t="shared" ref="I160:I161" si="73">ROUND(G160*13%*31/365,0)</f>
        <v>1533</v>
      </c>
      <c r="J160" s="104">
        <f>SUM(H160:I160)</f>
        <v>7089</v>
      </c>
      <c r="K160" s="106">
        <f t="shared" ref="K160:K161" si="74">SUM(G160-H160)</f>
        <v>133328</v>
      </c>
    </row>
    <row r="161" spans="1:12" ht="16.5">
      <c r="A161" s="152">
        <v>3</v>
      </c>
      <c r="B161" s="152" t="s">
        <v>301</v>
      </c>
      <c r="C161" s="16" t="s">
        <v>303</v>
      </c>
      <c r="D161" s="22">
        <v>10</v>
      </c>
      <c r="E161" s="22" t="s">
        <v>78</v>
      </c>
      <c r="F161" s="85">
        <v>150000</v>
      </c>
      <c r="G161" s="77">
        <v>104163</v>
      </c>
      <c r="H161" s="71">
        <v>4167</v>
      </c>
      <c r="I161" s="69">
        <f t="shared" si="73"/>
        <v>1150</v>
      </c>
      <c r="J161" s="104">
        <f>SUM(H161:I161)</f>
        <v>5317</v>
      </c>
      <c r="K161" s="106">
        <f t="shared" si="74"/>
        <v>99996</v>
      </c>
    </row>
    <row r="162" spans="1:12" ht="16.5">
      <c r="A162" s="34"/>
      <c r="B162" s="29"/>
      <c r="C162" s="30"/>
      <c r="D162" s="30"/>
      <c r="E162" s="30"/>
      <c r="F162" s="97">
        <f>SUM(F159:F161)</f>
        <v>550000</v>
      </c>
      <c r="G162" s="97">
        <f t="shared" ref="G162:K162" si="75">SUM(G159:G161)</f>
        <v>381931</v>
      </c>
      <c r="H162" s="97">
        <f t="shared" si="75"/>
        <v>15279</v>
      </c>
      <c r="I162" s="97">
        <f t="shared" si="75"/>
        <v>4216</v>
      </c>
      <c r="J162" s="97">
        <f t="shared" si="75"/>
        <v>19495</v>
      </c>
      <c r="K162" s="97">
        <f t="shared" si="75"/>
        <v>366652</v>
      </c>
    </row>
    <row r="163" spans="1:12" ht="16.5">
      <c r="A163" s="34"/>
      <c r="B163" s="29" t="s">
        <v>352</v>
      </c>
      <c r="C163" s="30"/>
      <c r="D163" s="30"/>
      <c r="E163" s="30"/>
      <c r="F163" s="78"/>
      <c r="G163" s="79"/>
      <c r="H163" s="74"/>
      <c r="I163" s="80"/>
      <c r="J163" s="74"/>
      <c r="K163" s="55"/>
    </row>
    <row r="164" spans="1:12" ht="16.5">
      <c r="A164" s="14">
        <v>1</v>
      </c>
      <c r="B164" s="67" t="s">
        <v>350</v>
      </c>
      <c r="C164" s="16" t="s">
        <v>351</v>
      </c>
      <c r="D164" s="22">
        <v>71</v>
      </c>
      <c r="E164" s="22" t="s">
        <v>78</v>
      </c>
      <c r="F164" s="85">
        <v>180000</v>
      </c>
      <c r="G164" s="77">
        <v>165000</v>
      </c>
      <c r="H164" s="71">
        <f>ROUND(F164/36,0)</f>
        <v>5000</v>
      </c>
      <c r="I164" s="69">
        <f>ROUND(G164*13%*31/365,0)</f>
        <v>1822</v>
      </c>
      <c r="J164" s="104">
        <f>SUM(H164:I164)</f>
        <v>6822</v>
      </c>
      <c r="K164" s="106">
        <f t="shared" ref="K164" si="76">G164-H164</f>
        <v>160000</v>
      </c>
    </row>
    <row r="165" spans="1:12" ht="16.5">
      <c r="A165" s="34"/>
      <c r="B165" s="29"/>
      <c r="C165" s="30"/>
      <c r="D165" s="30"/>
      <c r="E165" s="30"/>
      <c r="F165" s="97">
        <f>SUM(F164)</f>
        <v>180000</v>
      </c>
      <c r="G165" s="97">
        <f t="shared" ref="G165:K165" si="77">SUM(G164)</f>
        <v>165000</v>
      </c>
      <c r="H165" s="97">
        <f t="shared" si="77"/>
        <v>5000</v>
      </c>
      <c r="I165" s="97">
        <f t="shared" si="77"/>
        <v>1822</v>
      </c>
      <c r="J165" s="97">
        <f t="shared" si="77"/>
        <v>6822</v>
      </c>
      <c r="K165" s="97">
        <f t="shared" si="77"/>
        <v>160000</v>
      </c>
    </row>
    <row r="166" spans="1:12" ht="17.25" thickBot="1">
      <c r="A166" s="34"/>
      <c r="B166" s="29"/>
      <c r="C166" s="30"/>
      <c r="D166" s="30"/>
      <c r="E166" s="30"/>
      <c r="F166" s="97"/>
      <c r="G166" s="97"/>
      <c r="H166" s="72"/>
      <c r="I166" s="72"/>
      <c r="J166" s="72"/>
      <c r="K166" s="131"/>
    </row>
    <row r="167" spans="1:12" ht="17.25" thickBot="1">
      <c r="B167" s="51" t="s">
        <v>20</v>
      </c>
      <c r="C167" s="39"/>
      <c r="D167" s="39"/>
      <c r="E167" s="39"/>
      <c r="F167" s="72">
        <f>SUM(F8+F23+F35+F47+F61+F79+F87+F106+F112+F130+F138+F147+F153+F157+F162+F165)</f>
        <v>14102600</v>
      </c>
      <c r="G167" s="72">
        <f t="shared" ref="G167:K167" si="78">SUM(G8+G23+G35+G47+G61+G79+G87+G106+G112+G130+G138+G147+G153+G157+G162+G165)</f>
        <v>6427409</v>
      </c>
      <c r="H167" s="72">
        <f t="shared" si="78"/>
        <v>401674</v>
      </c>
      <c r="I167" s="72">
        <f t="shared" si="78"/>
        <v>72361</v>
      </c>
      <c r="J167" s="72">
        <f t="shared" si="78"/>
        <v>474035</v>
      </c>
      <c r="K167" s="72">
        <f t="shared" si="78"/>
        <v>6025735</v>
      </c>
    </row>
    <row r="168" spans="1:12">
      <c r="B168" s="2"/>
      <c r="C168" s="2"/>
      <c r="D168" s="3"/>
      <c r="E168" s="3"/>
      <c r="F168" s="3"/>
      <c r="G168" s="3"/>
    </row>
    <row r="169" spans="1:12">
      <c r="B169" s="2"/>
      <c r="C169" s="2"/>
      <c r="D169" s="3"/>
      <c r="E169" s="3"/>
      <c r="F169" s="3"/>
      <c r="G169" s="3"/>
    </row>
    <row r="170" spans="1:12" ht="18.75">
      <c r="E170" s="4"/>
      <c r="F170" s="1"/>
      <c r="G170" s="1"/>
      <c r="L170" t="s">
        <v>321</v>
      </c>
    </row>
    <row r="171" spans="1:12">
      <c r="F171" s="1"/>
      <c r="G171" s="1"/>
    </row>
    <row r="173" spans="1:12" ht="16.5">
      <c r="B173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6" max="10" man="1"/>
    <brk id="80" max="10" man="1"/>
    <brk id="131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M181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5.42578125" customWidth="1"/>
    <col min="3" max="3" width="26.1406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356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56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52774</v>
      </c>
      <c r="H5" s="71">
        <f t="shared" ref="H5:H6" si="0">ROUND(F5/36,0)</f>
        <v>2778</v>
      </c>
      <c r="I5" s="69">
        <f>ROUND(G5*13%*30/365,0)</f>
        <v>564</v>
      </c>
      <c r="J5" s="71">
        <f t="shared" ref="J5" si="1">SUM(H5:I5)</f>
        <v>3342</v>
      </c>
      <c r="K5" s="135">
        <f t="shared" ref="K5:K6" si="2">G5-H5</f>
        <v>49996</v>
      </c>
    </row>
    <row r="6" spans="1:11" ht="16.5">
      <c r="A6" s="10">
        <v>2</v>
      </c>
      <c r="B6" s="156" t="s">
        <v>353</v>
      </c>
      <c r="C6" s="122" t="s">
        <v>354</v>
      </c>
      <c r="D6" s="124">
        <v>72</v>
      </c>
      <c r="E6" s="122" t="s">
        <v>38</v>
      </c>
      <c r="F6" s="70">
        <v>30000</v>
      </c>
      <c r="G6" s="77">
        <v>29167</v>
      </c>
      <c r="H6" s="71">
        <f t="shared" si="0"/>
        <v>833</v>
      </c>
      <c r="I6" s="69">
        <f>ROUND(G6*13%*30/365,0)</f>
        <v>312</v>
      </c>
      <c r="J6" s="71">
        <f t="shared" ref="J6" si="3">SUM(H6:I6)</f>
        <v>1145</v>
      </c>
      <c r="K6" s="135">
        <f t="shared" si="2"/>
        <v>28334</v>
      </c>
    </row>
    <row r="7" spans="1:11" ht="16.5">
      <c r="A7" s="10">
        <v>3</v>
      </c>
      <c r="B7" s="156" t="s">
        <v>353</v>
      </c>
      <c r="C7" s="122" t="s">
        <v>354</v>
      </c>
      <c r="D7" s="124">
        <v>74</v>
      </c>
      <c r="E7" s="122" t="s">
        <v>38</v>
      </c>
      <c r="F7" s="70">
        <v>50000</v>
      </c>
      <c r="G7" s="77">
        <v>50000</v>
      </c>
      <c r="H7" s="71">
        <f t="shared" ref="H7" si="4">ROUND(F7/36,0)</f>
        <v>1389</v>
      </c>
      <c r="I7" s="69">
        <v>801</v>
      </c>
      <c r="J7" s="71">
        <f t="shared" ref="J7" si="5">SUM(H7:I7)</f>
        <v>2190</v>
      </c>
      <c r="K7" s="135">
        <f t="shared" ref="K7" si="6">G7-H7</f>
        <v>48611</v>
      </c>
    </row>
    <row r="8" spans="1:11" ht="16.5">
      <c r="A8" s="10"/>
      <c r="B8" s="13" t="s">
        <v>4</v>
      </c>
      <c r="C8" s="10"/>
      <c r="D8" s="10"/>
      <c r="E8" s="10"/>
      <c r="F8" s="127">
        <f>SUM(F5:F7)</f>
        <v>180000</v>
      </c>
      <c r="G8" s="127">
        <f t="shared" ref="G8:K8" si="7">SUM(G5:G7)</f>
        <v>131941</v>
      </c>
      <c r="H8" s="127">
        <f t="shared" si="7"/>
        <v>5000</v>
      </c>
      <c r="I8" s="127">
        <f t="shared" si="7"/>
        <v>1677</v>
      </c>
      <c r="J8" s="127">
        <f t="shared" si="7"/>
        <v>6677</v>
      </c>
      <c r="K8" s="127">
        <f t="shared" si="7"/>
        <v>126941</v>
      </c>
    </row>
    <row r="9" spans="1:11" ht="16.5">
      <c r="A9" s="28"/>
      <c r="B9" s="29" t="s">
        <v>5</v>
      </c>
      <c r="C9" s="30"/>
      <c r="D9" s="30"/>
      <c r="E9" s="30"/>
      <c r="F9" s="73"/>
      <c r="G9" s="73"/>
      <c r="H9" s="75"/>
      <c r="I9" s="76"/>
      <c r="J9" s="76"/>
      <c r="K9" s="120"/>
    </row>
    <row r="10" spans="1:11" ht="15.75">
      <c r="A10" s="15">
        <v>1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161946</v>
      </c>
      <c r="H10" s="71">
        <f>ROUND(F10/36,0)</f>
        <v>7361</v>
      </c>
      <c r="I10" s="69">
        <f>ROUND(G10*13%*30/365,0)</f>
        <v>1730</v>
      </c>
      <c r="J10" s="71">
        <f>SUM(H10:I10)</f>
        <v>9091</v>
      </c>
      <c r="K10" s="106">
        <f t="shared" ref="K10:K23" si="8">G10-H10</f>
        <v>154585</v>
      </c>
    </row>
    <row r="11" spans="1:11" ht="15.75">
      <c r="A11" s="15">
        <v>2</v>
      </c>
      <c r="B11" s="14" t="s">
        <v>8</v>
      </c>
      <c r="C11" s="16" t="s">
        <v>310</v>
      </c>
      <c r="D11" s="17">
        <v>22</v>
      </c>
      <c r="E11" s="16" t="s">
        <v>38</v>
      </c>
      <c r="F11" s="70">
        <v>165000</v>
      </c>
      <c r="G11" s="77">
        <v>123753</v>
      </c>
      <c r="H11" s="71">
        <v>4583</v>
      </c>
      <c r="I11" s="69">
        <f t="shared" ref="I11:I23" si="9">ROUND(G11*13%*30/365,0)</f>
        <v>1322</v>
      </c>
      <c r="J11" s="71">
        <f t="shared" ref="J11:J23" si="10">SUM(H11:I11)</f>
        <v>5905</v>
      </c>
      <c r="K11" s="106">
        <f t="shared" si="8"/>
        <v>119170</v>
      </c>
    </row>
    <row r="12" spans="1:11" ht="15.75">
      <c r="A12" s="15">
        <v>3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17500</v>
      </c>
      <c r="H12" s="71">
        <f>ROUND(F12/36,0)</f>
        <v>2500</v>
      </c>
      <c r="I12" s="69">
        <f t="shared" si="9"/>
        <v>187</v>
      </c>
      <c r="J12" s="71">
        <f t="shared" si="10"/>
        <v>2687</v>
      </c>
      <c r="K12" s="106">
        <f t="shared" si="8"/>
        <v>15000</v>
      </c>
    </row>
    <row r="13" spans="1:11" ht="15.75">
      <c r="A13" s="15">
        <v>4</v>
      </c>
      <c r="B13" s="14" t="s">
        <v>6</v>
      </c>
      <c r="C13" s="16" t="s">
        <v>121</v>
      </c>
      <c r="D13" s="26" t="s">
        <v>136</v>
      </c>
      <c r="E13" s="16" t="s">
        <v>38</v>
      </c>
      <c r="F13" s="70">
        <v>100000</v>
      </c>
      <c r="G13" s="77">
        <v>12500</v>
      </c>
      <c r="H13" s="71">
        <f>ROUND(F13/32,0)</f>
        <v>3125</v>
      </c>
      <c r="I13" s="69">
        <f t="shared" si="9"/>
        <v>134</v>
      </c>
      <c r="J13" s="99">
        <f>SUM(H13:I13)</f>
        <v>3259</v>
      </c>
      <c r="K13" s="106">
        <f>G13-H13</f>
        <v>9375</v>
      </c>
    </row>
    <row r="14" spans="1:11" ht="15.75">
      <c r="A14" s="15">
        <v>5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11104</v>
      </c>
      <c r="H14" s="71">
        <f t="shared" ref="H14:H21" si="11">ROUND(F14/36,0)</f>
        <v>2778</v>
      </c>
      <c r="I14" s="69">
        <f t="shared" si="9"/>
        <v>119</v>
      </c>
      <c r="J14" s="71">
        <f t="shared" si="10"/>
        <v>2897</v>
      </c>
      <c r="K14" s="106">
        <f t="shared" si="8"/>
        <v>8326</v>
      </c>
    </row>
    <row r="15" spans="1:11" ht="16.5">
      <c r="A15" s="15">
        <v>6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9448</v>
      </c>
      <c r="H15" s="71">
        <f t="shared" si="11"/>
        <v>2361</v>
      </c>
      <c r="I15" s="69">
        <f t="shared" si="9"/>
        <v>101</v>
      </c>
      <c r="J15" s="71">
        <f t="shared" si="10"/>
        <v>2462</v>
      </c>
      <c r="K15" s="106">
        <f t="shared" si="8"/>
        <v>7087</v>
      </c>
    </row>
    <row r="16" spans="1:11" ht="15.75">
      <c r="A16" s="15">
        <v>7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10000</v>
      </c>
      <c r="H16" s="71">
        <f t="shared" si="11"/>
        <v>2500</v>
      </c>
      <c r="I16" s="69">
        <f t="shared" si="9"/>
        <v>107</v>
      </c>
      <c r="J16" s="71">
        <f t="shared" si="10"/>
        <v>2607</v>
      </c>
      <c r="K16" s="106">
        <f t="shared" si="8"/>
        <v>7500</v>
      </c>
    </row>
    <row r="17" spans="1:11" ht="15.75">
      <c r="A17" s="15">
        <v>8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9322</v>
      </c>
      <c r="H17" s="71">
        <f>ROUND(F17/29,0)</f>
        <v>3103</v>
      </c>
      <c r="I17" s="69">
        <f t="shared" si="9"/>
        <v>100</v>
      </c>
      <c r="J17" s="71">
        <f t="shared" si="10"/>
        <v>3203</v>
      </c>
      <c r="K17" s="106">
        <f t="shared" si="8"/>
        <v>6219</v>
      </c>
    </row>
    <row r="18" spans="1:11" ht="15.75">
      <c r="A18" s="15">
        <v>9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6676</v>
      </c>
      <c r="H18" s="71">
        <f>ROUND(F18/30,0)</f>
        <v>3333</v>
      </c>
      <c r="I18" s="69">
        <f t="shared" si="9"/>
        <v>71</v>
      </c>
      <c r="J18" s="71">
        <f t="shared" si="10"/>
        <v>3404</v>
      </c>
      <c r="K18" s="106">
        <f t="shared" si="8"/>
        <v>3343</v>
      </c>
    </row>
    <row r="19" spans="1:11" ht="15.75">
      <c r="A19" s="15">
        <v>10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6676</v>
      </c>
      <c r="H19" s="71">
        <f>ROUND(F19/30,0)</f>
        <v>3333</v>
      </c>
      <c r="I19" s="69">
        <f t="shared" si="9"/>
        <v>71</v>
      </c>
      <c r="J19" s="71">
        <f t="shared" si="10"/>
        <v>3404</v>
      </c>
      <c r="K19" s="106">
        <f t="shared" si="8"/>
        <v>3343</v>
      </c>
    </row>
    <row r="20" spans="1:11" ht="15.75">
      <c r="A20" s="15">
        <v>11</v>
      </c>
      <c r="B20" s="14" t="s">
        <v>357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41186</v>
      </c>
      <c r="H20" s="71">
        <f>ROUND(F20/34,0)</f>
        <v>5882</v>
      </c>
      <c r="I20" s="69">
        <f t="shared" si="9"/>
        <v>440</v>
      </c>
      <c r="J20" s="71">
        <f t="shared" si="10"/>
        <v>6322</v>
      </c>
      <c r="K20" s="106">
        <f t="shared" si="8"/>
        <v>35304</v>
      </c>
    </row>
    <row r="21" spans="1:11" ht="15.75">
      <c r="A21" s="15">
        <v>12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41658</v>
      </c>
      <c r="H21" s="71">
        <f t="shared" si="11"/>
        <v>4167</v>
      </c>
      <c r="I21" s="69">
        <f t="shared" si="9"/>
        <v>445</v>
      </c>
      <c r="J21" s="71">
        <f t="shared" si="10"/>
        <v>4612</v>
      </c>
      <c r="K21" s="106">
        <f t="shared" si="8"/>
        <v>37491</v>
      </c>
    </row>
    <row r="22" spans="1:11" ht="15.75">
      <c r="A22" s="15">
        <v>13</v>
      </c>
      <c r="B22" s="14" t="s">
        <v>179</v>
      </c>
      <c r="C22" s="16" t="s">
        <v>160</v>
      </c>
      <c r="D22" s="17">
        <v>276</v>
      </c>
      <c r="E22" s="16" t="s">
        <v>38</v>
      </c>
      <c r="F22" s="70">
        <v>100000</v>
      </c>
      <c r="G22" s="77">
        <v>20593</v>
      </c>
      <c r="H22" s="71">
        <f>ROUND(F22/34,0)</f>
        <v>2941</v>
      </c>
      <c r="I22" s="69">
        <f t="shared" si="9"/>
        <v>220</v>
      </c>
      <c r="J22" s="71">
        <f t="shared" si="10"/>
        <v>3161</v>
      </c>
      <c r="K22" s="106">
        <f t="shared" si="8"/>
        <v>17652</v>
      </c>
    </row>
    <row r="23" spans="1:11" ht="15.75">
      <c r="A23" s="15">
        <v>14</v>
      </c>
      <c r="B23" s="14" t="s">
        <v>179</v>
      </c>
      <c r="C23" s="16" t="s">
        <v>180</v>
      </c>
      <c r="D23" s="17">
        <v>304</v>
      </c>
      <c r="E23" s="16" t="s">
        <v>38</v>
      </c>
      <c r="F23" s="70">
        <v>120000</v>
      </c>
      <c r="G23" s="77">
        <v>33342</v>
      </c>
      <c r="H23" s="71">
        <f>ROUND(F23/36,0)</f>
        <v>3333</v>
      </c>
      <c r="I23" s="69">
        <f t="shared" si="9"/>
        <v>356</v>
      </c>
      <c r="J23" s="71">
        <f t="shared" si="10"/>
        <v>3689</v>
      </c>
      <c r="K23" s="106">
        <f t="shared" si="8"/>
        <v>30009</v>
      </c>
    </row>
    <row r="24" spans="1:11" ht="16.5">
      <c r="A24" s="15"/>
      <c r="B24" s="13" t="s">
        <v>4</v>
      </c>
      <c r="C24" s="20"/>
      <c r="D24" s="20"/>
      <c r="E24" s="20"/>
      <c r="F24" s="72">
        <f t="shared" ref="F24:K24" si="12">SUM(F10:F23)</f>
        <v>1755000</v>
      </c>
      <c r="G24" s="72">
        <f t="shared" si="12"/>
        <v>505704</v>
      </c>
      <c r="H24" s="72">
        <f t="shared" si="12"/>
        <v>51300</v>
      </c>
      <c r="I24" s="72">
        <f t="shared" si="12"/>
        <v>5403</v>
      </c>
      <c r="J24" s="72">
        <f t="shared" si="12"/>
        <v>56703</v>
      </c>
      <c r="K24" s="72">
        <f t="shared" si="12"/>
        <v>454404</v>
      </c>
    </row>
    <row r="25" spans="1:11" ht="16.5">
      <c r="A25" s="28"/>
      <c r="B25" s="29"/>
      <c r="C25" s="30"/>
      <c r="D25" s="30"/>
      <c r="E25" s="30"/>
      <c r="F25" s="78"/>
      <c r="G25" s="79"/>
      <c r="H25" s="74"/>
      <c r="I25" s="80"/>
      <c r="J25" s="74"/>
      <c r="K25" s="106"/>
    </row>
    <row r="26" spans="1:11" ht="16.5">
      <c r="A26" s="28"/>
      <c r="B26" s="29" t="s">
        <v>10</v>
      </c>
      <c r="C26" s="30"/>
      <c r="D26" s="30"/>
      <c r="E26" s="30"/>
      <c r="F26" s="78"/>
      <c r="G26" s="79"/>
      <c r="H26" s="76"/>
      <c r="I26" s="80"/>
      <c r="J26" s="76"/>
      <c r="K26" s="55"/>
    </row>
    <row r="27" spans="1:11" ht="15.75">
      <c r="A27" s="15">
        <v>1</v>
      </c>
      <c r="B27" s="158" t="s">
        <v>10</v>
      </c>
      <c r="C27" s="16" t="s">
        <v>140</v>
      </c>
      <c r="D27" s="26" t="s">
        <v>141</v>
      </c>
      <c r="E27" s="16" t="s">
        <v>38</v>
      </c>
      <c r="F27" s="70">
        <v>250000</v>
      </c>
      <c r="G27" s="77">
        <v>55568</v>
      </c>
      <c r="H27" s="71">
        <v>6944</v>
      </c>
      <c r="I27" s="69">
        <f>ROUND(G27*13%*30/365,0)</f>
        <v>594</v>
      </c>
      <c r="J27" s="69">
        <f t="shared" ref="J27:J32" si="13">SUM(H27:I27)</f>
        <v>7538</v>
      </c>
      <c r="K27" s="106">
        <f t="shared" ref="K27:K34" si="14">G27-H27</f>
        <v>48624</v>
      </c>
    </row>
    <row r="28" spans="1:11" ht="15.75">
      <c r="A28" s="15">
        <v>2</v>
      </c>
      <c r="B28" s="158" t="s">
        <v>91</v>
      </c>
      <c r="C28" s="16" t="s">
        <v>93</v>
      </c>
      <c r="D28" s="26" t="s">
        <v>95</v>
      </c>
      <c r="E28" s="16" t="s">
        <v>38</v>
      </c>
      <c r="F28" s="70">
        <v>25000</v>
      </c>
      <c r="G28" s="77">
        <v>4874</v>
      </c>
      <c r="H28" s="71">
        <v>694</v>
      </c>
      <c r="I28" s="69">
        <f t="shared" ref="I28:I35" si="15">ROUND(G28*13%*30/365,0)</f>
        <v>52</v>
      </c>
      <c r="J28" s="69">
        <f t="shared" si="13"/>
        <v>746</v>
      </c>
      <c r="K28" s="106">
        <f t="shared" si="14"/>
        <v>4180</v>
      </c>
    </row>
    <row r="29" spans="1:11" ht="15.75">
      <c r="A29" s="15">
        <v>3</v>
      </c>
      <c r="B29" s="158" t="s">
        <v>182</v>
      </c>
      <c r="C29" s="16" t="s">
        <v>50</v>
      </c>
      <c r="D29" s="26" t="s">
        <v>183</v>
      </c>
      <c r="E29" s="16" t="s">
        <v>38</v>
      </c>
      <c r="F29" s="70">
        <v>50000</v>
      </c>
      <c r="G29" s="77">
        <v>3411</v>
      </c>
      <c r="H29" s="71">
        <v>1389</v>
      </c>
      <c r="I29" s="69">
        <f t="shared" si="15"/>
        <v>36</v>
      </c>
      <c r="J29" s="69">
        <f t="shared" si="13"/>
        <v>1425</v>
      </c>
      <c r="K29" s="106">
        <f t="shared" si="14"/>
        <v>2022</v>
      </c>
    </row>
    <row r="30" spans="1:11" ht="15.75">
      <c r="A30" s="15">
        <v>4</v>
      </c>
      <c r="B30" s="158" t="s">
        <v>182</v>
      </c>
      <c r="C30" s="16" t="s">
        <v>194</v>
      </c>
      <c r="D30" s="26" t="s">
        <v>195</v>
      </c>
      <c r="E30" s="16" t="s">
        <v>38</v>
      </c>
      <c r="F30" s="70">
        <v>120000</v>
      </c>
      <c r="G30" s="77">
        <v>33342</v>
      </c>
      <c r="H30" s="71">
        <v>3333</v>
      </c>
      <c r="I30" s="69">
        <f t="shared" si="15"/>
        <v>356</v>
      </c>
      <c r="J30" s="69">
        <f t="shared" si="13"/>
        <v>3689</v>
      </c>
      <c r="K30" s="106">
        <f t="shared" si="14"/>
        <v>30009</v>
      </c>
    </row>
    <row r="31" spans="1:11" ht="15.75">
      <c r="A31" s="15">
        <v>5</v>
      </c>
      <c r="B31" s="158" t="s">
        <v>268</v>
      </c>
      <c r="C31" s="16" t="s">
        <v>202</v>
      </c>
      <c r="D31" s="26" t="s">
        <v>203</v>
      </c>
      <c r="E31" s="16" t="s">
        <v>38</v>
      </c>
      <c r="F31" s="70">
        <v>90000</v>
      </c>
      <c r="G31" s="77">
        <v>27500</v>
      </c>
      <c r="H31" s="71">
        <f t="shared" ref="H31:H34" si="16">ROUND(F31/36,0)</f>
        <v>2500</v>
      </c>
      <c r="I31" s="69">
        <f t="shared" si="15"/>
        <v>294</v>
      </c>
      <c r="J31" s="69">
        <f t="shared" si="13"/>
        <v>2794</v>
      </c>
      <c r="K31" s="106">
        <f t="shared" si="14"/>
        <v>25000</v>
      </c>
    </row>
    <row r="32" spans="1:11" ht="15.75">
      <c r="A32" s="15">
        <v>6</v>
      </c>
      <c r="B32" s="158" t="s">
        <v>182</v>
      </c>
      <c r="C32" s="16" t="s">
        <v>221</v>
      </c>
      <c r="D32" s="26" t="s">
        <v>219</v>
      </c>
      <c r="E32" s="16" t="s">
        <v>38</v>
      </c>
      <c r="F32" s="70">
        <v>85000</v>
      </c>
      <c r="G32" s="77">
        <v>30697</v>
      </c>
      <c r="H32" s="71">
        <f t="shared" si="16"/>
        <v>2361</v>
      </c>
      <c r="I32" s="69">
        <f t="shared" si="15"/>
        <v>328</v>
      </c>
      <c r="J32" s="69">
        <f t="shared" si="13"/>
        <v>2689</v>
      </c>
      <c r="K32" s="106">
        <f t="shared" si="14"/>
        <v>28336</v>
      </c>
    </row>
    <row r="33" spans="1:11" ht="15.75">
      <c r="A33" s="15">
        <v>7</v>
      </c>
      <c r="B33" s="158" t="s">
        <v>120</v>
      </c>
      <c r="C33" s="16" t="s">
        <v>305</v>
      </c>
      <c r="D33" s="26" t="s">
        <v>306</v>
      </c>
      <c r="E33" s="16" t="s">
        <v>38</v>
      </c>
      <c r="F33" s="70">
        <v>170000</v>
      </c>
      <c r="G33" s="77">
        <v>122780</v>
      </c>
      <c r="H33" s="71">
        <f t="shared" si="16"/>
        <v>4722</v>
      </c>
      <c r="I33" s="69">
        <f t="shared" si="15"/>
        <v>1312</v>
      </c>
      <c r="J33" s="69">
        <f t="shared" ref="J33:J34" si="17">SUM(H33:I33)</f>
        <v>6034</v>
      </c>
      <c r="K33" s="106">
        <f t="shared" si="14"/>
        <v>118058</v>
      </c>
    </row>
    <row r="34" spans="1:11" ht="15.75">
      <c r="A34" s="15">
        <v>8</v>
      </c>
      <c r="B34" s="158" t="s">
        <v>120</v>
      </c>
      <c r="C34" s="16" t="s">
        <v>307</v>
      </c>
      <c r="D34" s="26" t="s">
        <v>308</v>
      </c>
      <c r="E34" s="16" t="s">
        <v>38</v>
      </c>
      <c r="F34" s="70">
        <v>150000</v>
      </c>
      <c r="G34" s="77">
        <v>108330</v>
      </c>
      <c r="H34" s="71">
        <f t="shared" si="16"/>
        <v>4167</v>
      </c>
      <c r="I34" s="69">
        <f t="shared" si="15"/>
        <v>1157</v>
      </c>
      <c r="J34" s="69">
        <f t="shared" si="17"/>
        <v>5324</v>
      </c>
      <c r="K34" s="106">
        <f t="shared" si="14"/>
        <v>104163</v>
      </c>
    </row>
    <row r="35" spans="1:11" ht="15.75">
      <c r="A35" s="15">
        <v>9</v>
      </c>
      <c r="B35" s="158" t="s">
        <v>120</v>
      </c>
      <c r="C35" s="16" t="s">
        <v>325</v>
      </c>
      <c r="D35" s="26" t="s">
        <v>326</v>
      </c>
      <c r="E35" s="16" t="s">
        <v>38</v>
      </c>
      <c r="F35" s="70">
        <v>130000</v>
      </c>
      <c r="G35" s="77">
        <v>108334</v>
      </c>
      <c r="H35" s="71">
        <v>3611</v>
      </c>
      <c r="I35" s="69">
        <f t="shared" si="15"/>
        <v>1158</v>
      </c>
      <c r="J35" s="69">
        <f>SUM(H35:I35)</f>
        <v>4769</v>
      </c>
      <c r="K35" s="106">
        <f>G35-H35</f>
        <v>104723</v>
      </c>
    </row>
    <row r="36" spans="1:11" ht="16.5">
      <c r="A36" s="15"/>
      <c r="B36" s="13" t="s">
        <v>4</v>
      </c>
      <c r="C36" s="20"/>
      <c r="D36" s="20"/>
      <c r="E36" s="20"/>
      <c r="F36" s="72">
        <f>SUM(F27:F35)</f>
        <v>1070000</v>
      </c>
      <c r="G36" s="72">
        <f t="shared" ref="G36:K36" si="18">SUM(G27:G35)</f>
        <v>494836</v>
      </c>
      <c r="H36" s="72">
        <f t="shared" si="18"/>
        <v>29721</v>
      </c>
      <c r="I36" s="72">
        <f t="shared" si="18"/>
        <v>5287</v>
      </c>
      <c r="J36" s="72">
        <f t="shared" si="18"/>
        <v>35008</v>
      </c>
      <c r="K36" s="72">
        <f t="shared" si="18"/>
        <v>465115</v>
      </c>
    </row>
    <row r="37" spans="1:11" ht="16.5">
      <c r="A37" s="28"/>
      <c r="B37" s="29"/>
      <c r="C37" s="30"/>
      <c r="D37" s="30"/>
      <c r="E37" s="30"/>
      <c r="F37" s="78"/>
      <c r="G37" s="79"/>
      <c r="H37" s="74"/>
      <c r="I37" s="80"/>
      <c r="J37" s="74"/>
      <c r="K37" s="55"/>
    </row>
    <row r="38" spans="1:11" ht="16.5">
      <c r="A38" s="28"/>
      <c r="B38" s="29" t="s">
        <v>11</v>
      </c>
      <c r="C38" s="30"/>
      <c r="D38" s="30"/>
      <c r="E38" s="30"/>
      <c r="F38" s="78"/>
      <c r="G38" s="79"/>
      <c r="H38" s="76"/>
      <c r="I38" s="80"/>
      <c r="J38" s="76"/>
      <c r="K38" s="55"/>
    </row>
    <row r="39" spans="1:11" ht="15.75">
      <c r="A39" s="15">
        <v>1</v>
      </c>
      <c r="B39" s="14" t="s">
        <v>12</v>
      </c>
      <c r="C39" s="16" t="s">
        <v>41</v>
      </c>
      <c r="D39" s="19">
        <v>111</v>
      </c>
      <c r="E39" s="16" t="s">
        <v>38</v>
      </c>
      <c r="F39" s="70">
        <v>165000</v>
      </c>
      <c r="G39" s="77">
        <v>9178</v>
      </c>
      <c r="H39" s="71">
        <f t="shared" ref="H39:H44" si="19">ROUND(F39/36,0)</f>
        <v>4583</v>
      </c>
      <c r="I39" s="69">
        <f>ROUND(G39*13%*30/365,0)</f>
        <v>98</v>
      </c>
      <c r="J39" s="99">
        <f t="shared" ref="J39:J45" si="20">SUM(H39:I39)</f>
        <v>4681</v>
      </c>
      <c r="K39" s="106">
        <f t="shared" ref="K39:K47" si="21">G39-H39</f>
        <v>4595</v>
      </c>
    </row>
    <row r="40" spans="1:11" ht="15.75">
      <c r="A40" s="15">
        <v>2</v>
      </c>
      <c r="B40" s="14" t="s">
        <v>12</v>
      </c>
      <c r="C40" s="16" t="s">
        <v>45</v>
      </c>
      <c r="D40" s="19">
        <v>116</v>
      </c>
      <c r="E40" s="16" t="s">
        <v>38</v>
      </c>
      <c r="F40" s="70">
        <v>125000</v>
      </c>
      <c r="G40" s="77">
        <v>6952</v>
      </c>
      <c r="H40" s="71">
        <f>ROUND(F40/36,0)</f>
        <v>3472</v>
      </c>
      <c r="I40" s="69">
        <f t="shared" ref="I40:I47" si="22">ROUND(G40*13%*30/365,0)</f>
        <v>74</v>
      </c>
      <c r="J40" s="99">
        <f t="shared" si="20"/>
        <v>3546</v>
      </c>
      <c r="K40" s="106">
        <f t="shared" si="21"/>
        <v>3480</v>
      </c>
    </row>
    <row r="41" spans="1:11" ht="15.75">
      <c r="A41" s="15">
        <v>3</v>
      </c>
      <c r="B41" s="14" t="s">
        <v>11</v>
      </c>
      <c r="C41" s="16" t="s">
        <v>47</v>
      </c>
      <c r="D41" s="19">
        <v>124</v>
      </c>
      <c r="E41" s="16" t="s">
        <v>38</v>
      </c>
      <c r="F41" s="70">
        <v>50000</v>
      </c>
      <c r="G41" s="77">
        <v>2774</v>
      </c>
      <c r="H41" s="71">
        <f>ROUND(F41/36,0)</f>
        <v>1389</v>
      </c>
      <c r="I41" s="69">
        <f t="shared" si="22"/>
        <v>30</v>
      </c>
      <c r="J41" s="99">
        <f t="shared" si="20"/>
        <v>1419</v>
      </c>
      <c r="K41" s="106">
        <f t="shared" si="21"/>
        <v>1385</v>
      </c>
    </row>
    <row r="42" spans="1:11" ht="15.75">
      <c r="A42" s="15">
        <v>4</v>
      </c>
      <c r="B42" s="14" t="s">
        <v>11</v>
      </c>
      <c r="C42" s="16" t="s">
        <v>349</v>
      </c>
      <c r="D42" s="19">
        <v>70</v>
      </c>
      <c r="E42" s="16" t="s">
        <v>38</v>
      </c>
      <c r="F42" s="70">
        <v>300000</v>
      </c>
      <c r="G42" s="77">
        <v>283334</v>
      </c>
      <c r="H42" s="71">
        <f>ROUND(F42/36,0)</f>
        <v>8333</v>
      </c>
      <c r="I42" s="69">
        <f t="shared" si="22"/>
        <v>3027</v>
      </c>
      <c r="J42" s="99">
        <f t="shared" ref="J42:J43" si="23">SUM(H42:I42)</f>
        <v>11360</v>
      </c>
      <c r="K42" s="106">
        <f t="shared" si="21"/>
        <v>275001</v>
      </c>
    </row>
    <row r="43" spans="1:11" ht="15.75">
      <c r="A43" s="15">
        <v>5</v>
      </c>
      <c r="B43" s="14" t="s">
        <v>11</v>
      </c>
      <c r="C43" s="16" t="s">
        <v>344</v>
      </c>
      <c r="D43" s="19">
        <v>66</v>
      </c>
      <c r="E43" s="16" t="s">
        <v>38</v>
      </c>
      <c r="F43" s="70">
        <v>250000</v>
      </c>
      <c r="G43" s="77">
        <v>229168</v>
      </c>
      <c r="H43" s="71">
        <f>ROUND(F43/36,0)</f>
        <v>6944</v>
      </c>
      <c r="I43" s="69">
        <f t="shared" si="22"/>
        <v>2449</v>
      </c>
      <c r="J43" s="99">
        <f t="shared" si="23"/>
        <v>9393</v>
      </c>
      <c r="K43" s="106">
        <f t="shared" si="21"/>
        <v>222224</v>
      </c>
    </row>
    <row r="44" spans="1:11" ht="15.75">
      <c r="A44" s="15">
        <v>6</v>
      </c>
      <c r="B44" s="14" t="s">
        <v>13</v>
      </c>
      <c r="C44" s="16" t="s">
        <v>46</v>
      </c>
      <c r="D44" s="19">
        <v>117</v>
      </c>
      <c r="E44" s="16" t="s">
        <v>38</v>
      </c>
      <c r="F44" s="70">
        <v>100000</v>
      </c>
      <c r="G44" s="77">
        <v>5548</v>
      </c>
      <c r="H44" s="71">
        <f t="shared" si="19"/>
        <v>2778</v>
      </c>
      <c r="I44" s="69">
        <f t="shared" si="22"/>
        <v>59</v>
      </c>
      <c r="J44" s="99">
        <f t="shared" si="20"/>
        <v>2837</v>
      </c>
      <c r="K44" s="106">
        <f t="shared" si="21"/>
        <v>2770</v>
      </c>
    </row>
    <row r="45" spans="1:11" ht="15.75">
      <c r="A45" s="15">
        <v>7</v>
      </c>
      <c r="B45" s="14" t="s">
        <v>73</v>
      </c>
      <c r="C45" s="16" t="s">
        <v>214</v>
      </c>
      <c r="D45" s="19">
        <v>341</v>
      </c>
      <c r="E45" s="16" t="s">
        <v>38</v>
      </c>
      <c r="F45" s="70">
        <v>110000</v>
      </c>
      <c r="G45" s="77">
        <v>36632</v>
      </c>
      <c r="H45" s="71">
        <v>3057</v>
      </c>
      <c r="I45" s="69">
        <f t="shared" si="22"/>
        <v>391</v>
      </c>
      <c r="J45" s="99">
        <f t="shared" si="20"/>
        <v>3448</v>
      </c>
      <c r="K45" s="106">
        <f t="shared" si="21"/>
        <v>33575</v>
      </c>
    </row>
    <row r="46" spans="1:11" ht="15.75">
      <c r="A46" s="15">
        <v>8</v>
      </c>
      <c r="B46" s="14" t="s">
        <v>73</v>
      </c>
      <c r="C46" s="16" t="s">
        <v>347</v>
      </c>
      <c r="D46" s="19">
        <v>68</v>
      </c>
      <c r="E46" s="16" t="s">
        <v>38</v>
      </c>
      <c r="F46" s="70">
        <v>100000</v>
      </c>
      <c r="G46" s="77">
        <v>94444</v>
      </c>
      <c r="H46" s="71">
        <v>2778</v>
      </c>
      <c r="I46" s="69">
        <f t="shared" si="22"/>
        <v>1009</v>
      </c>
      <c r="J46" s="99">
        <f t="shared" ref="J46:J47" si="24">SUM(H46:I46)</f>
        <v>3787</v>
      </c>
      <c r="K46" s="106">
        <f t="shared" si="21"/>
        <v>91666</v>
      </c>
    </row>
    <row r="47" spans="1:11" ht="15.75">
      <c r="A47" s="15">
        <v>9</v>
      </c>
      <c r="B47" s="14" t="s">
        <v>73</v>
      </c>
      <c r="C47" s="16" t="s">
        <v>348</v>
      </c>
      <c r="D47" s="19">
        <v>69</v>
      </c>
      <c r="E47" s="16" t="s">
        <v>38</v>
      </c>
      <c r="F47" s="70">
        <v>340000</v>
      </c>
      <c r="G47" s="77">
        <v>229375</v>
      </c>
      <c r="H47" s="71">
        <v>10625</v>
      </c>
      <c r="I47" s="69">
        <f t="shared" si="22"/>
        <v>2451</v>
      </c>
      <c r="J47" s="99">
        <f t="shared" si="24"/>
        <v>13076</v>
      </c>
      <c r="K47" s="106">
        <f t="shared" si="21"/>
        <v>218750</v>
      </c>
    </row>
    <row r="48" spans="1:11" ht="16.5">
      <c r="A48" s="15"/>
      <c r="B48" s="13" t="s">
        <v>4</v>
      </c>
      <c r="C48" s="20"/>
      <c r="D48" s="20"/>
      <c r="E48" s="20"/>
      <c r="F48" s="72">
        <f>SUM(F39:F47)</f>
        <v>1540000</v>
      </c>
      <c r="G48" s="72">
        <f t="shared" ref="G48:K48" si="25">SUM(G39:G47)</f>
        <v>897405</v>
      </c>
      <c r="H48" s="72">
        <f t="shared" si="25"/>
        <v>43959</v>
      </c>
      <c r="I48" s="72">
        <f t="shared" si="25"/>
        <v>9588</v>
      </c>
      <c r="J48" s="72">
        <f t="shared" si="25"/>
        <v>53547</v>
      </c>
      <c r="K48" s="72">
        <f t="shared" si="25"/>
        <v>853446</v>
      </c>
    </row>
    <row r="49" spans="1:11" ht="16.5">
      <c r="A49" s="28"/>
      <c r="B49" s="29"/>
      <c r="C49" s="30"/>
      <c r="D49" s="30"/>
      <c r="E49" s="30"/>
      <c r="F49" s="78"/>
      <c r="G49" s="79"/>
      <c r="H49" s="74"/>
      <c r="I49" s="80"/>
      <c r="J49" s="74"/>
      <c r="K49" s="55"/>
    </row>
    <row r="50" spans="1:11" ht="16.5">
      <c r="A50" s="28"/>
      <c r="B50" s="29" t="s">
        <v>14</v>
      </c>
      <c r="C50" s="30"/>
      <c r="D50" s="30"/>
      <c r="E50" s="30"/>
      <c r="F50" s="78"/>
      <c r="G50" s="79"/>
      <c r="H50" s="76"/>
      <c r="I50" s="94"/>
      <c r="J50" s="76"/>
      <c r="K50" s="55"/>
    </row>
    <row r="51" spans="1:11" ht="15.75">
      <c r="A51" s="15">
        <v>1</v>
      </c>
      <c r="B51" s="14" t="s">
        <v>317</v>
      </c>
      <c r="C51" s="16" t="s">
        <v>318</v>
      </c>
      <c r="D51" s="17">
        <v>38</v>
      </c>
      <c r="E51" s="16" t="s">
        <v>38</v>
      </c>
      <c r="F51" s="70">
        <v>135000</v>
      </c>
      <c r="G51" s="77">
        <v>105000</v>
      </c>
      <c r="H51" s="71">
        <f t="shared" ref="H51:H61" si="26">ROUND(F51/36,0)</f>
        <v>3750</v>
      </c>
      <c r="I51" s="69">
        <f>ROUND(G51*13%*30/365,0)</f>
        <v>1122</v>
      </c>
      <c r="J51" s="99">
        <f t="shared" ref="J51:J59" si="27">SUM(H51:I51)</f>
        <v>4872</v>
      </c>
      <c r="K51" s="106">
        <f t="shared" ref="K51:K61" si="28">G51-H51</f>
        <v>101250</v>
      </c>
    </row>
    <row r="52" spans="1:11" ht="15.75">
      <c r="A52" s="15">
        <v>2</v>
      </c>
      <c r="B52" s="14" t="s">
        <v>15</v>
      </c>
      <c r="C52" s="16" t="s">
        <v>49</v>
      </c>
      <c r="D52" s="17">
        <v>175</v>
      </c>
      <c r="E52" s="16" t="s">
        <v>38</v>
      </c>
      <c r="F52" s="70">
        <v>75000</v>
      </c>
      <c r="G52" s="77">
        <v>10427</v>
      </c>
      <c r="H52" s="71">
        <f t="shared" si="26"/>
        <v>2083</v>
      </c>
      <c r="I52" s="69">
        <f t="shared" ref="I52:I61" si="29">ROUND(G52*13%*30/365,0)</f>
        <v>111</v>
      </c>
      <c r="J52" s="99">
        <f t="shared" si="27"/>
        <v>2194</v>
      </c>
      <c r="K52" s="106">
        <f t="shared" si="28"/>
        <v>8344</v>
      </c>
    </row>
    <row r="53" spans="1:11" ht="15.75">
      <c r="A53" s="15">
        <v>3</v>
      </c>
      <c r="B53" s="14" t="s">
        <v>15</v>
      </c>
      <c r="C53" s="16" t="s">
        <v>52</v>
      </c>
      <c r="D53" s="17">
        <v>178</v>
      </c>
      <c r="E53" s="16" t="s">
        <v>38</v>
      </c>
      <c r="F53" s="70">
        <v>95000</v>
      </c>
      <c r="G53" s="77">
        <v>13191</v>
      </c>
      <c r="H53" s="71">
        <f t="shared" si="26"/>
        <v>2639</v>
      </c>
      <c r="I53" s="69">
        <f t="shared" si="29"/>
        <v>141</v>
      </c>
      <c r="J53" s="99">
        <f t="shared" si="27"/>
        <v>2780</v>
      </c>
      <c r="K53" s="106">
        <f t="shared" si="28"/>
        <v>10552</v>
      </c>
    </row>
    <row r="54" spans="1:11" ht="15.75">
      <c r="A54" s="15">
        <v>4</v>
      </c>
      <c r="B54" s="14" t="s">
        <v>15</v>
      </c>
      <c r="C54" s="16" t="s">
        <v>319</v>
      </c>
      <c r="D54" s="17">
        <v>40</v>
      </c>
      <c r="E54" s="16" t="s">
        <v>38</v>
      </c>
      <c r="F54" s="70">
        <v>110000</v>
      </c>
      <c r="G54" s="77">
        <v>85552</v>
      </c>
      <c r="H54" s="71">
        <f t="shared" si="26"/>
        <v>3056</v>
      </c>
      <c r="I54" s="69">
        <f t="shared" si="29"/>
        <v>914</v>
      </c>
      <c r="J54" s="99">
        <f t="shared" si="27"/>
        <v>3970</v>
      </c>
      <c r="K54" s="106">
        <f t="shared" si="28"/>
        <v>82496</v>
      </c>
    </row>
    <row r="55" spans="1:11" ht="15.75">
      <c r="A55" s="15">
        <v>5</v>
      </c>
      <c r="B55" s="14" t="s">
        <v>97</v>
      </c>
      <c r="C55" s="16" t="s">
        <v>99</v>
      </c>
      <c r="D55" s="17">
        <v>206</v>
      </c>
      <c r="E55" s="16" t="s">
        <v>38</v>
      </c>
      <c r="F55" s="70">
        <v>130000</v>
      </c>
      <c r="G55" s="77">
        <v>25281</v>
      </c>
      <c r="H55" s="71">
        <f t="shared" si="26"/>
        <v>3611</v>
      </c>
      <c r="I55" s="69">
        <f t="shared" si="29"/>
        <v>270</v>
      </c>
      <c r="J55" s="99">
        <f t="shared" si="27"/>
        <v>3881</v>
      </c>
      <c r="K55" s="106">
        <f t="shared" si="28"/>
        <v>21670</v>
      </c>
    </row>
    <row r="56" spans="1:11" ht="15.75">
      <c r="A56" s="15">
        <v>6</v>
      </c>
      <c r="B56" s="14" t="s">
        <v>97</v>
      </c>
      <c r="C56" s="16" t="s">
        <v>231</v>
      </c>
      <c r="D56" s="17">
        <v>356</v>
      </c>
      <c r="E56" s="16" t="s">
        <v>38</v>
      </c>
      <c r="F56" s="70">
        <v>99000</v>
      </c>
      <c r="G56" s="77">
        <v>32024</v>
      </c>
      <c r="H56" s="71">
        <f>ROUND(F56/34,0)</f>
        <v>2912</v>
      </c>
      <c r="I56" s="69">
        <f t="shared" si="29"/>
        <v>342</v>
      </c>
      <c r="J56" s="99">
        <f t="shared" si="27"/>
        <v>3254</v>
      </c>
      <c r="K56" s="106">
        <f t="shared" si="28"/>
        <v>29112</v>
      </c>
    </row>
    <row r="57" spans="1:11" ht="15.75">
      <c r="A57" s="15">
        <v>7</v>
      </c>
      <c r="B57" s="14" t="s">
        <v>117</v>
      </c>
      <c r="C57" s="16" t="s">
        <v>118</v>
      </c>
      <c r="D57" s="17">
        <v>242</v>
      </c>
      <c r="E57" s="16" t="s">
        <v>38</v>
      </c>
      <c r="F57" s="70">
        <v>85000</v>
      </c>
      <c r="G57" s="77">
        <v>18892</v>
      </c>
      <c r="H57" s="71">
        <f t="shared" si="26"/>
        <v>2361</v>
      </c>
      <c r="I57" s="69">
        <f t="shared" si="29"/>
        <v>202</v>
      </c>
      <c r="J57" s="99">
        <f t="shared" si="27"/>
        <v>2563</v>
      </c>
      <c r="K57" s="106">
        <f t="shared" si="28"/>
        <v>16531</v>
      </c>
    </row>
    <row r="58" spans="1:11" ht="15.75">
      <c r="A58" s="15">
        <v>8</v>
      </c>
      <c r="B58" s="14" t="s">
        <v>117</v>
      </c>
      <c r="C58" s="16" t="s">
        <v>119</v>
      </c>
      <c r="D58" s="17">
        <v>243</v>
      </c>
      <c r="E58" s="16" t="s">
        <v>38</v>
      </c>
      <c r="F58" s="70">
        <v>100000</v>
      </c>
      <c r="G58" s="77">
        <v>22216</v>
      </c>
      <c r="H58" s="71">
        <f t="shared" si="26"/>
        <v>2778</v>
      </c>
      <c r="I58" s="69">
        <f t="shared" si="29"/>
        <v>237</v>
      </c>
      <c r="J58" s="99">
        <f t="shared" si="27"/>
        <v>3015</v>
      </c>
      <c r="K58" s="106">
        <f t="shared" si="28"/>
        <v>19438</v>
      </c>
    </row>
    <row r="59" spans="1:11" ht="15.75">
      <c r="A59" s="15">
        <v>9</v>
      </c>
      <c r="B59" s="14" t="s">
        <v>117</v>
      </c>
      <c r="C59" s="16" t="s">
        <v>186</v>
      </c>
      <c r="D59" s="17">
        <v>307</v>
      </c>
      <c r="E59" s="16" t="s">
        <v>38</v>
      </c>
      <c r="F59" s="70">
        <v>190000</v>
      </c>
      <c r="G59" s="77">
        <v>52772</v>
      </c>
      <c r="H59" s="71">
        <f t="shared" si="26"/>
        <v>5278</v>
      </c>
      <c r="I59" s="69">
        <f t="shared" si="29"/>
        <v>564</v>
      </c>
      <c r="J59" s="99">
        <f t="shared" si="27"/>
        <v>5842</v>
      </c>
      <c r="K59" s="106">
        <f t="shared" si="28"/>
        <v>47494</v>
      </c>
    </row>
    <row r="60" spans="1:11" ht="15.75">
      <c r="A60" s="15">
        <v>10</v>
      </c>
      <c r="B60" s="14" t="s">
        <v>327</v>
      </c>
      <c r="C60" s="16" t="s">
        <v>328</v>
      </c>
      <c r="D60" s="17">
        <v>48</v>
      </c>
      <c r="E60" s="16" t="s">
        <v>38</v>
      </c>
      <c r="F60" s="70">
        <v>120000</v>
      </c>
      <c r="G60" s="77">
        <v>100002</v>
      </c>
      <c r="H60" s="71">
        <f t="shared" si="26"/>
        <v>3333</v>
      </c>
      <c r="I60" s="69">
        <f t="shared" si="29"/>
        <v>1069</v>
      </c>
      <c r="J60" s="99">
        <f t="shared" ref="J60:J61" si="30">SUM(H60:I60)</f>
        <v>4402</v>
      </c>
      <c r="K60" s="106">
        <f t="shared" si="28"/>
        <v>96669</v>
      </c>
    </row>
    <row r="61" spans="1:11" ht="15.75">
      <c r="A61" s="15">
        <v>11</v>
      </c>
      <c r="B61" s="14" t="s">
        <v>327</v>
      </c>
      <c r="C61" s="16" t="s">
        <v>329</v>
      </c>
      <c r="D61" s="17">
        <v>50</v>
      </c>
      <c r="E61" s="16" t="s">
        <v>38</v>
      </c>
      <c r="F61" s="70">
        <v>130000</v>
      </c>
      <c r="G61" s="77">
        <v>108334</v>
      </c>
      <c r="H61" s="71">
        <f t="shared" si="26"/>
        <v>3611</v>
      </c>
      <c r="I61" s="69">
        <f t="shared" si="29"/>
        <v>1158</v>
      </c>
      <c r="J61" s="99">
        <f t="shared" si="30"/>
        <v>4769</v>
      </c>
      <c r="K61" s="106">
        <f t="shared" si="28"/>
        <v>104723</v>
      </c>
    </row>
    <row r="62" spans="1:11" ht="16.5">
      <c r="A62" s="14"/>
      <c r="B62" s="13" t="s">
        <v>4</v>
      </c>
      <c r="C62" s="20"/>
      <c r="D62" s="20"/>
      <c r="E62" s="20"/>
      <c r="F62" s="72">
        <f t="shared" ref="F62:K62" si="31">SUM(F51:F61)</f>
        <v>1269000</v>
      </c>
      <c r="G62" s="72">
        <f t="shared" si="31"/>
        <v>573691</v>
      </c>
      <c r="H62" s="72">
        <f t="shared" si="31"/>
        <v>35412</v>
      </c>
      <c r="I62" s="72">
        <f t="shared" si="31"/>
        <v>6130</v>
      </c>
      <c r="J62" s="72">
        <f t="shared" si="31"/>
        <v>41542</v>
      </c>
      <c r="K62" s="72">
        <f t="shared" si="31"/>
        <v>538279</v>
      </c>
    </row>
    <row r="63" spans="1:11" ht="16.5">
      <c r="A63" s="34"/>
      <c r="B63" s="29"/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6.5">
      <c r="A64" s="34"/>
      <c r="B64" s="29" t="s">
        <v>16</v>
      </c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5.75">
      <c r="A65" s="14">
        <v>1</v>
      </c>
      <c r="B65" s="14" t="s">
        <v>17</v>
      </c>
      <c r="C65" s="16" t="s">
        <v>69</v>
      </c>
      <c r="D65" s="17">
        <v>142</v>
      </c>
      <c r="E65" s="16" t="s">
        <v>38</v>
      </c>
      <c r="F65" s="70">
        <v>140000</v>
      </c>
      <c r="G65" s="77">
        <v>15552</v>
      </c>
      <c r="H65" s="71">
        <f t="shared" ref="H65:H76" si="32">ROUND(F65/36,0)</f>
        <v>3889</v>
      </c>
      <c r="I65" s="69">
        <f>ROUND(G65*13%*30/365,0)</f>
        <v>166</v>
      </c>
      <c r="J65" s="99">
        <f t="shared" ref="J65:J78" si="33">SUM(H65:I65)</f>
        <v>4055</v>
      </c>
      <c r="K65" s="106">
        <f t="shared" ref="K65:K78" si="34">G65-H65</f>
        <v>11663</v>
      </c>
    </row>
    <row r="66" spans="1:11" ht="15.75">
      <c r="A66" s="14">
        <v>2</v>
      </c>
      <c r="B66" s="14" t="s">
        <v>17</v>
      </c>
      <c r="C66" s="16" t="s">
        <v>174</v>
      </c>
      <c r="D66" s="17">
        <v>299</v>
      </c>
      <c r="E66" s="16" t="s">
        <v>38</v>
      </c>
      <c r="F66" s="70">
        <v>200000</v>
      </c>
      <c r="G66" s="77">
        <v>51436</v>
      </c>
      <c r="H66" s="71">
        <f>ROUND(F66/35,0)</f>
        <v>5714</v>
      </c>
      <c r="I66" s="69">
        <f t="shared" ref="I66:I78" si="35">ROUND(G66*13%*30/365,0)</f>
        <v>550</v>
      </c>
      <c r="J66" s="99">
        <f t="shared" si="33"/>
        <v>6264</v>
      </c>
      <c r="K66" s="106">
        <f t="shared" si="34"/>
        <v>45722</v>
      </c>
    </row>
    <row r="67" spans="1:11" ht="15.75">
      <c r="A67" s="14">
        <v>3</v>
      </c>
      <c r="B67" s="14" t="s">
        <v>17</v>
      </c>
      <c r="C67" s="16" t="s">
        <v>264</v>
      </c>
      <c r="D67" s="17">
        <v>389</v>
      </c>
      <c r="E67" s="16" t="s">
        <v>78</v>
      </c>
      <c r="F67" s="70">
        <v>260000</v>
      </c>
      <c r="G67" s="77">
        <v>130004</v>
      </c>
      <c r="H67" s="71">
        <v>7222</v>
      </c>
      <c r="I67" s="69">
        <f t="shared" si="35"/>
        <v>1389</v>
      </c>
      <c r="J67" s="99">
        <f>SUM(H67:I67)</f>
        <v>8611</v>
      </c>
      <c r="K67" s="106">
        <f t="shared" si="34"/>
        <v>122782</v>
      </c>
    </row>
    <row r="68" spans="1:11" ht="16.5">
      <c r="A68" s="14">
        <v>4</v>
      </c>
      <c r="B68" s="156" t="s">
        <v>187</v>
      </c>
      <c r="C68" s="16" t="s">
        <v>188</v>
      </c>
      <c r="D68" s="17">
        <v>312</v>
      </c>
      <c r="E68" s="16" t="s">
        <v>38</v>
      </c>
      <c r="F68" s="70">
        <v>135000</v>
      </c>
      <c r="G68" s="77">
        <v>37500</v>
      </c>
      <c r="H68" s="71">
        <f>ROUND(F68/36,0)</f>
        <v>3750</v>
      </c>
      <c r="I68" s="69">
        <f t="shared" si="35"/>
        <v>401</v>
      </c>
      <c r="J68" s="99">
        <f t="shared" si="33"/>
        <v>4151</v>
      </c>
      <c r="K68" s="106">
        <f t="shared" si="34"/>
        <v>33750</v>
      </c>
    </row>
    <row r="69" spans="1:11" ht="16.5">
      <c r="A69" s="14">
        <v>5</v>
      </c>
      <c r="B69" s="156" t="s">
        <v>187</v>
      </c>
      <c r="C69" s="16" t="s">
        <v>239</v>
      </c>
      <c r="D69" s="17">
        <v>360</v>
      </c>
      <c r="E69" s="16" t="s">
        <v>38</v>
      </c>
      <c r="F69" s="70">
        <v>125000</v>
      </c>
      <c r="G69" s="77">
        <v>48616</v>
      </c>
      <c r="H69" s="71">
        <f>ROUND(F69/36,0)</f>
        <v>3472</v>
      </c>
      <c r="I69" s="69">
        <f t="shared" si="35"/>
        <v>519</v>
      </c>
      <c r="J69" s="99">
        <f t="shared" si="33"/>
        <v>3991</v>
      </c>
      <c r="K69" s="106">
        <f t="shared" si="34"/>
        <v>45144</v>
      </c>
    </row>
    <row r="70" spans="1:11" ht="16.5">
      <c r="A70" s="14">
        <v>6</v>
      </c>
      <c r="B70" s="156" t="s">
        <v>187</v>
      </c>
      <c r="C70" s="16" t="s">
        <v>212</v>
      </c>
      <c r="D70" s="17">
        <v>331</v>
      </c>
      <c r="E70" s="16" t="s">
        <v>38</v>
      </c>
      <c r="F70" s="70">
        <v>120000</v>
      </c>
      <c r="G70" s="77">
        <v>40008</v>
      </c>
      <c r="H70" s="71">
        <v>3333</v>
      </c>
      <c r="I70" s="69">
        <f t="shared" si="35"/>
        <v>427</v>
      </c>
      <c r="J70" s="99">
        <f t="shared" si="33"/>
        <v>3760</v>
      </c>
      <c r="K70" s="106">
        <f t="shared" si="34"/>
        <v>36675</v>
      </c>
    </row>
    <row r="71" spans="1:11" ht="15.75">
      <c r="A71" s="14">
        <v>7</v>
      </c>
      <c r="B71" s="14" t="s">
        <v>62</v>
      </c>
      <c r="C71" s="16" t="s">
        <v>291</v>
      </c>
      <c r="D71" s="17">
        <v>423</v>
      </c>
      <c r="E71" s="16" t="s">
        <v>38</v>
      </c>
      <c r="F71" s="70">
        <v>75000</v>
      </c>
      <c r="G71" s="77">
        <v>47921</v>
      </c>
      <c r="H71" s="71">
        <f t="shared" si="32"/>
        <v>2083</v>
      </c>
      <c r="I71" s="69">
        <f t="shared" si="35"/>
        <v>512</v>
      </c>
      <c r="J71" s="99">
        <f t="shared" si="33"/>
        <v>2595</v>
      </c>
      <c r="K71" s="106">
        <f t="shared" si="34"/>
        <v>45838</v>
      </c>
    </row>
    <row r="72" spans="1:11" ht="15.75">
      <c r="A72" s="14">
        <v>8</v>
      </c>
      <c r="B72" s="14" t="s">
        <v>62</v>
      </c>
      <c r="C72" s="16" t="s">
        <v>65</v>
      </c>
      <c r="D72" s="17">
        <v>34</v>
      </c>
      <c r="E72" s="16" t="s">
        <v>38</v>
      </c>
      <c r="F72" s="70">
        <v>130000</v>
      </c>
      <c r="G72" s="77">
        <v>101112</v>
      </c>
      <c r="H72" s="71">
        <f t="shared" si="32"/>
        <v>3611</v>
      </c>
      <c r="I72" s="69">
        <f t="shared" si="35"/>
        <v>1080</v>
      </c>
      <c r="J72" s="99">
        <f t="shared" ref="J72:J74" si="36">SUM(H72:I72)</f>
        <v>4691</v>
      </c>
      <c r="K72" s="106">
        <f t="shared" si="34"/>
        <v>97501</v>
      </c>
    </row>
    <row r="73" spans="1:11" ht="15.75">
      <c r="A73" s="14">
        <v>9</v>
      </c>
      <c r="B73" s="14" t="s">
        <v>62</v>
      </c>
      <c r="C73" s="16" t="s">
        <v>339</v>
      </c>
      <c r="D73" s="17">
        <v>60</v>
      </c>
      <c r="E73" s="16" t="s">
        <v>38</v>
      </c>
      <c r="F73" s="70">
        <v>155000</v>
      </c>
      <c r="G73" s="77">
        <v>133470</v>
      </c>
      <c r="H73" s="71">
        <v>4306</v>
      </c>
      <c r="I73" s="69">
        <f t="shared" si="35"/>
        <v>1426</v>
      </c>
      <c r="J73" s="99">
        <f t="shared" si="36"/>
        <v>5732</v>
      </c>
      <c r="K73" s="106">
        <f t="shared" si="34"/>
        <v>129164</v>
      </c>
    </row>
    <row r="74" spans="1:11" ht="15.75">
      <c r="A74" s="14">
        <v>10</v>
      </c>
      <c r="B74" s="14" t="s">
        <v>62</v>
      </c>
      <c r="C74" s="16" t="s">
        <v>340</v>
      </c>
      <c r="D74" s="17">
        <v>62</v>
      </c>
      <c r="E74" s="16" t="s">
        <v>38</v>
      </c>
      <c r="F74" s="70">
        <v>160000</v>
      </c>
      <c r="G74" s="77">
        <v>142224</v>
      </c>
      <c r="H74" s="71">
        <v>4444</v>
      </c>
      <c r="I74" s="69">
        <f t="shared" si="35"/>
        <v>1520</v>
      </c>
      <c r="J74" s="99">
        <f t="shared" si="36"/>
        <v>5964</v>
      </c>
      <c r="K74" s="106">
        <f t="shared" si="34"/>
        <v>137780</v>
      </c>
    </row>
    <row r="75" spans="1:11" ht="15.75">
      <c r="A75" s="14">
        <v>11</v>
      </c>
      <c r="B75" s="14" t="s">
        <v>66</v>
      </c>
      <c r="C75" s="16" t="s">
        <v>68</v>
      </c>
      <c r="D75" s="17">
        <v>196</v>
      </c>
      <c r="E75" s="16" t="s">
        <v>38</v>
      </c>
      <c r="F75" s="70">
        <v>45000</v>
      </c>
      <c r="G75" s="77">
        <v>7500</v>
      </c>
      <c r="H75" s="71">
        <f t="shared" si="32"/>
        <v>1250</v>
      </c>
      <c r="I75" s="69">
        <f t="shared" si="35"/>
        <v>80</v>
      </c>
      <c r="J75" s="99">
        <f t="shared" si="33"/>
        <v>1330</v>
      </c>
      <c r="K75" s="106">
        <f t="shared" si="34"/>
        <v>6250</v>
      </c>
    </row>
    <row r="76" spans="1:11" ht="15.75">
      <c r="A76" s="14">
        <v>12</v>
      </c>
      <c r="B76" s="14" t="s">
        <v>66</v>
      </c>
      <c r="C76" s="16" t="s">
        <v>189</v>
      </c>
      <c r="D76" s="17">
        <v>313</v>
      </c>
      <c r="E76" s="16" t="s">
        <v>38</v>
      </c>
      <c r="F76" s="70">
        <v>195000</v>
      </c>
      <c r="G76" s="77">
        <v>54158</v>
      </c>
      <c r="H76" s="71">
        <f t="shared" si="32"/>
        <v>5417</v>
      </c>
      <c r="I76" s="69">
        <f t="shared" si="35"/>
        <v>579</v>
      </c>
      <c r="J76" s="99">
        <f t="shared" si="33"/>
        <v>5996</v>
      </c>
      <c r="K76" s="106">
        <f t="shared" si="34"/>
        <v>48741</v>
      </c>
    </row>
    <row r="77" spans="1:11" ht="15.75">
      <c r="A77" s="14">
        <v>13</v>
      </c>
      <c r="B77" s="14" t="s">
        <v>16</v>
      </c>
      <c r="C77" s="16" t="s">
        <v>256</v>
      </c>
      <c r="D77" s="17">
        <v>382</v>
      </c>
      <c r="E77" s="16" t="s">
        <v>38</v>
      </c>
      <c r="F77" s="70">
        <v>85000</v>
      </c>
      <c r="G77" s="77">
        <v>38849</v>
      </c>
      <c r="H77" s="71">
        <v>2429</v>
      </c>
      <c r="I77" s="69">
        <f t="shared" si="35"/>
        <v>415</v>
      </c>
      <c r="J77" s="99">
        <f t="shared" si="33"/>
        <v>2844</v>
      </c>
      <c r="K77" s="106">
        <f t="shared" si="34"/>
        <v>36420</v>
      </c>
    </row>
    <row r="78" spans="1:11" ht="15.75">
      <c r="A78" s="14">
        <v>14</v>
      </c>
      <c r="B78" s="14" t="s">
        <v>336</v>
      </c>
      <c r="C78" s="16" t="s">
        <v>337</v>
      </c>
      <c r="D78" s="17">
        <v>56</v>
      </c>
      <c r="E78" s="16" t="s">
        <v>38</v>
      </c>
      <c r="F78" s="70">
        <v>50000</v>
      </c>
      <c r="G78" s="77">
        <v>44444</v>
      </c>
      <c r="H78" s="71">
        <v>1389</v>
      </c>
      <c r="I78" s="69">
        <f t="shared" si="35"/>
        <v>475</v>
      </c>
      <c r="J78" s="99">
        <f t="shared" si="33"/>
        <v>1864</v>
      </c>
      <c r="K78" s="106">
        <f t="shared" si="34"/>
        <v>43055</v>
      </c>
    </row>
    <row r="79" spans="1:11" ht="15.75">
      <c r="A79" s="14">
        <v>15</v>
      </c>
      <c r="B79" s="14" t="s">
        <v>336</v>
      </c>
      <c r="C79" s="16" t="s">
        <v>48</v>
      </c>
      <c r="D79" s="17">
        <v>75</v>
      </c>
      <c r="E79" s="16" t="s">
        <v>38</v>
      </c>
      <c r="F79" s="70">
        <v>75000</v>
      </c>
      <c r="G79" s="77">
        <v>75000</v>
      </c>
      <c r="H79" s="71">
        <v>2083</v>
      </c>
      <c r="I79" s="69">
        <v>881</v>
      </c>
      <c r="J79" s="99">
        <f t="shared" ref="J79" si="37">SUM(H79:I79)</f>
        <v>2964</v>
      </c>
      <c r="K79" s="106">
        <f t="shared" ref="K79" si="38">G79-H79</f>
        <v>72917</v>
      </c>
    </row>
    <row r="80" spans="1:11" ht="16.5">
      <c r="A80" s="27"/>
      <c r="B80" s="13" t="s">
        <v>4</v>
      </c>
      <c r="C80" s="20"/>
      <c r="D80" s="20"/>
      <c r="E80" s="20"/>
      <c r="F80" s="72">
        <f>SUM(F65:F78)</f>
        <v>1875000</v>
      </c>
      <c r="G80" s="72">
        <f t="shared" ref="G80:K80" si="39">SUM(G65:G78)</f>
        <v>892794</v>
      </c>
      <c r="H80" s="72">
        <f t="shared" si="39"/>
        <v>52309</v>
      </c>
      <c r="I80" s="72">
        <f t="shared" si="39"/>
        <v>9539</v>
      </c>
      <c r="J80" s="72">
        <f t="shared" si="39"/>
        <v>61848</v>
      </c>
      <c r="K80" s="72">
        <f t="shared" si="39"/>
        <v>840485</v>
      </c>
    </row>
    <row r="81" spans="1:11" ht="16.5">
      <c r="A81" s="37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7"/>
      <c r="B82" s="29" t="s">
        <v>18</v>
      </c>
      <c r="C82" s="30"/>
      <c r="D82" s="30"/>
      <c r="E82" s="30"/>
      <c r="F82" s="78"/>
      <c r="G82" s="79"/>
      <c r="H82" s="76"/>
      <c r="I82" s="80"/>
      <c r="J82" s="76"/>
      <c r="K82" s="55"/>
    </row>
    <row r="83" spans="1:11" ht="15.75">
      <c r="A83" s="27">
        <v>1</v>
      </c>
      <c r="B83" s="14" t="s">
        <v>18</v>
      </c>
      <c r="C83" s="16" t="s">
        <v>192</v>
      </c>
      <c r="D83" s="17">
        <v>315</v>
      </c>
      <c r="E83" s="16" t="s">
        <v>38</v>
      </c>
      <c r="F83" s="77">
        <v>100000</v>
      </c>
      <c r="G83" s="77">
        <v>27772</v>
      </c>
      <c r="H83" s="71">
        <f>ROUND(F83/36,0)</f>
        <v>2778</v>
      </c>
      <c r="I83" s="69">
        <f>ROUND(G83*13%*30/365,0)</f>
        <v>297</v>
      </c>
      <c r="J83" s="99">
        <f t="shared" ref="J83:J86" si="40">SUM(H83:I83)</f>
        <v>3075</v>
      </c>
      <c r="K83" s="106">
        <f t="shared" ref="K83:K87" si="41">G83-H83</f>
        <v>24994</v>
      </c>
    </row>
    <row r="84" spans="1:11" ht="15.75">
      <c r="A84" s="27">
        <v>2</v>
      </c>
      <c r="B84" s="14" t="s">
        <v>18</v>
      </c>
      <c r="C84" s="16" t="s">
        <v>193</v>
      </c>
      <c r="D84" s="17">
        <v>316</v>
      </c>
      <c r="E84" s="16" t="s">
        <v>38</v>
      </c>
      <c r="F84" s="77">
        <v>65000</v>
      </c>
      <c r="G84" s="77">
        <v>18044</v>
      </c>
      <c r="H84" s="71">
        <f>ROUND(F84/36,0)</f>
        <v>1806</v>
      </c>
      <c r="I84" s="69">
        <f t="shared" ref="I84:I87" si="42">ROUND(G84*13%*30/365,0)</f>
        <v>193</v>
      </c>
      <c r="J84" s="99">
        <f t="shared" si="40"/>
        <v>1999</v>
      </c>
      <c r="K84" s="106">
        <f t="shared" si="41"/>
        <v>16238</v>
      </c>
    </row>
    <row r="85" spans="1:11" ht="15.75">
      <c r="A85" s="27">
        <v>3</v>
      </c>
      <c r="B85" s="14" t="s">
        <v>222</v>
      </c>
      <c r="C85" s="16" t="s">
        <v>223</v>
      </c>
      <c r="D85" s="17">
        <v>350</v>
      </c>
      <c r="E85" s="16" t="s">
        <v>38</v>
      </c>
      <c r="F85" s="77">
        <v>90000</v>
      </c>
      <c r="G85" s="77">
        <v>32500</v>
      </c>
      <c r="H85" s="71">
        <f>ROUND(F85/36,0)</f>
        <v>2500</v>
      </c>
      <c r="I85" s="69">
        <f t="shared" si="42"/>
        <v>347</v>
      </c>
      <c r="J85" s="99">
        <f t="shared" si="40"/>
        <v>2847</v>
      </c>
      <c r="K85" s="106">
        <f t="shared" si="41"/>
        <v>30000</v>
      </c>
    </row>
    <row r="86" spans="1:11" ht="15.75">
      <c r="A86" s="27">
        <v>5</v>
      </c>
      <c r="B86" s="14" t="s">
        <v>71</v>
      </c>
      <c r="C86" s="16" t="s">
        <v>72</v>
      </c>
      <c r="D86" s="17">
        <v>197</v>
      </c>
      <c r="E86" s="16" t="s">
        <v>38</v>
      </c>
      <c r="F86" s="77">
        <v>90000</v>
      </c>
      <c r="G86" s="77">
        <v>4873</v>
      </c>
      <c r="H86" s="71">
        <v>976</v>
      </c>
      <c r="I86" s="69">
        <f t="shared" si="42"/>
        <v>52</v>
      </c>
      <c r="J86" s="99">
        <f t="shared" si="40"/>
        <v>1028</v>
      </c>
      <c r="K86" s="106">
        <f t="shared" si="41"/>
        <v>3897</v>
      </c>
    </row>
    <row r="87" spans="1:11" ht="16.5">
      <c r="A87" s="27">
        <v>6</v>
      </c>
      <c r="B87" s="14" t="s">
        <v>71</v>
      </c>
      <c r="C87" s="16" t="s">
        <v>235</v>
      </c>
      <c r="D87" s="22">
        <v>357</v>
      </c>
      <c r="E87" s="22" t="s">
        <v>78</v>
      </c>
      <c r="F87" s="85">
        <v>54000</v>
      </c>
      <c r="G87" s="77">
        <v>21000</v>
      </c>
      <c r="H87" s="71">
        <v>1500</v>
      </c>
      <c r="I87" s="69">
        <f t="shared" si="42"/>
        <v>224</v>
      </c>
      <c r="J87" s="99">
        <f t="shared" ref="J87" si="43">SUM(H87:I87)</f>
        <v>1724</v>
      </c>
      <c r="K87" s="106">
        <f t="shared" si="41"/>
        <v>19500</v>
      </c>
    </row>
    <row r="88" spans="1:11" ht="16.5">
      <c r="A88" s="14"/>
      <c r="B88" s="13" t="s">
        <v>4</v>
      </c>
      <c r="C88" s="20"/>
      <c r="D88" s="20"/>
      <c r="E88" s="20"/>
      <c r="F88" s="72">
        <f t="shared" ref="F88:K88" si="44">SUM(F83:F87)</f>
        <v>399000</v>
      </c>
      <c r="G88" s="72">
        <f t="shared" si="44"/>
        <v>104189</v>
      </c>
      <c r="H88" s="72">
        <f t="shared" si="44"/>
        <v>9560</v>
      </c>
      <c r="I88" s="72">
        <f t="shared" si="44"/>
        <v>1113</v>
      </c>
      <c r="J88" s="100">
        <f t="shared" si="44"/>
        <v>10673</v>
      </c>
      <c r="K88" s="100">
        <f t="shared" si="44"/>
        <v>94629</v>
      </c>
    </row>
    <row r="89" spans="1:11" ht="16.5">
      <c r="A89" s="34"/>
      <c r="B89" s="29"/>
      <c r="C89" s="30"/>
      <c r="D89" s="30"/>
      <c r="E89" s="30"/>
      <c r="F89" s="78"/>
      <c r="G89" s="79"/>
      <c r="H89" s="74"/>
      <c r="I89" s="80"/>
      <c r="J89" s="74"/>
      <c r="K89" s="55"/>
    </row>
    <row r="90" spans="1:11" ht="16.5">
      <c r="A90" s="34"/>
      <c r="B90" s="29" t="s">
        <v>79</v>
      </c>
      <c r="C90" s="30"/>
      <c r="D90" s="48"/>
      <c r="E90" s="30"/>
      <c r="F90" s="86"/>
      <c r="G90" s="79"/>
      <c r="H90" s="74"/>
      <c r="I90" s="80"/>
      <c r="J90" s="74"/>
      <c r="K90" s="55"/>
    </row>
    <row r="91" spans="1:11" ht="15.75">
      <c r="A91" s="14">
        <v>1</v>
      </c>
      <c r="B91" s="14" t="s">
        <v>79</v>
      </c>
      <c r="C91" s="16" t="s">
        <v>80</v>
      </c>
      <c r="D91" s="52">
        <v>191</v>
      </c>
      <c r="E91" s="16" t="s">
        <v>78</v>
      </c>
      <c r="F91" s="85">
        <v>100000</v>
      </c>
      <c r="G91" s="77">
        <v>11770</v>
      </c>
      <c r="H91" s="71">
        <f>ROUND(F91/34,0)</f>
        <v>2941</v>
      </c>
      <c r="I91" s="69">
        <f>ROUND(G91*13%*30/365,0)</f>
        <v>126</v>
      </c>
      <c r="J91" s="99">
        <f>SUM(H91:I91)</f>
        <v>3067</v>
      </c>
      <c r="K91" s="106">
        <f t="shared" ref="K91:K107" si="45">G91-H91</f>
        <v>8829</v>
      </c>
    </row>
    <row r="92" spans="1:11" ht="15.75">
      <c r="A92" s="14">
        <v>2</v>
      </c>
      <c r="B92" s="14" t="s">
        <v>79</v>
      </c>
      <c r="C92" s="16" t="s">
        <v>240</v>
      </c>
      <c r="D92" s="52">
        <v>361</v>
      </c>
      <c r="E92" s="16" t="s">
        <v>78</v>
      </c>
      <c r="F92" s="85">
        <v>100000</v>
      </c>
      <c r="G92" s="77">
        <v>35298</v>
      </c>
      <c r="H92" s="71">
        <f>ROUND(F92/34,0)</f>
        <v>2941</v>
      </c>
      <c r="I92" s="69">
        <f t="shared" ref="I92:I107" si="46">ROUND(G92*13%*30/365,0)</f>
        <v>377</v>
      </c>
      <c r="J92" s="99">
        <f t="shared" ref="J92:J102" si="47">SUM(H92:I92)</f>
        <v>3318</v>
      </c>
      <c r="K92" s="106">
        <f t="shared" si="45"/>
        <v>32357</v>
      </c>
    </row>
    <row r="93" spans="1:11" ht="15.75">
      <c r="A93" s="14">
        <v>3</v>
      </c>
      <c r="B93" s="14" t="s">
        <v>79</v>
      </c>
      <c r="C93" s="16" t="s">
        <v>290</v>
      </c>
      <c r="D93" s="52">
        <v>420</v>
      </c>
      <c r="E93" s="16" t="s">
        <v>78</v>
      </c>
      <c r="F93" s="85">
        <v>150000</v>
      </c>
      <c r="G93" s="70">
        <v>89056</v>
      </c>
      <c r="H93" s="71">
        <v>4688</v>
      </c>
      <c r="I93" s="69">
        <f t="shared" si="46"/>
        <v>952</v>
      </c>
      <c r="J93" s="99">
        <f t="shared" ref="J93:J96" si="48">SUM(H93:I93)</f>
        <v>5640</v>
      </c>
      <c r="K93" s="106">
        <f t="shared" si="45"/>
        <v>84368</v>
      </c>
    </row>
    <row r="94" spans="1:11" ht="15.75">
      <c r="A94" s="14">
        <v>4</v>
      </c>
      <c r="B94" s="14" t="s">
        <v>79</v>
      </c>
      <c r="C94" s="16" t="s">
        <v>338</v>
      </c>
      <c r="D94" s="52">
        <v>58</v>
      </c>
      <c r="E94" s="16" t="s">
        <v>78</v>
      </c>
      <c r="F94" s="85">
        <v>170000</v>
      </c>
      <c r="G94" s="70">
        <v>151112</v>
      </c>
      <c r="H94" s="71">
        <v>4722</v>
      </c>
      <c r="I94" s="69">
        <f t="shared" si="46"/>
        <v>1615</v>
      </c>
      <c r="J94" s="99">
        <f t="shared" si="48"/>
        <v>6337</v>
      </c>
      <c r="K94" s="106">
        <f t="shared" si="45"/>
        <v>146390</v>
      </c>
    </row>
    <row r="95" spans="1:11" ht="15.75">
      <c r="A95" s="14">
        <v>5</v>
      </c>
      <c r="B95" s="14" t="s">
        <v>79</v>
      </c>
      <c r="C95" s="16" t="s">
        <v>341</v>
      </c>
      <c r="D95" s="52">
        <v>64</v>
      </c>
      <c r="E95" s="16" t="s">
        <v>78</v>
      </c>
      <c r="F95" s="85">
        <v>105000</v>
      </c>
      <c r="G95" s="70">
        <v>93332</v>
      </c>
      <c r="H95" s="71">
        <v>2917</v>
      </c>
      <c r="I95" s="69">
        <f t="shared" si="46"/>
        <v>997</v>
      </c>
      <c r="J95" s="99">
        <f t="shared" si="48"/>
        <v>3914</v>
      </c>
      <c r="K95" s="106">
        <f t="shared" si="45"/>
        <v>90415</v>
      </c>
    </row>
    <row r="96" spans="1:11" ht="15.75">
      <c r="A96" s="14">
        <v>6</v>
      </c>
      <c r="B96" s="14" t="s">
        <v>79</v>
      </c>
      <c r="C96" s="16" t="s">
        <v>342</v>
      </c>
      <c r="D96" s="52">
        <v>67</v>
      </c>
      <c r="E96" s="16" t="s">
        <v>78</v>
      </c>
      <c r="F96" s="85">
        <v>180000</v>
      </c>
      <c r="G96" s="70">
        <v>165000</v>
      </c>
      <c r="H96" s="71">
        <v>5000</v>
      </c>
      <c r="I96" s="69">
        <f t="shared" si="46"/>
        <v>1763</v>
      </c>
      <c r="J96" s="99">
        <f t="shared" si="48"/>
        <v>6763</v>
      </c>
      <c r="K96" s="106">
        <f t="shared" si="45"/>
        <v>160000</v>
      </c>
    </row>
    <row r="97" spans="1:11" ht="15.75">
      <c r="A97" s="14">
        <v>7</v>
      </c>
      <c r="B97" s="14" t="s">
        <v>103</v>
      </c>
      <c r="C97" s="16" t="s">
        <v>107</v>
      </c>
      <c r="D97" s="52">
        <v>217</v>
      </c>
      <c r="E97" s="16" t="s">
        <v>78</v>
      </c>
      <c r="F97" s="85">
        <v>100000</v>
      </c>
      <c r="G97" s="77">
        <v>15899</v>
      </c>
      <c r="H97" s="71">
        <f>ROUND(F97/36,0)</f>
        <v>2778</v>
      </c>
      <c r="I97" s="69">
        <f t="shared" si="46"/>
        <v>170</v>
      </c>
      <c r="J97" s="99">
        <f t="shared" si="47"/>
        <v>2948</v>
      </c>
      <c r="K97" s="106">
        <f t="shared" si="45"/>
        <v>13121</v>
      </c>
    </row>
    <row r="98" spans="1:11" ht="15.75">
      <c r="A98" s="14">
        <v>8</v>
      </c>
      <c r="B98" s="14" t="s">
        <v>103</v>
      </c>
      <c r="C98" s="16" t="s">
        <v>105</v>
      </c>
      <c r="D98" s="52">
        <v>218</v>
      </c>
      <c r="E98" s="16" t="s">
        <v>78</v>
      </c>
      <c r="F98" s="85">
        <v>100000</v>
      </c>
      <c r="G98" s="77">
        <v>15899</v>
      </c>
      <c r="H98" s="71">
        <f t="shared" ref="H98:H102" si="49">ROUND(F98/36,0)</f>
        <v>2778</v>
      </c>
      <c r="I98" s="69">
        <f t="shared" si="46"/>
        <v>170</v>
      </c>
      <c r="J98" s="99">
        <f t="shared" si="47"/>
        <v>2948</v>
      </c>
      <c r="K98" s="106">
        <f t="shared" si="45"/>
        <v>13121</v>
      </c>
    </row>
    <row r="99" spans="1:11" ht="15.75">
      <c r="A99" s="14">
        <v>9</v>
      </c>
      <c r="B99" s="14" t="s">
        <v>224</v>
      </c>
      <c r="C99" s="16" t="s">
        <v>225</v>
      </c>
      <c r="D99" s="52">
        <v>351</v>
      </c>
      <c r="E99" s="16" t="s">
        <v>78</v>
      </c>
      <c r="F99" s="85">
        <v>140000</v>
      </c>
      <c r="G99" s="77">
        <v>50553</v>
      </c>
      <c r="H99" s="71">
        <f t="shared" si="49"/>
        <v>3889</v>
      </c>
      <c r="I99" s="69">
        <f t="shared" si="46"/>
        <v>540</v>
      </c>
      <c r="J99" s="99">
        <f t="shared" si="47"/>
        <v>4429</v>
      </c>
      <c r="K99" s="106">
        <f t="shared" si="45"/>
        <v>46664</v>
      </c>
    </row>
    <row r="100" spans="1:11" ht="15.75">
      <c r="A100" s="14">
        <v>10</v>
      </c>
      <c r="B100" s="14" t="s">
        <v>224</v>
      </c>
      <c r="C100" s="16" t="s">
        <v>309</v>
      </c>
      <c r="D100" s="52">
        <v>20</v>
      </c>
      <c r="E100" s="16" t="s">
        <v>78</v>
      </c>
      <c r="F100" s="85">
        <v>100000</v>
      </c>
      <c r="G100" s="77">
        <v>59095</v>
      </c>
      <c r="H100" s="71">
        <v>4545</v>
      </c>
      <c r="I100" s="69">
        <f t="shared" si="46"/>
        <v>631</v>
      </c>
      <c r="J100" s="99">
        <f t="shared" ref="J100:J101" si="50">SUM(H100:I100)</f>
        <v>5176</v>
      </c>
      <c r="K100" s="106">
        <f t="shared" si="45"/>
        <v>54550</v>
      </c>
    </row>
    <row r="101" spans="1:11" ht="15.75">
      <c r="A101" s="14">
        <v>11</v>
      </c>
      <c r="B101" s="14" t="s">
        <v>224</v>
      </c>
      <c r="C101" s="16" t="s">
        <v>313</v>
      </c>
      <c r="D101" s="52">
        <v>28</v>
      </c>
      <c r="E101" s="16" t="s">
        <v>78</v>
      </c>
      <c r="F101" s="85">
        <v>120000</v>
      </c>
      <c r="G101" s="77">
        <v>89553</v>
      </c>
      <c r="H101" s="71">
        <v>3383</v>
      </c>
      <c r="I101" s="69">
        <f t="shared" si="46"/>
        <v>957</v>
      </c>
      <c r="J101" s="99">
        <f t="shared" si="50"/>
        <v>4340</v>
      </c>
      <c r="K101" s="106">
        <f t="shared" si="45"/>
        <v>86170</v>
      </c>
    </row>
    <row r="102" spans="1:11" ht="15.75">
      <c r="A102" s="14">
        <v>12</v>
      </c>
      <c r="B102" s="14" t="s">
        <v>266</v>
      </c>
      <c r="C102" s="16" t="s">
        <v>263</v>
      </c>
      <c r="D102" s="52">
        <v>387</v>
      </c>
      <c r="E102" s="16" t="s">
        <v>78</v>
      </c>
      <c r="F102" s="85">
        <v>85000</v>
      </c>
      <c r="G102" s="77">
        <v>42502</v>
      </c>
      <c r="H102" s="71">
        <f t="shared" si="49"/>
        <v>2361</v>
      </c>
      <c r="I102" s="69">
        <f t="shared" si="46"/>
        <v>454</v>
      </c>
      <c r="J102" s="99">
        <f t="shared" si="47"/>
        <v>2815</v>
      </c>
      <c r="K102" s="106">
        <f t="shared" si="45"/>
        <v>40141</v>
      </c>
    </row>
    <row r="103" spans="1:11" ht="15.75">
      <c r="A103" s="14">
        <v>13</v>
      </c>
      <c r="B103" s="14" t="s">
        <v>266</v>
      </c>
      <c r="C103" s="16" t="s">
        <v>288</v>
      </c>
      <c r="D103" s="52">
        <v>415</v>
      </c>
      <c r="E103" s="16" t="s">
        <v>78</v>
      </c>
      <c r="F103" s="85">
        <v>90000</v>
      </c>
      <c r="G103" s="77">
        <v>11250</v>
      </c>
      <c r="H103" s="71">
        <v>5625</v>
      </c>
      <c r="I103" s="69">
        <f t="shared" si="46"/>
        <v>120</v>
      </c>
      <c r="J103" s="99">
        <f t="shared" ref="J103:J107" si="51">SUM(H103:I103)</f>
        <v>5745</v>
      </c>
      <c r="K103" s="106">
        <f t="shared" si="45"/>
        <v>5625</v>
      </c>
    </row>
    <row r="104" spans="1:11" ht="15.75">
      <c r="A104" s="14">
        <v>14</v>
      </c>
      <c r="B104" s="14" t="s">
        <v>266</v>
      </c>
      <c r="C104" s="16" t="s">
        <v>330</v>
      </c>
      <c r="D104" s="52">
        <v>52</v>
      </c>
      <c r="E104" s="16" t="s">
        <v>78</v>
      </c>
      <c r="F104" s="85">
        <v>120000</v>
      </c>
      <c r="G104" s="77">
        <v>100002</v>
      </c>
      <c r="H104" s="71">
        <v>3333</v>
      </c>
      <c r="I104" s="69">
        <f t="shared" si="46"/>
        <v>1069</v>
      </c>
      <c r="J104" s="99">
        <f t="shared" si="51"/>
        <v>4402</v>
      </c>
      <c r="K104" s="106">
        <f t="shared" si="45"/>
        <v>96669</v>
      </c>
    </row>
    <row r="105" spans="1:11" ht="15.75">
      <c r="A105" s="14">
        <v>15</v>
      </c>
      <c r="B105" s="14" t="s">
        <v>266</v>
      </c>
      <c r="C105" s="16" t="s">
        <v>331</v>
      </c>
      <c r="D105" s="52">
        <v>54</v>
      </c>
      <c r="E105" s="16" t="s">
        <v>78</v>
      </c>
      <c r="F105" s="85">
        <v>110000</v>
      </c>
      <c r="G105" s="77">
        <v>91664</v>
      </c>
      <c r="H105" s="71">
        <v>3056</v>
      </c>
      <c r="I105" s="69">
        <f t="shared" si="46"/>
        <v>979</v>
      </c>
      <c r="J105" s="99">
        <f t="shared" si="51"/>
        <v>4035</v>
      </c>
      <c r="K105" s="106">
        <f t="shared" si="45"/>
        <v>88608</v>
      </c>
    </row>
    <row r="106" spans="1:11" ht="15.75">
      <c r="A106" s="14">
        <v>16</v>
      </c>
      <c r="B106" s="14" t="s">
        <v>132</v>
      </c>
      <c r="C106" s="16" t="s">
        <v>133</v>
      </c>
      <c r="D106" s="52">
        <v>32</v>
      </c>
      <c r="E106" s="16" t="s">
        <v>78</v>
      </c>
      <c r="F106" s="85">
        <v>150000</v>
      </c>
      <c r="G106" s="77">
        <v>116664</v>
      </c>
      <c r="H106" s="71">
        <v>4167</v>
      </c>
      <c r="I106" s="69">
        <f t="shared" si="46"/>
        <v>1247</v>
      </c>
      <c r="J106" s="99">
        <f t="shared" si="51"/>
        <v>5414</v>
      </c>
      <c r="K106" s="106">
        <f t="shared" si="45"/>
        <v>112497</v>
      </c>
    </row>
    <row r="107" spans="1:11" ht="15.75">
      <c r="A107" s="14">
        <v>17</v>
      </c>
      <c r="B107" s="14" t="s">
        <v>79</v>
      </c>
      <c r="C107" s="16" t="s">
        <v>358</v>
      </c>
      <c r="D107" s="52">
        <v>254</v>
      </c>
      <c r="E107" s="16" t="s">
        <v>78</v>
      </c>
      <c r="F107" s="85">
        <v>140000</v>
      </c>
      <c r="G107" s="77">
        <v>3889</v>
      </c>
      <c r="H107" s="71">
        <v>3889</v>
      </c>
      <c r="I107" s="69">
        <f t="shared" si="46"/>
        <v>42</v>
      </c>
      <c r="J107" s="99">
        <f t="shared" si="51"/>
        <v>3931</v>
      </c>
      <c r="K107" s="106">
        <f t="shared" si="45"/>
        <v>0</v>
      </c>
    </row>
    <row r="108" spans="1:11" ht="16.5">
      <c r="A108" s="14"/>
      <c r="B108" s="13" t="s">
        <v>4</v>
      </c>
      <c r="C108" s="20"/>
      <c r="D108" s="46"/>
      <c r="E108" s="20"/>
      <c r="F108" s="72">
        <f t="shared" ref="F108:K108" si="52">SUM(F91:F107)</f>
        <v>2060000</v>
      </c>
      <c r="G108" s="72">
        <f t="shared" si="52"/>
        <v>1142538</v>
      </c>
      <c r="H108" s="72">
        <f t="shared" si="52"/>
        <v>63013</v>
      </c>
      <c r="I108" s="72">
        <f t="shared" si="52"/>
        <v>12209</v>
      </c>
      <c r="J108" s="72">
        <f t="shared" si="52"/>
        <v>75222</v>
      </c>
      <c r="K108" s="72">
        <f t="shared" si="52"/>
        <v>1079525</v>
      </c>
    </row>
    <row r="109" spans="1:11" ht="16.5">
      <c r="A109" s="34"/>
      <c r="B109" s="29"/>
      <c r="C109" s="30"/>
      <c r="D109" s="48"/>
      <c r="E109" s="30"/>
      <c r="F109" s="74"/>
      <c r="G109" s="74"/>
      <c r="H109" s="74"/>
      <c r="I109" s="74"/>
      <c r="J109" s="74"/>
      <c r="K109" s="100"/>
    </row>
    <row r="110" spans="1:11" ht="16.5">
      <c r="A110" s="34"/>
      <c r="B110" s="29" t="s">
        <v>284</v>
      </c>
      <c r="C110" s="30"/>
      <c r="D110" s="30"/>
      <c r="E110" s="30"/>
      <c r="F110" s="78"/>
      <c r="G110" s="79"/>
      <c r="H110" s="74"/>
      <c r="I110" s="80"/>
      <c r="J110" s="74"/>
      <c r="K110" s="55"/>
    </row>
    <row r="111" spans="1:11" ht="15.75">
      <c r="A111" s="14">
        <v>1</v>
      </c>
      <c r="B111" s="14" t="s">
        <v>285</v>
      </c>
      <c r="C111" s="16" t="s">
        <v>315</v>
      </c>
      <c r="D111" s="52">
        <v>30</v>
      </c>
      <c r="E111" s="16" t="s">
        <v>78</v>
      </c>
      <c r="F111" s="85">
        <v>100000</v>
      </c>
      <c r="G111" s="77">
        <v>77776</v>
      </c>
      <c r="H111" s="71">
        <v>2778</v>
      </c>
      <c r="I111" s="69">
        <f>ROUND(G111*13%*30/365,0)</f>
        <v>831</v>
      </c>
      <c r="J111" s="99">
        <f>SUM(H111:I111)</f>
        <v>3609</v>
      </c>
      <c r="K111" s="106">
        <f t="shared" ref="K111:K113" si="53">G111-H111</f>
        <v>74998</v>
      </c>
    </row>
    <row r="112" spans="1:11" ht="15.75">
      <c r="A112" s="14">
        <v>1</v>
      </c>
      <c r="B112" s="14" t="s">
        <v>285</v>
      </c>
      <c r="C112" s="16" t="s">
        <v>323</v>
      </c>
      <c r="D112" s="52">
        <v>42</v>
      </c>
      <c r="E112" s="16" t="s">
        <v>78</v>
      </c>
      <c r="F112" s="85">
        <v>80000</v>
      </c>
      <c r="G112" s="77">
        <v>66668</v>
      </c>
      <c r="H112" s="71">
        <v>2222</v>
      </c>
      <c r="I112" s="69">
        <f t="shared" ref="I112:I113" si="54">ROUND(G112*13%*30/365,0)</f>
        <v>712</v>
      </c>
      <c r="J112" s="99">
        <f>SUM(H112:I112)</f>
        <v>2934</v>
      </c>
      <c r="K112" s="106">
        <f t="shared" si="53"/>
        <v>64446</v>
      </c>
    </row>
    <row r="113" spans="1:13" ht="15.75">
      <c r="A113" s="14">
        <v>1</v>
      </c>
      <c r="B113" s="14" t="s">
        <v>285</v>
      </c>
      <c r="C113" s="16" t="s">
        <v>324</v>
      </c>
      <c r="D113" s="52">
        <v>44</v>
      </c>
      <c r="E113" s="16" t="s">
        <v>78</v>
      </c>
      <c r="F113" s="85">
        <v>150000</v>
      </c>
      <c r="G113" s="77">
        <v>124998</v>
      </c>
      <c r="H113" s="71">
        <v>4167</v>
      </c>
      <c r="I113" s="69">
        <f t="shared" si="54"/>
        <v>1336</v>
      </c>
      <c r="J113" s="99">
        <f>SUM(H113:I113)</f>
        <v>5503</v>
      </c>
      <c r="K113" s="106">
        <f t="shared" si="53"/>
        <v>120831</v>
      </c>
    </row>
    <row r="114" spans="1:13" ht="16.5">
      <c r="A114" s="14"/>
      <c r="B114" s="13" t="s">
        <v>4</v>
      </c>
      <c r="C114" s="20"/>
      <c r="D114" s="46"/>
      <c r="E114" s="20"/>
      <c r="F114" s="72">
        <f>SUM(F111:F113)</f>
        <v>330000</v>
      </c>
      <c r="G114" s="72">
        <f t="shared" ref="G114:K114" si="55">SUM(G111:G113)</f>
        <v>269442</v>
      </c>
      <c r="H114" s="72">
        <f t="shared" si="55"/>
        <v>9167</v>
      </c>
      <c r="I114" s="72">
        <f t="shared" si="55"/>
        <v>2879</v>
      </c>
      <c r="J114" s="72">
        <f t="shared" si="55"/>
        <v>12046</v>
      </c>
      <c r="K114" s="72">
        <f t="shared" si="55"/>
        <v>260275</v>
      </c>
    </row>
    <row r="115" spans="1:13" ht="16.5">
      <c r="A115" s="34"/>
      <c r="B115" s="29"/>
      <c r="C115" s="30"/>
      <c r="D115" s="48"/>
      <c r="E115" s="30"/>
      <c r="F115" s="74"/>
      <c r="G115" s="74"/>
      <c r="H115" s="74"/>
      <c r="I115" s="74"/>
      <c r="J115" s="74"/>
      <c r="K115" s="55"/>
    </row>
    <row r="116" spans="1:13" ht="16.5">
      <c r="A116" s="34"/>
      <c r="B116" s="29" t="s">
        <v>109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3" ht="15.75">
      <c r="A117" s="14">
        <v>1</v>
      </c>
      <c r="B117" s="14" t="s">
        <v>110</v>
      </c>
      <c r="C117" s="16" t="s">
        <v>111</v>
      </c>
      <c r="D117" s="52">
        <v>225</v>
      </c>
      <c r="E117" s="16" t="s">
        <v>78</v>
      </c>
      <c r="F117" s="85">
        <v>86000</v>
      </c>
      <c r="G117" s="77">
        <v>16719</v>
      </c>
      <c r="H117" s="71">
        <f t="shared" ref="H117:H129" si="56">ROUND(F117/36,0)</f>
        <v>2389</v>
      </c>
      <c r="I117" s="69">
        <f>ROUND(G117*13%*30/365,0)</f>
        <v>179</v>
      </c>
      <c r="J117" s="99">
        <f t="shared" ref="J117:J131" si="57">SUM(H117:I117)</f>
        <v>2568</v>
      </c>
      <c r="K117" s="106">
        <f t="shared" ref="K117:K131" si="58">G117-H117</f>
        <v>14330</v>
      </c>
    </row>
    <row r="118" spans="1:13" ht="15.75">
      <c r="A118" s="14">
        <v>2</v>
      </c>
      <c r="B118" s="14" t="s">
        <v>110</v>
      </c>
      <c r="C118" s="16" t="s">
        <v>112</v>
      </c>
      <c r="D118" s="52">
        <v>226</v>
      </c>
      <c r="E118" s="16" t="s">
        <v>78</v>
      </c>
      <c r="F118" s="85">
        <v>93000</v>
      </c>
      <c r="G118" s="77">
        <v>18093</v>
      </c>
      <c r="H118" s="71">
        <f t="shared" si="56"/>
        <v>2583</v>
      </c>
      <c r="I118" s="69">
        <f t="shared" ref="I118:I130" si="59">ROUND(G118*13%*30/365,0)</f>
        <v>193</v>
      </c>
      <c r="J118" s="99">
        <f t="shared" si="57"/>
        <v>2776</v>
      </c>
      <c r="K118" s="106">
        <f t="shared" si="58"/>
        <v>15510</v>
      </c>
    </row>
    <row r="119" spans="1:13" ht="15.75">
      <c r="A119" s="14">
        <v>3</v>
      </c>
      <c r="B119" s="14" t="s">
        <v>110</v>
      </c>
      <c r="C119" s="16" t="s">
        <v>114</v>
      </c>
      <c r="D119" s="52">
        <v>228</v>
      </c>
      <c r="E119" s="16" t="s">
        <v>78</v>
      </c>
      <c r="F119" s="85">
        <v>55000</v>
      </c>
      <c r="G119" s="77">
        <v>1389</v>
      </c>
      <c r="H119" s="71">
        <v>689</v>
      </c>
      <c r="I119" s="69">
        <f t="shared" si="59"/>
        <v>15</v>
      </c>
      <c r="J119" s="99">
        <f t="shared" si="57"/>
        <v>704</v>
      </c>
      <c r="K119" s="106">
        <f t="shared" si="58"/>
        <v>700</v>
      </c>
    </row>
    <row r="120" spans="1:13" ht="15.75">
      <c r="A120" s="14">
        <v>4</v>
      </c>
      <c r="B120" s="14" t="s">
        <v>109</v>
      </c>
      <c r="C120" s="16" t="s">
        <v>115</v>
      </c>
      <c r="D120" s="52">
        <v>229</v>
      </c>
      <c r="E120" s="16" t="s">
        <v>78</v>
      </c>
      <c r="F120" s="85">
        <v>141000</v>
      </c>
      <c r="G120" s="77">
        <v>27407</v>
      </c>
      <c r="H120" s="71">
        <f t="shared" si="56"/>
        <v>3917</v>
      </c>
      <c r="I120" s="69">
        <f t="shared" si="59"/>
        <v>293</v>
      </c>
      <c r="J120" s="99">
        <f t="shared" si="57"/>
        <v>4210</v>
      </c>
      <c r="K120" s="106">
        <f t="shared" si="58"/>
        <v>23490</v>
      </c>
    </row>
    <row r="121" spans="1:13" ht="15.75">
      <c r="A121" s="14">
        <v>5</v>
      </c>
      <c r="B121" s="14" t="s">
        <v>110</v>
      </c>
      <c r="C121" s="16" t="s">
        <v>116</v>
      </c>
      <c r="D121" s="52">
        <v>234</v>
      </c>
      <c r="E121" s="16" t="s">
        <v>78</v>
      </c>
      <c r="F121" s="85">
        <v>160000</v>
      </c>
      <c r="G121" s="77">
        <v>31124</v>
      </c>
      <c r="H121" s="71">
        <f t="shared" si="56"/>
        <v>4444</v>
      </c>
      <c r="I121" s="69">
        <f t="shared" si="59"/>
        <v>333</v>
      </c>
      <c r="J121" s="99">
        <f t="shared" si="57"/>
        <v>4777</v>
      </c>
      <c r="K121" s="106">
        <f t="shared" si="58"/>
        <v>26680</v>
      </c>
    </row>
    <row r="122" spans="1:13" ht="15.75">
      <c r="A122" s="14">
        <v>6</v>
      </c>
      <c r="B122" s="14" t="s">
        <v>109</v>
      </c>
      <c r="C122" s="16" t="s">
        <v>213</v>
      </c>
      <c r="D122" s="52">
        <v>333</v>
      </c>
      <c r="E122" s="16" t="s">
        <v>78</v>
      </c>
      <c r="F122" s="85">
        <v>195000</v>
      </c>
      <c r="G122" s="77">
        <v>57360</v>
      </c>
      <c r="H122" s="71">
        <v>5735</v>
      </c>
      <c r="I122" s="69">
        <f t="shared" si="59"/>
        <v>613</v>
      </c>
      <c r="J122" s="99">
        <f t="shared" si="57"/>
        <v>6348</v>
      </c>
      <c r="K122" s="106">
        <f t="shared" si="58"/>
        <v>51625</v>
      </c>
      <c r="M122" s="96"/>
    </row>
    <row r="123" spans="1:13" ht="15.75">
      <c r="A123" s="14">
        <v>7</v>
      </c>
      <c r="B123" s="14" t="s">
        <v>109</v>
      </c>
      <c r="C123" s="16" t="s">
        <v>175</v>
      </c>
      <c r="D123" s="52">
        <v>300</v>
      </c>
      <c r="E123" s="16" t="s">
        <v>78</v>
      </c>
      <c r="F123" s="85">
        <v>95000</v>
      </c>
      <c r="G123" s="77">
        <v>26386</v>
      </c>
      <c r="H123" s="71">
        <f t="shared" si="56"/>
        <v>2639</v>
      </c>
      <c r="I123" s="69">
        <f t="shared" si="59"/>
        <v>282</v>
      </c>
      <c r="J123" s="99">
        <f t="shared" si="57"/>
        <v>2921</v>
      </c>
      <c r="K123" s="106">
        <f t="shared" si="58"/>
        <v>23747</v>
      </c>
      <c r="M123" s="96"/>
    </row>
    <row r="124" spans="1:13" ht="15.75">
      <c r="A124" s="14">
        <v>8</v>
      </c>
      <c r="B124" s="14" t="s">
        <v>109</v>
      </c>
      <c r="C124" s="16" t="s">
        <v>299</v>
      </c>
      <c r="D124" s="52">
        <v>6</v>
      </c>
      <c r="E124" s="16" t="s">
        <v>78</v>
      </c>
      <c r="F124" s="85">
        <v>60000</v>
      </c>
      <c r="G124" s="77">
        <v>20000</v>
      </c>
      <c r="H124" s="71">
        <v>4000</v>
      </c>
      <c r="I124" s="69">
        <f t="shared" si="59"/>
        <v>214</v>
      </c>
      <c r="J124" s="99">
        <f t="shared" si="57"/>
        <v>4214</v>
      </c>
      <c r="K124" s="106">
        <f t="shared" si="58"/>
        <v>16000</v>
      </c>
      <c r="M124" s="96"/>
    </row>
    <row r="125" spans="1:13" ht="15.75">
      <c r="A125" s="14">
        <v>9</v>
      </c>
      <c r="B125" s="14" t="s">
        <v>169</v>
      </c>
      <c r="C125" s="16" t="s">
        <v>170</v>
      </c>
      <c r="D125" s="52">
        <v>294</v>
      </c>
      <c r="E125" s="16" t="s">
        <v>78</v>
      </c>
      <c r="F125" s="85">
        <v>55000</v>
      </c>
      <c r="G125" s="77">
        <v>15272</v>
      </c>
      <c r="H125" s="71">
        <f t="shared" si="56"/>
        <v>1528</v>
      </c>
      <c r="I125" s="69">
        <f t="shared" si="59"/>
        <v>163</v>
      </c>
      <c r="J125" s="99">
        <f t="shared" si="57"/>
        <v>1691</v>
      </c>
      <c r="K125" s="106">
        <f t="shared" si="58"/>
        <v>13744</v>
      </c>
    </row>
    <row r="126" spans="1:13" ht="15.75">
      <c r="A126" s="14">
        <v>10</v>
      </c>
      <c r="B126" s="14" t="s">
        <v>169</v>
      </c>
      <c r="C126" s="16" t="s">
        <v>209</v>
      </c>
      <c r="D126" s="52">
        <v>327</v>
      </c>
      <c r="E126" s="16" t="s">
        <v>78</v>
      </c>
      <c r="F126" s="85">
        <v>90000</v>
      </c>
      <c r="G126" s="77">
        <v>27500</v>
      </c>
      <c r="H126" s="71">
        <f t="shared" si="56"/>
        <v>2500</v>
      </c>
      <c r="I126" s="69">
        <f t="shared" si="59"/>
        <v>294</v>
      </c>
      <c r="J126" s="99">
        <f t="shared" si="57"/>
        <v>2794</v>
      </c>
      <c r="K126" s="106">
        <f t="shared" si="58"/>
        <v>25000</v>
      </c>
    </row>
    <row r="127" spans="1:13" ht="15.75">
      <c r="A127" s="14">
        <v>11</v>
      </c>
      <c r="B127" s="14" t="s">
        <v>169</v>
      </c>
      <c r="C127" s="16" t="s">
        <v>208</v>
      </c>
      <c r="D127" s="52">
        <v>326</v>
      </c>
      <c r="E127" s="16" t="s">
        <v>78</v>
      </c>
      <c r="F127" s="85">
        <v>135000</v>
      </c>
      <c r="G127" s="77">
        <v>41250</v>
      </c>
      <c r="H127" s="71">
        <f t="shared" si="56"/>
        <v>3750</v>
      </c>
      <c r="I127" s="69">
        <f t="shared" si="59"/>
        <v>441</v>
      </c>
      <c r="J127" s="99">
        <f t="shared" si="57"/>
        <v>4191</v>
      </c>
      <c r="K127" s="106">
        <f t="shared" si="58"/>
        <v>37500</v>
      </c>
    </row>
    <row r="128" spans="1:13" ht="15.75">
      <c r="A128" s="14">
        <v>12</v>
      </c>
      <c r="B128" s="14" t="s">
        <v>169</v>
      </c>
      <c r="C128" s="16" t="s">
        <v>171</v>
      </c>
      <c r="D128" s="52">
        <v>295</v>
      </c>
      <c r="E128" s="16" t="s">
        <v>78</v>
      </c>
      <c r="F128" s="85">
        <v>80000</v>
      </c>
      <c r="G128" s="77">
        <v>22228</v>
      </c>
      <c r="H128" s="71">
        <f t="shared" si="56"/>
        <v>2222</v>
      </c>
      <c r="I128" s="69">
        <f t="shared" si="59"/>
        <v>238</v>
      </c>
      <c r="J128" s="99">
        <f t="shared" si="57"/>
        <v>2460</v>
      </c>
      <c r="K128" s="106">
        <f t="shared" si="58"/>
        <v>20006</v>
      </c>
    </row>
    <row r="129" spans="1:11" ht="15.75">
      <c r="A129" s="14">
        <v>13</v>
      </c>
      <c r="B129" s="14" t="s">
        <v>273</v>
      </c>
      <c r="C129" s="16" t="s">
        <v>274</v>
      </c>
      <c r="D129" s="52">
        <v>393</v>
      </c>
      <c r="E129" s="16" t="s">
        <v>78</v>
      </c>
      <c r="F129" s="85">
        <v>80000</v>
      </c>
      <c r="G129" s="77">
        <v>42226</v>
      </c>
      <c r="H129" s="71">
        <f t="shared" si="56"/>
        <v>2222</v>
      </c>
      <c r="I129" s="69">
        <f t="shared" si="59"/>
        <v>451</v>
      </c>
      <c r="J129" s="99">
        <f t="shared" si="57"/>
        <v>2673</v>
      </c>
      <c r="K129" s="106">
        <f t="shared" si="58"/>
        <v>40004</v>
      </c>
    </row>
    <row r="130" spans="1:11" ht="15.75">
      <c r="A130" s="14">
        <v>14</v>
      </c>
      <c r="B130" s="14" t="s">
        <v>273</v>
      </c>
      <c r="C130" s="16" t="s">
        <v>275</v>
      </c>
      <c r="D130" s="52">
        <v>394</v>
      </c>
      <c r="E130" s="16" t="s">
        <v>78</v>
      </c>
      <c r="F130" s="85">
        <v>89000</v>
      </c>
      <c r="G130" s="77">
        <v>46976</v>
      </c>
      <c r="H130" s="71">
        <f>ROUND(F130/36,0)</f>
        <v>2472</v>
      </c>
      <c r="I130" s="69">
        <f t="shared" si="59"/>
        <v>502</v>
      </c>
      <c r="J130" s="99">
        <f t="shared" si="57"/>
        <v>2974</v>
      </c>
      <c r="K130" s="106">
        <f t="shared" si="58"/>
        <v>44504</v>
      </c>
    </row>
    <row r="131" spans="1:11" ht="15.75">
      <c r="A131" s="14">
        <v>15</v>
      </c>
      <c r="B131" s="57" t="s">
        <v>109</v>
      </c>
      <c r="C131" s="58" t="s">
        <v>272</v>
      </c>
      <c r="D131" s="64">
        <v>14</v>
      </c>
      <c r="E131" s="58" t="s">
        <v>39</v>
      </c>
      <c r="F131" s="89">
        <v>42000</v>
      </c>
      <c r="G131" s="82">
        <v>15159</v>
      </c>
      <c r="H131" s="83">
        <v>1167</v>
      </c>
      <c r="I131" s="83">
        <f>ROUND(G131*11.5%*30/365,0)</f>
        <v>143</v>
      </c>
      <c r="J131" s="83">
        <f t="shared" si="57"/>
        <v>1310</v>
      </c>
      <c r="K131" s="83">
        <f t="shared" si="58"/>
        <v>13992</v>
      </c>
    </row>
    <row r="132" spans="1:11" ht="16.5">
      <c r="A132" s="34"/>
      <c r="B132" s="13" t="s">
        <v>4</v>
      </c>
      <c r="C132" s="20"/>
      <c r="D132" s="20"/>
      <c r="E132" s="20"/>
      <c r="F132" s="72">
        <f t="shared" ref="F132:K132" si="60">SUM(F117:F131)</f>
        <v>1456000</v>
      </c>
      <c r="G132" s="72">
        <f t="shared" si="60"/>
        <v>409089</v>
      </c>
      <c r="H132" s="72">
        <f t="shared" si="60"/>
        <v>42257</v>
      </c>
      <c r="I132" s="72">
        <f t="shared" si="60"/>
        <v>4354</v>
      </c>
      <c r="J132" s="72">
        <f t="shared" si="60"/>
        <v>46611</v>
      </c>
      <c r="K132" s="72">
        <f t="shared" si="60"/>
        <v>366832</v>
      </c>
    </row>
    <row r="133" spans="1:11" ht="16.5">
      <c r="A133" s="34"/>
      <c r="B133" s="29"/>
      <c r="C133" s="30"/>
      <c r="D133" s="30"/>
      <c r="E133" s="30"/>
      <c r="F133" s="74"/>
      <c r="G133" s="79"/>
      <c r="H133" s="74"/>
      <c r="I133" s="80"/>
      <c r="J133" s="74"/>
      <c r="K133" s="55"/>
    </row>
    <row r="134" spans="1:11" ht="16.5">
      <c r="A134" s="14"/>
      <c r="B134" s="29" t="s">
        <v>125</v>
      </c>
      <c r="C134" s="30"/>
      <c r="D134" s="30"/>
      <c r="E134" s="30"/>
      <c r="F134" s="78"/>
      <c r="G134" s="79"/>
      <c r="H134" s="74"/>
      <c r="I134" s="80"/>
      <c r="J134" s="74"/>
      <c r="K134" s="55"/>
    </row>
    <row r="135" spans="1:11" ht="15.75">
      <c r="A135" s="14">
        <v>1</v>
      </c>
      <c r="B135" s="14" t="s">
        <v>126</v>
      </c>
      <c r="C135" s="16" t="s">
        <v>127</v>
      </c>
      <c r="D135" s="17">
        <v>247</v>
      </c>
      <c r="E135" s="16" t="s">
        <v>78</v>
      </c>
      <c r="F135" s="70">
        <v>100000</v>
      </c>
      <c r="G135" s="70">
        <v>22216</v>
      </c>
      <c r="H135" s="71">
        <f t="shared" ref="H135" si="61">ROUND(F135/36,0)</f>
        <v>2778</v>
      </c>
      <c r="I135" s="69">
        <f>ROUND(G135*13%*30/365,0)</f>
        <v>237</v>
      </c>
      <c r="J135" s="102">
        <f t="shared" ref="J135" si="62">SUM(H135:I135)</f>
        <v>3015</v>
      </c>
      <c r="K135" s="106">
        <f t="shared" ref="K135:K141" si="63">G135-H135</f>
        <v>19438</v>
      </c>
    </row>
    <row r="136" spans="1:11" ht="15.75">
      <c r="A136" s="14">
        <v>2</v>
      </c>
      <c r="B136" s="14" t="s">
        <v>137</v>
      </c>
      <c r="C136" s="16" t="s">
        <v>138</v>
      </c>
      <c r="D136" s="17">
        <v>253</v>
      </c>
      <c r="E136" s="16" t="s">
        <v>78</v>
      </c>
      <c r="F136" s="70">
        <v>100000</v>
      </c>
      <c r="G136" s="70">
        <v>22216</v>
      </c>
      <c r="H136" s="71">
        <f>ROUND(F136/36,0)</f>
        <v>2778</v>
      </c>
      <c r="I136" s="69">
        <f t="shared" ref="I136:I141" si="64">ROUND(G136*13%*30/365,0)</f>
        <v>237</v>
      </c>
      <c r="J136" s="102">
        <f>SUM(H136:I136)</f>
        <v>3015</v>
      </c>
      <c r="K136" s="106">
        <f t="shared" si="63"/>
        <v>19438</v>
      </c>
    </row>
    <row r="137" spans="1:11" ht="15.75">
      <c r="A137" s="14">
        <v>3</v>
      </c>
      <c r="B137" s="14" t="s">
        <v>137</v>
      </c>
      <c r="C137" s="16" t="s">
        <v>230</v>
      </c>
      <c r="D137" s="17">
        <v>355</v>
      </c>
      <c r="E137" s="16" t="s">
        <v>78</v>
      </c>
      <c r="F137" s="70">
        <v>50000</v>
      </c>
      <c r="G137" s="70">
        <v>18053</v>
      </c>
      <c r="H137" s="71">
        <f>ROUND(F137/36,0)</f>
        <v>1389</v>
      </c>
      <c r="I137" s="69">
        <f t="shared" si="64"/>
        <v>193</v>
      </c>
      <c r="J137" s="102">
        <f>SUM(H137:I137)</f>
        <v>1582</v>
      </c>
      <c r="K137" s="106">
        <f t="shared" si="63"/>
        <v>16664</v>
      </c>
    </row>
    <row r="138" spans="1:11" ht="16.5">
      <c r="A138" s="14">
        <v>4</v>
      </c>
      <c r="B138" s="14" t="s">
        <v>151</v>
      </c>
      <c r="C138" s="16" t="s">
        <v>152</v>
      </c>
      <c r="D138" s="22">
        <v>272</v>
      </c>
      <c r="E138" s="22" t="s">
        <v>78</v>
      </c>
      <c r="F138" s="85">
        <v>100000</v>
      </c>
      <c r="G138" s="77">
        <v>3583</v>
      </c>
      <c r="H138" s="71">
        <v>3583</v>
      </c>
      <c r="I138" s="69">
        <f t="shared" si="64"/>
        <v>38</v>
      </c>
      <c r="J138" s="99">
        <f>SUM(H138:I138)</f>
        <v>3621</v>
      </c>
      <c r="K138" s="106">
        <f t="shared" si="63"/>
        <v>0</v>
      </c>
    </row>
    <row r="139" spans="1:11" ht="16.5">
      <c r="A139" s="14">
        <v>5</v>
      </c>
      <c r="B139" s="14" t="s">
        <v>151</v>
      </c>
      <c r="C139" s="16" t="s">
        <v>177</v>
      </c>
      <c r="D139" s="22">
        <v>302</v>
      </c>
      <c r="E139" s="22" t="s">
        <v>78</v>
      </c>
      <c r="F139" s="85">
        <v>90000</v>
      </c>
      <c r="G139" s="77">
        <v>25000</v>
      </c>
      <c r="H139" s="71">
        <f>ROUND(F139/36,0)</f>
        <v>2500</v>
      </c>
      <c r="I139" s="69">
        <f t="shared" si="64"/>
        <v>267</v>
      </c>
      <c r="J139" s="99">
        <f t="shared" ref="J139:J140" si="65">SUM(H139:I139)</f>
        <v>2767</v>
      </c>
      <c r="K139" s="106">
        <f t="shared" si="63"/>
        <v>22500</v>
      </c>
    </row>
    <row r="140" spans="1:11" ht="16.5">
      <c r="A140" s="14">
        <v>6</v>
      </c>
      <c r="B140" s="14" t="s">
        <v>151</v>
      </c>
      <c r="C140" s="16" t="s">
        <v>178</v>
      </c>
      <c r="D140" s="22">
        <v>303</v>
      </c>
      <c r="E140" s="22" t="s">
        <v>78</v>
      </c>
      <c r="F140" s="85">
        <v>100000</v>
      </c>
      <c r="G140" s="77">
        <v>27772</v>
      </c>
      <c r="H140" s="71">
        <f>ROUND(F140/36,0)</f>
        <v>2778</v>
      </c>
      <c r="I140" s="69">
        <f t="shared" si="64"/>
        <v>297</v>
      </c>
      <c r="J140" s="99">
        <f t="shared" si="65"/>
        <v>3075</v>
      </c>
      <c r="K140" s="106">
        <f t="shared" si="63"/>
        <v>24994</v>
      </c>
    </row>
    <row r="141" spans="1:11" ht="15.75">
      <c r="A141" s="14">
        <v>7</v>
      </c>
      <c r="B141" s="14" t="s">
        <v>134</v>
      </c>
      <c r="C141" s="16" t="s">
        <v>245</v>
      </c>
      <c r="D141" s="52">
        <v>364</v>
      </c>
      <c r="E141" s="16" t="s">
        <v>78</v>
      </c>
      <c r="F141" s="85">
        <v>100000</v>
      </c>
      <c r="G141" s="70">
        <v>41662</v>
      </c>
      <c r="H141" s="71">
        <f>ROUND(F141/36,0)</f>
        <v>2778</v>
      </c>
      <c r="I141" s="69">
        <f t="shared" si="64"/>
        <v>445</v>
      </c>
      <c r="J141" s="102">
        <f>SUM(H141:I141)</f>
        <v>3223</v>
      </c>
      <c r="K141" s="106">
        <f t="shared" si="63"/>
        <v>38884</v>
      </c>
    </row>
    <row r="142" spans="1:11" ht="16.5">
      <c r="A142" s="34"/>
      <c r="B142" s="13" t="s">
        <v>4</v>
      </c>
      <c r="C142" s="20"/>
      <c r="D142" s="20"/>
      <c r="E142" s="20"/>
      <c r="F142" s="88">
        <f t="shared" ref="F142:K142" si="66">SUM(F135:F141)</f>
        <v>640000</v>
      </c>
      <c r="G142" s="88">
        <f t="shared" si="66"/>
        <v>160502</v>
      </c>
      <c r="H142" s="88">
        <f t="shared" si="66"/>
        <v>18584</v>
      </c>
      <c r="I142" s="88">
        <f t="shared" si="66"/>
        <v>1714</v>
      </c>
      <c r="J142" s="88">
        <f t="shared" si="66"/>
        <v>20298</v>
      </c>
      <c r="K142" s="88">
        <f t="shared" si="66"/>
        <v>141918</v>
      </c>
    </row>
    <row r="143" spans="1:11" ht="16.5">
      <c r="A143" s="34"/>
      <c r="B143" s="29"/>
      <c r="C143" s="30"/>
      <c r="D143" s="30"/>
      <c r="E143" s="30"/>
      <c r="F143" s="78"/>
      <c r="G143" s="79"/>
      <c r="H143" s="74"/>
      <c r="I143" s="80"/>
      <c r="J143" s="74"/>
      <c r="K143" s="55"/>
    </row>
    <row r="144" spans="1:11" ht="16.5">
      <c r="A144" s="34"/>
      <c r="B144" s="29" t="s">
        <v>148</v>
      </c>
      <c r="C144" s="30"/>
      <c r="D144" s="48"/>
      <c r="E144" s="30"/>
      <c r="F144" s="86"/>
      <c r="G144" s="79"/>
      <c r="H144" s="74"/>
      <c r="I144" s="80"/>
      <c r="J144" s="74"/>
      <c r="K144" s="55"/>
    </row>
    <row r="145" spans="1:11" ht="15.75">
      <c r="A145" s="14">
        <v>1</v>
      </c>
      <c r="B145" s="14" t="s">
        <v>148</v>
      </c>
      <c r="C145" s="16" t="s">
        <v>205</v>
      </c>
      <c r="D145" s="52">
        <v>323</v>
      </c>
      <c r="E145" s="16" t="s">
        <v>78</v>
      </c>
      <c r="F145" s="85">
        <v>100000</v>
      </c>
      <c r="G145" s="77">
        <v>30550</v>
      </c>
      <c r="H145" s="71">
        <f>ROUND(F145/36,0)</f>
        <v>2778</v>
      </c>
      <c r="I145" s="69">
        <f>ROUND(G145*13%*30/365,0)</f>
        <v>326</v>
      </c>
      <c r="J145" s="99">
        <f t="shared" ref="J145:J149" si="67">SUM(H145:I145)</f>
        <v>3104</v>
      </c>
      <c r="K145" s="106">
        <f t="shared" ref="K145:K150" si="68">G145-H145</f>
        <v>27772</v>
      </c>
    </row>
    <row r="146" spans="1:11" ht="15.75">
      <c r="A146" s="14">
        <v>2</v>
      </c>
      <c r="B146" s="14" t="s">
        <v>148</v>
      </c>
      <c r="C146" s="16" t="s">
        <v>241</v>
      </c>
      <c r="D146" s="52">
        <v>363</v>
      </c>
      <c r="E146" s="16" t="s">
        <v>78</v>
      </c>
      <c r="F146" s="85">
        <v>40000</v>
      </c>
      <c r="G146" s="77">
        <v>15558</v>
      </c>
      <c r="H146" s="71">
        <f>ROUND(F146/36,0)</f>
        <v>1111</v>
      </c>
      <c r="I146" s="69">
        <f t="shared" ref="I146:I149" si="69">ROUND(G146*13%*30/365,0)</f>
        <v>166</v>
      </c>
      <c r="J146" s="99">
        <f t="shared" si="67"/>
        <v>1277</v>
      </c>
      <c r="K146" s="106">
        <f t="shared" si="68"/>
        <v>14447</v>
      </c>
    </row>
    <row r="147" spans="1:11" ht="15.75">
      <c r="A147" s="14">
        <v>3</v>
      </c>
      <c r="B147" s="14" t="s">
        <v>148</v>
      </c>
      <c r="C147" s="16" t="s">
        <v>279</v>
      </c>
      <c r="D147" s="52">
        <v>406</v>
      </c>
      <c r="E147" s="16" t="s">
        <v>78</v>
      </c>
      <c r="F147" s="85">
        <v>260000</v>
      </c>
      <c r="G147" s="77">
        <v>129995</v>
      </c>
      <c r="H147" s="71">
        <v>8667</v>
      </c>
      <c r="I147" s="69">
        <f t="shared" si="69"/>
        <v>1389</v>
      </c>
      <c r="J147" s="99">
        <f t="shared" si="67"/>
        <v>10056</v>
      </c>
      <c r="K147" s="106">
        <f t="shared" si="68"/>
        <v>121328</v>
      </c>
    </row>
    <row r="148" spans="1:11" ht="15.75">
      <c r="A148" s="14">
        <v>4</v>
      </c>
      <c r="B148" s="14" t="s">
        <v>215</v>
      </c>
      <c r="C148" s="16" t="s">
        <v>216</v>
      </c>
      <c r="D148" s="52">
        <v>342</v>
      </c>
      <c r="E148" s="16" t="s">
        <v>78</v>
      </c>
      <c r="F148" s="85">
        <v>80000</v>
      </c>
      <c r="G148" s="77">
        <v>26672</v>
      </c>
      <c r="H148" s="71">
        <v>2222</v>
      </c>
      <c r="I148" s="69">
        <f t="shared" si="69"/>
        <v>285</v>
      </c>
      <c r="J148" s="99">
        <f t="shared" si="67"/>
        <v>2507</v>
      </c>
      <c r="K148" s="106">
        <f t="shared" si="68"/>
        <v>24450</v>
      </c>
    </row>
    <row r="149" spans="1:11" ht="15.75">
      <c r="A149" s="14">
        <v>5</v>
      </c>
      <c r="B149" s="14" t="s">
        <v>149</v>
      </c>
      <c r="C149" s="16" t="s">
        <v>150</v>
      </c>
      <c r="D149" s="52">
        <v>266</v>
      </c>
      <c r="E149" s="16" t="s">
        <v>78</v>
      </c>
      <c r="F149" s="85">
        <v>155000</v>
      </c>
      <c r="G149" s="77">
        <v>38738</v>
      </c>
      <c r="H149" s="71">
        <f t="shared" ref="H149:H150" si="70">ROUND(F149/36,0)</f>
        <v>4306</v>
      </c>
      <c r="I149" s="69">
        <f t="shared" si="69"/>
        <v>414</v>
      </c>
      <c r="J149" s="99">
        <f t="shared" si="67"/>
        <v>4720</v>
      </c>
      <c r="K149" s="106">
        <f t="shared" si="68"/>
        <v>34432</v>
      </c>
    </row>
    <row r="150" spans="1:11" ht="15.75">
      <c r="A150" s="14">
        <v>6</v>
      </c>
      <c r="B150" s="57" t="s">
        <v>149</v>
      </c>
      <c r="C150" s="58" t="s">
        <v>271</v>
      </c>
      <c r="D150" s="64">
        <v>11</v>
      </c>
      <c r="E150" s="58" t="s">
        <v>39</v>
      </c>
      <c r="F150" s="89">
        <v>40600</v>
      </c>
      <c r="G150" s="82">
        <v>10144</v>
      </c>
      <c r="H150" s="83">
        <f t="shared" si="70"/>
        <v>1128</v>
      </c>
      <c r="I150" s="83">
        <f>ROUND(G150*11.5%*30/365,0)</f>
        <v>96</v>
      </c>
      <c r="J150" s="101">
        <f>SUM(H150:I150)</f>
        <v>1224</v>
      </c>
      <c r="K150" s="106">
        <f t="shared" si="68"/>
        <v>9016</v>
      </c>
    </row>
    <row r="151" spans="1:11" ht="16.5">
      <c r="A151" s="34"/>
      <c r="B151" s="13" t="s">
        <v>4</v>
      </c>
      <c r="C151" s="20"/>
      <c r="D151" s="46"/>
      <c r="E151" s="20"/>
      <c r="F151" s="72">
        <f t="shared" ref="F151:K151" si="71">SUM(F145:F150)</f>
        <v>675600</v>
      </c>
      <c r="G151" s="72">
        <f t="shared" si="71"/>
        <v>251657</v>
      </c>
      <c r="H151" s="72">
        <f t="shared" si="71"/>
        <v>20212</v>
      </c>
      <c r="I151" s="72">
        <f t="shared" si="71"/>
        <v>2676</v>
      </c>
      <c r="J151" s="72">
        <f>SUM(J145:J150)</f>
        <v>22888</v>
      </c>
      <c r="K151" s="72">
        <f t="shared" si="71"/>
        <v>231445</v>
      </c>
    </row>
    <row r="152" spans="1:11" ht="16.5">
      <c r="A152" s="34"/>
      <c r="B152" s="29"/>
      <c r="C152" s="30"/>
      <c r="D152" s="32"/>
      <c r="E152" s="32"/>
      <c r="F152" s="74"/>
      <c r="G152" s="74"/>
      <c r="H152" s="74"/>
      <c r="I152" s="74"/>
      <c r="J152" s="74"/>
      <c r="K152" s="100"/>
    </row>
    <row r="153" spans="1:11" ht="16.5">
      <c r="A153" s="143"/>
      <c r="B153" s="29" t="s">
        <v>162</v>
      </c>
      <c r="C153" s="144"/>
      <c r="D153" s="145"/>
      <c r="E153" s="145"/>
      <c r="F153" s="146"/>
      <c r="G153" s="147"/>
      <c r="H153" s="148"/>
      <c r="I153" s="94"/>
      <c r="J153" s="149"/>
      <c r="K153" s="150"/>
    </row>
    <row r="154" spans="1:11" ht="16.5">
      <c r="A154" s="14">
        <v>1</v>
      </c>
      <c r="B154" s="67" t="s">
        <v>163</v>
      </c>
      <c r="C154" s="16" t="s">
        <v>200</v>
      </c>
      <c r="D154" s="22">
        <v>283</v>
      </c>
      <c r="E154" s="22" t="s">
        <v>78</v>
      </c>
      <c r="F154" s="85">
        <v>100000</v>
      </c>
      <c r="G154" s="77">
        <v>27772</v>
      </c>
      <c r="H154" s="71">
        <f>ROUND(F154/36,0)</f>
        <v>2778</v>
      </c>
      <c r="I154" s="69">
        <f>ROUND(G154*13%*30/365,0)</f>
        <v>297</v>
      </c>
      <c r="J154" s="104">
        <f>SUM(H154:I154)</f>
        <v>3075</v>
      </c>
      <c r="K154" s="106">
        <f t="shared" ref="K154:K156" si="72">G154-H154</f>
        <v>24994</v>
      </c>
    </row>
    <row r="155" spans="1:11" ht="16.5">
      <c r="A155" s="14">
        <v>2</v>
      </c>
      <c r="B155" s="67" t="s">
        <v>227</v>
      </c>
      <c r="C155" s="16" t="s">
        <v>228</v>
      </c>
      <c r="D155" s="22">
        <v>353</v>
      </c>
      <c r="E155" s="22" t="s">
        <v>78</v>
      </c>
      <c r="F155" s="85">
        <v>68000</v>
      </c>
      <c r="G155" s="77">
        <v>24553</v>
      </c>
      <c r="H155" s="71">
        <f>ROUND(F155/36,0)</f>
        <v>1889</v>
      </c>
      <c r="I155" s="69">
        <f t="shared" ref="I155:I156" si="73">ROUND(G155*13%*30/365,0)</f>
        <v>262</v>
      </c>
      <c r="J155" s="104">
        <f>SUM(H155:I155)</f>
        <v>2151</v>
      </c>
      <c r="K155" s="106">
        <f t="shared" si="72"/>
        <v>22664</v>
      </c>
    </row>
    <row r="156" spans="1:11" ht="16.5">
      <c r="A156" s="14">
        <v>3</v>
      </c>
      <c r="B156" s="67" t="s">
        <v>227</v>
      </c>
      <c r="C156" s="16" t="s">
        <v>258</v>
      </c>
      <c r="D156" s="22">
        <v>383</v>
      </c>
      <c r="E156" s="22" t="s">
        <v>78</v>
      </c>
      <c r="F156" s="85">
        <v>90000</v>
      </c>
      <c r="G156" s="77">
        <v>42500</v>
      </c>
      <c r="H156" s="71">
        <f>ROUND(F156/36,0)</f>
        <v>2500</v>
      </c>
      <c r="I156" s="69">
        <f t="shared" si="73"/>
        <v>454</v>
      </c>
      <c r="J156" s="104">
        <f>SUM(H156:I156)</f>
        <v>2954</v>
      </c>
      <c r="K156" s="106">
        <f t="shared" si="72"/>
        <v>40000</v>
      </c>
    </row>
    <row r="157" spans="1:11" ht="16.5">
      <c r="A157" s="34"/>
      <c r="B157" s="56" t="s">
        <v>4</v>
      </c>
      <c r="C157" s="30"/>
      <c r="D157" s="30"/>
      <c r="E157" s="30"/>
      <c r="F157" s="97">
        <f>SUM(F154:F156)</f>
        <v>258000</v>
      </c>
      <c r="G157" s="97">
        <f t="shared" ref="G157:K157" si="74">SUM(G154:G156)</f>
        <v>94825</v>
      </c>
      <c r="H157" s="97">
        <f t="shared" si="74"/>
        <v>7167</v>
      </c>
      <c r="I157" s="97">
        <f t="shared" si="74"/>
        <v>1013</v>
      </c>
      <c r="J157" s="97">
        <f t="shared" si="74"/>
        <v>8180</v>
      </c>
      <c r="K157" s="97">
        <f t="shared" si="74"/>
        <v>87658</v>
      </c>
    </row>
    <row r="158" spans="1:11" ht="16.5">
      <c r="A158" s="34"/>
      <c r="B158" s="29"/>
      <c r="C158" s="30"/>
      <c r="D158" s="30"/>
      <c r="E158" s="30"/>
      <c r="F158" s="91"/>
      <c r="G158" s="91"/>
      <c r="H158" s="74"/>
      <c r="I158" s="74"/>
      <c r="J158" s="74"/>
      <c r="K158" s="133"/>
    </row>
    <row r="159" spans="1:11" ht="16.5">
      <c r="A159" s="34"/>
      <c r="B159" s="29" t="s">
        <v>281</v>
      </c>
      <c r="C159" s="30"/>
      <c r="D159" s="30"/>
      <c r="E159" s="30"/>
      <c r="F159" s="78"/>
      <c r="G159" s="79"/>
      <c r="H159" s="74"/>
      <c r="I159" s="80"/>
      <c r="J159" s="74"/>
      <c r="K159" s="55"/>
    </row>
    <row r="160" spans="1:11" ht="16.5">
      <c r="A160" s="14">
        <v>1</v>
      </c>
      <c r="B160" s="67" t="s">
        <v>281</v>
      </c>
      <c r="C160" s="16" t="s">
        <v>206</v>
      </c>
      <c r="D160" s="22">
        <v>324</v>
      </c>
      <c r="E160" s="22" t="s">
        <v>78</v>
      </c>
      <c r="F160" s="85">
        <v>110000</v>
      </c>
      <c r="G160" s="77">
        <v>33600</v>
      </c>
      <c r="H160" s="71">
        <f>ROUND(F160/36,0)</f>
        <v>3056</v>
      </c>
      <c r="I160" s="69">
        <f>ROUND(G160*13%*30/365,0)</f>
        <v>359</v>
      </c>
      <c r="J160" s="104">
        <f>SUM(H160:I160)</f>
        <v>3415</v>
      </c>
      <c r="K160" s="106">
        <f t="shared" ref="K160" si="75">G160-H160</f>
        <v>30544</v>
      </c>
    </row>
    <row r="161" spans="1:11" ht="16.5">
      <c r="A161" s="34"/>
      <c r="B161" s="56" t="s">
        <v>4</v>
      </c>
      <c r="C161" s="30"/>
      <c r="D161" s="30"/>
      <c r="E161" s="30"/>
      <c r="F161" s="97">
        <f t="shared" ref="F161:K161" si="76">SUM(F160:F160)</f>
        <v>110000</v>
      </c>
      <c r="G161" s="97">
        <f t="shared" si="76"/>
        <v>33600</v>
      </c>
      <c r="H161" s="72">
        <f t="shared" si="76"/>
        <v>3056</v>
      </c>
      <c r="I161" s="72">
        <f t="shared" si="76"/>
        <v>359</v>
      </c>
      <c r="J161" s="72">
        <f t="shared" si="76"/>
        <v>3415</v>
      </c>
      <c r="K161" s="131">
        <f t="shared" si="76"/>
        <v>30544</v>
      </c>
    </row>
    <row r="162" spans="1:11" ht="16.5">
      <c r="A162" s="34"/>
      <c r="B162" s="29"/>
      <c r="C162" s="30"/>
      <c r="D162" s="30"/>
      <c r="E162" s="30"/>
      <c r="F162" s="97"/>
      <c r="G162" s="97"/>
      <c r="H162" s="72"/>
      <c r="I162" s="72"/>
      <c r="J162" s="72"/>
      <c r="K162" s="131"/>
    </row>
    <row r="163" spans="1:11" ht="16.5">
      <c r="A163" s="34"/>
      <c r="B163" s="29" t="s">
        <v>282</v>
      </c>
      <c r="C163" s="30"/>
      <c r="D163" s="30"/>
      <c r="E163" s="30"/>
      <c r="F163" s="78"/>
      <c r="G163" s="79"/>
      <c r="H163" s="74"/>
      <c r="I163" s="80"/>
      <c r="J163" s="74"/>
      <c r="K163" s="55"/>
    </row>
    <row r="164" spans="1:11" ht="16.5">
      <c r="A164" s="14">
        <v>1</v>
      </c>
      <c r="B164" s="67" t="s">
        <v>359</v>
      </c>
      <c r="C164" s="16" t="s">
        <v>360</v>
      </c>
      <c r="D164" s="22">
        <v>77</v>
      </c>
      <c r="E164" s="22" t="s">
        <v>78</v>
      </c>
      <c r="F164" s="85">
        <v>150000</v>
      </c>
      <c r="G164" s="77">
        <v>150000</v>
      </c>
      <c r="H164" s="71">
        <f>ROUND(F164/36,0)</f>
        <v>4167</v>
      </c>
      <c r="I164" s="69">
        <v>1656</v>
      </c>
      <c r="J164" s="104">
        <f>SUM(H164:I164)</f>
        <v>5823</v>
      </c>
      <c r="K164" s="106">
        <f t="shared" ref="K164" si="77">G164-H164</f>
        <v>145833</v>
      </c>
    </row>
    <row r="165" spans="1:11" ht="16.5">
      <c r="A165" s="34"/>
      <c r="B165" s="29"/>
      <c r="C165" s="30"/>
      <c r="D165" s="30"/>
      <c r="E165" s="30"/>
      <c r="F165" s="97">
        <f>SUM(F164)</f>
        <v>150000</v>
      </c>
      <c r="G165" s="97">
        <f t="shared" ref="G165:K165" si="78">SUM(G164)</f>
        <v>150000</v>
      </c>
      <c r="H165" s="97">
        <f t="shared" si="78"/>
        <v>4167</v>
      </c>
      <c r="I165" s="97">
        <f t="shared" si="78"/>
        <v>1656</v>
      </c>
      <c r="J165" s="97">
        <f t="shared" si="78"/>
        <v>5823</v>
      </c>
      <c r="K165" s="97">
        <f t="shared" si="78"/>
        <v>145833</v>
      </c>
    </row>
    <row r="166" spans="1:11" ht="16.5">
      <c r="A166" s="34"/>
      <c r="B166" s="29" t="s">
        <v>300</v>
      </c>
      <c r="C166" s="30"/>
      <c r="D166" s="30"/>
      <c r="E166" s="30"/>
      <c r="F166" s="78"/>
      <c r="G166" s="79"/>
      <c r="H166" s="74"/>
      <c r="I166" s="80"/>
      <c r="J166" s="74"/>
      <c r="K166" s="55"/>
    </row>
    <row r="167" spans="1:11" ht="16.5">
      <c r="A167" s="14">
        <v>1</v>
      </c>
      <c r="B167" s="67" t="s">
        <v>301</v>
      </c>
      <c r="C167" s="16" t="s">
        <v>302</v>
      </c>
      <c r="D167" s="22">
        <v>8</v>
      </c>
      <c r="E167" s="22" t="s">
        <v>78</v>
      </c>
      <c r="F167" s="85">
        <v>200000</v>
      </c>
      <c r="G167" s="77">
        <v>144440</v>
      </c>
      <c r="H167" s="71">
        <f>ROUND(F167/36,0)</f>
        <v>5556</v>
      </c>
      <c r="I167" s="69">
        <f>ROUND(G167*13%*30/365,0)</f>
        <v>1543</v>
      </c>
      <c r="J167" s="104">
        <f>SUM(H167:I167)</f>
        <v>7099</v>
      </c>
      <c r="K167" s="106">
        <f>SUM(G167-H167)</f>
        <v>138884</v>
      </c>
    </row>
    <row r="168" spans="1:11" ht="16.5">
      <c r="A168" s="152">
        <v>2</v>
      </c>
      <c r="B168" s="67" t="s">
        <v>301</v>
      </c>
      <c r="C168" s="16" t="s">
        <v>304</v>
      </c>
      <c r="D168" s="22">
        <v>12</v>
      </c>
      <c r="E168" s="22" t="s">
        <v>78</v>
      </c>
      <c r="F168" s="85">
        <v>200000</v>
      </c>
      <c r="G168" s="77">
        <v>144440</v>
      </c>
      <c r="H168" s="71">
        <f>ROUND(F168/36,0)</f>
        <v>5556</v>
      </c>
      <c r="I168" s="69">
        <f t="shared" ref="I168:I169" si="79">ROUND(G168*13%*30/365,0)</f>
        <v>1543</v>
      </c>
      <c r="J168" s="104">
        <f>SUM(H168:I168)</f>
        <v>7099</v>
      </c>
      <c r="K168" s="106">
        <f t="shared" ref="K168:K169" si="80">SUM(G168-H168)</f>
        <v>138884</v>
      </c>
    </row>
    <row r="169" spans="1:11" ht="16.5">
      <c r="A169" s="152">
        <v>3</v>
      </c>
      <c r="B169" s="152" t="s">
        <v>301</v>
      </c>
      <c r="C169" s="16" t="s">
        <v>303</v>
      </c>
      <c r="D169" s="22">
        <v>10</v>
      </c>
      <c r="E169" s="22" t="s">
        <v>78</v>
      </c>
      <c r="F169" s="85">
        <v>150000</v>
      </c>
      <c r="G169" s="77">
        <v>108330</v>
      </c>
      <c r="H169" s="71">
        <v>4167</v>
      </c>
      <c r="I169" s="69">
        <f t="shared" si="79"/>
        <v>1157</v>
      </c>
      <c r="J169" s="104">
        <f>SUM(H169:I169)</f>
        <v>5324</v>
      </c>
      <c r="K169" s="106">
        <f t="shared" si="80"/>
        <v>104163</v>
      </c>
    </row>
    <row r="170" spans="1:11" ht="16.5">
      <c r="A170" s="34"/>
      <c r="B170" s="29"/>
      <c r="C170" s="30"/>
      <c r="D170" s="30"/>
      <c r="E170" s="30"/>
      <c r="F170" s="97">
        <f>SUM(F167:F169)</f>
        <v>550000</v>
      </c>
      <c r="G170" s="97">
        <f t="shared" ref="G170:K170" si="81">SUM(G167:G169)</f>
        <v>397210</v>
      </c>
      <c r="H170" s="97">
        <f t="shared" si="81"/>
        <v>15279</v>
      </c>
      <c r="I170" s="97">
        <f t="shared" si="81"/>
        <v>4243</v>
      </c>
      <c r="J170" s="97">
        <f t="shared" si="81"/>
        <v>19522</v>
      </c>
      <c r="K170" s="97">
        <f t="shared" si="81"/>
        <v>381931</v>
      </c>
    </row>
    <row r="171" spans="1:11" ht="16.5">
      <c r="A171" s="34"/>
      <c r="B171" s="29" t="s">
        <v>352</v>
      </c>
      <c r="C171" s="30"/>
      <c r="D171" s="30"/>
      <c r="E171" s="30"/>
      <c r="F171" s="78"/>
      <c r="G171" s="79"/>
      <c r="H171" s="74"/>
      <c r="I171" s="80"/>
      <c r="J171" s="74"/>
      <c r="K171" s="55"/>
    </row>
    <row r="172" spans="1:11" ht="16.5">
      <c r="A172" s="14">
        <v>1</v>
      </c>
      <c r="B172" s="67" t="s">
        <v>350</v>
      </c>
      <c r="C172" s="16" t="s">
        <v>351</v>
      </c>
      <c r="D172" s="22">
        <v>71</v>
      </c>
      <c r="E172" s="22" t="s">
        <v>78</v>
      </c>
      <c r="F172" s="85">
        <v>180000</v>
      </c>
      <c r="G172" s="77">
        <v>170000</v>
      </c>
      <c r="H172" s="71">
        <f>ROUND(F172/36,0)</f>
        <v>5000</v>
      </c>
      <c r="I172" s="69">
        <f>ROUND(G172*13%*30/365,0)</f>
        <v>1816</v>
      </c>
      <c r="J172" s="104">
        <f>SUM(H172:I172)</f>
        <v>6816</v>
      </c>
      <c r="K172" s="106">
        <f t="shared" ref="K172" si="82">G172-H172</f>
        <v>165000</v>
      </c>
    </row>
    <row r="173" spans="1:11" ht="16.5">
      <c r="A173" s="34"/>
      <c r="B173" s="29"/>
      <c r="C173" s="30"/>
      <c r="D173" s="30"/>
      <c r="E173" s="30"/>
      <c r="F173" s="97">
        <f>SUM(F172)</f>
        <v>180000</v>
      </c>
      <c r="G173" s="97">
        <f t="shared" ref="G173:K173" si="83">SUM(G172)</f>
        <v>170000</v>
      </c>
      <c r="H173" s="97">
        <f t="shared" si="83"/>
        <v>5000</v>
      </c>
      <c r="I173" s="97">
        <f t="shared" si="83"/>
        <v>1816</v>
      </c>
      <c r="J173" s="97">
        <f t="shared" si="83"/>
        <v>6816</v>
      </c>
      <c r="K173" s="97">
        <f t="shared" si="83"/>
        <v>165000</v>
      </c>
    </row>
    <row r="174" spans="1:11" ht="17.25" thickBot="1">
      <c r="A174" s="34"/>
      <c r="B174" s="29"/>
      <c r="C174" s="30"/>
      <c r="D174" s="30"/>
      <c r="E174" s="30"/>
      <c r="F174" s="97"/>
      <c r="G174" s="97"/>
      <c r="H174" s="72"/>
      <c r="I174" s="72"/>
      <c r="J174" s="72"/>
      <c r="K174" s="131"/>
    </row>
    <row r="175" spans="1:11" ht="17.25" thickBot="1">
      <c r="B175" s="51" t="s">
        <v>20</v>
      </c>
      <c r="C175" s="39"/>
      <c r="D175" s="39"/>
      <c r="E175" s="39"/>
      <c r="F175" s="72">
        <f>SUM(F8+F24+F36+F48+F62+F80+F88+F108+F114+F132+F142+F151+F157+F161+F165+F170+F173)</f>
        <v>14497600</v>
      </c>
      <c r="G175" s="72">
        <f t="shared" ref="G175:K175" si="84">SUM(G8+G24+G36+G48+G62+G80+G88+G108+G114+G132+G142+G151+G157+G161+G165+G170+G173)</f>
        <v>6679423</v>
      </c>
      <c r="H175" s="72">
        <f t="shared" si="84"/>
        <v>415163</v>
      </c>
      <c r="I175" s="72">
        <f t="shared" si="84"/>
        <v>71656</v>
      </c>
      <c r="J175" s="72">
        <f t="shared" si="84"/>
        <v>486819</v>
      </c>
      <c r="K175" s="72">
        <f t="shared" si="84"/>
        <v>6264260</v>
      </c>
    </row>
    <row r="176" spans="1:11">
      <c r="B176" s="2"/>
      <c r="C176" s="2"/>
      <c r="D176" s="3"/>
      <c r="E176" s="3"/>
      <c r="F176" s="3"/>
      <c r="G176" s="3"/>
    </row>
    <row r="177" spans="2:12">
      <c r="B177" s="2"/>
      <c r="C177" s="2"/>
      <c r="D177" s="3"/>
      <c r="E177" s="3"/>
      <c r="F177" s="3"/>
      <c r="G177" s="3"/>
    </row>
    <row r="178" spans="2:12" ht="18.75">
      <c r="E178" s="4"/>
      <c r="F178" s="1"/>
      <c r="G178" s="1"/>
      <c r="L178" t="s">
        <v>321</v>
      </c>
    </row>
    <row r="179" spans="2:12">
      <c r="F179" s="1"/>
      <c r="G179" s="1"/>
    </row>
    <row r="181" spans="2:12" ht="16.5">
      <c r="B181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7" max="10" man="1"/>
    <brk id="81" max="10" man="1"/>
    <brk id="133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dimension ref="A1:M179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5.42578125" customWidth="1"/>
    <col min="3" max="3" width="26.1406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355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56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55552</v>
      </c>
      <c r="H5" s="71">
        <f t="shared" ref="H5" si="0">ROUND(F5/36,0)</f>
        <v>2778</v>
      </c>
      <c r="I5" s="69">
        <f>ROUND(G5*13%*31/365,0)</f>
        <v>613</v>
      </c>
      <c r="J5" s="71">
        <f t="shared" ref="J5" si="1">SUM(H5:I5)</f>
        <v>3391</v>
      </c>
      <c r="K5" s="135">
        <f t="shared" ref="K5" si="2">G5-H5</f>
        <v>52774</v>
      </c>
    </row>
    <row r="6" spans="1:11" ht="16.5">
      <c r="A6" s="10">
        <v>2</v>
      </c>
      <c r="B6" s="156" t="s">
        <v>353</v>
      </c>
      <c r="C6" s="122" t="s">
        <v>354</v>
      </c>
      <c r="D6" s="124">
        <v>72</v>
      </c>
      <c r="E6" s="122" t="s">
        <v>38</v>
      </c>
      <c r="F6" s="70">
        <v>30000</v>
      </c>
      <c r="G6" s="77">
        <v>30000</v>
      </c>
      <c r="H6" s="71">
        <f t="shared" ref="H6" si="3">ROUND(F6/36,0)</f>
        <v>833</v>
      </c>
      <c r="I6" s="69">
        <v>449</v>
      </c>
      <c r="J6" s="71">
        <f t="shared" ref="J6" si="4">SUM(H6:I6)</f>
        <v>1282</v>
      </c>
      <c r="K6" s="135">
        <f t="shared" ref="K6" si="5">G6-H6</f>
        <v>29167</v>
      </c>
    </row>
    <row r="7" spans="1:11" ht="16.5">
      <c r="A7" s="10"/>
      <c r="B7" s="13" t="s">
        <v>4</v>
      </c>
      <c r="C7" s="10"/>
      <c r="D7" s="10"/>
      <c r="E7" s="10"/>
      <c r="F7" s="127">
        <f>SUM(F5:F6)</f>
        <v>130000</v>
      </c>
      <c r="G7" s="127">
        <f t="shared" ref="G7:K7" si="6">SUM(G5:G6)</f>
        <v>85552</v>
      </c>
      <c r="H7" s="127">
        <f t="shared" si="6"/>
        <v>3611</v>
      </c>
      <c r="I7" s="127">
        <f t="shared" si="6"/>
        <v>1062</v>
      </c>
      <c r="J7" s="127">
        <f t="shared" si="6"/>
        <v>4673</v>
      </c>
      <c r="K7" s="127">
        <f t="shared" si="6"/>
        <v>81941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169307</v>
      </c>
      <c r="H9" s="71">
        <f>ROUND(F9/36,0)</f>
        <v>7361</v>
      </c>
      <c r="I9" s="69">
        <f>ROUND(G9*13%*31/365,0)</f>
        <v>1869</v>
      </c>
      <c r="J9" s="71">
        <f>SUM(H9:I9)</f>
        <v>9230</v>
      </c>
      <c r="K9" s="106">
        <f t="shared" ref="K9:K23" si="7">G9-H9</f>
        <v>161946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128336</v>
      </c>
      <c r="H10" s="71">
        <v>4583</v>
      </c>
      <c r="I10" s="69">
        <f t="shared" ref="I10:I23" si="8">ROUND(G10*13%*31/365,0)</f>
        <v>1417</v>
      </c>
      <c r="J10" s="71">
        <f t="shared" ref="J10:J22" si="9">SUM(H10:I10)</f>
        <v>6000</v>
      </c>
      <c r="K10" s="106">
        <f t="shared" si="7"/>
        <v>123753</v>
      </c>
    </row>
    <row r="11" spans="1:11" ht="15.75">
      <c r="A11" s="15">
        <v>3</v>
      </c>
      <c r="B11" s="14" t="s">
        <v>9</v>
      </c>
      <c r="C11" s="16" t="s">
        <v>90</v>
      </c>
      <c r="D11" s="17">
        <v>213</v>
      </c>
      <c r="E11" s="16" t="s">
        <v>38</v>
      </c>
      <c r="F11" s="70">
        <v>90000</v>
      </c>
      <c r="G11" s="77">
        <v>20000</v>
      </c>
      <c r="H11" s="71">
        <f>ROUND(F11/36,0)</f>
        <v>2500</v>
      </c>
      <c r="I11" s="69">
        <f t="shared" si="8"/>
        <v>221</v>
      </c>
      <c r="J11" s="71">
        <f t="shared" si="9"/>
        <v>2721</v>
      </c>
      <c r="K11" s="106">
        <f t="shared" si="7"/>
        <v>17500</v>
      </c>
    </row>
    <row r="12" spans="1:11" ht="15.75">
      <c r="A12" s="15">
        <v>4</v>
      </c>
      <c r="B12" s="14" t="s">
        <v>6</v>
      </c>
      <c r="C12" s="16" t="s">
        <v>121</v>
      </c>
      <c r="D12" s="26" t="s">
        <v>136</v>
      </c>
      <c r="E12" s="16" t="s">
        <v>38</v>
      </c>
      <c r="F12" s="70">
        <v>100000</v>
      </c>
      <c r="G12" s="77">
        <v>15625</v>
      </c>
      <c r="H12" s="71">
        <f>ROUND(F12/32,0)</f>
        <v>3125</v>
      </c>
      <c r="I12" s="69">
        <f t="shared" si="8"/>
        <v>173</v>
      </c>
      <c r="J12" s="99">
        <f>SUM(H12:I12)</f>
        <v>3298</v>
      </c>
      <c r="K12" s="106">
        <f>G12-H12</f>
        <v>12500</v>
      </c>
    </row>
    <row r="13" spans="1:11" ht="15.75">
      <c r="A13" s="15">
        <v>5</v>
      </c>
      <c r="B13" s="14" t="s">
        <v>7</v>
      </c>
      <c r="C13" s="16" t="s">
        <v>34</v>
      </c>
      <c r="D13" s="17">
        <v>143</v>
      </c>
      <c r="E13" s="16" t="s">
        <v>38</v>
      </c>
      <c r="F13" s="70">
        <v>100000</v>
      </c>
      <c r="G13" s="77">
        <v>13882</v>
      </c>
      <c r="H13" s="71">
        <f t="shared" ref="H13:H20" si="10">ROUND(F13/36,0)</f>
        <v>2778</v>
      </c>
      <c r="I13" s="69">
        <f t="shared" si="8"/>
        <v>153</v>
      </c>
      <c r="J13" s="71">
        <f t="shared" si="9"/>
        <v>2931</v>
      </c>
      <c r="K13" s="106">
        <f t="shared" si="7"/>
        <v>11104</v>
      </c>
    </row>
    <row r="14" spans="1:11" ht="16.5">
      <c r="A14" s="15">
        <v>6</v>
      </c>
      <c r="B14" s="14" t="s">
        <v>7</v>
      </c>
      <c r="C14" s="116" t="s">
        <v>58</v>
      </c>
      <c r="D14" s="17">
        <v>144</v>
      </c>
      <c r="E14" s="16" t="s">
        <v>38</v>
      </c>
      <c r="F14" s="70">
        <v>85000</v>
      </c>
      <c r="G14" s="77">
        <v>11809</v>
      </c>
      <c r="H14" s="71">
        <f t="shared" si="10"/>
        <v>2361</v>
      </c>
      <c r="I14" s="69">
        <f t="shared" si="8"/>
        <v>130</v>
      </c>
      <c r="J14" s="71">
        <f t="shared" si="9"/>
        <v>2491</v>
      </c>
      <c r="K14" s="106">
        <f t="shared" si="7"/>
        <v>9448</v>
      </c>
    </row>
    <row r="15" spans="1:11" ht="15.75">
      <c r="A15" s="15">
        <v>7</v>
      </c>
      <c r="B15" s="14" t="s">
        <v>7</v>
      </c>
      <c r="C15" s="16" t="s">
        <v>35</v>
      </c>
      <c r="D15" s="17">
        <v>145</v>
      </c>
      <c r="E15" s="16" t="s">
        <v>38</v>
      </c>
      <c r="F15" s="70">
        <v>90000</v>
      </c>
      <c r="G15" s="77">
        <v>12500</v>
      </c>
      <c r="H15" s="71">
        <f t="shared" si="10"/>
        <v>2500</v>
      </c>
      <c r="I15" s="69">
        <f t="shared" si="8"/>
        <v>138</v>
      </c>
      <c r="J15" s="71">
        <f t="shared" si="9"/>
        <v>2638</v>
      </c>
      <c r="K15" s="106">
        <f t="shared" si="7"/>
        <v>10000</v>
      </c>
    </row>
    <row r="16" spans="1:11" ht="15.75">
      <c r="A16" s="15">
        <v>8</v>
      </c>
      <c r="B16" s="14" t="s">
        <v>7</v>
      </c>
      <c r="C16" s="16" t="s">
        <v>168</v>
      </c>
      <c r="D16" s="17">
        <v>293</v>
      </c>
      <c r="E16" s="16" t="s">
        <v>38</v>
      </c>
      <c r="F16" s="70">
        <v>90000</v>
      </c>
      <c r="G16" s="77">
        <v>12425</v>
      </c>
      <c r="H16" s="71">
        <f>ROUND(F16/29,0)</f>
        <v>3103</v>
      </c>
      <c r="I16" s="69">
        <f t="shared" si="8"/>
        <v>137</v>
      </c>
      <c r="J16" s="71">
        <f t="shared" si="9"/>
        <v>3240</v>
      </c>
      <c r="K16" s="106">
        <f t="shared" si="7"/>
        <v>9322</v>
      </c>
    </row>
    <row r="17" spans="1:11" ht="15.75">
      <c r="A17" s="15">
        <v>9</v>
      </c>
      <c r="B17" s="14" t="s">
        <v>5</v>
      </c>
      <c r="C17" s="16" t="s">
        <v>142</v>
      </c>
      <c r="D17" s="17">
        <v>257</v>
      </c>
      <c r="E17" s="16" t="s">
        <v>38</v>
      </c>
      <c r="F17" s="70">
        <v>100000</v>
      </c>
      <c r="G17" s="77">
        <v>10009</v>
      </c>
      <c r="H17" s="71">
        <f>ROUND(F17/30,0)</f>
        <v>3333</v>
      </c>
      <c r="I17" s="69">
        <f t="shared" si="8"/>
        <v>111</v>
      </c>
      <c r="J17" s="71">
        <f t="shared" si="9"/>
        <v>3444</v>
      </c>
      <c r="K17" s="106">
        <f t="shared" si="7"/>
        <v>6676</v>
      </c>
    </row>
    <row r="18" spans="1:11" ht="15.75">
      <c r="A18" s="15">
        <v>10</v>
      </c>
      <c r="B18" s="14" t="s">
        <v>5</v>
      </c>
      <c r="C18" s="16" t="s">
        <v>143</v>
      </c>
      <c r="D18" s="17">
        <v>258</v>
      </c>
      <c r="E18" s="16" t="s">
        <v>38</v>
      </c>
      <c r="F18" s="70">
        <v>100000</v>
      </c>
      <c r="G18" s="77">
        <v>10009</v>
      </c>
      <c r="H18" s="71">
        <f>ROUND(F18/30,0)</f>
        <v>3333</v>
      </c>
      <c r="I18" s="69">
        <f t="shared" si="8"/>
        <v>111</v>
      </c>
      <c r="J18" s="71">
        <f t="shared" si="9"/>
        <v>3444</v>
      </c>
      <c r="K18" s="106">
        <f t="shared" si="7"/>
        <v>6676</v>
      </c>
    </row>
    <row r="19" spans="1:11" ht="15.75">
      <c r="A19" s="15">
        <v>11</v>
      </c>
      <c r="B19" s="14" t="s">
        <v>5</v>
      </c>
      <c r="C19" s="16" t="s">
        <v>159</v>
      </c>
      <c r="D19" s="17">
        <v>275</v>
      </c>
      <c r="E19" s="16" t="s">
        <v>38</v>
      </c>
      <c r="F19" s="70">
        <v>200000</v>
      </c>
      <c r="G19" s="77">
        <v>47068</v>
      </c>
      <c r="H19" s="71">
        <f>ROUND(F19/34,0)</f>
        <v>5882</v>
      </c>
      <c r="I19" s="69">
        <f t="shared" si="8"/>
        <v>520</v>
      </c>
      <c r="J19" s="71">
        <f t="shared" si="9"/>
        <v>6402</v>
      </c>
      <c r="K19" s="106">
        <f t="shared" si="7"/>
        <v>41186</v>
      </c>
    </row>
    <row r="20" spans="1:11" ht="15.75">
      <c r="A20" s="15">
        <v>12</v>
      </c>
      <c r="B20" s="14" t="s">
        <v>128</v>
      </c>
      <c r="C20" s="16" t="s">
        <v>166</v>
      </c>
      <c r="D20" s="17">
        <v>291</v>
      </c>
      <c r="E20" s="16" t="s">
        <v>38</v>
      </c>
      <c r="F20" s="70">
        <v>150000</v>
      </c>
      <c r="G20" s="77">
        <v>45825</v>
      </c>
      <c r="H20" s="71">
        <f t="shared" si="10"/>
        <v>4167</v>
      </c>
      <c r="I20" s="69">
        <f t="shared" si="8"/>
        <v>506</v>
      </c>
      <c r="J20" s="71">
        <f t="shared" si="9"/>
        <v>4673</v>
      </c>
      <c r="K20" s="106">
        <f t="shared" si="7"/>
        <v>41658</v>
      </c>
    </row>
    <row r="21" spans="1:11" ht="15.75">
      <c r="A21" s="15">
        <v>13</v>
      </c>
      <c r="B21" s="14" t="s">
        <v>179</v>
      </c>
      <c r="C21" s="16" t="s">
        <v>160</v>
      </c>
      <c r="D21" s="17">
        <v>276</v>
      </c>
      <c r="E21" s="16" t="s">
        <v>38</v>
      </c>
      <c r="F21" s="70">
        <v>100000</v>
      </c>
      <c r="G21" s="77">
        <v>23534</v>
      </c>
      <c r="H21" s="71">
        <f>ROUND(F21/34,0)</f>
        <v>2941</v>
      </c>
      <c r="I21" s="69">
        <f t="shared" si="8"/>
        <v>260</v>
      </c>
      <c r="J21" s="71">
        <f t="shared" si="9"/>
        <v>3201</v>
      </c>
      <c r="K21" s="106">
        <f t="shared" si="7"/>
        <v>20593</v>
      </c>
    </row>
    <row r="22" spans="1:11" ht="15.75">
      <c r="A22" s="15">
        <v>14</v>
      </c>
      <c r="B22" s="14" t="s">
        <v>179</v>
      </c>
      <c r="C22" s="16" t="s">
        <v>180</v>
      </c>
      <c r="D22" s="17">
        <v>304</v>
      </c>
      <c r="E22" s="16" t="s">
        <v>38</v>
      </c>
      <c r="F22" s="70">
        <v>120000</v>
      </c>
      <c r="G22" s="77">
        <v>36675</v>
      </c>
      <c r="H22" s="71">
        <f>ROUND(F22/36,0)</f>
        <v>3333</v>
      </c>
      <c r="I22" s="69">
        <f t="shared" si="8"/>
        <v>405</v>
      </c>
      <c r="J22" s="71">
        <f t="shared" si="9"/>
        <v>3738</v>
      </c>
      <c r="K22" s="106">
        <f t="shared" si="7"/>
        <v>33342</v>
      </c>
    </row>
    <row r="23" spans="1:11" ht="16.5">
      <c r="A23" s="15">
        <v>15</v>
      </c>
      <c r="B23" s="156" t="s">
        <v>259</v>
      </c>
      <c r="C23" s="16" t="s">
        <v>261</v>
      </c>
      <c r="D23" s="17">
        <v>385</v>
      </c>
      <c r="E23" s="16" t="s">
        <v>38</v>
      </c>
      <c r="F23" s="70">
        <v>70000</v>
      </c>
      <c r="G23" s="77">
        <v>36952</v>
      </c>
      <c r="H23" s="71">
        <v>1944</v>
      </c>
      <c r="I23" s="69">
        <f t="shared" si="8"/>
        <v>408</v>
      </c>
      <c r="J23" s="71">
        <f>SUM(H23:I23)</f>
        <v>2352</v>
      </c>
      <c r="K23" s="106">
        <f t="shared" si="7"/>
        <v>35008</v>
      </c>
    </row>
    <row r="24" spans="1:11" ht="16.5">
      <c r="A24" s="15"/>
      <c r="B24" s="13" t="s">
        <v>4</v>
      </c>
      <c r="C24" s="20"/>
      <c r="D24" s="20"/>
      <c r="E24" s="20"/>
      <c r="F24" s="72">
        <f>SUM(F9:F23)</f>
        <v>1825000</v>
      </c>
      <c r="G24" s="72">
        <f t="shared" ref="G24:K24" si="11">SUM(G9:G23)</f>
        <v>593956</v>
      </c>
      <c r="H24" s="72">
        <f t="shared" si="11"/>
        <v>53244</v>
      </c>
      <c r="I24" s="72">
        <f t="shared" si="11"/>
        <v>6559</v>
      </c>
      <c r="J24" s="72">
        <f t="shared" si="11"/>
        <v>59803</v>
      </c>
      <c r="K24" s="72">
        <f t="shared" si="11"/>
        <v>540712</v>
      </c>
    </row>
    <row r="25" spans="1:11" ht="16.5">
      <c r="A25" s="28"/>
      <c r="B25" s="29"/>
      <c r="C25" s="30"/>
      <c r="D25" s="30"/>
      <c r="E25" s="30"/>
      <c r="F25" s="78"/>
      <c r="G25" s="79"/>
      <c r="H25" s="74"/>
      <c r="I25" s="80"/>
      <c r="J25" s="74"/>
      <c r="K25" s="106"/>
    </row>
    <row r="26" spans="1:11" ht="16.5">
      <c r="A26" s="28"/>
      <c r="B26" s="29" t="s">
        <v>10</v>
      </c>
      <c r="C26" s="30"/>
      <c r="D26" s="30"/>
      <c r="E26" s="30"/>
      <c r="F26" s="78"/>
      <c r="G26" s="79"/>
      <c r="H26" s="76"/>
      <c r="I26" s="80"/>
      <c r="J26" s="76"/>
      <c r="K26" s="55"/>
    </row>
    <row r="27" spans="1:11" ht="15.75">
      <c r="A27" s="15">
        <v>1</v>
      </c>
      <c r="B27" s="158" t="s">
        <v>10</v>
      </c>
      <c r="C27" s="16" t="s">
        <v>140</v>
      </c>
      <c r="D27" s="26" t="s">
        <v>141</v>
      </c>
      <c r="E27" s="16" t="s">
        <v>38</v>
      </c>
      <c r="F27" s="70">
        <v>250000</v>
      </c>
      <c r="G27" s="77">
        <v>62512</v>
      </c>
      <c r="H27" s="71">
        <v>6944</v>
      </c>
      <c r="I27" s="69">
        <f>ROUND(G27*13%*31/365,0)</f>
        <v>690</v>
      </c>
      <c r="J27" s="69">
        <f t="shared" ref="J27:J32" si="12">SUM(H27:I27)</f>
        <v>7634</v>
      </c>
      <c r="K27" s="106">
        <f t="shared" ref="K27:K34" si="13">G27-H27</f>
        <v>55568</v>
      </c>
    </row>
    <row r="28" spans="1:11" ht="15.75">
      <c r="A28" s="15">
        <v>2</v>
      </c>
      <c r="B28" s="158" t="s">
        <v>91</v>
      </c>
      <c r="C28" s="16" t="s">
        <v>93</v>
      </c>
      <c r="D28" s="26" t="s">
        <v>95</v>
      </c>
      <c r="E28" s="16" t="s">
        <v>38</v>
      </c>
      <c r="F28" s="70">
        <v>25000</v>
      </c>
      <c r="G28" s="77">
        <v>4874</v>
      </c>
      <c r="H28" s="71">
        <v>694</v>
      </c>
      <c r="I28" s="69">
        <f t="shared" ref="I28:I35" si="14">ROUND(G28*13%*31/365,0)</f>
        <v>54</v>
      </c>
      <c r="J28" s="69">
        <f t="shared" si="12"/>
        <v>748</v>
      </c>
      <c r="K28" s="106">
        <f t="shared" si="13"/>
        <v>4180</v>
      </c>
    </row>
    <row r="29" spans="1:11" ht="15.75">
      <c r="A29" s="15">
        <v>3</v>
      </c>
      <c r="B29" s="158" t="s">
        <v>182</v>
      </c>
      <c r="C29" s="16" t="s">
        <v>50</v>
      </c>
      <c r="D29" s="26" t="s">
        <v>183</v>
      </c>
      <c r="E29" s="16" t="s">
        <v>38</v>
      </c>
      <c r="F29" s="70">
        <v>50000</v>
      </c>
      <c r="G29" s="77">
        <v>4800</v>
      </c>
      <c r="H29" s="71">
        <v>1389</v>
      </c>
      <c r="I29" s="69">
        <f t="shared" si="14"/>
        <v>53</v>
      </c>
      <c r="J29" s="69">
        <f t="shared" si="12"/>
        <v>1442</v>
      </c>
      <c r="K29" s="106">
        <f t="shared" si="13"/>
        <v>3411</v>
      </c>
    </row>
    <row r="30" spans="1:11" ht="15.75">
      <c r="A30" s="15">
        <v>4</v>
      </c>
      <c r="B30" s="158" t="s">
        <v>182</v>
      </c>
      <c r="C30" s="16" t="s">
        <v>194</v>
      </c>
      <c r="D30" s="26" t="s">
        <v>195</v>
      </c>
      <c r="E30" s="16" t="s">
        <v>38</v>
      </c>
      <c r="F30" s="70">
        <v>120000</v>
      </c>
      <c r="G30" s="77">
        <v>36675</v>
      </c>
      <c r="H30" s="71">
        <v>3333</v>
      </c>
      <c r="I30" s="69">
        <f t="shared" si="14"/>
        <v>405</v>
      </c>
      <c r="J30" s="69">
        <f t="shared" si="12"/>
        <v>3738</v>
      </c>
      <c r="K30" s="106">
        <f t="shared" si="13"/>
        <v>33342</v>
      </c>
    </row>
    <row r="31" spans="1:11" ht="15.75">
      <c r="A31" s="15">
        <v>5</v>
      </c>
      <c r="B31" s="158" t="s">
        <v>268</v>
      </c>
      <c r="C31" s="16" t="s">
        <v>202</v>
      </c>
      <c r="D31" s="26" t="s">
        <v>203</v>
      </c>
      <c r="E31" s="16" t="s">
        <v>38</v>
      </c>
      <c r="F31" s="70">
        <v>90000</v>
      </c>
      <c r="G31" s="77">
        <v>30000</v>
      </c>
      <c r="H31" s="71">
        <f t="shared" ref="H31:H34" si="15">ROUND(F31/36,0)</f>
        <v>2500</v>
      </c>
      <c r="I31" s="69">
        <f t="shared" si="14"/>
        <v>331</v>
      </c>
      <c r="J31" s="69">
        <f t="shared" si="12"/>
        <v>2831</v>
      </c>
      <c r="K31" s="106">
        <f t="shared" si="13"/>
        <v>27500</v>
      </c>
    </row>
    <row r="32" spans="1:11" ht="15.75">
      <c r="A32" s="15">
        <v>6</v>
      </c>
      <c r="B32" s="158" t="s">
        <v>182</v>
      </c>
      <c r="C32" s="16" t="s">
        <v>221</v>
      </c>
      <c r="D32" s="26" t="s">
        <v>219</v>
      </c>
      <c r="E32" s="16" t="s">
        <v>38</v>
      </c>
      <c r="F32" s="70">
        <v>85000</v>
      </c>
      <c r="G32" s="77">
        <v>33058</v>
      </c>
      <c r="H32" s="71">
        <f t="shared" si="15"/>
        <v>2361</v>
      </c>
      <c r="I32" s="69">
        <f t="shared" si="14"/>
        <v>365</v>
      </c>
      <c r="J32" s="69">
        <f t="shared" si="12"/>
        <v>2726</v>
      </c>
      <c r="K32" s="106">
        <f t="shared" si="13"/>
        <v>30697</v>
      </c>
    </row>
    <row r="33" spans="1:11" ht="15.75">
      <c r="A33" s="15">
        <v>7</v>
      </c>
      <c r="B33" s="158" t="s">
        <v>120</v>
      </c>
      <c r="C33" s="16" t="s">
        <v>305</v>
      </c>
      <c r="D33" s="26" t="s">
        <v>306</v>
      </c>
      <c r="E33" s="16" t="s">
        <v>38</v>
      </c>
      <c r="F33" s="70">
        <v>170000</v>
      </c>
      <c r="G33" s="77">
        <v>127502</v>
      </c>
      <c r="H33" s="71">
        <f t="shared" si="15"/>
        <v>4722</v>
      </c>
      <c r="I33" s="69">
        <f t="shared" si="14"/>
        <v>1408</v>
      </c>
      <c r="J33" s="69">
        <f t="shared" ref="J33:J34" si="16">SUM(H33:I33)</f>
        <v>6130</v>
      </c>
      <c r="K33" s="106">
        <f t="shared" si="13"/>
        <v>122780</v>
      </c>
    </row>
    <row r="34" spans="1:11" ht="15.75">
      <c r="A34" s="15">
        <v>8</v>
      </c>
      <c r="B34" s="158" t="s">
        <v>120</v>
      </c>
      <c r="C34" s="16" t="s">
        <v>307</v>
      </c>
      <c r="D34" s="26" t="s">
        <v>308</v>
      </c>
      <c r="E34" s="16" t="s">
        <v>38</v>
      </c>
      <c r="F34" s="70">
        <v>150000</v>
      </c>
      <c r="G34" s="77">
        <v>112497</v>
      </c>
      <c r="H34" s="71">
        <f t="shared" si="15"/>
        <v>4167</v>
      </c>
      <c r="I34" s="69">
        <f t="shared" si="14"/>
        <v>1242</v>
      </c>
      <c r="J34" s="69">
        <f t="shared" si="16"/>
        <v>5409</v>
      </c>
      <c r="K34" s="106">
        <f t="shared" si="13"/>
        <v>108330</v>
      </c>
    </row>
    <row r="35" spans="1:11" ht="15.75">
      <c r="A35" s="15">
        <v>9</v>
      </c>
      <c r="B35" s="158" t="s">
        <v>120</v>
      </c>
      <c r="C35" s="16" t="s">
        <v>325</v>
      </c>
      <c r="D35" s="26" t="s">
        <v>326</v>
      </c>
      <c r="E35" s="16" t="s">
        <v>38</v>
      </c>
      <c r="F35" s="70">
        <v>130000</v>
      </c>
      <c r="G35" s="77">
        <v>111945</v>
      </c>
      <c r="H35" s="71">
        <v>3611</v>
      </c>
      <c r="I35" s="69">
        <f t="shared" si="14"/>
        <v>1236</v>
      </c>
      <c r="J35" s="69">
        <f>SUM(H35:I35)</f>
        <v>4847</v>
      </c>
      <c r="K35" s="106">
        <f>G35-H35</f>
        <v>108334</v>
      </c>
    </row>
    <row r="36" spans="1:11" ht="16.5">
      <c r="A36" s="15"/>
      <c r="B36" s="13" t="s">
        <v>4</v>
      </c>
      <c r="C36" s="20"/>
      <c r="D36" s="20"/>
      <c r="E36" s="20"/>
      <c r="F36" s="72">
        <f>SUM(F27:F35)</f>
        <v>1070000</v>
      </c>
      <c r="G36" s="72">
        <f t="shared" ref="G36:K36" si="17">SUM(G27:G35)</f>
        <v>523863</v>
      </c>
      <c r="H36" s="72">
        <f t="shared" si="17"/>
        <v>29721</v>
      </c>
      <c r="I36" s="72">
        <f t="shared" si="17"/>
        <v>5784</v>
      </c>
      <c r="J36" s="72">
        <f t="shared" si="17"/>
        <v>35505</v>
      </c>
      <c r="K36" s="72">
        <f t="shared" si="17"/>
        <v>494142</v>
      </c>
    </row>
    <row r="37" spans="1:11" ht="16.5">
      <c r="A37" s="28"/>
      <c r="B37" s="29"/>
      <c r="C37" s="30"/>
      <c r="D37" s="30"/>
      <c r="E37" s="30"/>
      <c r="F37" s="78"/>
      <c r="G37" s="79"/>
      <c r="H37" s="74"/>
      <c r="I37" s="80"/>
      <c r="J37" s="74"/>
      <c r="K37" s="55"/>
    </row>
    <row r="38" spans="1:11" ht="16.5">
      <c r="A38" s="28"/>
      <c r="B38" s="29" t="s">
        <v>11</v>
      </c>
      <c r="C38" s="30"/>
      <c r="D38" s="30"/>
      <c r="E38" s="30"/>
      <c r="F38" s="78"/>
      <c r="G38" s="79"/>
      <c r="H38" s="76"/>
      <c r="I38" s="80"/>
      <c r="J38" s="76"/>
      <c r="K38" s="55"/>
    </row>
    <row r="39" spans="1:11" ht="15.75">
      <c r="A39" s="15">
        <v>1</v>
      </c>
      <c r="B39" s="14" t="s">
        <v>12</v>
      </c>
      <c r="C39" s="16" t="s">
        <v>41</v>
      </c>
      <c r="D39" s="19">
        <v>111</v>
      </c>
      <c r="E39" s="16" t="s">
        <v>38</v>
      </c>
      <c r="F39" s="70">
        <v>165000</v>
      </c>
      <c r="G39" s="77">
        <v>13761</v>
      </c>
      <c r="H39" s="71">
        <f t="shared" ref="H39:H44" si="18">ROUND(F39/36,0)</f>
        <v>4583</v>
      </c>
      <c r="I39" s="69">
        <f>ROUND(G39*13%*31/365,0)</f>
        <v>152</v>
      </c>
      <c r="J39" s="99">
        <f t="shared" ref="J39:J45" si="19">SUM(H39:I39)</f>
        <v>4735</v>
      </c>
      <c r="K39" s="106">
        <f t="shared" ref="K39:K47" si="20">G39-H39</f>
        <v>9178</v>
      </c>
    </row>
    <row r="40" spans="1:11" ht="15.75">
      <c r="A40" s="15">
        <v>2</v>
      </c>
      <c r="B40" s="14" t="s">
        <v>12</v>
      </c>
      <c r="C40" s="16" t="s">
        <v>45</v>
      </c>
      <c r="D40" s="19">
        <v>116</v>
      </c>
      <c r="E40" s="16" t="s">
        <v>38</v>
      </c>
      <c r="F40" s="70">
        <v>125000</v>
      </c>
      <c r="G40" s="77">
        <v>10424</v>
      </c>
      <c r="H40" s="71">
        <f>ROUND(F40/36,0)</f>
        <v>3472</v>
      </c>
      <c r="I40" s="69">
        <f t="shared" ref="I40:I47" si="21">ROUND(G40*13%*31/365,0)</f>
        <v>115</v>
      </c>
      <c r="J40" s="99">
        <f t="shared" si="19"/>
        <v>3587</v>
      </c>
      <c r="K40" s="106">
        <f t="shared" si="20"/>
        <v>6952</v>
      </c>
    </row>
    <row r="41" spans="1:11" ht="15.75">
      <c r="A41" s="15">
        <v>3</v>
      </c>
      <c r="B41" s="14" t="s">
        <v>11</v>
      </c>
      <c r="C41" s="16" t="s">
        <v>47</v>
      </c>
      <c r="D41" s="19">
        <v>124</v>
      </c>
      <c r="E41" s="16" t="s">
        <v>38</v>
      </c>
      <c r="F41" s="70">
        <v>50000</v>
      </c>
      <c r="G41" s="77">
        <v>4163</v>
      </c>
      <c r="H41" s="71">
        <f>ROUND(F41/36,0)</f>
        <v>1389</v>
      </c>
      <c r="I41" s="69">
        <f t="shared" si="21"/>
        <v>46</v>
      </c>
      <c r="J41" s="99">
        <f t="shared" si="19"/>
        <v>1435</v>
      </c>
      <c r="K41" s="106">
        <f t="shared" si="20"/>
        <v>2774</v>
      </c>
    </row>
    <row r="42" spans="1:11" ht="15.75">
      <c r="A42" s="15">
        <v>4</v>
      </c>
      <c r="B42" s="14" t="s">
        <v>11</v>
      </c>
      <c r="C42" s="16" t="s">
        <v>349</v>
      </c>
      <c r="D42" s="19">
        <v>70</v>
      </c>
      <c r="E42" s="16" t="s">
        <v>38</v>
      </c>
      <c r="F42" s="70">
        <v>300000</v>
      </c>
      <c r="G42" s="77">
        <v>291667</v>
      </c>
      <c r="H42" s="71">
        <f>ROUND(F42/36,0)</f>
        <v>8333</v>
      </c>
      <c r="I42" s="69">
        <f t="shared" si="21"/>
        <v>3220</v>
      </c>
      <c r="J42" s="99">
        <f t="shared" ref="J42:J43" si="22">SUM(H42:I42)</f>
        <v>11553</v>
      </c>
      <c r="K42" s="106">
        <f t="shared" si="20"/>
        <v>283334</v>
      </c>
    </row>
    <row r="43" spans="1:11" ht="15.75">
      <c r="A43" s="15">
        <v>5</v>
      </c>
      <c r="B43" s="14" t="s">
        <v>11</v>
      </c>
      <c r="C43" s="16" t="s">
        <v>344</v>
      </c>
      <c r="D43" s="19">
        <v>66</v>
      </c>
      <c r="E43" s="16" t="s">
        <v>38</v>
      </c>
      <c r="F43" s="70">
        <v>250000</v>
      </c>
      <c r="G43" s="77">
        <v>236112</v>
      </c>
      <c r="H43" s="71">
        <f>ROUND(F43/36,0)</f>
        <v>6944</v>
      </c>
      <c r="I43" s="69">
        <f t="shared" si="21"/>
        <v>2607</v>
      </c>
      <c r="J43" s="99">
        <f t="shared" si="22"/>
        <v>9551</v>
      </c>
      <c r="K43" s="106">
        <f t="shared" si="20"/>
        <v>229168</v>
      </c>
    </row>
    <row r="44" spans="1:11" ht="15.75">
      <c r="A44" s="15">
        <v>6</v>
      </c>
      <c r="B44" s="14" t="s">
        <v>13</v>
      </c>
      <c r="C44" s="16" t="s">
        <v>46</v>
      </c>
      <c r="D44" s="19">
        <v>117</v>
      </c>
      <c r="E44" s="16" t="s">
        <v>38</v>
      </c>
      <c r="F44" s="70">
        <v>100000</v>
      </c>
      <c r="G44" s="77">
        <v>8326</v>
      </c>
      <c r="H44" s="71">
        <f t="shared" si="18"/>
        <v>2778</v>
      </c>
      <c r="I44" s="69">
        <f t="shared" si="21"/>
        <v>92</v>
      </c>
      <c r="J44" s="99">
        <f t="shared" si="19"/>
        <v>2870</v>
      </c>
      <c r="K44" s="106">
        <f t="shared" si="20"/>
        <v>5548</v>
      </c>
    </row>
    <row r="45" spans="1:11" ht="15.75">
      <c r="A45" s="15">
        <v>7</v>
      </c>
      <c r="B45" s="14" t="s">
        <v>73</v>
      </c>
      <c r="C45" s="16" t="s">
        <v>214</v>
      </c>
      <c r="D45" s="19">
        <v>341</v>
      </c>
      <c r="E45" s="16" t="s">
        <v>38</v>
      </c>
      <c r="F45" s="70">
        <v>110000</v>
      </c>
      <c r="G45" s="77">
        <v>39689</v>
      </c>
      <c r="H45" s="71">
        <v>3057</v>
      </c>
      <c r="I45" s="69">
        <f t="shared" si="21"/>
        <v>438</v>
      </c>
      <c r="J45" s="99">
        <f t="shared" si="19"/>
        <v>3495</v>
      </c>
      <c r="K45" s="106">
        <f t="shared" si="20"/>
        <v>36632</v>
      </c>
    </row>
    <row r="46" spans="1:11" ht="15.75">
      <c r="A46" s="15">
        <v>8</v>
      </c>
      <c r="B46" s="14" t="s">
        <v>73</v>
      </c>
      <c r="C46" s="16" t="s">
        <v>347</v>
      </c>
      <c r="D46" s="19">
        <v>68</v>
      </c>
      <c r="E46" s="16" t="s">
        <v>38</v>
      </c>
      <c r="F46" s="70">
        <v>100000</v>
      </c>
      <c r="G46" s="77">
        <v>97222</v>
      </c>
      <c r="H46" s="71">
        <v>2778</v>
      </c>
      <c r="I46" s="69">
        <f t="shared" si="21"/>
        <v>1073</v>
      </c>
      <c r="J46" s="99">
        <f t="shared" ref="J46:J47" si="23">SUM(H46:I46)</f>
        <v>3851</v>
      </c>
      <c r="K46" s="106">
        <f t="shared" si="20"/>
        <v>94444</v>
      </c>
    </row>
    <row r="47" spans="1:11" ht="15.75">
      <c r="A47" s="15">
        <v>9</v>
      </c>
      <c r="B47" s="14" t="s">
        <v>73</v>
      </c>
      <c r="C47" s="16" t="s">
        <v>348</v>
      </c>
      <c r="D47" s="19">
        <v>69</v>
      </c>
      <c r="E47" s="16" t="s">
        <v>38</v>
      </c>
      <c r="F47" s="70">
        <v>340000</v>
      </c>
      <c r="G47" s="77">
        <v>329375</v>
      </c>
      <c r="H47" s="71">
        <v>10625</v>
      </c>
      <c r="I47" s="69">
        <f t="shared" si="21"/>
        <v>3637</v>
      </c>
      <c r="J47" s="99">
        <f t="shared" si="23"/>
        <v>14262</v>
      </c>
      <c r="K47" s="106">
        <f t="shared" si="20"/>
        <v>318750</v>
      </c>
    </row>
    <row r="48" spans="1:11" ht="16.5">
      <c r="A48" s="15"/>
      <c r="B48" s="13" t="s">
        <v>4</v>
      </c>
      <c r="C48" s="20"/>
      <c r="D48" s="20"/>
      <c r="E48" s="20"/>
      <c r="F48" s="72">
        <f>SUM(F39:F47)</f>
        <v>1540000</v>
      </c>
      <c r="G48" s="72">
        <f t="shared" ref="G48:K48" si="24">SUM(G39:G47)</f>
        <v>1030739</v>
      </c>
      <c r="H48" s="72">
        <f t="shared" si="24"/>
        <v>43959</v>
      </c>
      <c r="I48" s="72">
        <f t="shared" si="24"/>
        <v>11380</v>
      </c>
      <c r="J48" s="72">
        <f t="shared" si="24"/>
        <v>55339</v>
      </c>
      <c r="K48" s="72">
        <f t="shared" si="24"/>
        <v>986780</v>
      </c>
    </row>
    <row r="49" spans="1:11" ht="16.5">
      <c r="A49" s="28"/>
      <c r="B49" s="29"/>
      <c r="C49" s="30"/>
      <c r="D49" s="30"/>
      <c r="E49" s="30"/>
      <c r="F49" s="78"/>
      <c r="G49" s="79"/>
      <c r="H49" s="74"/>
      <c r="I49" s="80"/>
      <c r="J49" s="74"/>
      <c r="K49" s="55"/>
    </row>
    <row r="50" spans="1:11" ht="16.5">
      <c r="A50" s="28"/>
      <c r="B50" s="29" t="s">
        <v>14</v>
      </c>
      <c r="C50" s="30"/>
      <c r="D50" s="30"/>
      <c r="E50" s="30"/>
      <c r="F50" s="78"/>
      <c r="G50" s="79"/>
      <c r="H50" s="76"/>
      <c r="I50" s="94"/>
      <c r="J50" s="76"/>
      <c r="K50" s="55"/>
    </row>
    <row r="51" spans="1:11" ht="15.75">
      <c r="A51" s="15">
        <v>1</v>
      </c>
      <c r="B51" s="14" t="s">
        <v>317</v>
      </c>
      <c r="C51" s="16" t="s">
        <v>318</v>
      </c>
      <c r="D51" s="17">
        <v>38</v>
      </c>
      <c r="E51" s="16" t="s">
        <v>38</v>
      </c>
      <c r="F51" s="70">
        <v>135000</v>
      </c>
      <c r="G51" s="77">
        <v>108750</v>
      </c>
      <c r="H51" s="71">
        <f t="shared" ref="H51:H61" si="25">ROUND(F51/36,0)</f>
        <v>3750</v>
      </c>
      <c r="I51" s="69">
        <f>ROUND(G51*13%*31/365,0)</f>
        <v>1201</v>
      </c>
      <c r="J51" s="99">
        <f t="shared" ref="J51:J59" si="26">SUM(H51:I51)</f>
        <v>4951</v>
      </c>
      <c r="K51" s="106">
        <f t="shared" ref="K51:K61" si="27">G51-H51</f>
        <v>105000</v>
      </c>
    </row>
    <row r="52" spans="1:11" ht="15.75">
      <c r="A52" s="15">
        <v>2</v>
      </c>
      <c r="B52" s="14" t="s">
        <v>15</v>
      </c>
      <c r="C52" s="16" t="s">
        <v>49</v>
      </c>
      <c r="D52" s="17">
        <v>175</v>
      </c>
      <c r="E52" s="16" t="s">
        <v>38</v>
      </c>
      <c r="F52" s="70">
        <v>75000</v>
      </c>
      <c r="G52" s="77">
        <v>12510</v>
      </c>
      <c r="H52" s="71">
        <f t="shared" si="25"/>
        <v>2083</v>
      </c>
      <c r="I52" s="69">
        <f t="shared" ref="I52:I61" si="28">ROUND(G52*13%*31/365,0)</f>
        <v>138</v>
      </c>
      <c r="J52" s="99">
        <f t="shared" si="26"/>
        <v>2221</v>
      </c>
      <c r="K52" s="106">
        <f t="shared" si="27"/>
        <v>10427</v>
      </c>
    </row>
    <row r="53" spans="1:11" ht="15.75">
      <c r="A53" s="15">
        <v>3</v>
      </c>
      <c r="B53" s="14" t="s">
        <v>15</v>
      </c>
      <c r="C53" s="16" t="s">
        <v>52</v>
      </c>
      <c r="D53" s="17">
        <v>178</v>
      </c>
      <c r="E53" s="16" t="s">
        <v>38</v>
      </c>
      <c r="F53" s="70">
        <v>95000</v>
      </c>
      <c r="G53" s="77">
        <v>15830</v>
      </c>
      <c r="H53" s="71">
        <f t="shared" si="25"/>
        <v>2639</v>
      </c>
      <c r="I53" s="69">
        <f t="shared" si="28"/>
        <v>175</v>
      </c>
      <c r="J53" s="99">
        <f t="shared" si="26"/>
        <v>2814</v>
      </c>
      <c r="K53" s="106">
        <f t="shared" si="27"/>
        <v>13191</v>
      </c>
    </row>
    <row r="54" spans="1:11" ht="15.75">
      <c r="A54" s="15">
        <v>4</v>
      </c>
      <c r="B54" s="14" t="s">
        <v>15</v>
      </c>
      <c r="C54" s="16" t="s">
        <v>319</v>
      </c>
      <c r="D54" s="17">
        <v>40</v>
      </c>
      <c r="E54" s="16" t="s">
        <v>38</v>
      </c>
      <c r="F54" s="70">
        <v>110000</v>
      </c>
      <c r="G54" s="77">
        <v>88608</v>
      </c>
      <c r="H54" s="71">
        <f t="shared" si="25"/>
        <v>3056</v>
      </c>
      <c r="I54" s="69">
        <f t="shared" si="28"/>
        <v>978</v>
      </c>
      <c r="J54" s="99">
        <f t="shared" si="26"/>
        <v>4034</v>
      </c>
      <c r="K54" s="106">
        <f t="shared" si="27"/>
        <v>85552</v>
      </c>
    </row>
    <row r="55" spans="1:11" ht="15.75">
      <c r="A55" s="15">
        <v>5</v>
      </c>
      <c r="B55" s="14" t="s">
        <v>97</v>
      </c>
      <c r="C55" s="16" t="s">
        <v>99</v>
      </c>
      <c r="D55" s="17">
        <v>206</v>
      </c>
      <c r="E55" s="16" t="s">
        <v>38</v>
      </c>
      <c r="F55" s="70">
        <v>130000</v>
      </c>
      <c r="G55" s="77">
        <v>28892</v>
      </c>
      <c r="H55" s="71">
        <f t="shared" si="25"/>
        <v>3611</v>
      </c>
      <c r="I55" s="69">
        <f t="shared" si="28"/>
        <v>319</v>
      </c>
      <c r="J55" s="99">
        <f t="shared" si="26"/>
        <v>3930</v>
      </c>
      <c r="K55" s="106">
        <f t="shared" si="27"/>
        <v>25281</v>
      </c>
    </row>
    <row r="56" spans="1:11" ht="15.75">
      <c r="A56" s="15">
        <v>6</v>
      </c>
      <c r="B56" s="14" t="s">
        <v>97</v>
      </c>
      <c r="C56" s="16" t="s">
        <v>231</v>
      </c>
      <c r="D56" s="17">
        <v>356</v>
      </c>
      <c r="E56" s="16" t="s">
        <v>38</v>
      </c>
      <c r="F56" s="70">
        <v>99000</v>
      </c>
      <c r="G56" s="77">
        <v>34936</v>
      </c>
      <c r="H56" s="71">
        <f>ROUND(F56/34,0)</f>
        <v>2912</v>
      </c>
      <c r="I56" s="69">
        <f t="shared" si="28"/>
        <v>386</v>
      </c>
      <c r="J56" s="99">
        <f t="shared" si="26"/>
        <v>3298</v>
      </c>
      <c r="K56" s="106">
        <f t="shared" si="27"/>
        <v>32024</v>
      </c>
    </row>
    <row r="57" spans="1:11" ht="15.75">
      <c r="A57" s="15">
        <v>7</v>
      </c>
      <c r="B57" s="14" t="s">
        <v>117</v>
      </c>
      <c r="C57" s="16" t="s">
        <v>118</v>
      </c>
      <c r="D57" s="17">
        <v>242</v>
      </c>
      <c r="E57" s="16" t="s">
        <v>38</v>
      </c>
      <c r="F57" s="70">
        <v>85000</v>
      </c>
      <c r="G57" s="77">
        <v>21253</v>
      </c>
      <c r="H57" s="71">
        <f t="shared" si="25"/>
        <v>2361</v>
      </c>
      <c r="I57" s="69">
        <f t="shared" si="28"/>
        <v>235</v>
      </c>
      <c r="J57" s="99">
        <f t="shared" si="26"/>
        <v>2596</v>
      </c>
      <c r="K57" s="106">
        <f t="shared" si="27"/>
        <v>18892</v>
      </c>
    </row>
    <row r="58" spans="1:11" ht="15.75">
      <c r="A58" s="15">
        <v>8</v>
      </c>
      <c r="B58" s="14" t="s">
        <v>117</v>
      </c>
      <c r="C58" s="16" t="s">
        <v>119</v>
      </c>
      <c r="D58" s="17">
        <v>243</v>
      </c>
      <c r="E58" s="16" t="s">
        <v>38</v>
      </c>
      <c r="F58" s="70">
        <v>100000</v>
      </c>
      <c r="G58" s="77">
        <v>24994</v>
      </c>
      <c r="H58" s="71">
        <f t="shared" si="25"/>
        <v>2778</v>
      </c>
      <c r="I58" s="69">
        <f t="shared" si="28"/>
        <v>276</v>
      </c>
      <c r="J58" s="99">
        <f t="shared" si="26"/>
        <v>3054</v>
      </c>
      <c r="K58" s="106">
        <f t="shared" si="27"/>
        <v>22216</v>
      </c>
    </row>
    <row r="59" spans="1:11" ht="15.75">
      <c r="A59" s="15">
        <v>9</v>
      </c>
      <c r="B59" s="14" t="s">
        <v>117</v>
      </c>
      <c r="C59" s="16" t="s">
        <v>186</v>
      </c>
      <c r="D59" s="17">
        <v>307</v>
      </c>
      <c r="E59" s="16" t="s">
        <v>38</v>
      </c>
      <c r="F59" s="70">
        <v>190000</v>
      </c>
      <c r="G59" s="77">
        <v>58050</v>
      </c>
      <c r="H59" s="71">
        <f t="shared" si="25"/>
        <v>5278</v>
      </c>
      <c r="I59" s="69">
        <f t="shared" si="28"/>
        <v>641</v>
      </c>
      <c r="J59" s="99">
        <f t="shared" si="26"/>
        <v>5919</v>
      </c>
      <c r="K59" s="106">
        <f t="shared" si="27"/>
        <v>52772</v>
      </c>
    </row>
    <row r="60" spans="1:11" ht="15.75">
      <c r="A60" s="15">
        <v>10</v>
      </c>
      <c r="B60" s="14" t="s">
        <v>327</v>
      </c>
      <c r="C60" s="16" t="s">
        <v>328</v>
      </c>
      <c r="D60" s="17">
        <v>48</v>
      </c>
      <c r="E60" s="16" t="s">
        <v>38</v>
      </c>
      <c r="F60" s="70">
        <v>120000</v>
      </c>
      <c r="G60" s="77">
        <v>103335</v>
      </c>
      <c r="H60" s="71">
        <f t="shared" si="25"/>
        <v>3333</v>
      </c>
      <c r="I60" s="69">
        <f t="shared" si="28"/>
        <v>1141</v>
      </c>
      <c r="J60" s="99">
        <f t="shared" ref="J60:J61" si="29">SUM(H60:I60)</f>
        <v>4474</v>
      </c>
      <c r="K60" s="106">
        <f t="shared" si="27"/>
        <v>100002</v>
      </c>
    </row>
    <row r="61" spans="1:11" ht="15.75">
      <c r="A61" s="15">
        <v>11</v>
      </c>
      <c r="B61" s="14" t="s">
        <v>327</v>
      </c>
      <c r="C61" s="16" t="s">
        <v>329</v>
      </c>
      <c r="D61" s="17">
        <v>50</v>
      </c>
      <c r="E61" s="16" t="s">
        <v>38</v>
      </c>
      <c r="F61" s="70">
        <v>130000</v>
      </c>
      <c r="G61" s="77">
        <v>111945</v>
      </c>
      <c r="H61" s="71">
        <f t="shared" si="25"/>
        <v>3611</v>
      </c>
      <c r="I61" s="69">
        <f t="shared" si="28"/>
        <v>1236</v>
      </c>
      <c r="J61" s="99">
        <f t="shared" si="29"/>
        <v>4847</v>
      </c>
      <c r="K61" s="106">
        <f t="shared" si="27"/>
        <v>108334</v>
      </c>
    </row>
    <row r="62" spans="1:11" ht="16.5">
      <c r="A62" s="14"/>
      <c r="B62" s="13" t="s">
        <v>4</v>
      </c>
      <c r="C62" s="20"/>
      <c r="D62" s="20"/>
      <c r="E62" s="20"/>
      <c r="F62" s="72">
        <f t="shared" ref="F62:K62" si="30">SUM(F51:F61)</f>
        <v>1269000</v>
      </c>
      <c r="G62" s="72">
        <f t="shared" si="30"/>
        <v>609103</v>
      </c>
      <c r="H62" s="72">
        <f t="shared" si="30"/>
        <v>35412</v>
      </c>
      <c r="I62" s="72">
        <f t="shared" si="30"/>
        <v>6726</v>
      </c>
      <c r="J62" s="72">
        <f t="shared" si="30"/>
        <v>42138</v>
      </c>
      <c r="K62" s="72">
        <f t="shared" si="30"/>
        <v>573691</v>
      </c>
    </row>
    <row r="63" spans="1:11" ht="16.5">
      <c r="A63" s="34"/>
      <c r="B63" s="29"/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6.5">
      <c r="A64" s="34"/>
      <c r="B64" s="29" t="s">
        <v>16</v>
      </c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5.75">
      <c r="A65" s="14">
        <v>1</v>
      </c>
      <c r="B65" s="14" t="s">
        <v>17</v>
      </c>
      <c r="C65" s="16" t="s">
        <v>69</v>
      </c>
      <c r="D65" s="17">
        <v>142</v>
      </c>
      <c r="E65" s="16" t="s">
        <v>38</v>
      </c>
      <c r="F65" s="70">
        <v>140000</v>
      </c>
      <c r="G65" s="77">
        <v>19441</v>
      </c>
      <c r="H65" s="71">
        <f t="shared" ref="H65:H76" si="31">ROUND(F65/36,0)</f>
        <v>3889</v>
      </c>
      <c r="I65" s="69">
        <f>ROUND(G65*13%*31/365,0)</f>
        <v>215</v>
      </c>
      <c r="J65" s="99">
        <f t="shared" ref="J65:J77" si="32">SUM(H65:I65)</f>
        <v>4104</v>
      </c>
      <c r="K65" s="106">
        <f t="shared" ref="K65:K78" si="33">G65-H65</f>
        <v>15552</v>
      </c>
    </row>
    <row r="66" spans="1:11" ht="15.75">
      <c r="A66" s="14">
        <v>2</v>
      </c>
      <c r="B66" s="14" t="s">
        <v>17</v>
      </c>
      <c r="C66" s="16" t="s">
        <v>174</v>
      </c>
      <c r="D66" s="17">
        <v>299</v>
      </c>
      <c r="E66" s="16" t="s">
        <v>38</v>
      </c>
      <c r="F66" s="70">
        <v>200000</v>
      </c>
      <c r="G66" s="77">
        <v>57150</v>
      </c>
      <c r="H66" s="71">
        <f>ROUND(F66/35,0)</f>
        <v>5714</v>
      </c>
      <c r="I66" s="69">
        <f t="shared" ref="I66:I78" si="34">ROUND(G66*13%*31/365,0)</f>
        <v>631</v>
      </c>
      <c r="J66" s="99">
        <f t="shared" si="32"/>
        <v>6345</v>
      </c>
      <c r="K66" s="106">
        <f t="shared" si="33"/>
        <v>51436</v>
      </c>
    </row>
    <row r="67" spans="1:11" ht="15.75">
      <c r="A67" s="14">
        <v>3</v>
      </c>
      <c r="B67" s="14" t="s">
        <v>17</v>
      </c>
      <c r="C67" s="16" t="s">
        <v>264</v>
      </c>
      <c r="D67" s="17">
        <v>389</v>
      </c>
      <c r="E67" s="16" t="s">
        <v>78</v>
      </c>
      <c r="F67" s="70">
        <v>260000</v>
      </c>
      <c r="G67" s="77">
        <v>137226</v>
      </c>
      <c r="H67" s="71">
        <v>7222</v>
      </c>
      <c r="I67" s="69">
        <f t="shared" si="34"/>
        <v>1515</v>
      </c>
      <c r="J67" s="99">
        <f>SUM(H67:I67)</f>
        <v>8737</v>
      </c>
      <c r="K67" s="106">
        <f t="shared" si="33"/>
        <v>130004</v>
      </c>
    </row>
    <row r="68" spans="1:11" ht="16.5">
      <c r="A68" s="14">
        <v>4</v>
      </c>
      <c r="B68" s="156" t="s">
        <v>187</v>
      </c>
      <c r="C68" s="16" t="s">
        <v>188</v>
      </c>
      <c r="D68" s="17">
        <v>312</v>
      </c>
      <c r="E68" s="16" t="s">
        <v>38</v>
      </c>
      <c r="F68" s="70">
        <v>135000</v>
      </c>
      <c r="G68" s="77">
        <v>41250</v>
      </c>
      <c r="H68" s="71">
        <f>ROUND(F68/36,0)</f>
        <v>3750</v>
      </c>
      <c r="I68" s="69">
        <f t="shared" si="34"/>
        <v>455</v>
      </c>
      <c r="J68" s="99">
        <f t="shared" si="32"/>
        <v>4205</v>
      </c>
      <c r="K68" s="106">
        <f t="shared" si="33"/>
        <v>37500</v>
      </c>
    </row>
    <row r="69" spans="1:11" ht="16.5">
      <c r="A69" s="14">
        <v>5</v>
      </c>
      <c r="B69" s="156" t="s">
        <v>187</v>
      </c>
      <c r="C69" s="16" t="s">
        <v>239</v>
      </c>
      <c r="D69" s="17">
        <v>360</v>
      </c>
      <c r="E69" s="16" t="s">
        <v>38</v>
      </c>
      <c r="F69" s="70">
        <v>125000</v>
      </c>
      <c r="G69" s="77">
        <v>52088</v>
      </c>
      <c r="H69" s="71">
        <f>ROUND(F69/36,0)</f>
        <v>3472</v>
      </c>
      <c r="I69" s="69">
        <f t="shared" si="34"/>
        <v>575</v>
      </c>
      <c r="J69" s="99">
        <f t="shared" si="32"/>
        <v>4047</v>
      </c>
      <c r="K69" s="106">
        <f t="shared" si="33"/>
        <v>48616</v>
      </c>
    </row>
    <row r="70" spans="1:11" ht="16.5">
      <c r="A70" s="14">
        <v>6</v>
      </c>
      <c r="B70" s="156" t="s">
        <v>187</v>
      </c>
      <c r="C70" s="16" t="s">
        <v>212</v>
      </c>
      <c r="D70" s="17">
        <v>331</v>
      </c>
      <c r="E70" s="16" t="s">
        <v>38</v>
      </c>
      <c r="F70" s="70">
        <v>120000</v>
      </c>
      <c r="G70" s="77">
        <v>43341</v>
      </c>
      <c r="H70" s="71">
        <v>3333</v>
      </c>
      <c r="I70" s="69">
        <f t="shared" si="34"/>
        <v>479</v>
      </c>
      <c r="J70" s="99">
        <f t="shared" si="32"/>
        <v>3812</v>
      </c>
      <c r="K70" s="106">
        <f t="shared" si="33"/>
        <v>40008</v>
      </c>
    </row>
    <row r="71" spans="1:11" ht="15.75">
      <c r="A71" s="14">
        <v>7</v>
      </c>
      <c r="B71" s="14" t="s">
        <v>62</v>
      </c>
      <c r="C71" s="16" t="s">
        <v>291</v>
      </c>
      <c r="D71" s="17">
        <v>423</v>
      </c>
      <c r="E71" s="16" t="s">
        <v>38</v>
      </c>
      <c r="F71" s="70">
        <v>75000</v>
      </c>
      <c r="G71" s="77">
        <v>50004</v>
      </c>
      <c r="H71" s="71">
        <f t="shared" si="31"/>
        <v>2083</v>
      </c>
      <c r="I71" s="69">
        <f t="shared" si="34"/>
        <v>552</v>
      </c>
      <c r="J71" s="99">
        <f t="shared" si="32"/>
        <v>2635</v>
      </c>
      <c r="K71" s="106">
        <f t="shared" si="33"/>
        <v>47921</v>
      </c>
    </row>
    <row r="72" spans="1:11" ht="15.75">
      <c r="A72" s="14">
        <v>8</v>
      </c>
      <c r="B72" s="14" t="s">
        <v>62</v>
      </c>
      <c r="C72" s="16" t="s">
        <v>65</v>
      </c>
      <c r="D72" s="17">
        <v>34</v>
      </c>
      <c r="E72" s="16" t="s">
        <v>38</v>
      </c>
      <c r="F72" s="70">
        <v>130000</v>
      </c>
      <c r="G72" s="77">
        <v>104723</v>
      </c>
      <c r="H72" s="71">
        <f t="shared" si="31"/>
        <v>3611</v>
      </c>
      <c r="I72" s="69">
        <f t="shared" si="34"/>
        <v>1156</v>
      </c>
      <c r="J72" s="99">
        <f t="shared" ref="J72:J74" si="35">SUM(H72:I72)</f>
        <v>4767</v>
      </c>
      <c r="K72" s="106">
        <f t="shared" si="33"/>
        <v>101112</v>
      </c>
    </row>
    <row r="73" spans="1:11" ht="15.75">
      <c r="A73" s="14">
        <v>9</v>
      </c>
      <c r="B73" s="14" t="s">
        <v>62</v>
      </c>
      <c r="C73" s="16" t="s">
        <v>339</v>
      </c>
      <c r="D73" s="17">
        <v>60</v>
      </c>
      <c r="E73" s="16" t="s">
        <v>38</v>
      </c>
      <c r="F73" s="70">
        <v>155000</v>
      </c>
      <c r="G73" s="77">
        <v>137776</v>
      </c>
      <c r="H73" s="71">
        <v>4306</v>
      </c>
      <c r="I73" s="69">
        <f t="shared" si="34"/>
        <v>1521</v>
      </c>
      <c r="J73" s="99">
        <f t="shared" si="35"/>
        <v>5827</v>
      </c>
      <c r="K73" s="106">
        <f t="shared" si="33"/>
        <v>133470</v>
      </c>
    </row>
    <row r="74" spans="1:11" ht="15.75">
      <c r="A74" s="14">
        <v>10</v>
      </c>
      <c r="B74" s="14" t="s">
        <v>62</v>
      </c>
      <c r="C74" s="16" t="s">
        <v>340</v>
      </c>
      <c r="D74" s="17">
        <v>62</v>
      </c>
      <c r="E74" s="16" t="s">
        <v>38</v>
      </c>
      <c r="F74" s="70">
        <v>160000</v>
      </c>
      <c r="G74" s="77">
        <v>146668</v>
      </c>
      <c r="H74" s="71">
        <v>4444</v>
      </c>
      <c r="I74" s="69">
        <f t="shared" si="34"/>
        <v>1619</v>
      </c>
      <c r="J74" s="99">
        <f t="shared" si="35"/>
        <v>6063</v>
      </c>
      <c r="K74" s="106">
        <f t="shared" si="33"/>
        <v>142224</v>
      </c>
    </row>
    <row r="75" spans="1:11" ht="15.75">
      <c r="A75" s="14">
        <v>11</v>
      </c>
      <c r="B75" s="14" t="s">
        <v>66</v>
      </c>
      <c r="C75" s="16" t="s">
        <v>68</v>
      </c>
      <c r="D75" s="17">
        <v>196</v>
      </c>
      <c r="E75" s="16" t="s">
        <v>38</v>
      </c>
      <c r="F75" s="70">
        <v>45000</v>
      </c>
      <c r="G75" s="77">
        <v>8750</v>
      </c>
      <c r="H75" s="71">
        <f t="shared" si="31"/>
        <v>1250</v>
      </c>
      <c r="I75" s="69">
        <f t="shared" si="34"/>
        <v>97</v>
      </c>
      <c r="J75" s="99">
        <f t="shared" si="32"/>
        <v>1347</v>
      </c>
      <c r="K75" s="106">
        <f t="shared" si="33"/>
        <v>7500</v>
      </c>
    </row>
    <row r="76" spans="1:11" ht="15.75">
      <c r="A76" s="14">
        <v>12</v>
      </c>
      <c r="B76" s="14" t="s">
        <v>66</v>
      </c>
      <c r="C76" s="16" t="s">
        <v>189</v>
      </c>
      <c r="D76" s="17">
        <v>313</v>
      </c>
      <c r="E76" s="16" t="s">
        <v>38</v>
      </c>
      <c r="F76" s="70">
        <v>195000</v>
      </c>
      <c r="G76" s="77">
        <v>59575</v>
      </c>
      <c r="H76" s="71">
        <f t="shared" si="31"/>
        <v>5417</v>
      </c>
      <c r="I76" s="69">
        <f>ROUND(G76*13%*31/365,0)</f>
        <v>658</v>
      </c>
      <c r="J76" s="99">
        <f t="shared" si="32"/>
        <v>6075</v>
      </c>
      <c r="K76" s="106">
        <f t="shared" si="33"/>
        <v>54158</v>
      </c>
    </row>
    <row r="77" spans="1:11" ht="15.75">
      <c r="A77" s="14">
        <v>13</v>
      </c>
      <c r="B77" s="14" t="s">
        <v>16</v>
      </c>
      <c r="C77" s="16" t="s">
        <v>256</v>
      </c>
      <c r="D77" s="17">
        <v>382</v>
      </c>
      <c r="E77" s="16" t="s">
        <v>38</v>
      </c>
      <c r="F77" s="70">
        <v>85000</v>
      </c>
      <c r="G77" s="77">
        <v>41278</v>
      </c>
      <c r="H77" s="71">
        <v>2429</v>
      </c>
      <c r="I77" s="69">
        <f t="shared" si="34"/>
        <v>456</v>
      </c>
      <c r="J77" s="99">
        <f t="shared" si="32"/>
        <v>2885</v>
      </c>
      <c r="K77" s="106">
        <f t="shared" si="33"/>
        <v>38849</v>
      </c>
    </row>
    <row r="78" spans="1:11" ht="15.75">
      <c r="A78" s="14">
        <v>14</v>
      </c>
      <c r="B78" s="14" t="s">
        <v>336</v>
      </c>
      <c r="C78" s="16" t="s">
        <v>337</v>
      </c>
      <c r="D78" s="17">
        <v>56</v>
      </c>
      <c r="E78" s="16" t="s">
        <v>38</v>
      </c>
      <c r="F78" s="70">
        <v>50000</v>
      </c>
      <c r="G78" s="77">
        <v>45833</v>
      </c>
      <c r="H78" s="71">
        <v>1389</v>
      </c>
      <c r="I78" s="69">
        <f t="shared" si="34"/>
        <v>506</v>
      </c>
      <c r="J78" s="99">
        <f t="shared" ref="J78" si="36">SUM(H78:I78)</f>
        <v>1895</v>
      </c>
      <c r="K78" s="106">
        <f t="shared" si="33"/>
        <v>44444</v>
      </c>
    </row>
    <row r="79" spans="1:11" ht="16.5">
      <c r="A79" s="27"/>
      <c r="B79" s="13" t="s">
        <v>4</v>
      </c>
      <c r="C79" s="20"/>
      <c r="D79" s="20"/>
      <c r="E79" s="20"/>
      <c r="F79" s="72">
        <f>SUM(F65:F78)</f>
        <v>1875000</v>
      </c>
      <c r="G79" s="72">
        <f t="shared" ref="G79:K79" si="37">SUM(G65:G78)</f>
        <v>945103</v>
      </c>
      <c r="H79" s="72">
        <f t="shared" si="37"/>
        <v>52309</v>
      </c>
      <c r="I79" s="72">
        <f t="shared" si="37"/>
        <v>10435</v>
      </c>
      <c r="J79" s="72">
        <f t="shared" si="37"/>
        <v>62744</v>
      </c>
      <c r="K79" s="72">
        <f t="shared" si="37"/>
        <v>892794</v>
      </c>
    </row>
    <row r="80" spans="1:11" ht="16.5">
      <c r="A80" s="37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7"/>
      <c r="B81" s="29" t="s">
        <v>18</v>
      </c>
      <c r="C81" s="30"/>
      <c r="D81" s="30"/>
      <c r="E81" s="30"/>
      <c r="F81" s="78"/>
      <c r="G81" s="79"/>
      <c r="H81" s="76"/>
      <c r="I81" s="80"/>
      <c r="J81" s="76"/>
      <c r="K81" s="55"/>
    </row>
    <row r="82" spans="1:11" ht="15.75">
      <c r="A82" s="27">
        <v>1</v>
      </c>
      <c r="B82" s="14" t="s">
        <v>18</v>
      </c>
      <c r="C82" s="16" t="s">
        <v>192</v>
      </c>
      <c r="D82" s="17">
        <v>315</v>
      </c>
      <c r="E82" s="16" t="s">
        <v>38</v>
      </c>
      <c r="F82" s="77">
        <v>100000</v>
      </c>
      <c r="G82" s="77">
        <v>30550</v>
      </c>
      <c r="H82" s="71">
        <f>ROUND(F82/36,0)</f>
        <v>2778</v>
      </c>
      <c r="I82" s="69">
        <f>ROUND(G82*13%*31/365,0)</f>
        <v>337</v>
      </c>
      <c r="J82" s="99">
        <f t="shared" ref="J82:J88" si="38">SUM(H82:I82)</f>
        <v>3115</v>
      </c>
      <c r="K82" s="106">
        <f t="shared" ref="K82:K88" si="39">G82-H82</f>
        <v>27772</v>
      </c>
    </row>
    <row r="83" spans="1:11" ht="15.75">
      <c r="A83" s="27">
        <v>2</v>
      </c>
      <c r="B83" s="14" t="s">
        <v>18</v>
      </c>
      <c r="C83" s="16" t="s">
        <v>193</v>
      </c>
      <c r="D83" s="17">
        <v>316</v>
      </c>
      <c r="E83" s="16" t="s">
        <v>38</v>
      </c>
      <c r="F83" s="77">
        <v>65000</v>
      </c>
      <c r="G83" s="77">
        <v>19850</v>
      </c>
      <c r="H83" s="71">
        <f>ROUND(F83/36,0)</f>
        <v>1806</v>
      </c>
      <c r="I83" s="69">
        <f t="shared" ref="I83:I88" si="40">ROUND(G83*13%*31/365,0)</f>
        <v>219</v>
      </c>
      <c r="J83" s="99">
        <f t="shared" si="38"/>
        <v>2025</v>
      </c>
      <c r="K83" s="106">
        <f t="shared" si="39"/>
        <v>18044</v>
      </c>
    </row>
    <row r="84" spans="1:11" ht="15.75">
      <c r="A84" s="27">
        <v>3</v>
      </c>
      <c r="B84" s="14" t="s">
        <v>222</v>
      </c>
      <c r="C84" s="16" t="s">
        <v>223</v>
      </c>
      <c r="D84" s="17">
        <v>350</v>
      </c>
      <c r="E84" s="16" t="s">
        <v>38</v>
      </c>
      <c r="F84" s="77">
        <v>90000</v>
      </c>
      <c r="G84" s="77">
        <v>35000</v>
      </c>
      <c r="H84" s="71">
        <f>ROUND(F84/36,0)</f>
        <v>2500</v>
      </c>
      <c r="I84" s="69">
        <f t="shared" si="40"/>
        <v>386</v>
      </c>
      <c r="J84" s="99">
        <f t="shared" si="38"/>
        <v>2886</v>
      </c>
      <c r="K84" s="106">
        <f t="shared" si="39"/>
        <v>32500</v>
      </c>
    </row>
    <row r="85" spans="1:11" ht="15.75">
      <c r="A85" s="27">
        <v>4</v>
      </c>
      <c r="B85" s="14" t="s">
        <v>71</v>
      </c>
      <c r="C85" s="16" t="s">
        <v>196</v>
      </c>
      <c r="D85" s="17">
        <v>318</v>
      </c>
      <c r="E85" s="16" t="s">
        <v>38</v>
      </c>
      <c r="F85" s="77">
        <v>40000</v>
      </c>
      <c r="G85" s="77">
        <v>1550</v>
      </c>
      <c r="H85" s="71">
        <v>1550</v>
      </c>
      <c r="I85" s="69">
        <f t="shared" si="40"/>
        <v>17</v>
      </c>
      <c r="J85" s="99">
        <f t="shared" si="38"/>
        <v>1567</v>
      </c>
      <c r="K85" s="106">
        <f t="shared" si="39"/>
        <v>0</v>
      </c>
    </row>
    <row r="86" spans="1:11" ht="15.75">
      <c r="A86" s="27">
        <v>5</v>
      </c>
      <c r="B86" s="14" t="s">
        <v>71</v>
      </c>
      <c r="C86" s="16" t="s">
        <v>72</v>
      </c>
      <c r="D86" s="17">
        <v>197</v>
      </c>
      <c r="E86" s="16" t="s">
        <v>38</v>
      </c>
      <c r="F86" s="77">
        <v>90000</v>
      </c>
      <c r="G86" s="77">
        <v>5849</v>
      </c>
      <c r="H86" s="71">
        <v>976</v>
      </c>
      <c r="I86" s="69">
        <f t="shared" si="40"/>
        <v>65</v>
      </c>
      <c r="J86" s="99">
        <f t="shared" si="38"/>
        <v>1041</v>
      </c>
      <c r="K86" s="106">
        <f t="shared" si="39"/>
        <v>4873</v>
      </c>
    </row>
    <row r="87" spans="1:11" ht="16.5">
      <c r="A87" s="27">
        <v>6</v>
      </c>
      <c r="B87" s="14" t="s">
        <v>71</v>
      </c>
      <c r="C87" s="16" t="s">
        <v>235</v>
      </c>
      <c r="D87" s="22">
        <v>357</v>
      </c>
      <c r="E87" s="22" t="s">
        <v>78</v>
      </c>
      <c r="F87" s="85">
        <v>54000</v>
      </c>
      <c r="G87" s="77">
        <v>22500</v>
      </c>
      <c r="H87" s="71">
        <v>1500</v>
      </c>
      <c r="I87" s="69">
        <f t="shared" si="40"/>
        <v>248</v>
      </c>
      <c r="J87" s="99">
        <f t="shared" ref="J87" si="41">SUM(H87:I87)</f>
        <v>1748</v>
      </c>
      <c r="K87" s="106">
        <f t="shared" si="39"/>
        <v>21000</v>
      </c>
    </row>
    <row r="88" spans="1:11" ht="15.75">
      <c r="A88" s="27">
        <v>7</v>
      </c>
      <c r="B88" s="14" t="s">
        <v>71</v>
      </c>
      <c r="C88" s="16" t="s">
        <v>172</v>
      </c>
      <c r="D88" s="17">
        <v>297</v>
      </c>
      <c r="E88" s="16" t="s">
        <v>38</v>
      </c>
      <c r="F88" s="77">
        <v>90000</v>
      </c>
      <c r="G88" s="77">
        <v>3450</v>
      </c>
      <c r="H88" s="71">
        <v>3450</v>
      </c>
      <c r="I88" s="69">
        <f t="shared" si="40"/>
        <v>38</v>
      </c>
      <c r="J88" s="99">
        <f t="shared" si="38"/>
        <v>3488</v>
      </c>
      <c r="K88" s="106">
        <f t="shared" si="39"/>
        <v>0</v>
      </c>
    </row>
    <row r="89" spans="1:11" ht="16.5">
      <c r="A89" s="14"/>
      <c r="B89" s="13" t="s">
        <v>4</v>
      </c>
      <c r="C89" s="20"/>
      <c r="D89" s="20"/>
      <c r="E89" s="20"/>
      <c r="F89" s="72">
        <f t="shared" ref="F89:K89" si="42">SUM(F82:F88)</f>
        <v>529000</v>
      </c>
      <c r="G89" s="72">
        <f t="shared" si="42"/>
        <v>118749</v>
      </c>
      <c r="H89" s="72">
        <f t="shared" si="42"/>
        <v>14560</v>
      </c>
      <c r="I89" s="72">
        <f t="shared" si="42"/>
        <v>1310</v>
      </c>
      <c r="J89" s="100">
        <f t="shared" si="42"/>
        <v>15870</v>
      </c>
      <c r="K89" s="100">
        <f t="shared" si="42"/>
        <v>104189</v>
      </c>
    </row>
    <row r="90" spans="1:11" ht="16.5">
      <c r="A90" s="34"/>
      <c r="B90" s="29"/>
      <c r="C90" s="30"/>
      <c r="D90" s="30"/>
      <c r="E90" s="30"/>
      <c r="F90" s="78"/>
      <c r="G90" s="79"/>
      <c r="H90" s="74"/>
      <c r="I90" s="80"/>
      <c r="J90" s="74"/>
      <c r="K90" s="55"/>
    </row>
    <row r="91" spans="1:11" ht="16.5">
      <c r="A91" s="34"/>
      <c r="B91" s="29" t="s">
        <v>79</v>
      </c>
      <c r="C91" s="30"/>
      <c r="D91" s="48"/>
      <c r="E91" s="30"/>
      <c r="F91" s="86"/>
      <c r="G91" s="79"/>
      <c r="H91" s="74"/>
      <c r="I91" s="80"/>
      <c r="J91" s="74"/>
      <c r="K91" s="55"/>
    </row>
    <row r="92" spans="1:11" ht="15.75">
      <c r="A92" s="14">
        <v>1</v>
      </c>
      <c r="B92" s="14" t="s">
        <v>79</v>
      </c>
      <c r="C92" s="16" t="s">
        <v>80</v>
      </c>
      <c r="D92" s="52">
        <v>191</v>
      </c>
      <c r="E92" s="16" t="s">
        <v>78</v>
      </c>
      <c r="F92" s="85">
        <v>100000</v>
      </c>
      <c r="G92" s="77">
        <v>14711</v>
      </c>
      <c r="H92" s="71">
        <f>ROUND(F92/34,0)</f>
        <v>2941</v>
      </c>
      <c r="I92" s="69">
        <f>ROUND(G92*13%*31/365,0)</f>
        <v>162</v>
      </c>
      <c r="J92" s="99">
        <f>SUM(H92:I92)</f>
        <v>3103</v>
      </c>
      <c r="K92" s="106">
        <f t="shared" ref="K92:K107" si="43">G92-H92</f>
        <v>11770</v>
      </c>
    </row>
    <row r="93" spans="1:11" ht="15.75">
      <c r="A93" s="14">
        <v>2</v>
      </c>
      <c r="B93" s="14" t="s">
        <v>79</v>
      </c>
      <c r="C93" s="16" t="s">
        <v>240</v>
      </c>
      <c r="D93" s="52">
        <v>361</v>
      </c>
      <c r="E93" s="16" t="s">
        <v>78</v>
      </c>
      <c r="F93" s="85">
        <v>100000</v>
      </c>
      <c r="G93" s="77">
        <v>38239</v>
      </c>
      <c r="H93" s="71">
        <f>ROUND(F93/34,0)</f>
        <v>2941</v>
      </c>
      <c r="I93" s="69">
        <f t="shared" ref="I93:I107" si="44">ROUND(G93*13%*31/365,0)</f>
        <v>422</v>
      </c>
      <c r="J93" s="99">
        <f t="shared" ref="J93:J103" si="45">SUM(H93:I93)</f>
        <v>3363</v>
      </c>
      <c r="K93" s="106">
        <f t="shared" si="43"/>
        <v>35298</v>
      </c>
    </row>
    <row r="94" spans="1:11" ht="15.75">
      <c r="A94" s="14">
        <v>3</v>
      </c>
      <c r="B94" s="14" t="s">
        <v>79</v>
      </c>
      <c r="C94" s="16" t="s">
        <v>290</v>
      </c>
      <c r="D94" s="52">
        <v>420</v>
      </c>
      <c r="E94" s="16" t="s">
        <v>78</v>
      </c>
      <c r="F94" s="85">
        <v>150000</v>
      </c>
      <c r="G94" s="70">
        <v>93744</v>
      </c>
      <c r="H94" s="71">
        <v>4688</v>
      </c>
      <c r="I94" s="69">
        <f t="shared" si="44"/>
        <v>1035</v>
      </c>
      <c r="J94" s="99">
        <f t="shared" ref="J94:J97" si="46">SUM(H94:I94)</f>
        <v>5723</v>
      </c>
      <c r="K94" s="106">
        <f t="shared" si="43"/>
        <v>89056</v>
      </c>
    </row>
    <row r="95" spans="1:11" ht="15.75">
      <c r="A95" s="14">
        <v>4</v>
      </c>
      <c r="B95" s="14" t="s">
        <v>79</v>
      </c>
      <c r="C95" s="16" t="s">
        <v>338</v>
      </c>
      <c r="D95" s="52">
        <v>58</v>
      </c>
      <c r="E95" s="16" t="s">
        <v>78</v>
      </c>
      <c r="F95" s="85">
        <v>170000</v>
      </c>
      <c r="G95" s="70">
        <v>155834</v>
      </c>
      <c r="H95" s="71">
        <v>4722</v>
      </c>
      <c r="I95" s="69">
        <f t="shared" si="44"/>
        <v>1721</v>
      </c>
      <c r="J95" s="99">
        <f t="shared" si="46"/>
        <v>6443</v>
      </c>
      <c r="K95" s="106">
        <f t="shared" si="43"/>
        <v>151112</v>
      </c>
    </row>
    <row r="96" spans="1:11" ht="15.75">
      <c r="A96" s="14">
        <v>5</v>
      </c>
      <c r="B96" s="14" t="s">
        <v>79</v>
      </c>
      <c r="C96" s="16" t="s">
        <v>341</v>
      </c>
      <c r="D96" s="52">
        <v>64</v>
      </c>
      <c r="E96" s="16" t="s">
        <v>78</v>
      </c>
      <c r="F96" s="85">
        <v>105000</v>
      </c>
      <c r="G96" s="70">
        <v>96249</v>
      </c>
      <c r="H96" s="71">
        <v>2917</v>
      </c>
      <c r="I96" s="69">
        <f t="shared" si="44"/>
        <v>1063</v>
      </c>
      <c r="J96" s="99">
        <f t="shared" si="46"/>
        <v>3980</v>
      </c>
      <c r="K96" s="106">
        <f t="shared" si="43"/>
        <v>93332</v>
      </c>
    </row>
    <row r="97" spans="1:11" ht="15.75">
      <c r="A97" s="14">
        <v>6</v>
      </c>
      <c r="B97" s="14" t="s">
        <v>79</v>
      </c>
      <c r="C97" s="16" t="s">
        <v>342</v>
      </c>
      <c r="D97" s="52">
        <v>67</v>
      </c>
      <c r="E97" s="16" t="s">
        <v>78</v>
      </c>
      <c r="F97" s="85">
        <v>180000</v>
      </c>
      <c r="G97" s="70">
        <v>170000</v>
      </c>
      <c r="H97" s="71">
        <v>5000</v>
      </c>
      <c r="I97" s="69">
        <f t="shared" si="44"/>
        <v>1877</v>
      </c>
      <c r="J97" s="99">
        <f t="shared" si="46"/>
        <v>6877</v>
      </c>
      <c r="K97" s="106">
        <f t="shared" si="43"/>
        <v>165000</v>
      </c>
    </row>
    <row r="98" spans="1:11" ht="15.75">
      <c r="A98" s="14">
        <v>7</v>
      </c>
      <c r="B98" s="14" t="s">
        <v>103</v>
      </c>
      <c r="C98" s="16" t="s">
        <v>107</v>
      </c>
      <c r="D98" s="52">
        <v>217</v>
      </c>
      <c r="E98" s="16" t="s">
        <v>78</v>
      </c>
      <c r="F98" s="85">
        <v>100000</v>
      </c>
      <c r="G98" s="77">
        <v>18677</v>
      </c>
      <c r="H98" s="71">
        <f>ROUND(F98/36,0)</f>
        <v>2778</v>
      </c>
      <c r="I98" s="69">
        <f t="shared" si="44"/>
        <v>206</v>
      </c>
      <c r="J98" s="99">
        <f t="shared" si="45"/>
        <v>2984</v>
      </c>
      <c r="K98" s="106">
        <f t="shared" si="43"/>
        <v>15899</v>
      </c>
    </row>
    <row r="99" spans="1:11" ht="15.75">
      <c r="A99" s="14">
        <v>8</v>
      </c>
      <c r="B99" s="14" t="s">
        <v>103</v>
      </c>
      <c r="C99" s="16" t="s">
        <v>105</v>
      </c>
      <c r="D99" s="52">
        <v>218</v>
      </c>
      <c r="E99" s="16" t="s">
        <v>78</v>
      </c>
      <c r="F99" s="85">
        <v>100000</v>
      </c>
      <c r="G99" s="77">
        <v>18677</v>
      </c>
      <c r="H99" s="71">
        <f t="shared" ref="H99:H103" si="47">ROUND(F99/36,0)</f>
        <v>2778</v>
      </c>
      <c r="I99" s="69">
        <f t="shared" si="44"/>
        <v>206</v>
      </c>
      <c r="J99" s="99">
        <f t="shared" si="45"/>
        <v>2984</v>
      </c>
      <c r="K99" s="106">
        <f t="shared" si="43"/>
        <v>15899</v>
      </c>
    </row>
    <row r="100" spans="1:11" ht="15.75">
      <c r="A100" s="14">
        <v>9</v>
      </c>
      <c r="B100" s="14" t="s">
        <v>224</v>
      </c>
      <c r="C100" s="16" t="s">
        <v>225</v>
      </c>
      <c r="D100" s="52">
        <v>351</v>
      </c>
      <c r="E100" s="16" t="s">
        <v>78</v>
      </c>
      <c r="F100" s="85">
        <v>140000</v>
      </c>
      <c r="G100" s="77">
        <v>54442</v>
      </c>
      <c r="H100" s="71">
        <f t="shared" si="47"/>
        <v>3889</v>
      </c>
      <c r="I100" s="69">
        <f t="shared" si="44"/>
        <v>601</v>
      </c>
      <c r="J100" s="99">
        <f t="shared" si="45"/>
        <v>4490</v>
      </c>
      <c r="K100" s="106">
        <f t="shared" si="43"/>
        <v>50553</v>
      </c>
    </row>
    <row r="101" spans="1:11" ht="15.75">
      <c r="A101" s="14">
        <v>10</v>
      </c>
      <c r="B101" s="14" t="s">
        <v>224</v>
      </c>
      <c r="C101" s="16" t="s">
        <v>309</v>
      </c>
      <c r="D101" s="52">
        <v>20</v>
      </c>
      <c r="E101" s="16" t="s">
        <v>78</v>
      </c>
      <c r="F101" s="85">
        <v>100000</v>
      </c>
      <c r="G101" s="77">
        <v>63640</v>
      </c>
      <c r="H101" s="71">
        <v>4545</v>
      </c>
      <c r="I101" s="69">
        <f t="shared" si="44"/>
        <v>703</v>
      </c>
      <c r="J101" s="99">
        <f t="shared" ref="J101:J102" si="48">SUM(H101:I101)</f>
        <v>5248</v>
      </c>
      <c r="K101" s="106">
        <f t="shared" si="43"/>
        <v>59095</v>
      </c>
    </row>
    <row r="102" spans="1:11" ht="15.75">
      <c r="A102" s="14">
        <v>11</v>
      </c>
      <c r="B102" s="14" t="s">
        <v>224</v>
      </c>
      <c r="C102" s="16" t="s">
        <v>313</v>
      </c>
      <c r="D102" s="52">
        <v>28</v>
      </c>
      <c r="E102" s="16" t="s">
        <v>78</v>
      </c>
      <c r="F102" s="85">
        <v>120000</v>
      </c>
      <c r="G102" s="77">
        <v>92936</v>
      </c>
      <c r="H102" s="71">
        <v>3383</v>
      </c>
      <c r="I102" s="69">
        <f t="shared" si="44"/>
        <v>1026</v>
      </c>
      <c r="J102" s="99">
        <f t="shared" si="48"/>
        <v>4409</v>
      </c>
      <c r="K102" s="106">
        <f t="shared" si="43"/>
        <v>89553</v>
      </c>
    </row>
    <row r="103" spans="1:11" ht="15.75">
      <c r="A103" s="14">
        <v>12</v>
      </c>
      <c r="B103" s="14" t="s">
        <v>266</v>
      </c>
      <c r="C103" s="16" t="s">
        <v>263</v>
      </c>
      <c r="D103" s="52">
        <v>387</v>
      </c>
      <c r="E103" s="16" t="s">
        <v>78</v>
      </c>
      <c r="F103" s="85">
        <v>85000</v>
      </c>
      <c r="G103" s="77">
        <v>44863</v>
      </c>
      <c r="H103" s="71">
        <f t="shared" si="47"/>
        <v>2361</v>
      </c>
      <c r="I103" s="69">
        <f t="shared" si="44"/>
        <v>495</v>
      </c>
      <c r="J103" s="99">
        <f t="shared" si="45"/>
        <v>2856</v>
      </c>
      <c r="K103" s="106">
        <f t="shared" si="43"/>
        <v>42502</v>
      </c>
    </row>
    <row r="104" spans="1:11" ht="15.75">
      <c r="A104" s="14">
        <v>13</v>
      </c>
      <c r="B104" s="14" t="s">
        <v>266</v>
      </c>
      <c r="C104" s="16" t="s">
        <v>288</v>
      </c>
      <c r="D104" s="52">
        <v>415</v>
      </c>
      <c r="E104" s="16" t="s">
        <v>78</v>
      </c>
      <c r="F104" s="85">
        <v>90000</v>
      </c>
      <c r="G104" s="77">
        <v>16875</v>
      </c>
      <c r="H104" s="71">
        <v>5625</v>
      </c>
      <c r="I104" s="69">
        <f t="shared" si="44"/>
        <v>186</v>
      </c>
      <c r="J104" s="99">
        <f t="shared" ref="J104:J107" si="49">SUM(H104:I104)</f>
        <v>5811</v>
      </c>
      <c r="K104" s="106">
        <f t="shared" si="43"/>
        <v>11250</v>
      </c>
    </row>
    <row r="105" spans="1:11" ht="15.75">
      <c r="A105" s="14">
        <v>14</v>
      </c>
      <c r="B105" s="14" t="s">
        <v>266</v>
      </c>
      <c r="C105" s="16" t="s">
        <v>330</v>
      </c>
      <c r="D105" s="52">
        <v>52</v>
      </c>
      <c r="E105" s="16" t="s">
        <v>78</v>
      </c>
      <c r="F105" s="85">
        <v>120000</v>
      </c>
      <c r="G105" s="77">
        <v>103335</v>
      </c>
      <c r="H105" s="71">
        <v>3333</v>
      </c>
      <c r="I105" s="69">
        <f t="shared" si="44"/>
        <v>1141</v>
      </c>
      <c r="J105" s="99">
        <f t="shared" si="49"/>
        <v>4474</v>
      </c>
      <c r="K105" s="106">
        <f t="shared" si="43"/>
        <v>100002</v>
      </c>
    </row>
    <row r="106" spans="1:11" ht="15.75">
      <c r="A106" s="14">
        <v>15</v>
      </c>
      <c r="B106" s="14" t="s">
        <v>266</v>
      </c>
      <c r="C106" s="16" t="s">
        <v>331</v>
      </c>
      <c r="D106" s="52">
        <v>54</v>
      </c>
      <c r="E106" s="16" t="s">
        <v>78</v>
      </c>
      <c r="F106" s="85">
        <v>110000</v>
      </c>
      <c r="G106" s="77">
        <v>94720</v>
      </c>
      <c r="H106" s="71">
        <v>3056</v>
      </c>
      <c r="I106" s="69">
        <f t="shared" si="44"/>
        <v>1046</v>
      </c>
      <c r="J106" s="99">
        <f t="shared" si="49"/>
        <v>4102</v>
      </c>
      <c r="K106" s="106">
        <f t="shared" si="43"/>
        <v>91664</v>
      </c>
    </row>
    <row r="107" spans="1:11" ht="15.75">
      <c r="A107" s="14">
        <v>16</v>
      </c>
      <c r="B107" s="14" t="s">
        <v>132</v>
      </c>
      <c r="C107" s="16" t="s">
        <v>133</v>
      </c>
      <c r="D107" s="52">
        <v>32</v>
      </c>
      <c r="E107" s="16" t="s">
        <v>78</v>
      </c>
      <c r="F107" s="85">
        <v>150000</v>
      </c>
      <c r="G107" s="77">
        <v>120831</v>
      </c>
      <c r="H107" s="71">
        <v>4167</v>
      </c>
      <c r="I107" s="69">
        <f t="shared" si="44"/>
        <v>1334</v>
      </c>
      <c r="J107" s="99">
        <f t="shared" si="49"/>
        <v>5501</v>
      </c>
      <c r="K107" s="106">
        <f t="shared" si="43"/>
        <v>116664</v>
      </c>
    </row>
    <row r="108" spans="1:11" ht="16.5">
      <c r="A108" s="14"/>
      <c r="B108" s="13" t="s">
        <v>4</v>
      </c>
      <c r="C108" s="20"/>
      <c r="D108" s="46"/>
      <c r="E108" s="20"/>
      <c r="F108" s="72">
        <f>SUM(F92:F107)</f>
        <v>1920000</v>
      </c>
      <c r="G108" s="72">
        <f t="shared" ref="G108:K108" si="50">SUM(G92:G107)</f>
        <v>1197773</v>
      </c>
      <c r="H108" s="72">
        <f t="shared" si="50"/>
        <v>59124</v>
      </c>
      <c r="I108" s="72">
        <f t="shared" si="50"/>
        <v>13224</v>
      </c>
      <c r="J108" s="72">
        <f t="shared" si="50"/>
        <v>72348</v>
      </c>
      <c r="K108" s="72">
        <f t="shared" si="50"/>
        <v>1138649</v>
      </c>
    </row>
    <row r="109" spans="1:11" ht="16.5">
      <c r="A109" s="34"/>
      <c r="B109" s="29"/>
      <c r="C109" s="30"/>
      <c r="D109" s="48"/>
      <c r="E109" s="30"/>
      <c r="F109" s="74"/>
      <c r="G109" s="74"/>
      <c r="H109" s="74"/>
      <c r="I109" s="74"/>
      <c r="J109" s="74"/>
      <c r="K109" s="100"/>
    </row>
    <row r="110" spans="1:11" ht="16.5">
      <c r="A110" s="34"/>
      <c r="B110" s="29" t="s">
        <v>284</v>
      </c>
      <c r="C110" s="30"/>
      <c r="D110" s="30"/>
      <c r="E110" s="30"/>
      <c r="F110" s="78"/>
      <c r="G110" s="79"/>
      <c r="H110" s="74"/>
      <c r="I110" s="80"/>
      <c r="J110" s="74"/>
      <c r="K110" s="55"/>
    </row>
    <row r="111" spans="1:11" ht="15.75">
      <c r="A111" s="14">
        <v>1</v>
      </c>
      <c r="B111" s="14" t="s">
        <v>285</v>
      </c>
      <c r="C111" s="16" t="s">
        <v>315</v>
      </c>
      <c r="D111" s="52">
        <v>30</v>
      </c>
      <c r="E111" s="16" t="s">
        <v>78</v>
      </c>
      <c r="F111" s="85">
        <v>100000</v>
      </c>
      <c r="G111" s="77">
        <v>80554</v>
      </c>
      <c r="H111" s="71">
        <v>2778</v>
      </c>
      <c r="I111" s="69">
        <f>ROUND(G111*13%*31/365,0)</f>
        <v>889</v>
      </c>
      <c r="J111" s="99">
        <f>SUM(H111:I111)</f>
        <v>3667</v>
      </c>
      <c r="K111" s="106">
        <f t="shared" ref="K111:K113" si="51">G111-H111</f>
        <v>77776</v>
      </c>
    </row>
    <row r="112" spans="1:11" ht="15.75">
      <c r="A112" s="14">
        <v>1</v>
      </c>
      <c r="B112" s="14" t="s">
        <v>285</v>
      </c>
      <c r="C112" s="16" t="s">
        <v>323</v>
      </c>
      <c r="D112" s="52">
        <v>42</v>
      </c>
      <c r="E112" s="16" t="s">
        <v>78</v>
      </c>
      <c r="F112" s="85">
        <v>80000</v>
      </c>
      <c r="G112" s="77">
        <v>68890</v>
      </c>
      <c r="H112" s="71">
        <v>2222</v>
      </c>
      <c r="I112" s="69">
        <f t="shared" ref="I112:I113" si="52">ROUND(G112*13%*31/365,0)</f>
        <v>761</v>
      </c>
      <c r="J112" s="99">
        <f>SUM(H112:I112)</f>
        <v>2983</v>
      </c>
      <c r="K112" s="106">
        <f t="shared" si="51"/>
        <v>66668</v>
      </c>
    </row>
    <row r="113" spans="1:13" ht="15.75">
      <c r="A113" s="14">
        <v>1</v>
      </c>
      <c r="B113" s="14" t="s">
        <v>285</v>
      </c>
      <c r="C113" s="16" t="s">
        <v>324</v>
      </c>
      <c r="D113" s="52">
        <v>44</v>
      </c>
      <c r="E113" s="16" t="s">
        <v>78</v>
      </c>
      <c r="F113" s="85">
        <v>150000</v>
      </c>
      <c r="G113" s="77">
        <v>129165</v>
      </c>
      <c r="H113" s="71">
        <v>4167</v>
      </c>
      <c r="I113" s="69">
        <f t="shared" si="52"/>
        <v>1426</v>
      </c>
      <c r="J113" s="99">
        <f>SUM(H113:I113)</f>
        <v>5593</v>
      </c>
      <c r="K113" s="106">
        <f t="shared" si="51"/>
        <v>124998</v>
      </c>
    </row>
    <row r="114" spans="1:13" ht="16.5">
      <c r="A114" s="14"/>
      <c r="B114" s="13" t="s">
        <v>4</v>
      </c>
      <c r="C114" s="20"/>
      <c r="D114" s="46"/>
      <c r="E114" s="20"/>
      <c r="F114" s="72">
        <f>SUM(F111:F113)</f>
        <v>330000</v>
      </c>
      <c r="G114" s="72">
        <f t="shared" ref="G114:K114" si="53">SUM(G111:G113)</f>
        <v>278609</v>
      </c>
      <c r="H114" s="72">
        <f t="shared" si="53"/>
        <v>9167</v>
      </c>
      <c r="I114" s="72">
        <f t="shared" si="53"/>
        <v>3076</v>
      </c>
      <c r="J114" s="72">
        <f t="shared" si="53"/>
        <v>12243</v>
      </c>
      <c r="K114" s="72">
        <f t="shared" si="53"/>
        <v>269442</v>
      </c>
    </row>
    <row r="115" spans="1:13" ht="16.5">
      <c r="A115" s="34"/>
      <c r="B115" s="29"/>
      <c r="C115" s="30"/>
      <c r="D115" s="48"/>
      <c r="E115" s="30"/>
      <c r="F115" s="74"/>
      <c r="G115" s="74"/>
      <c r="H115" s="74"/>
      <c r="I115" s="74"/>
      <c r="J115" s="74"/>
      <c r="K115" s="55"/>
    </row>
    <row r="116" spans="1:13" ht="16.5">
      <c r="A116" s="34"/>
      <c r="B116" s="29" t="s">
        <v>109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3" ht="15.75">
      <c r="A117" s="14">
        <v>1</v>
      </c>
      <c r="B117" s="14" t="s">
        <v>110</v>
      </c>
      <c r="C117" s="16" t="s">
        <v>111</v>
      </c>
      <c r="D117" s="52">
        <v>225</v>
      </c>
      <c r="E117" s="16" t="s">
        <v>78</v>
      </c>
      <c r="F117" s="85">
        <v>86000</v>
      </c>
      <c r="G117" s="77">
        <v>19108</v>
      </c>
      <c r="H117" s="71">
        <f t="shared" ref="H117:H129" si="54">ROUND(F117/36,0)</f>
        <v>2389</v>
      </c>
      <c r="I117" s="69">
        <f>ROUND(G117*13%*31/365,0)</f>
        <v>211</v>
      </c>
      <c r="J117" s="99">
        <f t="shared" ref="J117:J131" si="55">SUM(H117:I117)</f>
        <v>2600</v>
      </c>
      <c r="K117" s="106">
        <f t="shared" ref="K117:K131" si="56">G117-H117</f>
        <v>16719</v>
      </c>
    </row>
    <row r="118" spans="1:13" ht="15.75">
      <c r="A118" s="14">
        <v>2</v>
      </c>
      <c r="B118" s="14" t="s">
        <v>110</v>
      </c>
      <c r="C118" s="16" t="s">
        <v>112</v>
      </c>
      <c r="D118" s="52">
        <v>226</v>
      </c>
      <c r="E118" s="16" t="s">
        <v>78</v>
      </c>
      <c r="F118" s="85">
        <v>93000</v>
      </c>
      <c r="G118" s="77">
        <v>20676</v>
      </c>
      <c r="H118" s="71">
        <f t="shared" si="54"/>
        <v>2583</v>
      </c>
      <c r="I118" s="69">
        <f t="shared" ref="I118:I130" si="57">ROUND(G118*13%*31/365,0)</f>
        <v>228</v>
      </c>
      <c r="J118" s="99">
        <f t="shared" si="55"/>
        <v>2811</v>
      </c>
      <c r="K118" s="106">
        <f t="shared" si="56"/>
        <v>18093</v>
      </c>
    </row>
    <row r="119" spans="1:13" ht="15.75">
      <c r="A119" s="14">
        <v>3</v>
      </c>
      <c r="B119" s="14" t="s">
        <v>110</v>
      </c>
      <c r="C119" s="16" t="s">
        <v>114</v>
      </c>
      <c r="D119" s="52">
        <v>228</v>
      </c>
      <c r="E119" s="16" t="s">
        <v>78</v>
      </c>
      <c r="F119" s="85">
        <v>55000</v>
      </c>
      <c r="G119" s="77">
        <v>2078</v>
      </c>
      <c r="H119" s="71">
        <v>689</v>
      </c>
      <c r="I119" s="69">
        <f t="shared" si="57"/>
        <v>23</v>
      </c>
      <c r="J119" s="99">
        <f t="shared" si="55"/>
        <v>712</v>
      </c>
      <c r="K119" s="106">
        <f t="shared" si="56"/>
        <v>1389</v>
      </c>
    </row>
    <row r="120" spans="1:13" ht="15.75">
      <c r="A120" s="14">
        <v>4</v>
      </c>
      <c r="B120" s="14" t="s">
        <v>109</v>
      </c>
      <c r="C120" s="16" t="s">
        <v>115</v>
      </c>
      <c r="D120" s="52">
        <v>229</v>
      </c>
      <c r="E120" s="16" t="s">
        <v>78</v>
      </c>
      <c r="F120" s="85">
        <v>141000</v>
      </c>
      <c r="G120" s="77">
        <v>31324</v>
      </c>
      <c r="H120" s="71">
        <f t="shared" si="54"/>
        <v>3917</v>
      </c>
      <c r="I120" s="69">
        <f t="shared" si="57"/>
        <v>346</v>
      </c>
      <c r="J120" s="99">
        <f t="shared" si="55"/>
        <v>4263</v>
      </c>
      <c r="K120" s="106">
        <f t="shared" si="56"/>
        <v>27407</v>
      </c>
    </row>
    <row r="121" spans="1:13" ht="15.75">
      <c r="A121" s="14">
        <v>5</v>
      </c>
      <c r="B121" s="14" t="s">
        <v>110</v>
      </c>
      <c r="C121" s="16" t="s">
        <v>116</v>
      </c>
      <c r="D121" s="52">
        <v>234</v>
      </c>
      <c r="E121" s="16" t="s">
        <v>78</v>
      </c>
      <c r="F121" s="85">
        <v>160000</v>
      </c>
      <c r="G121" s="77">
        <v>35568</v>
      </c>
      <c r="H121" s="71">
        <f t="shared" si="54"/>
        <v>4444</v>
      </c>
      <c r="I121" s="69">
        <f t="shared" si="57"/>
        <v>393</v>
      </c>
      <c r="J121" s="99">
        <f t="shared" si="55"/>
        <v>4837</v>
      </c>
      <c r="K121" s="106">
        <f t="shared" si="56"/>
        <v>31124</v>
      </c>
    </row>
    <row r="122" spans="1:13" ht="15.75">
      <c r="A122" s="14">
        <v>6</v>
      </c>
      <c r="B122" s="14" t="s">
        <v>109</v>
      </c>
      <c r="C122" s="16" t="s">
        <v>213</v>
      </c>
      <c r="D122" s="52">
        <v>333</v>
      </c>
      <c r="E122" s="16" t="s">
        <v>78</v>
      </c>
      <c r="F122" s="85">
        <v>195000</v>
      </c>
      <c r="G122" s="77">
        <v>63095</v>
      </c>
      <c r="H122" s="71">
        <v>5735</v>
      </c>
      <c r="I122" s="69">
        <f t="shared" si="57"/>
        <v>697</v>
      </c>
      <c r="J122" s="99">
        <f t="shared" si="55"/>
        <v>6432</v>
      </c>
      <c r="K122" s="106">
        <f t="shared" si="56"/>
        <v>57360</v>
      </c>
      <c r="M122" s="96"/>
    </row>
    <row r="123" spans="1:13" ht="15.75">
      <c r="A123" s="14">
        <v>7</v>
      </c>
      <c r="B123" s="14" t="s">
        <v>109</v>
      </c>
      <c r="C123" s="16" t="s">
        <v>175</v>
      </c>
      <c r="D123" s="52">
        <v>300</v>
      </c>
      <c r="E123" s="16" t="s">
        <v>78</v>
      </c>
      <c r="F123" s="85">
        <v>95000</v>
      </c>
      <c r="G123" s="77">
        <v>29025</v>
      </c>
      <c r="H123" s="71">
        <f t="shared" si="54"/>
        <v>2639</v>
      </c>
      <c r="I123" s="69">
        <f t="shared" si="57"/>
        <v>320</v>
      </c>
      <c r="J123" s="99">
        <f t="shared" si="55"/>
        <v>2959</v>
      </c>
      <c r="K123" s="106">
        <f t="shared" si="56"/>
        <v>26386</v>
      </c>
      <c r="M123" s="96"/>
    </row>
    <row r="124" spans="1:13" ht="15.75">
      <c r="A124" s="14">
        <v>8</v>
      </c>
      <c r="B124" s="14" t="s">
        <v>109</v>
      </c>
      <c r="C124" s="16" t="s">
        <v>299</v>
      </c>
      <c r="D124" s="52">
        <v>6</v>
      </c>
      <c r="E124" s="16" t="s">
        <v>78</v>
      </c>
      <c r="F124" s="85">
        <v>60000</v>
      </c>
      <c r="G124" s="77">
        <v>24000</v>
      </c>
      <c r="H124" s="71">
        <v>4000</v>
      </c>
      <c r="I124" s="69">
        <f t="shared" si="57"/>
        <v>265</v>
      </c>
      <c r="J124" s="99">
        <f t="shared" si="55"/>
        <v>4265</v>
      </c>
      <c r="K124" s="106">
        <f t="shared" si="56"/>
        <v>20000</v>
      </c>
      <c r="M124" s="96"/>
    </row>
    <row r="125" spans="1:13" ht="15.75">
      <c r="A125" s="14">
        <v>9</v>
      </c>
      <c r="B125" s="14" t="s">
        <v>169</v>
      </c>
      <c r="C125" s="16" t="s">
        <v>170</v>
      </c>
      <c r="D125" s="52">
        <v>294</v>
      </c>
      <c r="E125" s="16" t="s">
        <v>78</v>
      </c>
      <c r="F125" s="85">
        <v>55000</v>
      </c>
      <c r="G125" s="77">
        <v>16800</v>
      </c>
      <c r="H125" s="71">
        <f t="shared" si="54"/>
        <v>1528</v>
      </c>
      <c r="I125" s="69">
        <f t="shared" si="57"/>
        <v>185</v>
      </c>
      <c r="J125" s="99">
        <f t="shared" si="55"/>
        <v>1713</v>
      </c>
      <c r="K125" s="106">
        <f t="shared" si="56"/>
        <v>15272</v>
      </c>
    </row>
    <row r="126" spans="1:13" ht="15.75">
      <c r="A126" s="14">
        <v>10</v>
      </c>
      <c r="B126" s="14" t="s">
        <v>169</v>
      </c>
      <c r="C126" s="16" t="s">
        <v>209</v>
      </c>
      <c r="D126" s="52">
        <v>327</v>
      </c>
      <c r="E126" s="16" t="s">
        <v>78</v>
      </c>
      <c r="F126" s="85">
        <v>90000</v>
      </c>
      <c r="G126" s="77">
        <v>30000</v>
      </c>
      <c r="H126" s="71">
        <f t="shared" si="54"/>
        <v>2500</v>
      </c>
      <c r="I126" s="69">
        <f t="shared" si="57"/>
        <v>331</v>
      </c>
      <c r="J126" s="99">
        <f t="shared" si="55"/>
        <v>2831</v>
      </c>
      <c r="K126" s="106">
        <f t="shared" si="56"/>
        <v>27500</v>
      </c>
    </row>
    <row r="127" spans="1:13" ht="15.75">
      <c r="A127" s="14">
        <v>11</v>
      </c>
      <c r="B127" s="14" t="s">
        <v>169</v>
      </c>
      <c r="C127" s="16" t="s">
        <v>208</v>
      </c>
      <c r="D127" s="52">
        <v>326</v>
      </c>
      <c r="E127" s="16" t="s">
        <v>78</v>
      </c>
      <c r="F127" s="85">
        <v>135000</v>
      </c>
      <c r="G127" s="77">
        <v>45000</v>
      </c>
      <c r="H127" s="71">
        <f t="shared" si="54"/>
        <v>3750</v>
      </c>
      <c r="I127" s="69">
        <f t="shared" si="57"/>
        <v>497</v>
      </c>
      <c r="J127" s="99">
        <f t="shared" si="55"/>
        <v>4247</v>
      </c>
      <c r="K127" s="106">
        <f t="shared" si="56"/>
        <v>41250</v>
      </c>
    </row>
    <row r="128" spans="1:13" ht="15.75">
      <c r="A128" s="14">
        <v>12</v>
      </c>
      <c r="B128" s="14" t="s">
        <v>169</v>
      </c>
      <c r="C128" s="16" t="s">
        <v>171</v>
      </c>
      <c r="D128" s="52">
        <v>295</v>
      </c>
      <c r="E128" s="16" t="s">
        <v>78</v>
      </c>
      <c r="F128" s="85">
        <v>80000</v>
      </c>
      <c r="G128" s="77">
        <v>24450</v>
      </c>
      <c r="H128" s="71">
        <f t="shared" si="54"/>
        <v>2222</v>
      </c>
      <c r="I128" s="69">
        <f t="shared" si="57"/>
        <v>270</v>
      </c>
      <c r="J128" s="99">
        <f t="shared" si="55"/>
        <v>2492</v>
      </c>
      <c r="K128" s="106">
        <f t="shared" si="56"/>
        <v>22228</v>
      </c>
    </row>
    <row r="129" spans="1:11" ht="15.75">
      <c r="A129" s="14">
        <v>13</v>
      </c>
      <c r="B129" s="14" t="s">
        <v>273</v>
      </c>
      <c r="C129" s="16" t="s">
        <v>274</v>
      </c>
      <c r="D129" s="52">
        <v>393</v>
      </c>
      <c r="E129" s="16" t="s">
        <v>78</v>
      </c>
      <c r="F129" s="85">
        <v>80000</v>
      </c>
      <c r="G129" s="77">
        <v>44448</v>
      </c>
      <c r="H129" s="71">
        <f t="shared" si="54"/>
        <v>2222</v>
      </c>
      <c r="I129" s="69">
        <f t="shared" si="57"/>
        <v>491</v>
      </c>
      <c r="J129" s="99">
        <f t="shared" si="55"/>
        <v>2713</v>
      </c>
      <c r="K129" s="106">
        <f t="shared" si="56"/>
        <v>42226</v>
      </c>
    </row>
    <row r="130" spans="1:11" ht="15.75">
      <c r="A130" s="14">
        <v>14</v>
      </c>
      <c r="B130" s="14" t="s">
        <v>273</v>
      </c>
      <c r="C130" s="16" t="s">
        <v>275</v>
      </c>
      <c r="D130" s="52">
        <v>394</v>
      </c>
      <c r="E130" s="16" t="s">
        <v>78</v>
      </c>
      <c r="F130" s="85">
        <v>89000</v>
      </c>
      <c r="G130" s="77">
        <v>49448</v>
      </c>
      <c r="H130" s="71">
        <f>ROUND(F130/36,0)</f>
        <v>2472</v>
      </c>
      <c r="I130" s="69">
        <f t="shared" si="57"/>
        <v>546</v>
      </c>
      <c r="J130" s="99">
        <f t="shared" si="55"/>
        <v>3018</v>
      </c>
      <c r="K130" s="106">
        <f t="shared" si="56"/>
        <v>46976</v>
      </c>
    </row>
    <row r="131" spans="1:11" ht="15.75">
      <c r="A131" s="14">
        <v>15</v>
      </c>
      <c r="B131" s="57" t="s">
        <v>109</v>
      </c>
      <c r="C131" s="58" t="s">
        <v>272</v>
      </c>
      <c r="D131" s="64">
        <v>14</v>
      </c>
      <c r="E131" s="58" t="s">
        <v>39</v>
      </c>
      <c r="F131" s="89">
        <v>42000</v>
      </c>
      <c r="G131" s="82">
        <v>16326</v>
      </c>
      <c r="H131" s="83">
        <v>1167</v>
      </c>
      <c r="I131" s="83">
        <f>ROUND(G131*11.5%*31/365,0)</f>
        <v>159</v>
      </c>
      <c r="J131" s="83">
        <f t="shared" si="55"/>
        <v>1326</v>
      </c>
      <c r="K131" s="83">
        <f t="shared" si="56"/>
        <v>15159</v>
      </c>
    </row>
    <row r="132" spans="1:11" ht="16.5">
      <c r="A132" s="34"/>
      <c r="B132" s="13" t="s">
        <v>4</v>
      </c>
      <c r="C132" s="20"/>
      <c r="D132" s="20"/>
      <c r="E132" s="20"/>
      <c r="F132" s="72">
        <f t="shared" ref="F132:K132" si="58">SUM(F117:F131)</f>
        <v>1456000</v>
      </c>
      <c r="G132" s="72">
        <f t="shared" si="58"/>
        <v>451346</v>
      </c>
      <c r="H132" s="72">
        <f t="shared" si="58"/>
        <v>42257</v>
      </c>
      <c r="I132" s="72">
        <f t="shared" si="58"/>
        <v>4962</v>
      </c>
      <c r="J132" s="72">
        <f t="shared" si="58"/>
        <v>47219</v>
      </c>
      <c r="K132" s="72">
        <f t="shared" si="58"/>
        <v>409089</v>
      </c>
    </row>
    <row r="133" spans="1:11" ht="16.5">
      <c r="A133" s="34"/>
      <c r="B133" s="29"/>
      <c r="C133" s="30"/>
      <c r="D133" s="30"/>
      <c r="E133" s="30"/>
      <c r="F133" s="74"/>
      <c r="G133" s="79"/>
      <c r="H133" s="74"/>
      <c r="I133" s="80"/>
      <c r="J133" s="74"/>
      <c r="K133" s="55"/>
    </row>
    <row r="134" spans="1:11" ht="16.5">
      <c r="A134" s="14"/>
      <c r="B134" s="29" t="s">
        <v>125</v>
      </c>
      <c r="C134" s="30"/>
      <c r="D134" s="30"/>
      <c r="E134" s="30"/>
      <c r="F134" s="78"/>
      <c r="G134" s="79"/>
      <c r="H134" s="74"/>
      <c r="I134" s="80"/>
      <c r="J134" s="74"/>
      <c r="K134" s="55"/>
    </row>
    <row r="135" spans="1:11" ht="15.75">
      <c r="A135" s="14">
        <v>1</v>
      </c>
      <c r="B135" s="14" t="s">
        <v>126</v>
      </c>
      <c r="C135" s="16" t="s">
        <v>127</v>
      </c>
      <c r="D135" s="17">
        <v>247</v>
      </c>
      <c r="E135" s="16" t="s">
        <v>78</v>
      </c>
      <c r="F135" s="70">
        <v>100000</v>
      </c>
      <c r="G135" s="70">
        <v>24994</v>
      </c>
      <c r="H135" s="71">
        <f t="shared" ref="H135" si="59">ROUND(F135/36,0)</f>
        <v>2778</v>
      </c>
      <c r="I135" s="69">
        <f>ROUND(G135*13%*31/365,0)</f>
        <v>276</v>
      </c>
      <c r="J135" s="102">
        <f t="shared" ref="J135" si="60">SUM(H135:I135)</f>
        <v>3054</v>
      </c>
      <c r="K135" s="106">
        <f t="shared" ref="K135:K142" si="61">G135-H135</f>
        <v>22216</v>
      </c>
    </row>
    <row r="136" spans="1:11" ht="15.75">
      <c r="A136" s="14">
        <v>2</v>
      </c>
      <c r="B136" s="14" t="s">
        <v>137</v>
      </c>
      <c r="C136" s="16" t="s">
        <v>138</v>
      </c>
      <c r="D136" s="17">
        <v>253</v>
      </c>
      <c r="E136" s="16" t="s">
        <v>78</v>
      </c>
      <c r="F136" s="70">
        <v>100000</v>
      </c>
      <c r="G136" s="70">
        <v>24994</v>
      </c>
      <c r="H136" s="71">
        <f>ROUND(F136/36,0)</f>
        <v>2778</v>
      </c>
      <c r="I136" s="69">
        <f t="shared" ref="I136:I142" si="62">ROUND(G136*13%*31/365,0)</f>
        <v>276</v>
      </c>
      <c r="J136" s="102">
        <f>SUM(H136:I136)</f>
        <v>3054</v>
      </c>
      <c r="K136" s="106">
        <f t="shared" si="61"/>
        <v>22216</v>
      </c>
    </row>
    <row r="137" spans="1:11" ht="15.75">
      <c r="A137" s="14">
        <v>3</v>
      </c>
      <c r="B137" s="14" t="s">
        <v>137</v>
      </c>
      <c r="C137" s="16" t="s">
        <v>207</v>
      </c>
      <c r="D137" s="17">
        <v>325</v>
      </c>
      <c r="E137" s="16" t="s">
        <v>78</v>
      </c>
      <c r="F137" s="70">
        <v>50000</v>
      </c>
      <c r="G137" s="70">
        <v>8</v>
      </c>
      <c r="H137" s="71">
        <v>8</v>
      </c>
      <c r="I137" s="69">
        <f t="shared" si="62"/>
        <v>0</v>
      </c>
      <c r="J137" s="102">
        <f>SUM(H137:I137)</f>
        <v>8</v>
      </c>
      <c r="K137" s="106">
        <f t="shared" si="61"/>
        <v>0</v>
      </c>
    </row>
    <row r="138" spans="1:11" ht="15.75">
      <c r="A138" s="14">
        <v>4</v>
      </c>
      <c r="B138" s="14" t="s">
        <v>137</v>
      </c>
      <c r="C138" s="16" t="s">
        <v>230</v>
      </c>
      <c r="D138" s="17">
        <v>355</v>
      </c>
      <c r="E138" s="16" t="s">
        <v>78</v>
      </c>
      <c r="F138" s="70">
        <v>50000</v>
      </c>
      <c r="G138" s="70">
        <v>19442</v>
      </c>
      <c r="H138" s="71">
        <f>ROUND(F138/36,0)</f>
        <v>1389</v>
      </c>
      <c r="I138" s="69">
        <f t="shared" si="62"/>
        <v>215</v>
      </c>
      <c r="J138" s="102">
        <f>SUM(H138:I138)</f>
        <v>1604</v>
      </c>
      <c r="K138" s="106">
        <f t="shared" si="61"/>
        <v>18053</v>
      </c>
    </row>
    <row r="139" spans="1:11" ht="16.5">
      <c r="A139" s="14">
        <v>5</v>
      </c>
      <c r="B139" s="14" t="s">
        <v>151</v>
      </c>
      <c r="C139" s="16" t="s">
        <v>152</v>
      </c>
      <c r="D139" s="22">
        <v>272</v>
      </c>
      <c r="E139" s="22" t="s">
        <v>78</v>
      </c>
      <c r="F139" s="85">
        <v>100000</v>
      </c>
      <c r="G139" s="77">
        <v>7154</v>
      </c>
      <c r="H139" s="71">
        <f>ROUND(F139/28,0)</f>
        <v>3571</v>
      </c>
      <c r="I139" s="69">
        <f t="shared" si="62"/>
        <v>79</v>
      </c>
      <c r="J139" s="99">
        <f>SUM(H139:I139)</f>
        <v>3650</v>
      </c>
      <c r="K139" s="106">
        <f t="shared" si="61"/>
        <v>3583</v>
      </c>
    </row>
    <row r="140" spans="1:11" ht="16.5">
      <c r="A140" s="14">
        <v>6</v>
      </c>
      <c r="B140" s="14" t="s">
        <v>151</v>
      </c>
      <c r="C140" s="16" t="s">
        <v>177</v>
      </c>
      <c r="D140" s="22">
        <v>302</v>
      </c>
      <c r="E140" s="22" t="s">
        <v>78</v>
      </c>
      <c r="F140" s="85">
        <v>90000</v>
      </c>
      <c r="G140" s="77">
        <v>27500</v>
      </c>
      <c r="H140" s="71">
        <f>ROUND(F140/36,0)</f>
        <v>2500</v>
      </c>
      <c r="I140" s="69">
        <f t="shared" si="62"/>
        <v>304</v>
      </c>
      <c r="J140" s="99">
        <f t="shared" ref="J140:J141" si="63">SUM(H140:I140)</f>
        <v>2804</v>
      </c>
      <c r="K140" s="106">
        <f t="shared" si="61"/>
        <v>25000</v>
      </c>
    </row>
    <row r="141" spans="1:11" ht="16.5">
      <c r="A141" s="14">
        <v>7</v>
      </c>
      <c r="B141" s="14" t="s">
        <v>151</v>
      </c>
      <c r="C141" s="16" t="s">
        <v>178</v>
      </c>
      <c r="D141" s="22">
        <v>303</v>
      </c>
      <c r="E141" s="22" t="s">
        <v>78</v>
      </c>
      <c r="F141" s="85">
        <v>100000</v>
      </c>
      <c r="G141" s="77">
        <v>30550</v>
      </c>
      <c r="H141" s="71">
        <f>ROUND(F141/36,0)</f>
        <v>2778</v>
      </c>
      <c r="I141" s="69">
        <f t="shared" si="62"/>
        <v>337</v>
      </c>
      <c r="J141" s="99">
        <f t="shared" si="63"/>
        <v>3115</v>
      </c>
      <c r="K141" s="106">
        <f t="shared" si="61"/>
        <v>27772</v>
      </c>
    </row>
    <row r="142" spans="1:11" ht="15.75">
      <c r="A142" s="14">
        <v>8</v>
      </c>
      <c r="B142" s="14" t="s">
        <v>134</v>
      </c>
      <c r="C142" s="16" t="s">
        <v>245</v>
      </c>
      <c r="D142" s="52">
        <v>364</v>
      </c>
      <c r="E142" s="16" t="s">
        <v>78</v>
      </c>
      <c r="F142" s="85">
        <v>100000</v>
      </c>
      <c r="G142" s="70">
        <v>44440</v>
      </c>
      <c r="H142" s="71">
        <f>ROUND(F142/36,0)</f>
        <v>2778</v>
      </c>
      <c r="I142" s="69">
        <f t="shared" si="62"/>
        <v>491</v>
      </c>
      <c r="J142" s="102">
        <f>SUM(H142:I142)</f>
        <v>3269</v>
      </c>
      <c r="K142" s="106">
        <f t="shared" si="61"/>
        <v>41662</v>
      </c>
    </row>
    <row r="143" spans="1:11" ht="16.5">
      <c r="A143" s="34"/>
      <c r="B143" s="13" t="s">
        <v>4</v>
      </c>
      <c r="C143" s="20"/>
      <c r="D143" s="20"/>
      <c r="E143" s="20"/>
      <c r="F143" s="88">
        <f t="shared" ref="F143:K143" si="64">SUM(F135:F142)</f>
        <v>690000</v>
      </c>
      <c r="G143" s="88">
        <f t="shared" si="64"/>
        <v>179082</v>
      </c>
      <c r="H143" s="88">
        <f t="shared" si="64"/>
        <v>18580</v>
      </c>
      <c r="I143" s="88">
        <f t="shared" si="64"/>
        <v>1978</v>
      </c>
      <c r="J143" s="88">
        <f t="shared" si="64"/>
        <v>20558</v>
      </c>
      <c r="K143" s="88">
        <f t="shared" si="64"/>
        <v>160502</v>
      </c>
    </row>
    <row r="144" spans="1:11" ht="16.5">
      <c r="A144" s="34"/>
      <c r="B144" s="29"/>
      <c r="C144" s="30"/>
      <c r="D144" s="30"/>
      <c r="E144" s="30"/>
      <c r="F144" s="78"/>
      <c r="G144" s="79"/>
      <c r="H144" s="74"/>
      <c r="I144" s="80"/>
      <c r="J144" s="74"/>
      <c r="K144" s="55"/>
    </row>
    <row r="145" spans="1:11" ht="16.5">
      <c r="A145" s="34"/>
      <c r="B145" s="29" t="s">
        <v>148</v>
      </c>
      <c r="C145" s="30"/>
      <c r="D145" s="48"/>
      <c r="E145" s="30"/>
      <c r="F145" s="86"/>
      <c r="G145" s="79"/>
      <c r="H145" s="74"/>
      <c r="I145" s="80"/>
      <c r="J145" s="74"/>
      <c r="K145" s="55"/>
    </row>
    <row r="146" spans="1:11" ht="15.75">
      <c r="A146" s="14">
        <v>1</v>
      </c>
      <c r="B146" s="14" t="s">
        <v>148</v>
      </c>
      <c r="C146" s="16" t="s">
        <v>205</v>
      </c>
      <c r="D146" s="52">
        <v>323</v>
      </c>
      <c r="E146" s="16" t="s">
        <v>78</v>
      </c>
      <c r="F146" s="85">
        <v>100000</v>
      </c>
      <c r="G146" s="77">
        <v>33328</v>
      </c>
      <c r="H146" s="71">
        <f>ROUND(F146/36,0)</f>
        <v>2778</v>
      </c>
      <c r="I146" s="69">
        <f>ROUND(G146*13%*31/365,0)</f>
        <v>368</v>
      </c>
      <c r="J146" s="99">
        <f t="shared" ref="J146:J150" si="65">SUM(H146:I146)</f>
        <v>3146</v>
      </c>
      <c r="K146" s="106">
        <f t="shared" ref="K146:K151" si="66">G146-H146</f>
        <v>30550</v>
      </c>
    </row>
    <row r="147" spans="1:11" ht="15.75">
      <c r="A147" s="14">
        <v>2</v>
      </c>
      <c r="B147" s="14" t="s">
        <v>148</v>
      </c>
      <c r="C147" s="16" t="s">
        <v>241</v>
      </c>
      <c r="D147" s="52">
        <v>363</v>
      </c>
      <c r="E147" s="16" t="s">
        <v>78</v>
      </c>
      <c r="F147" s="85">
        <v>40000</v>
      </c>
      <c r="G147" s="77">
        <v>16669</v>
      </c>
      <c r="H147" s="71">
        <f>ROUND(F147/36,0)</f>
        <v>1111</v>
      </c>
      <c r="I147" s="69">
        <f t="shared" ref="I147:I150" si="67">ROUND(G147*13%*31/365,0)</f>
        <v>184</v>
      </c>
      <c r="J147" s="99">
        <f t="shared" si="65"/>
        <v>1295</v>
      </c>
      <c r="K147" s="106">
        <f t="shared" si="66"/>
        <v>15558</v>
      </c>
    </row>
    <row r="148" spans="1:11" ht="15.75">
      <c r="A148" s="14">
        <v>3</v>
      </c>
      <c r="B148" s="14" t="s">
        <v>148</v>
      </c>
      <c r="C148" s="16" t="s">
        <v>279</v>
      </c>
      <c r="D148" s="52">
        <v>406</v>
      </c>
      <c r="E148" s="16" t="s">
        <v>78</v>
      </c>
      <c r="F148" s="85">
        <v>260000</v>
      </c>
      <c r="G148" s="77">
        <v>138662</v>
      </c>
      <c r="H148" s="71">
        <v>8667</v>
      </c>
      <c r="I148" s="69">
        <f t="shared" si="67"/>
        <v>1531</v>
      </c>
      <c r="J148" s="99">
        <f t="shared" si="65"/>
        <v>10198</v>
      </c>
      <c r="K148" s="106">
        <f t="shared" si="66"/>
        <v>129995</v>
      </c>
    </row>
    <row r="149" spans="1:11" ht="15.75">
      <c r="A149" s="14">
        <v>4</v>
      </c>
      <c r="B149" s="14" t="s">
        <v>215</v>
      </c>
      <c r="C149" s="16" t="s">
        <v>216</v>
      </c>
      <c r="D149" s="52">
        <v>342</v>
      </c>
      <c r="E149" s="16" t="s">
        <v>78</v>
      </c>
      <c r="F149" s="85">
        <v>80000</v>
      </c>
      <c r="G149" s="77">
        <v>28894</v>
      </c>
      <c r="H149" s="71">
        <v>2222</v>
      </c>
      <c r="I149" s="69">
        <f t="shared" si="67"/>
        <v>319</v>
      </c>
      <c r="J149" s="99">
        <f t="shared" si="65"/>
        <v>2541</v>
      </c>
      <c r="K149" s="106">
        <f t="shared" si="66"/>
        <v>26672</v>
      </c>
    </row>
    <row r="150" spans="1:11" ht="15.75">
      <c r="A150" s="14">
        <v>5</v>
      </c>
      <c r="B150" s="14" t="s">
        <v>149</v>
      </c>
      <c r="C150" s="16" t="s">
        <v>150</v>
      </c>
      <c r="D150" s="52">
        <v>266</v>
      </c>
      <c r="E150" s="16" t="s">
        <v>78</v>
      </c>
      <c r="F150" s="85">
        <v>155000</v>
      </c>
      <c r="G150" s="77">
        <v>43044</v>
      </c>
      <c r="H150" s="71">
        <f t="shared" ref="H150:H151" si="68">ROUND(F150/36,0)</f>
        <v>4306</v>
      </c>
      <c r="I150" s="69">
        <f t="shared" si="67"/>
        <v>475</v>
      </c>
      <c r="J150" s="99">
        <f t="shared" si="65"/>
        <v>4781</v>
      </c>
      <c r="K150" s="106">
        <f t="shared" si="66"/>
        <v>38738</v>
      </c>
    </row>
    <row r="151" spans="1:11" ht="15.75">
      <c r="A151" s="14">
        <v>6</v>
      </c>
      <c r="B151" s="57" t="s">
        <v>149</v>
      </c>
      <c r="C151" s="58" t="s">
        <v>271</v>
      </c>
      <c r="D151" s="64">
        <v>11</v>
      </c>
      <c r="E151" s="58" t="s">
        <v>39</v>
      </c>
      <c r="F151" s="89">
        <v>40600</v>
      </c>
      <c r="G151" s="82">
        <v>29175</v>
      </c>
      <c r="H151" s="83">
        <f t="shared" si="68"/>
        <v>1128</v>
      </c>
      <c r="I151" s="83">
        <f>ROUND(G151*11.5%*31/365,0)</f>
        <v>285</v>
      </c>
      <c r="J151" s="101">
        <f>SUM(H151:I151)</f>
        <v>1413</v>
      </c>
      <c r="K151" s="106">
        <f t="shared" si="66"/>
        <v>28047</v>
      </c>
    </row>
    <row r="152" spans="1:11" ht="16.5">
      <c r="A152" s="34"/>
      <c r="B152" s="13" t="s">
        <v>4</v>
      </c>
      <c r="C152" s="20"/>
      <c r="D152" s="46"/>
      <c r="E152" s="20"/>
      <c r="F152" s="72">
        <f t="shared" ref="F152:K152" si="69">SUM(F146:F151)</f>
        <v>675600</v>
      </c>
      <c r="G152" s="72">
        <f t="shared" si="69"/>
        <v>289772</v>
      </c>
      <c r="H152" s="72">
        <f t="shared" si="69"/>
        <v>20212</v>
      </c>
      <c r="I152" s="72">
        <f t="shared" si="69"/>
        <v>3162</v>
      </c>
      <c r="J152" s="72">
        <f>SUM(J146:J151)</f>
        <v>23374</v>
      </c>
      <c r="K152" s="72">
        <f t="shared" si="69"/>
        <v>269560</v>
      </c>
    </row>
    <row r="153" spans="1:11" ht="16.5">
      <c r="A153" s="34"/>
      <c r="B153" s="29"/>
      <c r="C153" s="30"/>
      <c r="D153" s="32"/>
      <c r="E153" s="32"/>
      <c r="F153" s="74"/>
      <c r="G153" s="74"/>
      <c r="H153" s="74"/>
      <c r="I153" s="74"/>
      <c r="J153" s="74"/>
      <c r="K153" s="100"/>
    </row>
    <row r="154" spans="1:11" ht="16.5">
      <c r="A154" s="143"/>
      <c r="B154" s="29" t="s">
        <v>162</v>
      </c>
      <c r="C154" s="144"/>
      <c r="D154" s="145"/>
      <c r="E154" s="145"/>
      <c r="F154" s="146"/>
      <c r="G154" s="147"/>
      <c r="H154" s="148"/>
      <c r="I154" s="94"/>
      <c r="J154" s="149"/>
      <c r="K154" s="150"/>
    </row>
    <row r="155" spans="1:11" ht="16.5">
      <c r="A155" s="14">
        <v>1</v>
      </c>
      <c r="B155" s="67" t="s">
        <v>163</v>
      </c>
      <c r="C155" s="16" t="s">
        <v>200</v>
      </c>
      <c r="D155" s="22">
        <v>283</v>
      </c>
      <c r="E155" s="22" t="s">
        <v>78</v>
      </c>
      <c r="F155" s="85">
        <v>100000</v>
      </c>
      <c r="G155" s="77">
        <v>30550</v>
      </c>
      <c r="H155" s="71">
        <f>ROUND(F155/36,0)</f>
        <v>2778</v>
      </c>
      <c r="I155" s="69">
        <f>ROUND(G155*13%*31/365,0)</f>
        <v>337</v>
      </c>
      <c r="J155" s="104">
        <f>SUM(H155:I155)</f>
        <v>3115</v>
      </c>
      <c r="K155" s="106">
        <f t="shared" ref="K155:K157" si="70">G155-H155</f>
        <v>27772</v>
      </c>
    </row>
    <row r="156" spans="1:11" ht="16.5">
      <c r="A156" s="14">
        <v>2</v>
      </c>
      <c r="B156" s="67" t="s">
        <v>227</v>
      </c>
      <c r="C156" s="16" t="s">
        <v>228</v>
      </c>
      <c r="D156" s="22">
        <v>353</v>
      </c>
      <c r="E156" s="22" t="s">
        <v>78</v>
      </c>
      <c r="F156" s="85">
        <v>68000</v>
      </c>
      <c r="G156" s="77">
        <v>26442</v>
      </c>
      <c r="H156" s="71">
        <f>ROUND(F156/36,0)</f>
        <v>1889</v>
      </c>
      <c r="I156" s="69">
        <f t="shared" ref="I156:I157" si="71">ROUND(G156*13%*31/365,0)</f>
        <v>292</v>
      </c>
      <c r="J156" s="104">
        <f>SUM(H156:I156)</f>
        <v>2181</v>
      </c>
      <c r="K156" s="106">
        <f t="shared" si="70"/>
        <v>24553</v>
      </c>
    </row>
    <row r="157" spans="1:11" ht="16.5">
      <c r="A157" s="14">
        <v>3</v>
      </c>
      <c r="B157" s="67" t="s">
        <v>227</v>
      </c>
      <c r="C157" s="16" t="s">
        <v>258</v>
      </c>
      <c r="D157" s="22">
        <v>383</v>
      </c>
      <c r="E157" s="22" t="s">
        <v>78</v>
      </c>
      <c r="F157" s="85">
        <v>90000</v>
      </c>
      <c r="G157" s="77">
        <v>45000</v>
      </c>
      <c r="H157" s="71">
        <f>ROUND(F157/36,0)</f>
        <v>2500</v>
      </c>
      <c r="I157" s="69">
        <f t="shared" si="71"/>
        <v>497</v>
      </c>
      <c r="J157" s="104">
        <f>SUM(H157:I157)</f>
        <v>2997</v>
      </c>
      <c r="K157" s="106">
        <f t="shared" si="70"/>
        <v>42500</v>
      </c>
    </row>
    <row r="158" spans="1:11" ht="16.5">
      <c r="A158" s="34"/>
      <c r="B158" s="56" t="s">
        <v>4</v>
      </c>
      <c r="C158" s="30"/>
      <c r="D158" s="30"/>
      <c r="E158" s="30"/>
      <c r="F158" s="97">
        <f>SUM(F155:F157)</f>
        <v>258000</v>
      </c>
      <c r="G158" s="97">
        <f t="shared" ref="G158:K158" si="72">SUM(G155:G157)</f>
        <v>101992</v>
      </c>
      <c r="H158" s="97">
        <f t="shared" si="72"/>
        <v>7167</v>
      </c>
      <c r="I158" s="97">
        <f t="shared" si="72"/>
        <v>1126</v>
      </c>
      <c r="J158" s="97">
        <f t="shared" si="72"/>
        <v>8293</v>
      </c>
      <c r="K158" s="97">
        <f t="shared" si="72"/>
        <v>94825</v>
      </c>
    </row>
    <row r="159" spans="1:11" ht="16.5">
      <c r="A159" s="34"/>
      <c r="B159" s="29"/>
      <c r="C159" s="30"/>
      <c r="D159" s="30"/>
      <c r="E159" s="30"/>
      <c r="F159" s="91"/>
      <c r="G159" s="91"/>
      <c r="H159" s="74"/>
      <c r="I159" s="74"/>
      <c r="J159" s="74"/>
      <c r="K159" s="133"/>
    </row>
    <row r="160" spans="1:11" ht="16.5">
      <c r="A160" s="34"/>
      <c r="B160" s="29" t="s">
        <v>281</v>
      </c>
      <c r="C160" s="30"/>
      <c r="D160" s="30"/>
      <c r="E160" s="30"/>
      <c r="F160" s="78"/>
      <c r="G160" s="79"/>
      <c r="H160" s="74"/>
      <c r="I160" s="80"/>
      <c r="J160" s="74"/>
      <c r="K160" s="55"/>
    </row>
    <row r="161" spans="1:12" ht="16.5">
      <c r="A161" s="14">
        <v>1</v>
      </c>
      <c r="B161" s="67" t="s">
        <v>281</v>
      </c>
      <c r="C161" s="16" t="s">
        <v>206</v>
      </c>
      <c r="D161" s="22">
        <v>324</v>
      </c>
      <c r="E161" s="22" t="s">
        <v>78</v>
      </c>
      <c r="F161" s="85">
        <v>110000</v>
      </c>
      <c r="G161" s="77">
        <v>36656</v>
      </c>
      <c r="H161" s="71">
        <f>ROUND(F161/36,0)</f>
        <v>3056</v>
      </c>
      <c r="I161" s="69">
        <f>ROUND(G161*13%*31/365,0)</f>
        <v>405</v>
      </c>
      <c r="J161" s="104">
        <f>SUM(H161:I161)</f>
        <v>3461</v>
      </c>
      <c r="K161" s="106">
        <f t="shared" ref="K161" si="73">G161-H161</f>
        <v>33600</v>
      </c>
    </row>
    <row r="162" spans="1:12" ht="16.5">
      <c r="A162" s="34"/>
      <c r="B162" s="56" t="s">
        <v>4</v>
      </c>
      <c r="C162" s="30"/>
      <c r="D162" s="30"/>
      <c r="E162" s="30"/>
      <c r="F162" s="97">
        <f t="shared" ref="F162:K162" si="74">SUM(F161:F161)</f>
        <v>110000</v>
      </c>
      <c r="G162" s="97">
        <f t="shared" si="74"/>
        <v>36656</v>
      </c>
      <c r="H162" s="72">
        <f t="shared" si="74"/>
        <v>3056</v>
      </c>
      <c r="I162" s="72">
        <f t="shared" si="74"/>
        <v>405</v>
      </c>
      <c r="J162" s="72">
        <f t="shared" si="74"/>
        <v>3461</v>
      </c>
      <c r="K162" s="131">
        <f t="shared" si="74"/>
        <v>33600</v>
      </c>
    </row>
    <row r="163" spans="1:12" ht="16.5">
      <c r="A163" s="34"/>
      <c r="B163" s="29"/>
      <c r="C163" s="30"/>
      <c r="D163" s="30"/>
      <c r="E163" s="30"/>
      <c r="F163" s="97"/>
      <c r="G163" s="97"/>
      <c r="H163" s="72"/>
      <c r="I163" s="72"/>
      <c r="J163" s="72"/>
      <c r="K163" s="131"/>
    </row>
    <row r="164" spans="1:12" ht="16.5">
      <c r="A164" s="34"/>
      <c r="B164" s="29" t="s">
        <v>300</v>
      </c>
      <c r="C164" s="30"/>
      <c r="D164" s="30"/>
      <c r="E164" s="30"/>
      <c r="F164" s="78"/>
      <c r="G164" s="79"/>
      <c r="H164" s="74"/>
      <c r="I164" s="80"/>
      <c r="J164" s="74"/>
      <c r="K164" s="55"/>
    </row>
    <row r="165" spans="1:12" ht="16.5">
      <c r="A165" s="14">
        <v>1</v>
      </c>
      <c r="B165" s="67" t="s">
        <v>301</v>
      </c>
      <c r="C165" s="16" t="s">
        <v>302</v>
      </c>
      <c r="D165" s="22">
        <v>8</v>
      </c>
      <c r="E165" s="22" t="s">
        <v>78</v>
      </c>
      <c r="F165" s="85">
        <v>200000</v>
      </c>
      <c r="G165" s="77">
        <v>149996</v>
      </c>
      <c r="H165" s="71">
        <f>ROUND(F165/36,0)</f>
        <v>5556</v>
      </c>
      <c r="I165" s="69">
        <f>ROUND(G165*13%*31/365,0)</f>
        <v>1656</v>
      </c>
      <c r="J165" s="104">
        <f>SUM(H165:I165)</f>
        <v>7212</v>
      </c>
      <c r="K165" s="106">
        <f>SUM(G165-H165)</f>
        <v>144440</v>
      </c>
    </row>
    <row r="166" spans="1:12" ht="16.5">
      <c r="A166" s="152">
        <v>2</v>
      </c>
      <c r="B166" s="67" t="s">
        <v>301</v>
      </c>
      <c r="C166" s="16" t="s">
        <v>304</v>
      </c>
      <c r="D166" s="22">
        <v>12</v>
      </c>
      <c r="E166" s="22" t="s">
        <v>78</v>
      </c>
      <c r="F166" s="85">
        <v>200000</v>
      </c>
      <c r="G166" s="77">
        <v>149996</v>
      </c>
      <c r="H166" s="71">
        <f>ROUND(F166/36,0)</f>
        <v>5556</v>
      </c>
      <c r="I166" s="69">
        <f t="shared" ref="I166:I167" si="75">ROUND(G166*13%*31/365,0)</f>
        <v>1656</v>
      </c>
      <c r="J166" s="104">
        <f>SUM(H166:I166)</f>
        <v>7212</v>
      </c>
      <c r="K166" s="106">
        <f t="shared" ref="K166:K167" si="76">SUM(G166-H166)</f>
        <v>144440</v>
      </c>
    </row>
    <row r="167" spans="1:12" ht="16.5">
      <c r="A167" s="152">
        <v>3</v>
      </c>
      <c r="B167" s="152" t="s">
        <v>301</v>
      </c>
      <c r="C167" s="16" t="s">
        <v>303</v>
      </c>
      <c r="D167" s="22">
        <v>10</v>
      </c>
      <c r="E167" s="22" t="s">
        <v>78</v>
      </c>
      <c r="F167" s="85">
        <v>150000</v>
      </c>
      <c r="G167" s="77">
        <v>112497</v>
      </c>
      <c r="H167" s="71">
        <v>4167</v>
      </c>
      <c r="I167" s="69">
        <f t="shared" si="75"/>
        <v>1242</v>
      </c>
      <c r="J167" s="104">
        <f>SUM(H167:I167)</f>
        <v>5409</v>
      </c>
      <c r="K167" s="106">
        <f t="shared" si="76"/>
        <v>108330</v>
      </c>
    </row>
    <row r="168" spans="1:12" ht="16.5">
      <c r="A168" s="34"/>
      <c r="B168" s="29"/>
      <c r="C168" s="30"/>
      <c r="D168" s="30"/>
      <c r="E168" s="30"/>
      <c r="F168" s="97">
        <f>SUM(F165:F167)</f>
        <v>550000</v>
      </c>
      <c r="G168" s="97">
        <f t="shared" ref="G168:K168" si="77">SUM(G165:G167)</f>
        <v>412489</v>
      </c>
      <c r="H168" s="97">
        <f t="shared" si="77"/>
        <v>15279</v>
      </c>
      <c r="I168" s="97">
        <f t="shared" si="77"/>
        <v>4554</v>
      </c>
      <c r="J168" s="97">
        <f t="shared" si="77"/>
        <v>19833</v>
      </c>
      <c r="K168" s="97">
        <f t="shared" si="77"/>
        <v>397210</v>
      </c>
    </row>
    <row r="169" spans="1:12" ht="16.5">
      <c r="A169" s="34"/>
      <c r="B169" s="29" t="s">
        <v>352</v>
      </c>
      <c r="C169" s="30"/>
      <c r="D169" s="30"/>
      <c r="E169" s="30"/>
      <c r="F169" s="78"/>
      <c r="G169" s="79"/>
      <c r="H169" s="74"/>
      <c r="I169" s="80"/>
      <c r="J169" s="74"/>
      <c r="K169" s="55"/>
    </row>
    <row r="170" spans="1:12" ht="16.5">
      <c r="A170" s="14">
        <v>1</v>
      </c>
      <c r="B170" s="67" t="s">
        <v>350</v>
      </c>
      <c r="C170" s="16" t="s">
        <v>351</v>
      </c>
      <c r="D170" s="22">
        <v>71</v>
      </c>
      <c r="E170" s="22" t="s">
        <v>78</v>
      </c>
      <c r="F170" s="85">
        <v>180000</v>
      </c>
      <c r="G170" s="77">
        <v>175000</v>
      </c>
      <c r="H170" s="71">
        <f>ROUND(F170/36,0)</f>
        <v>5000</v>
      </c>
      <c r="I170" s="69">
        <f>ROUND(G170*13%*31/365,0)</f>
        <v>1932</v>
      </c>
      <c r="J170" s="104">
        <f>SUM(H170:I170)</f>
        <v>6932</v>
      </c>
      <c r="K170" s="106">
        <f t="shared" ref="K170" si="78">G170-H170</f>
        <v>170000</v>
      </c>
    </row>
    <row r="171" spans="1:12" ht="16.5">
      <c r="A171" s="34"/>
      <c r="B171" s="29"/>
      <c r="C171" s="30"/>
      <c r="D171" s="30"/>
      <c r="E171" s="30"/>
      <c r="F171" s="97">
        <f>SUM(F170)</f>
        <v>180000</v>
      </c>
      <c r="G171" s="97">
        <f t="shared" ref="G171:K171" si="79">SUM(G170)</f>
        <v>175000</v>
      </c>
      <c r="H171" s="97">
        <f t="shared" si="79"/>
        <v>5000</v>
      </c>
      <c r="I171" s="97">
        <f t="shared" si="79"/>
        <v>1932</v>
      </c>
      <c r="J171" s="97">
        <f t="shared" si="79"/>
        <v>6932</v>
      </c>
      <c r="K171" s="97">
        <f t="shared" si="79"/>
        <v>170000</v>
      </c>
    </row>
    <row r="172" spans="1:12" ht="17.25" thickBot="1">
      <c r="A172" s="34"/>
      <c r="B172" s="29"/>
      <c r="C172" s="30"/>
      <c r="D172" s="30"/>
      <c r="E172" s="30"/>
      <c r="F172" s="97"/>
      <c r="G172" s="97"/>
      <c r="H172" s="72"/>
      <c r="I172" s="72"/>
      <c r="J172" s="72"/>
      <c r="K172" s="131"/>
    </row>
    <row r="173" spans="1:12" ht="17.25" thickBot="1">
      <c r="B173" s="51" t="s">
        <v>20</v>
      </c>
      <c r="C173" s="39"/>
      <c r="D173" s="39"/>
      <c r="E173" s="39"/>
      <c r="F173" s="72">
        <f t="shared" ref="F173:K173" si="80">SUM(F7+F24+F36+F48+F62+F79+F89+F108+F114+F132+F143+F152+F158+F162+F168+F171)</f>
        <v>14407600</v>
      </c>
      <c r="G173" s="72">
        <f t="shared" si="80"/>
        <v>7029784</v>
      </c>
      <c r="H173" s="72">
        <f t="shared" si="80"/>
        <v>412658</v>
      </c>
      <c r="I173" s="72">
        <f t="shared" si="80"/>
        <v>77675</v>
      </c>
      <c r="J173" s="72">
        <f t="shared" si="80"/>
        <v>490333</v>
      </c>
      <c r="K173" s="72">
        <f t="shared" si="80"/>
        <v>6617126</v>
      </c>
    </row>
    <row r="174" spans="1:12">
      <c r="B174" s="2"/>
      <c r="C174" s="2"/>
      <c r="D174" s="3"/>
      <c r="E174" s="3"/>
      <c r="F174" s="3"/>
      <c r="G174" s="3"/>
    </row>
    <row r="175" spans="1:12">
      <c r="B175" s="2"/>
      <c r="C175" s="2"/>
      <c r="D175" s="3"/>
      <c r="E175" s="3"/>
      <c r="F175" s="3"/>
      <c r="G175" s="3"/>
    </row>
    <row r="176" spans="1:12" ht="18.75">
      <c r="E176" s="4"/>
      <c r="F176" s="1"/>
      <c r="G176" s="1"/>
      <c r="L176" t="s">
        <v>321</v>
      </c>
    </row>
    <row r="177" spans="2:7">
      <c r="F177" s="1"/>
      <c r="G177" s="1"/>
    </row>
    <row r="179" spans="2:7" ht="16.5">
      <c r="B179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7" max="10" man="1"/>
    <brk id="80" max="10" man="1"/>
    <brk id="133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dimension ref="A1:M184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5.42578125" customWidth="1"/>
    <col min="3" max="3" width="26.1406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346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56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58330</v>
      </c>
      <c r="H5" s="71">
        <f t="shared" ref="H5" si="0">ROUND(F5/36,0)</f>
        <v>2778</v>
      </c>
      <c r="I5" s="69">
        <f>ROUND(G5*13%*28/365,0)</f>
        <v>582</v>
      </c>
      <c r="J5" s="71">
        <f t="shared" ref="J5" si="1">SUM(H5:I5)</f>
        <v>3360</v>
      </c>
      <c r="K5" s="135">
        <f t="shared" ref="K5" si="2">G5-H5</f>
        <v>55552</v>
      </c>
    </row>
    <row r="6" spans="1:11" ht="16.5">
      <c r="A6" s="10"/>
      <c r="B6" s="13" t="s">
        <v>4</v>
      </c>
      <c r="C6" s="10"/>
      <c r="D6" s="10"/>
      <c r="E6" s="10"/>
      <c r="F6" s="127">
        <f t="shared" ref="F6:K6" si="3">SUM(F5:F5)</f>
        <v>100000</v>
      </c>
      <c r="G6" s="128">
        <f t="shared" si="3"/>
        <v>58330</v>
      </c>
      <c r="H6" s="134">
        <f t="shared" si="3"/>
        <v>2778</v>
      </c>
      <c r="I6" s="134">
        <f t="shared" si="3"/>
        <v>582</v>
      </c>
      <c r="J6" s="134">
        <f t="shared" si="3"/>
        <v>3360</v>
      </c>
      <c r="K6" s="136">
        <f t="shared" si="3"/>
        <v>55552</v>
      </c>
    </row>
    <row r="7" spans="1:11" ht="16.5">
      <c r="A7" s="28"/>
      <c r="B7" s="29" t="s">
        <v>5</v>
      </c>
      <c r="C7" s="30"/>
      <c r="D7" s="30"/>
      <c r="E7" s="30"/>
      <c r="F7" s="73"/>
      <c r="G7" s="73"/>
      <c r="H7" s="75"/>
      <c r="I7" s="76"/>
      <c r="J7" s="76"/>
      <c r="K7" s="120"/>
    </row>
    <row r="8" spans="1:11" ht="15.75">
      <c r="A8" s="15">
        <v>1</v>
      </c>
      <c r="B8" s="14" t="s">
        <v>8</v>
      </c>
      <c r="C8" s="16" t="s">
        <v>28</v>
      </c>
      <c r="D8" s="17">
        <v>417</v>
      </c>
      <c r="E8" s="16" t="s">
        <v>38</v>
      </c>
      <c r="F8" s="70">
        <v>265000</v>
      </c>
      <c r="G8" s="77">
        <v>176668</v>
      </c>
      <c r="H8" s="71">
        <f>ROUND(F8/36,0)</f>
        <v>7361</v>
      </c>
      <c r="I8" s="69">
        <f>ROUND(G8*13%*28/365,0)</f>
        <v>1762</v>
      </c>
      <c r="J8" s="71">
        <f>SUM(H8:I8)</f>
        <v>9123</v>
      </c>
      <c r="K8" s="106">
        <f t="shared" ref="K8:K22" si="4">G8-H8</f>
        <v>169307</v>
      </c>
    </row>
    <row r="9" spans="1:11" ht="15.75">
      <c r="A9" s="15">
        <v>2</v>
      </c>
      <c r="B9" s="14" t="s">
        <v>8</v>
      </c>
      <c r="C9" s="16" t="s">
        <v>310</v>
      </c>
      <c r="D9" s="17">
        <v>22</v>
      </c>
      <c r="E9" s="16" t="s">
        <v>38</v>
      </c>
      <c r="F9" s="70">
        <v>165000</v>
      </c>
      <c r="G9" s="77">
        <v>132919</v>
      </c>
      <c r="H9" s="71">
        <v>4583</v>
      </c>
      <c r="I9" s="69">
        <f t="shared" ref="I9:I22" si="5">ROUND(G9*13%*28/365,0)</f>
        <v>1326</v>
      </c>
      <c r="J9" s="71">
        <f t="shared" ref="J9:J21" si="6">SUM(H9:I9)</f>
        <v>5909</v>
      </c>
      <c r="K9" s="106">
        <f t="shared" si="4"/>
        <v>128336</v>
      </c>
    </row>
    <row r="10" spans="1:11" ht="15.75">
      <c r="A10" s="15">
        <v>3</v>
      </c>
      <c r="B10" s="14" t="s">
        <v>9</v>
      </c>
      <c r="C10" s="16" t="s">
        <v>90</v>
      </c>
      <c r="D10" s="17">
        <v>213</v>
      </c>
      <c r="E10" s="16" t="s">
        <v>38</v>
      </c>
      <c r="F10" s="70">
        <v>90000</v>
      </c>
      <c r="G10" s="77">
        <v>22500</v>
      </c>
      <c r="H10" s="71">
        <f>ROUND(F10/36,0)</f>
        <v>2500</v>
      </c>
      <c r="I10" s="69">
        <f t="shared" si="5"/>
        <v>224</v>
      </c>
      <c r="J10" s="71">
        <f t="shared" si="6"/>
        <v>2724</v>
      </c>
      <c r="K10" s="106">
        <f t="shared" si="4"/>
        <v>20000</v>
      </c>
    </row>
    <row r="11" spans="1:11" ht="15.75">
      <c r="A11" s="15">
        <v>4</v>
      </c>
      <c r="B11" s="14" t="s">
        <v>6</v>
      </c>
      <c r="C11" s="16" t="s">
        <v>121</v>
      </c>
      <c r="D11" s="26" t="s">
        <v>136</v>
      </c>
      <c r="E11" s="16" t="s">
        <v>38</v>
      </c>
      <c r="F11" s="70">
        <v>100000</v>
      </c>
      <c r="G11" s="77">
        <v>18750</v>
      </c>
      <c r="H11" s="71">
        <f>ROUND(F11/32,0)</f>
        <v>3125</v>
      </c>
      <c r="I11" s="69">
        <f t="shared" si="5"/>
        <v>187</v>
      </c>
      <c r="J11" s="99">
        <f>SUM(H11:I11)</f>
        <v>3312</v>
      </c>
      <c r="K11" s="106">
        <f>G11-H11</f>
        <v>15625</v>
      </c>
    </row>
    <row r="12" spans="1:11" ht="15.75">
      <c r="A12" s="15">
        <v>5</v>
      </c>
      <c r="B12" s="14" t="s">
        <v>7</v>
      </c>
      <c r="C12" s="16" t="s">
        <v>34</v>
      </c>
      <c r="D12" s="17">
        <v>143</v>
      </c>
      <c r="E12" s="16" t="s">
        <v>38</v>
      </c>
      <c r="F12" s="70">
        <v>100000</v>
      </c>
      <c r="G12" s="77">
        <v>16660</v>
      </c>
      <c r="H12" s="71">
        <f t="shared" ref="H12:H19" si="7">ROUND(F12/36,0)</f>
        <v>2778</v>
      </c>
      <c r="I12" s="69">
        <f t="shared" si="5"/>
        <v>166</v>
      </c>
      <c r="J12" s="71">
        <f t="shared" si="6"/>
        <v>2944</v>
      </c>
      <c r="K12" s="106">
        <f t="shared" si="4"/>
        <v>13882</v>
      </c>
    </row>
    <row r="13" spans="1:11" ht="16.5">
      <c r="A13" s="15">
        <v>6</v>
      </c>
      <c r="B13" s="14" t="s">
        <v>7</v>
      </c>
      <c r="C13" s="116" t="s">
        <v>58</v>
      </c>
      <c r="D13" s="17">
        <v>144</v>
      </c>
      <c r="E13" s="16" t="s">
        <v>38</v>
      </c>
      <c r="F13" s="70">
        <v>85000</v>
      </c>
      <c r="G13" s="77">
        <v>14170</v>
      </c>
      <c r="H13" s="71">
        <f t="shared" si="7"/>
        <v>2361</v>
      </c>
      <c r="I13" s="69">
        <f t="shared" si="5"/>
        <v>141</v>
      </c>
      <c r="J13" s="71">
        <f t="shared" si="6"/>
        <v>2502</v>
      </c>
      <c r="K13" s="106">
        <f t="shared" si="4"/>
        <v>11809</v>
      </c>
    </row>
    <row r="14" spans="1:11" ht="15.75">
      <c r="A14" s="15">
        <v>7</v>
      </c>
      <c r="B14" s="14" t="s">
        <v>7</v>
      </c>
      <c r="C14" s="16" t="s">
        <v>35</v>
      </c>
      <c r="D14" s="17">
        <v>145</v>
      </c>
      <c r="E14" s="16" t="s">
        <v>38</v>
      </c>
      <c r="F14" s="70">
        <v>90000</v>
      </c>
      <c r="G14" s="77">
        <v>15000</v>
      </c>
      <c r="H14" s="71">
        <f t="shared" si="7"/>
        <v>2500</v>
      </c>
      <c r="I14" s="69">
        <f t="shared" si="5"/>
        <v>150</v>
      </c>
      <c r="J14" s="71">
        <f t="shared" si="6"/>
        <v>2650</v>
      </c>
      <c r="K14" s="106">
        <f t="shared" si="4"/>
        <v>12500</v>
      </c>
    </row>
    <row r="15" spans="1:11" ht="15.75">
      <c r="A15" s="15">
        <v>8</v>
      </c>
      <c r="B15" s="14" t="s">
        <v>7</v>
      </c>
      <c r="C15" s="16" t="s">
        <v>168</v>
      </c>
      <c r="D15" s="17">
        <v>293</v>
      </c>
      <c r="E15" s="16" t="s">
        <v>38</v>
      </c>
      <c r="F15" s="70">
        <v>90000</v>
      </c>
      <c r="G15" s="77">
        <v>15528</v>
      </c>
      <c r="H15" s="71">
        <f>ROUND(F15/29,0)</f>
        <v>3103</v>
      </c>
      <c r="I15" s="69">
        <f t="shared" si="5"/>
        <v>155</v>
      </c>
      <c r="J15" s="71">
        <f t="shared" si="6"/>
        <v>3258</v>
      </c>
      <c r="K15" s="106">
        <f t="shared" si="4"/>
        <v>12425</v>
      </c>
    </row>
    <row r="16" spans="1:11" ht="15.75">
      <c r="A16" s="15">
        <v>9</v>
      </c>
      <c r="B16" s="14" t="s">
        <v>5</v>
      </c>
      <c r="C16" s="16" t="s">
        <v>142</v>
      </c>
      <c r="D16" s="17">
        <v>257</v>
      </c>
      <c r="E16" s="16" t="s">
        <v>38</v>
      </c>
      <c r="F16" s="70">
        <v>100000</v>
      </c>
      <c r="G16" s="77">
        <v>13342</v>
      </c>
      <c r="H16" s="71">
        <f>ROUND(F16/30,0)</f>
        <v>3333</v>
      </c>
      <c r="I16" s="69">
        <f t="shared" si="5"/>
        <v>133</v>
      </c>
      <c r="J16" s="71">
        <f t="shared" si="6"/>
        <v>3466</v>
      </c>
      <c r="K16" s="106">
        <f t="shared" si="4"/>
        <v>10009</v>
      </c>
    </row>
    <row r="17" spans="1:11" ht="15.75">
      <c r="A17" s="15">
        <v>10</v>
      </c>
      <c r="B17" s="14" t="s">
        <v>5</v>
      </c>
      <c r="C17" s="16" t="s">
        <v>143</v>
      </c>
      <c r="D17" s="17">
        <v>258</v>
      </c>
      <c r="E17" s="16" t="s">
        <v>38</v>
      </c>
      <c r="F17" s="70">
        <v>100000</v>
      </c>
      <c r="G17" s="77">
        <v>13342</v>
      </c>
      <c r="H17" s="71">
        <f>ROUND(F17/30,0)</f>
        <v>3333</v>
      </c>
      <c r="I17" s="69">
        <f t="shared" si="5"/>
        <v>133</v>
      </c>
      <c r="J17" s="71">
        <f t="shared" si="6"/>
        <v>3466</v>
      </c>
      <c r="K17" s="106">
        <f t="shared" si="4"/>
        <v>10009</v>
      </c>
    </row>
    <row r="18" spans="1:11" ht="15.75">
      <c r="A18" s="15">
        <v>11</v>
      </c>
      <c r="B18" s="14" t="s">
        <v>5</v>
      </c>
      <c r="C18" s="16" t="s">
        <v>159</v>
      </c>
      <c r="D18" s="17">
        <v>275</v>
      </c>
      <c r="E18" s="16" t="s">
        <v>38</v>
      </c>
      <c r="F18" s="70">
        <v>200000</v>
      </c>
      <c r="G18" s="77">
        <v>52950</v>
      </c>
      <c r="H18" s="71">
        <f>ROUND(F18/34,0)</f>
        <v>5882</v>
      </c>
      <c r="I18" s="69">
        <f t="shared" si="5"/>
        <v>528</v>
      </c>
      <c r="J18" s="71">
        <f t="shared" si="6"/>
        <v>6410</v>
      </c>
      <c r="K18" s="106">
        <f t="shared" si="4"/>
        <v>47068</v>
      </c>
    </row>
    <row r="19" spans="1:11" ht="15.75">
      <c r="A19" s="15">
        <v>12</v>
      </c>
      <c r="B19" s="14" t="s">
        <v>128</v>
      </c>
      <c r="C19" s="16" t="s">
        <v>166</v>
      </c>
      <c r="D19" s="17">
        <v>291</v>
      </c>
      <c r="E19" s="16" t="s">
        <v>38</v>
      </c>
      <c r="F19" s="70">
        <v>150000</v>
      </c>
      <c r="G19" s="77">
        <v>49992</v>
      </c>
      <c r="H19" s="71">
        <f t="shared" si="7"/>
        <v>4167</v>
      </c>
      <c r="I19" s="69">
        <f t="shared" si="5"/>
        <v>499</v>
      </c>
      <c r="J19" s="71">
        <f t="shared" si="6"/>
        <v>4666</v>
      </c>
      <c r="K19" s="106">
        <f t="shared" si="4"/>
        <v>45825</v>
      </c>
    </row>
    <row r="20" spans="1:11" ht="15.75">
      <c r="A20" s="15">
        <v>13</v>
      </c>
      <c r="B20" s="14" t="s">
        <v>179</v>
      </c>
      <c r="C20" s="16" t="s">
        <v>160</v>
      </c>
      <c r="D20" s="17">
        <v>276</v>
      </c>
      <c r="E20" s="16" t="s">
        <v>38</v>
      </c>
      <c r="F20" s="70">
        <v>100000</v>
      </c>
      <c r="G20" s="77">
        <v>26475</v>
      </c>
      <c r="H20" s="71">
        <f>ROUND(F20/34,0)</f>
        <v>2941</v>
      </c>
      <c r="I20" s="69">
        <f t="shared" si="5"/>
        <v>264</v>
      </c>
      <c r="J20" s="71">
        <f t="shared" si="6"/>
        <v>3205</v>
      </c>
      <c r="K20" s="106">
        <f t="shared" si="4"/>
        <v>23534</v>
      </c>
    </row>
    <row r="21" spans="1:11" ht="15.75">
      <c r="A21" s="15">
        <v>14</v>
      </c>
      <c r="B21" s="14" t="s">
        <v>179</v>
      </c>
      <c r="C21" s="16" t="s">
        <v>180</v>
      </c>
      <c r="D21" s="17">
        <v>304</v>
      </c>
      <c r="E21" s="16" t="s">
        <v>38</v>
      </c>
      <c r="F21" s="70">
        <v>120000</v>
      </c>
      <c r="G21" s="77">
        <v>40008</v>
      </c>
      <c r="H21" s="71">
        <f>ROUND(F21/36,0)</f>
        <v>3333</v>
      </c>
      <c r="I21" s="69">
        <f t="shared" si="5"/>
        <v>399</v>
      </c>
      <c r="J21" s="71">
        <f t="shared" si="6"/>
        <v>3732</v>
      </c>
      <c r="K21" s="106">
        <f t="shared" si="4"/>
        <v>36675</v>
      </c>
    </row>
    <row r="22" spans="1:11" ht="16.5">
      <c r="A22" s="15">
        <v>15</v>
      </c>
      <c r="B22" s="156" t="s">
        <v>259</v>
      </c>
      <c r="C22" s="16" t="s">
        <v>261</v>
      </c>
      <c r="D22" s="17">
        <v>385</v>
      </c>
      <c r="E22" s="16" t="s">
        <v>38</v>
      </c>
      <c r="F22" s="70">
        <v>70000</v>
      </c>
      <c r="G22" s="77">
        <v>38896</v>
      </c>
      <c r="H22" s="71">
        <v>1944</v>
      </c>
      <c r="I22" s="69">
        <f t="shared" si="5"/>
        <v>388</v>
      </c>
      <c r="J22" s="71">
        <f>SUM(H22:I22)</f>
        <v>2332</v>
      </c>
      <c r="K22" s="106">
        <f t="shared" si="4"/>
        <v>36952</v>
      </c>
    </row>
    <row r="23" spans="1:11" ht="16.5">
      <c r="A23" s="15"/>
      <c r="B23" s="13" t="s">
        <v>4</v>
      </c>
      <c r="C23" s="20"/>
      <c r="D23" s="20"/>
      <c r="E23" s="20"/>
      <c r="F23" s="72">
        <f>SUM(F8:F22)</f>
        <v>1825000</v>
      </c>
      <c r="G23" s="72">
        <f t="shared" ref="G23:K23" si="8">SUM(G8:G22)</f>
        <v>647200</v>
      </c>
      <c r="H23" s="72">
        <f t="shared" si="8"/>
        <v>53244</v>
      </c>
      <c r="I23" s="72">
        <f t="shared" si="8"/>
        <v>6455</v>
      </c>
      <c r="J23" s="72">
        <f t="shared" si="8"/>
        <v>59699</v>
      </c>
      <c r="K23" s="72">
        <f t="shared" si="8"/>
        <v>593956</v>
      </c>
    </row>
    <row r="24" spans="1:11" ht="16.5">
      <c r="A24" s="28"/>
      <c r="B24" s="29"/>
      <c r="C24" s="30"/>
      <c r="D24" s="30"/>
      <c r="E24" s="30"/>
      <c r="F24" s="78"/>
      <c r="G24" s="79"/>
      <c r="H24" s="74"/>
      <c r="I24" s="80"/>
      <c r="J24" s="74"/>
      <c r="K24" s="106"/>
    </row>
    <row r="25" spans="1:11" ht="16.5">
      <c r="A25" s="28"/>
      <c r="B25" s="29" t="s">
        <v>10</v>
      </c>
      <c r="C25" s="30"/>
      <c r="D25" s="30"/>
      <c r="E25" s="30"/>
      <c r="F25" s="78"/>
      <c r="G25" s="79"/>
      <c r="H25" s="76"/>
      <c r="I25" s="80"/>
      <c r="J25" s="76"/>
      <c r="K25" s="55"/>
    </row>
    <row r="26" spans="1:11" ht="15.75">
      <c r="A26" s="15">
        <v>1</v>
      </c>
      <c r="B26" s="158" t="s">
        <v>10</v>
      </c>
      <c r="C26" s="16" t="s">
        <v>140</v>
      </c>
      <c r="D26" s="26" t="s">
        <v>141</v>
      </c>
      <c r="E26" s="16" t="s">
        <v>38</v>
      </c>
      <c r="F26" s="70">
        <v>250000</v>
      </c>
      <c r="G26" s="77">
        <v>69456</v>
      </c>
      <c r="H26" s="71">
        <v>6944</v>
      </c>
      <c r="I26" s="69">
        <f>ROUND(G26*13%*28/365,0)</f>
        <v>693</v>
      </c>
      <c r="J26" s="69">
        <f t="shared" ref="J26:J31" si="9">SUM(H26:I26)</f>
        <v>7637</v>
      </c>
      <c r="K26" s="106">
        <f t="shared" ref="K26:K33" si="10">G26-H26</f>
        <v>62512</v>
      </c>
    </row>
    <row r="27" spans="1:11" ht="15.75">
      <c r="A27" s="15">
        <v>2</v>
      </c>
      <c r="B27" s="158" t="s">
        <v>91</v>
      </c>
      <c r="C27" s="16" t="s">
        <v>93</v>
      </c>
      <c r="D27" s="26" t="s">
        <v>95</v>
      </c>
      <c r="E27" s="16" t="s">
        <v>38</v>
      </c>
      <c r="F27" s="70">
        <v>25000</v>
      </c>
      <c r="G27" s="77">
        <v>5568</v>
      </c>
      <c r="H27" s="71">
        <v>694</v>
      </c>
      <c r="I27" s="69">
        <f t="shared" ref="I27:I34" si="11">ROUND(G27*13%*28/365,0)</f>
        <v>56</v>
      </c>
      <c r="J27" s="69">
        <f t="shared" si="9"/>
        <v>750</v>
      </c>
      <c r="K27" s="106">
        <f t="shared" si="10"/>
        <v>4874</v>
      </c>
    </row>
    <row r="28" spans="1:11" ht="15.75">
      <c r="A28" s="15">
        <v>3</v>
      </c>
      <c r="B28" s="158" t="s">
        <v>182</v>
      </c>
      <c r="C28" s="16" t="s">
        <v>50</v>
      </c>
      <c r="D28" s="26" t="s">
        <v>183</v>
      </c>
      <c r="E28" s="16" t="s">
        <v>38</v>
      </c>
      <c r="F28" s="70">
        <v>50000</v>
      </c>
      <c r="G28" s="77">
        <v>6189</v>
      </c>
      <c r="H28" s="71">
        <v>1389</v>
      </c>
      <c r="I28" s="69">
        <f t="shared" si="11"/>
        <v>62</v>
      </c>
      <c r="J28" s="69">
        <f t="shared" si="9"/>
        <v>1451</v>
      </c>
      <c r="K28" s="106">
        <f t="shared" si="10"/>
        <v>4800</v>
      </c>
    </row>
    <row r="29" spans="1:11" ht="15.75">
      <c r="A29" s="15">
        <v>4</v>
      </c>
      <c r="B29" s="158" t="s">
        <v>182</v>
      </c>
      <c r="C29" s="16" t="s">
        <v>194</v>
      </c>
      <c r="D29" s="26" t="s">
        <v>195</v>
      </c>
      <c r="E29" s="16" t="s">
        <v>38</v>
      </c>
      <c r="F29" s="70">
        <v>120000</v>
      </c>
      <c r="G29" s="77">
        <v>40008</v>
      </c>
      <c r="H29" s="71">
        <v>3333</v>
      </c>
      <c r="I29" s="69">
        <f t="shared" si="11"/>
        <v>399</v>
      </c>
      <c r="J29" s="69">
        <f t="shared" si="9"/>
        <v>3732</v>
      </c>
      <c r="K29" s="106">
        <f t="shared" si="10"/>
        <v>36675</v>
      </c>
    </row>
    <row r="30" spans="1:11" ht="15.75">
      <c r="A30" s="15">
        <v>5</v>
      </c>
      <c r="B30" s="158" t="s">
        <v>268</v>
      </c>
      <c r="C30" s="16" t="s">
        <v>202</v>
      </c>
      <c r="D30" s="26" t="s">
        <v>203</v>
      </c>
      <c r="E30" s="16" t="s">
        <v>38</v>
      </c>
      <c r="F30" s="70">
        <v>90000</v>
      </c>
      <c r="G30" s="77">
        <v>32500</v>
      </c>
      <c r="H30" s="71">
        <f t="shared" ref="H30:H33" si="12">ROUND(F30/36,0)</f>
        <v>2500</v>
      </c>
      <c r="I30" s="69">
        <f t="shared" si="11"/>
        <v>324</v>
      </c>
      <c r="J30" s="69">
        <f t="shared" si="9"/>
        <v>2824</v>
      </c>
      <c r="K30" s="106">
        <f t="shared" si="10"/>
        <v>30000</v>
      </c>
    </row>
    <row r="31" spans="1:11" ht="15.75">
      <c r="A31" s="15">
        <v>6</v>
      </c>
      <c r="B31" s="158" t="s">
        <v>182</v>
      </c>
      <c r="C31" s="16" t="s">
        <v>221</v>
      </c>
      <c r="D31" s="26" t="s">
        <v>219</v>
      </c>
      <c r="E31" s="16" t="s">
        <v>38</v>
      </c>
      <c r="F31" s="70">
        <v>85000</v>
      </c>
      <c r="G31" s="77">
        <v>35419</v>
      </c>
      <c r="H31" s="71">
        <f t="shared" si="12"/>
        <v>2361</v>
      </c>
      <c r="I31" s="69">
        <f t="shared" si="11"/>
        <v>353</v>
      </c>
      <c r="J31" s="69">
        <f t="shared" si="9"/>
        <v>2714</v>
      </c>
      <c r="K31" s="106">
        <f t="shared" si="10"/>
        <v>33058</v>
      </c>
    </row>
    <row r="32" spans="1:11" ht="15.75">
      <c r="A32" s="15">
        <v>7</v>
      </c>
      <c r="B32" s="158" t="s">
        <v>120</v>
      </c>
      <c r="C32" s="16" t="s">
        <v>305</v>
      </c>
      <c r="D32" s="26" t="s">
        <v>306</v>
      </c>
      <c r="E32" s="16" t="s">
        <v>38</v>
      </c>
      <c r="F32" s="70">
        <v>170000</v>
      </c>
      <c r="G32" s="77">
        <v>132224</v>
      </c>
      <c r="H32" s="71">
        <f t="shared" si="12"/>
        <v>4722</v>
      </c>
      <c r="I32" s="69">
        <f t="shared" si="11"/>
        <v>1319</v>
      </c>
      <c r="J32" s="69">
        <f t="shared" ref="J32:J33" si="13">SUM(H32:I32)</f>
        <v>6041</v>
      </c>
      <c r="K32" s="106">
        <f t="shared" si="10"/>
        <v>127502</v>
      </c>
    </row>
    <row r="33" spans="1:11" ht="15.75">
      <c r="A33" s="15">
        <v>8</v>
      </c>
      <c r="B33" s="158" t="s">
        <v>120</v>
      </c>
      <c r="C33" s="16" t="s">
        <v>307</v>
      </c>
      <c r="D33" s="26" t="s">
        <v>308</v>
      </c>
      <c r="E33" s="16" t="s">
        <v>38</v>
      </c>
      <c r="F33" s="70">
        <v>150000</v>
      </c>
      <c r="G33" s="77">
        <v>116664</v>
      </c>
      <c r="H33" s="71">
        <f t="shared" si="12"/>
        <v>4167</v>
      </c>
      <c r="I33" s="69">
        <f t="shared" si="11"/>
        <v>1163</v>
      </c>
      <c r="J33" s="69">
        <f t="shared" si="13"/>
        <v>5330</v>
      </c>
      <c r="K33" s="106">
        <f t="shared" si="10"/>
        <v>112497</v>
      </c>
    </row>
    <row r="34" spans="1:11" ht="15.75">
      <c r="A34" s="15">
        <v>9</v>
      </c>
      <c r="B34" s="158" t="s">
        <v>120</v>
      </c>
      <c r="C34" s="16" t="s">
        <v>325</v>
      </c>
      <c r="D34" s="26" t="s">
        <v>326</v>
      </c>
      <c r="E34" s="16" t="s">
        <v>38</v>
      </c>
      <c r="F34" s="70">
        <v>130000</v>
      </c>
      <c r="G34" s="77">
        <v>115556</v>
      </c>
      <c r="H34" s="71">
        <v>3611</v>
      </c>
      <c r="I34" s="69">
        <f t="shared" si="11"/>
        <v>1152</v>
      </c>
      <c r="J34" s="69">
        <f>SUM(H34:I34)</f>
        <v>4763</v>
      </c>
      <c r="K34" s="106">
        <f>G34-H34</f>
        <v>111945</v>
      </c>
    </row>
    <row r="35" spans="1:11" ht="16.5">
      <c r="A35" s="15"/>
      <c r="B35" s="13" t="s">
        <v>4</v>
      </c>
      <c r="C35" s="20"/>
      <c r="D35" s="20"/>
      <c r="E35" s="20"/>
      <c r="F35" s="72">
        <f>SUM(F26:F34)</f>
        <v>1070000</v>
      </c>
      <c r="G35" s="72">
        <f t="shared" ref="G35:K35" si="14">SUM(G26:G34)</f>
        <v>553584</v>
      </c>
      <c r="H35" s="72">
        <f t="shared" si="14"/>
        <v>29721</v>
      </c>
      <c r="I35" s="72">
        <f t="shared" si="14"/>
        <v>5521</v>
      </c>
      <c r="J35" s="72">
        <f t="shared" si="14"/>
        <v>35242</v>
      </c>
      <c r="K35" s="72">
        <f t="shared" si="14"/>
        <v>523863</v>
      </c>
    </row>
    <row r="36" spans="1:11" ht="16.5">
      <c r="A36" s="28"/>
      <c r="B36" s="29"/>
      <c r="C36" s="30"/>
      <c r="D36" s="30"/>
      <c r="E36" s="30"/>
      <c r="F36" s="78"/>
      <c r="G36" s="79"/>
      <c r="H36" s="74"/>
      <c r="I36" s="80"/>
      <c r="J36" s="74"/>
      <c r="K36" s="55"/>
    </row>
    <row r="37" spans="1:11" ht="16.5">
      <c r="A37" s="28"/>
      <c r="B37" s="29" t="s">
        <v>11</v>
      </c>
      <c r="C37" s="30"/>
      <c r="D37" s="30"/>
      <c r="E37" s="30"/>
      <c r="F37" s="78"/>
      <c r="G37" s="79"/>
      <c r="H37" s="76"/>
      <c r="I37" s="80"/>
      <c r="J37" s="76"/>
      <c r="K37" s="55"/>
    </row>
    <row r="38" spans="1:11" ht="15.75">
      <c r="A38" s="15">
        <v>1</v>
      </c>
      <c r="B38" s="14" t="s">
        <v>12</v>
      </c>
      <c r="C38" s="16" t="s">
        <v>41</v>
      </c>
      <c r="D38" s="19">
        <v>111</v>
      </c>
      <c r="E38" s="16" t="s">
        <v>38</v>
      </c>
      <c r="F38" s="70">
        <v>165000</v>
      </c>
      <c r="G38" s="77">
        <v>18344</v>
      </c>
      <c r="H38" s="71">
        <f t="shared" ref="H38:H43" si="15">ROUND(F38/36,0)</f>
        <v>4583</v>
      </c>
      <c r="I38" s="69">
        <f>ROUND(G38*13%*28/365,0)</f>
        <v>183</v>
      </c>
      <c r="J38" s="99">
        <f t="shared" ref="J38:J47" si="16">SUM(H38:I38)</f>
        <v>4766</v>
      </c>
      <c r="K38" s="106">
        <f t="shared" ref="K38:K47" si="17">G38-H38</f>
        <v>13761</v>
      </c>
    </row>
    <row r="39" spans="1:11" ht="15.75">
      <c r="A39" s="15">
        <v>2</v>
      </c>
      <c r="B39" s="14" t="s">
        <v>12</v>
      </c>
      <c r="C39" s="16" t="s">
        <v>45</v>
      </c>
      <c r="D39" s="19">
        <v>116</v>
      </c>
      <c r="E39" s="16" t="s">
        <v>38</v>
      </c>
      <c r="F39" s="70">
        <v>125000</v>
      </c>
      <c r="G39" s="77">
        <v>13896</v>
      </c>
      <c r="H39" s="71">
        <f>ROUND(F39/36,0)</f>
        <v>3472</v>
      </c>
      <c r="I39" s="69">
        <f t="shared" ref="I39:I47" si="18">ROUND(G39*13%*28/365,0)</f>
        <v>139</v>
      </c>
      <c r="J39" s="99">
        <f t="shared" si="16"/>
        <v>3611</v>
      </c>
      <c r="K39" s="106">
        <f t="shared" si="17"/>
        <v>10424</v>
      </c>
    </row>
    <row r="40" spans="1:11" ht="15.75">
      <c r="A40" s="15">
        <v>3</v>
      </c>
      <c r="B40" s="14" t="s">
        <v>11</v>
      </c>
      <c r="C40" s="16" t="s">
        <v>47</v>
      </c>
      <c r="D40" s="19">
        <v>124</v>
      </c>
      <c r="E40" s="16" t="s">
        <v>38</v>
      </c>
      <c r="F40" s="70">
        <v>50000</v>
      </c>
      <c r="G40" s="77">
        <v>5552</v>
      </c>
      <c r="H40" s="71">
        <f>ROUND(F40/36,0)</f>
        <v>1389</v>
      </c>
      <c r="I40" s="69">
        <f t="shared" si="18"/>
        <v>55</v>
      </c>
      <c r="J40" s="99">
        <f t="shared" si="16"/>
        <v>1444</v>
      </c>
      <c r="K40" s="106">
        <f t="shared" si="17"/>
        <v>4163</v>
      </c>
    </row>
    <row r="41" spans="1:11" ht="15.75">
      <c r="A41" s="15"/>
      <c r="B41" s="14" t="s">
        <v>11</v>
      </c>
      <c r="C41" s="16" t="s">
        <v>349</v>
      </c>
      <c r="D41" s="19">
        <v>70</v>
      </c>
      <c r="E41" s="16" t="s">
        <v>38</v>
      </c>
      <c r="F41" s="70">
        <v>300000</v>
      </c>
      <c r="G41" s="77">
        <v>300000</v>
      </c>
      <c r="H41" s="71">
        <f>ROUND(F41/36,0)</f>
        <v>8333</v>
      </c>
      <c r="I41" s="69">
        <v>5022</v>
      </c>
      <c r="J41" s="99">
        <f t="shared" ref="J41" si="19">SUM(H41:I41)</f>
        <v>13355</v>
      </c>
      <c r="K41" s="106">
        <f t="shared" ref="K41" si="20">G41-H41</f>
        <v>291667</v>
      </c>
    </row>
    <row r="42" spans="1:11" ht="15.75">
      <c r="A42" s="15">
        <v>4</v>
      </c>
      <c r="B42" s="14" t="s">
        <v>11</v>
      </c>
      <c r="C42" s="16" t="s">
        <v>344</v>
      </c>
      <c r="D42" s="19">
        <v>66</v>
      </c>
      <c r="E42" s="16" t="s">
        <v>38</v>
      </c>
      <c r="F42" s="70">
        <v>250000</v>
      </c>
      <c r="G42" s="77">
        <v>243056</v>
      </c>
      <c r="H42" s="71">
        <f>ROUND(F42/36,0)</f>
        <v>6944</v>
      </c>
      <c r="I42" s="69">
        <f t="shared" si="18"/>
        <v>2424</v>
      </c>
      <c r="J42" s="99">
        <f t="shared" ref="J42" si="21">SUM(H42:I42)</f>
        <v>9368</v>
      </c>
      <c r="K42" s="106">
        <f t="shared" si="17"/>
        <v>236112</v>
      </c>
    </row>
    <row r="43" spans="1:11" ht="15.75">
      <c r="A43" s="15">
        <v>5</v>
      </c>
      <c r="B43" s="14" t="s">
        <v>13</v>
      </c>
      <c r="C43" s="16" t="s">
        <v>46</v>
      </c>
      <c r="D43" s="19">
        <v>117</v>
      </c>
      <c r="E43" s="16" t="s">
        <v>38</v>
      </c>
      <c r="F43" s="70">
        <v>100000</v>
      </c>
      <c r="G43" s="77">
        <v>11104</v>
      </c>
      <c r="H43" s="71">
        <f t="shared" si="15"/>
        <v>2778</v>
      </c>
      <c r="I43" s="69">
        <f t="shared" si="18"/>
        <v>111</v>
      </c>
      <c r="J43" s="99">
        <f t="shared" si="16"/>
        <v>2889</v>
      </c>
      <c r="K43" s="106">
        <f t="shared" si="17"/>
        <v>8326</v>
      </c>
    </row>
    <row r="44" spans="1:11" ht="15.75">
      <c r="A44" s="15">
        <v>6</v>
      </c>
      <c r="B44" s="14" t="s">
        <v>73</v>
      </c>
      <c r="C44" s="16" t="s">
        <v>214</v>
      </c>
      <c r="D44" s="19">
        <v>341</v>
      </c>
      <c r="E44" s="16" t="s">
        <v>38</v>
      </c>
      <c r="F44" s="70">
        <v>110000</v>
      </c>
      <c r="G44" s="77">
        <v>42746</v>
      </c>
      <c r="H44" s="71">
        <v>3057</v>
      </c>
      <c r="I44" s="69">
        <f t="shared" si="18"/>
        <v>426</v>
      </c>
      <c r="J44" s="99">
        <f t="shared" si="16"/>
        <v>3483</v>
      </c>
      <c r="K44" s="106">
        <f t="shared" si="17"/>
        <v>39689</v>
      </c>
    </row>
    <row r="45" spans="1:11" ht="15.75">
      <c r="A45" s="15"/>
      <c r="B45" s="14" t="s">
        <v>73</v>
      </c>
      <c r="C45" s="16" t="s">
        <v>347</v>
      </c>
      <c r="D45" s="19">
        <v>68</v>
      </c>
      <c r="E45" s="16" t="s">
        <v>38</v>
      </c>
      <c r="F45" s="70">
        <v>100000</v>
      </c>
      <c r="G45" s="77">
        <v>100000</v>
      </c>
      <c r="H45" s="71">
        <v>2778</v>
      </c>
      <c r="I45" s="69">
        <v>1887</v>
      </c>
      <c r="J45" s="99">
        <f t="shared" ref="J45:J46" si="22">SUM(H45:I45)</f>
        <v>4665</v>
      </c>
      <c r="K45" s="106">
        <f t="shared" ref="K45:K46" si="23">G45-H45</f>
        <v>97222</v>
      </c>
    </row>
    <row r="46" spans="1:11" ht="15.75">
      <c r="A46" s="15"/>
      <c r="B46" s="14" t="s">
        <v>73</v>
      </c>
      <c r="C46" s="16" t="s">
        <v>348</v>
      </c>
      <c r="D46" s="19">
        <v>69</v>
      </c>
      <c r="E46" s="16" t="s">
        <v>38</v>
      </c>
      <c r="F46" s="70">
        <v>340000</v>
      </c>
      <c r="G46" s="77">
        <v>340000</v>
      </c>
      <c r="H46" s="71">
        <v>10625</v>
      </c>
      <c r="I46" s="69">
        <v>6418</v>
      </c>
      <c r="J46" s="99">
        <f t="shared" si="22"/>
        <v>17043</v>
      </c>
      <c r="K46" s="106">
        <f t="shared" si="23"/>
        <v>329375</v>
      </c>
    </row>
    <row r="47" spans="1:11" ht="15.75">
      <c r="A47" s="15">
        <v>7</v>
      </c>
      <c r="B47" s="14" t="s">
        <v>73</v>
      </c>
      <c r="C47" s="16" t="s">
        <v>96</v>
      </c>
      <c r="D47" s="19">
        <v>221</v>
      </c>
      <c r="E47" s="16" t="s">
        <v>38</v>
      </c>
      <c r="F47" s="70">
        <v>100000</v>
      </c>
      <c r="G47" s="77">
        <v>24994</v>
      </c>
      <c r="H47" s="71">
        <f>ROUND(F47/36,0)</f>
        <v>2778</v>
      </c>
      <c r="I47" s="69">
        <f t="shared" si="18"/>
        <v>249</v>
      </c>
      <c r="J47" s="99">
        <f t="shared" si="16"/>
        <v>3027</v>
      </c>
      <c r="K47" s="106">
        <f t="shared" si="17"/>
        <v>22216</v>
      </c>
    </row>
    <row r="48" spans="1:11" ht="16.5">
      <c r="A48" s="15"/>
      <c r="B48" s="13" t="s">
        <v>4</v>
      </c>
      <c r="C48" s="20"/>
      <c r="D48" s="20"/>
      <c r="E48" s="20"/>
      <c r="F48" s="72">
        <f>SUM(F38:F47)</f>
        <v>1640000</v>
      </c>
      <c r="G48" s="72">
        <f t="shared" ref="G48:I48" si="24">SUM(G38:G47)</f>
        <v>1099692</v>
      </c>
      <c r="H48" s="72">
        <f t="shared" si="24"/>
        <v>46737</v>
      </c>
      <c r="I48" s="72">
        <f t="shared" si="24"/>
        <v>16914</v>
      </c>
      <c r="J48" s="72">
        <f>SUM(J38:J47)</f>
        <v>63651</v>
      </c>
      <c r="K48" s="72">
        <f t="shared" ref="K48" si="25">SUM(K38:K47)</f>
        <v>1052955</v>
      </c>
    </row>
    <row r="49" spans="1:11" ht="16.5">
      <c r="A49" s="28"/>
      <c r="B49" s="29"/>
      <c r="C49" s="30"/>
      <c r="D49" s="30"/>
      <c r="E49" s="30"/>
      <c r="F49" s="78"/>
      <c r="G49" s="79"/>
      <c r="H49" s="74"/>
      <c r="I49" s="80"/>
      <c r="J49" s="74"/>
      <c r="K49" s="55"/>
    </row>
    <row r="50" spans="1:11" ht="16.5">
      <c r="A50" s="28"/>
      <c r="B50" s="29" t="s">
        <v>14</v>
      </c>
      <c r="C50" s="30"/>
      <c r="D50" s="30"/>
      <c r="E50" s="30"/>
      <c r="F50" s="78"/>
      <c r="G50" s="79"/>
      <c r="H50" s="76"/>
      <c r="I50" s="94"/>
      <c r="J50" s="76"/>
      <c r="K50" s="55"/>
    </row>
    <row r="51" spans="1:11" ht="15.75">
      <c r="A51" s="15">
        <v>1</v>
      </c>
      <c r="B51" s="14" t="s">
        <v>317</v>
      </c>
      <c r="C51" s="16" t="s">
        <v>318</v>
      </c>
      <c r="D51" s="17">
        <v>38</v>
      </c>
      <c r="E51" s="16" t="s">
        <v>38</v>
      </c>
      <c r="F51" s="70">
        <v>135000</v>
      </c>
      <c r="G51" s="77">
        <v>112500</v>
      </c>
      <c r="H51" s="71">
        <f t="shared" ref="H51:H61" si="26">ROUND(F51/36,0)</f>
        <v>3750</v>
      </c>
      <c r="I51" s="69">
        <f>ROUND(G51*13%*28/365,0)</f>
        <v>1122</v>
      </c>
      <c r="J51" s="99">
        <f t="shared" ref="J51:J59" si="27">SUM(H51:I51)</f>
        <v>4872</v>
      </c>
      <c r="K51" s="106">
        <f t="shared" ref="K51:K61" si="28">G51-H51</f>
        <v>108750</v>
      </c>
    </row>
    <row r="52" spans="1:11" ht="15.75">
      <c r="A52" s="15">
        <v>2</v>
      </c>
      <c r="B52" s="14" t="s">
        <v>15</v>
      </c>
      <c r="C52" s="16" t="s">
        <v>49</v>
      </c>
      <c r="D52" s="17">
        <v>175</v>
      </c>
      <c r="E52" s="16" t="s">
        <v>38</v>
      </c>
      <c r="F52" s="70">
        <v>75000</v>
      </c>
      <c r="G52" s="77">
        <v>14593</v>
      </c>
      <c r="H52" s="71">
        <f t="shared" si="26"/>
        <v>2083</v>
      </c>
      <c r="I52" s="69">
        <f t="shared" ref="I52:I61" si="29">ROUND(G52*13%*28/365,0)</f>
        <v>146</v>
      </c>
      <c r="J52" s="99">
        <f t="shared" si="27"/>
        <v>2229</v>
      </c>
      <c r="K52" s="106">
        <f t="shared" si="28"/>
        <v>12510</v>
      </c>
    </row>
    <row r="53" spans="1:11" ht="15.75">
      <c r="A53" s="15">
        <v>3</v>
      </c>
      <c r="B53" s="14" t="s">
        <v>15</v>
      </c>
      <c r="C53" s="16" t="s">
        <v>52</v>
      </c>
      <c r="D53" s="17">
        <v>178</v>
      </c>
      <c r="E53" s="16" t="s">
        <v>38</v>
      </c>
      <c r="F53" s="70">
        <v>95000</v>
      </c>
      <c r="G53" s="77">
        <v>18469</v>
      </c>
      <c r="H53" s="71">
        <f t="shared" si="26"/>
        <v>2639</v>
      </c>
      <c r="I53" s="69">
        <f t="shared" si="29"/>
        <v>184</v>
      </c>
      <c r="J53" s="99">
        <f t="shared" si="27"/>
        <v>2823</v>
      </c>
      <c r="K53" s="106">
        <f t="shared" si="28"/>
        <v>15830</v>
      </c>
    </row>
    <row r="54" spans="1:11" ht="15.75">
      <c r="A54" s="15">
        <v>4</v>
      </c>
      <c r="B54" s="14" t="s">
        <v>15</v>
      </c>
      <c r="C54" s="16" t="s">
        <v>319</v>
      </c>
      <c r="D54" s="17">
        <v>40</v>
      </c>
      <c r="E54" s="16" t="s">
        <v>38</v>
      </c>
      <c r="F54" s="70">
        <v>110000</v>
      </c>
      <c r="G54" s="77">
        <v>91664</v>
      </c>
      <c r="H54" s="71">
        <f t="shared" si="26"/>
        <v>3056</v>
      </c>
      <c r="I54" s="69">
        <f t="shared" si="29"/>
        <v>914</v>
      </c>
      <c r="J54" s="99">
        <f t="shared" si="27"/>
        <v>3970</v>
      </c>
      <c r="K54" s="106">
        <f t="shared" si="28"/>
        <v>88608</v>
      </c>
    </row>
    <row r="55" spans="1:11" ht="15.75">
      <c r="A55" s="15">
        <v>5</v>
      </c>
      <c r="B55" s="14" t="s">
        <v>97</v>
      </c>
      <c r="C55" s="16" t="s">
        <v>99</v>
      </c>
      <c r="D55" s="17">
        <v>206</v>
      </c>
      <c r="E55" s="16" t="s">
        <v>38</v>
      </c>
      <c r="F55" s="70">
        <v>130000</v>
      </c>
      <c r="G55" s="77">
        <v>32503</v>
      </c>
      <c r="H55" s="71">
        <f t="shared" si="26"/>
        <v>3611</v>
      </c>
      <c r="I55" s="69">
        <f t="shared" si="29"/>
        <v>324</v>
      </c>
      <c r="J55" s="99">
        <f t="shared" si="27"/>
        <v>3935</v>
      </c>
      <c r="K55" s="106">
        <f t="shared" si="28"/>
        <v>28892</v>
      </c>
    </row>
    <row r="56" spans="1:11" ht="15.75">
      <c r="A56" s="15">
        <v>6</v>
      </c>
      <c r="B56" s="14" t="s">
        <v>97</v>
      </c>
      <c r="C56" s="16" t="s">
        <v>231</v>
      </c>
      <c r="D56" s="17">
        <v>356</v>
      </c>
      <c r="E56" s="16" t="s">
        <v>38</v>
      </c>
      <c r="F56" s="70">
        <v>99000</v>
      </c>
      <c r="G56" s="77">
        <v>37848</v>
      </c>
      <c r="H56" s="71">
        <f>ROUND(F56/34,0)</f>
        <v>2912</v>
      </c>
      <c r="I56" s="69">
        <f t="shared" si="29"/>
        <v>377</v>
      </c>
      <c r="J56" s="99">
        <f t="shared" si="27"/>
        <v>3289</v>
      </c>
      <c r="K56" s="106">
        <f t="shared" si="28"/>
        <v>34936</v>
      </c>
    </row>
    <row r="57" spans="1:11" ht="15.75">
      <c r="A57" s="15">
        <v>7</v>
      </c>
      <c r="B57" s="14" t="s">
        <v>117</v>
      </c>
      <c r="C57" s="16" t="s">
        <v>118</v>
      </c>
      <c r="D57" s="17">
        <v>242</v>
      </c>
      <c r="E57" s="16" t="s">
        <v>38</v>
      </c>
      <c r="F57" s="70">
        <v>85000</v>
      </c>
      <c r="G57" s="77">
        <v>23614</v>
      </c>
      <c r="H57" s="71">
        <f t="shared" si="26"/>
        <v>2361</v>
      </c>
      <c r="I57" s="69">
        <f t="shared" si="29"/>
        <v>235</v>
      </c>
      <c r="J57" s="99">
        <f t="shared" si="27"/>
        <v>2596</v>
      </c>
      <c r="K57" s="106">
        <f t="shared" si="28"/>
        <v>21253</v>
      </c>
    </row>
    <row r="58" spans="1:11" ht="15.75">
      <c r="A58" s="15">
        <v>8</v>
      </c>
      <c r="B58" s="14" t="s">
        <v>117</v>
      </c>
      <c r="C58" s="16" t="s">
        <v>119</v>
      </c>
      <c r="D58" s="17">
        <v>243</v>
      </c>
      <c r="E58" s="16" t="s">
        <v>38</v>
      </c>
      <c r="F58" s="70">
        <v>100000</v>
      </c>
      <c r="G58" s="77">
        <v>27772</v>
      </c>
      <c r="H58" s="71">
        <f t="shared" si="26"/>
        <v>2778</v>
      </c>
      <c r="I58" s="69">
        <f t="shared" si="29"/>
        <v>277</v>
      </c>
      <c r="J58" s="99">
        <f t="shared" si="27"/>
        <v>3055</v>
      </c>
      <c r="K58" s="106">
        <f t="shared" si="28"/>
        <v>24994</v>
      </c>
    </row>
    <row r="59" spans="1:11" ht="15.75">
      <c r="A59" s="15">
        <v>9</v>
      </c>
      <c r="B59" s="14" t="s">
        <v>117</v>
      </c>
      <c r="C59" s="16" t="s">
        <v>186</v>
      </c>
      <c r="D59" s="17">
        <v>307</v>
      </c>
      <c r="E59" s="16" t="s">
        <v>38</v>
      </c>
      <c r="F59" s="70">
        <v>190000</v>
      </c>
      <c r="G59" s="77">
        <v>63328</v>
      </c>
      <c r="H59" s="71">
        <f t="shared" si="26"/>
        <v>5278</v>
      </c>
      <c r="I59" s="69">
        <f t="shared" si="29"/>
        <v>632</v>
      </c>
      <c r="J59" s="99">
        <f t="shared" si="27"/>
        <v>5910</v>
      </c>
      <c r="K59" s="106">
        <f t="shared" si="28"/>
        <v>58050</v>
      </c>
    </row>
    <row r="60" spans="1:11" ht="15.75">
      <c r="A60" s="15">
        <v>10</v>
      </c>
      <c r="B60" s="14" t="s">
        <v>327</v>
      </c>
      <c r="C60" s="16" t="s">
        <v>328</v>
      </c>
      <c r="D60" s="17">
        <v>48</v>
      </c>
      <c r="E60" s="16" t="s">
        <v>38</v>
      </c>
      <c r="F60" s="70">
        <v>120000</v>
      </c>
      <c r="G60" s="77">
        <v>106668</v>
      </c>
      <c r="H60" s="71">
        <f t="shared" si="26"/>
        <v>3333</v>
      </c>
      <c r="I60" s="69">
        <f t="shared" si="29"/>
        <v>1064</v>
      </c>
      <c r="J60" s="99">
        <f t="shared" ref="J60:J61" si="30">SUM(H60:I60)</f>
        <v>4397</v>
      </c>
      <c r="K60" s="106">
        <f t="shared" si="28"/>
        <v>103335</v>
      </c>
    </row>
    <row r="61" spans="1:11" ht="15.75">
      <c r="A61" s="15">
        <v>11</v>
      </c>
      <c r="B61" s="14" t="s">
        <v>327</v>
      </c>
      <c r="C61" s="16" t="s">
        <v>329</v>
      </c>
      <c r="D61" s="17">
        <v>50</v>
      </c>
      <c r="E61" s="16" t="s">
        <v>38</v>
      </c>
      <c r="F61" s="70">
        <v>130000</v>
      </c>
      <c r="G61" s="77">
        <v>115556</v>
      </c>
      <c r="H61" s="71">
        <f t="shared" si="26"/>
        <v>3611</v>
      </c>
      <c r="I61" s="69">
        <f t="shared" si="29"/>
        <v>1152</v>
      </c>
      <c r="J61" s="99">
        <f t="shared" si="30"/>
        <v>4763</v>
      </c>
      <c r="K61" s="106">
        <f t="shared" si="28"/>
        <v>111945</v>
      </c>
    </row>
    <row r="62" spans="1:11" ht="16.5">
      <c r="A62" s="14"/>
      <c r="B62" s="13" t="s">
        <v>4</v>
      </c>
      <c r="C62" s="20"/>
      <c r="D62" s="20"/>
      <c r="E62" s="20"/>
      <c r="F62" s="72">
        <f t="shared" ref="F62:K62" si="31">SUM(F51:F61)</f>
        <v>1269000</v>
      </c>
      <c r="G62" s="72">
        <f t="shared" si="31"/>
        <v>644515</v>
      </c>
      <c r="H62" s="72">
        <f t="shared" si="31"/>
        <v>35412</v>
      </c>
      <c r="I62" s="72">
        <f t="shared" si="31"/>
        <v>6427</v>
      </c>
      <c r="J62" s="72">
        <f t="shared" si="31"/>
        <v>41839</v>
      </c>
      <c r="K62" s="72">
        <f t="shared" si="31"/>
        <v>609103</v>
      </c>
    </row>
    <row r="63" spans="1:11" ht="16.5">
      <c r="A63" s="34"/>
      <c r="B63" s="29"/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6.5">
      <c r="A64" s="34"/>
      <c r="B64" s="29" t="s">
        <v>16</v>
      </c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5.75">
      <c r="A65" s="14">
        <v>1</v>
      </c>
      <c r="B65" s="14" t="s">
        <v>17</v>
      </c>
      <c r="C65" s="16" t="s">
        <v>69</v>
      </c>
      <c r="D65" s="17">
        <v>142</v>
      </c>
      <c r="E65" s="16" t="s">
        <v>38</v>
      </c>
      <c r="F65" s="70">
        <v>140000</v>
      </c>
      <c r="G65" s="77">
        <v>23330</v>
      </c>
      <c r="H65" s="71">
        <f t="shared" ref="H65:H76" si="32">ROUND(F65/36,0)</f>
        <v>3889</v>
      </c>
      <c r="I65" s="69">
        <f>ROUND(G65*13%*28/365,0)</f>
        <v>233</v>
      </c>
      <c r="J65" s="99">
        <f t="shared" ref="J65:J77" si="33">SUM(H65:I65)</f>
        <v>4122</v>
      </c>
      <c r="K65" s="106">
        <f t="shared" ref="K65:K78" si="34">G65-H65</f>
        <v>19441</v>
      </c>
    </row>
    <row r="66" spans="1:11" ht="15.75">
      <c r="A66" s="14">
        <v>2</v>
      </c>
      <c r="B66" s="14" t="s">
        <v>17</v>
      </c>
      <c r="C66" s="16" t="s">
        <v>174</v>
      </c>
      <c r="D66" s="17">
        <v>299</v>
      </c>
      <c r="E66" s="16" t="s">
        <v>38</v>
      </c>
      <c r="F66" s="70">
        <v>200000</v>
      </c>
      <c r="G66" s="77">
        <v>62864</v>
      </c>
      <c r="H66" s="71">
        <f>ROUND(F66/35,0)</f>
        <v>5714</v>
      </c>
      <c r="I66" s="69">
        <f t="shared" ref="I66:I78" si="35">ROUND(G66*13%*28/365,0)</f>
        <v>627</v>
      </c>
      <c r="J66" s="99">
        <f t="shared" si="33"/>
        <v>6341</v>
      </c>
      <c r="K66" s="106">
        <f t="shared" si="34"/>
        <v>57150</v>
      </c>
    </row>
    <row r="67" spans="1:11" ht="15.75">
      <c r="A67" s="14">
        <v>3</v>
      </c>
      <c r="B67" s="14" t="s">
        <v>17</v>
      </c>
      <c r="C67" s="16" t="s">
        <v>264</v>
      </c>
      <c r="D67" s="17">
        <v>389</v>
      </c>
      <c r="E67" s="16" t="s">
        <v>78</v>
      </c>
      <c r="F67" s="70">
        <v>260000</v>
      </c>
      <c r="G67" s="77">
        <v>144448</v>
      </c>
      <c r="H67" s="71">
        <v>7222</v>
      </c>
      <c r="I67" s="69">
        <f t="shared" si="35"/>
        <v>1441</v>
      </c>
      <c r="J67" s="99">
        <f>SUM(H67:I67)</f>
        <v>8663</v>
      </c>
      <c r="K67" s="106">
        <f t="shared" si="34"/>
        <v>137226</v>
      </c>
    </row>
    <row r="68" spans="1:11" ht="16.5">
      <c r="A68" s="14">
        <v>4</v>
      </c>
      <c r="B68" s="156" t="s">
        <v>187</v>
      </c>
      <c r="C68" s="16" t="s">
        <v>188</v>
      </c>
      <c r="D68" s="17">
        <v>312</v>
      </c>
      <c r="E68" s="16" t="s">
        <v>38</v>
      </c>
      <c r="F68" s="70">
        <v>135000</v>
      </c>
      <c r="G68" s="77">
        <v>45000</v>
      </c>
      <c r="H68" s="71">
        <f>ROUND(F68/36,0)</f>
        <v>3750</v>
      </c>
      <c r="I68" s="69">
        <f t="shared" si="35"/>
        <v>449</v>
      </c>
      <c r="J68" s="99">
        <f t="shared" si="33"/>
        <v>4199</v>
      </c>
      <c r="K68" s="106">
        <f t="shared" si="34"/>
        <v>41250</v>
      </c>
    </row>
    <row r="69" spans="1:11" ht="16.5">
      <c r="A69" s="14">
        <v>5</v>
      </c>
      <c r="B69" s="156" t="s">
        <v>187</v>
      </c>
      <c r="C69" s="16" t="s">
        <v>239</v>
      </c>
      <c r="D69" s="17">
        <v>360</v>
      </c>
      <c r="E69" s="16" t="s">
        <v>38</v>
      </c>
      <c r="F69" s="70">
        <v>125000</v>
      </c>
      <c r="G69" s="77">
        <v>55560</v>
      </c>
      <c r="H69" s="71">
        <f>ROUND(F69/36,0)</f>
        <v>3472</v>
      </c>
      <c r="I69" s="69">
        <f t="shared" si="35"/>
        <v>554</v>
      </c>
      <c r="J69" s="99">
        <f t="shared" si="33"/>
        <v>4026</v>
      </c>
      <c r="K69" s="106">
        <f t="shared" si="34"/>
        <v>52088</v>
      </c>
    </row>
    <row r="70" spans="1:11" ht="16.5">
      <c r="A70" s="14">
        <v>6</v>
      </c>
      <c r="B70" s="156" t="s">
        <v>187</v>
      </c>
      <c r="C70" s="16" t="s">
        <v>212</v>
      </c>
      <c r="D70" s="17">
        <v>331</v>
      </c>
      <c r="E70" s="16" t="s">
        <v>38</v>
      </c>
      <c r="F70" s="70">
        <v>120000</v>
      </c>
      <c r="G70" s="77">
        <v>46674</v>
      </c>
      <c r="H70" s="71">
        <v>3333</v>
      </c>
      <c r="I70" s="69">
        <f t="shared" si="35"/>
        <v>465</v>
      </c>
      <c r="J70" s="99">
        <f t="shared" si="33"/>
        <v>3798</v>
      </c>
      <c r="K70" s="106">
        <f t="shared" si="34"/>
        <v>43341</v>
      </c>
    </row>
    <row r="71" spans="1:11" ht="15.75">
      <c r="A71" s="14">
        <v>7</v>
      </c>
      <c r="B71" s="14" t="s">
        <v>62</v>
      </c>
      <c r="C71" s="16" t="s">
        <v>291</v>
      </c>
      <c r="D71" s="17">
        <v>423</v>
      </c>
      <c r="E71" s="16" t="s">
        <v>38</v>
      </c>
      <c r="F71" s="70">
        <v>75000</v>
      </c>
      <c r="G71" s="77">
        <v>52087</v>
      </c>
      <c r="H71" s="71">
        <f t="shared" si="32"/>
        <v>2083</v>
      </c>
      <c r="I71" s="69">
        <f t="shared" si="35"/>
        <v>519</v>
      </c>
      <c r="J71" s="99">
        <f t="shared" si="33"/>
        <v>2602</v>
      </c>
      <c r="K71" s="106">
        <f t="shared" si="34"/>
        <v>50004</v>
      </c>
    </row>
    <row r="72" spans="1:11" ht="15.75">
      <c r="A72" s="14">
        <v>8</v>
      </c>
      <c r="B72" s="14" t="s">
        <v>62</v>
      </c>
      <c r="C72" s="16" t="s">
        <v>65</v>
      </c>
      <c r="D72" s="17">
        <v>34</v>
      </c>
      <c r="E72" s="16" t="s">
        <v>38</v>
      </c>
      <c r="F72" s="70">
        <v>130000</v>
      </c>
      <c r="G72" s="77">
        <v>108334</v>
      </c>
      <c r="H72" s="71">
        <f t="shared" si="32"/>
        <v>3611</v>
      </c>
      <c r="I72" s="69">
        <f t="shared" si="35"/>
        <v>1080</v>
      </c>
      <c r="J72" s="99">
        <f t="shared" ref="J72:J74" si="36">SUM(H72:I72)</f>
        <v>4691</v>
      </c>
      <c r="K72" s="106">
        <f t="shared" si="34"/>
        <v>104723</v>
      </c>
    </row>
    <row r="73" spans="1:11" ht="15.75">
      <c r="A73" s="14">
        <v>9</v>
      </c>
      <c r="B73" s="14" t="s">
        <v>62</v>
      </c>
      <c r="C73" s="16" t="s">
        <v>339</v>
      </c>
      <c r="D73" s="17">
        <v>60</v>
      </c>
      <c r="E73" s="16" t="s">
        <v>38</v>
      </c>
      <c r="F73" s="70">
        <v>155000</v>
      </c>
      <c r="G73" s="77">
        <v>146388</v>
      </c>
      <c r="H73" s="71">
        <v>8612</v>
      </c>
      <c r="I73" s="69">
        <f t="shared" si="35"/>
        <v>1460</v>
      </c>
      <c r="J73" s="99">
        <f t="shared" si="36"/>
        <v>10072</v>
      </c>
      <c r="K73" s="106">
        <f t="shared" si="34"/>
        <v>137776</v>
      </c>
    </row>
    <row r="74" spans="1:11" ht="15.75">
      <c r="A74" s="14">
        <v>10</v>
      </c>
      <c r="B74" s="14" t="s">
        <v>62</v>
      </c>
      <c r="C74" s="16" t="s">
        <v>340</v>
      </c>
      <c r="D74" s="17">
        <v>62</v>
      </c>
      <c r="E74" s="16" t="s">
        <v>38</v>
      </c>
      <c r="F74" s="70">
        <v>160000</v>
      </c>
      <c r="G74" s="77">
        <v>151112</v>
      </c>
      <c r="H74" s="71">
        <v>4444</v>
      </c>
      <c r="I74" s="69">
        <f t="shared" si="35"/>
        <v>1507</v>
      </c>
      <c r="J74" s="99">
        <f t="shared" si="36"/>
        <v>5951</v>
      </c>
      <c r="K74" s="106">
        <f t="shared" si="34"/>
        <v>146668</v>
      </c>
    </row>
    <row r="75" spans="1:11" ht="15.75">
      <c r="A75" s="14">
        <v>11</v>
      </c>
      <c r="B75" s="14" t="s">
        <v>66</v>
      </c>
      <c r="C75" s="16" t="s">
        <v>68</v>
      </c>
      <c r="D75" s="17">
        <v>196</v>
      </c>
      <c r="E75" s="16" t="s">
        <v>38</v>
      </c>
      <c r="F75" s="70">
        <v>45000</v>
      </c>
      <c r="G75" s="77">
        <v>10000</v>
      </c>
      <c r="H75" s="71">
        <f t="shared" si="32"/>
        <v>1250</v>
      </c>
      <c r="I75" s="69">
        <f t="shared" si="35"/>
        <v>100</v>
      </c>
      <c r="J75" s="99">
        <f t="shared" si="33"/>
        <v>1350</v>
      </c>
      <c r="K75" s="106">
        <f t="shared" si="34"/>
        <v>8750</v>
      </c>
    </row>
    <row r="76" spans="1:11" ht="15.75">
      <c r="A76" s="14">
        <v>12</v>
      </c>
      <c r="B76" s="14" t="s">
        <v>66</v>
      </c>
      <c r="C76" s="16" t="s">
        <v>189</v>
      </c>
      <c r="D76" s="17">
        <v>313</v>
      </c>
      <c r="E76" s="16" t="s">
        <v>38</v>
      </c>
      <c r="F76" s="70">
        <v>195000</v>
      </c>
      <c r="G76" s="77">
        <v>64992</v>
      </c>
      <c r="H76" s="71">
        <f t="shared" si="32"/>
        <v>5417</v>
      </c>
      <c r="I76" s="69">
        <f t="shared" si="35"/>
        <v>648</v>
      </c>
      <c r="J76" s="99">
        <f t="shared" si="33"/>
        <v>6065</v>
      </c>
      <c r="K76" s="106">
        <f t="shared" si="34"/>
        <v>59575</v>
      </c>
    </row>
    <row r="77" spans="1:11" ht="15.75">
      <c r="A77" s="14">
        <v>13</v>
      </c>
      <c r="B77" s="14" t="s">
        <v>16</v>
      </c>
      <c r="C77" s="16" t="s">
        <v>256</v>
      </c>
      <c r="D77" s="17">
        <v>382</v>
      </c>
      <c r="E77" s="16" t="s">
        <v>38</v>
      </c>
      <c r="F77" s="70">
        <v>85000</v>
      </c>
      <c r="G77" s="77">
        <v>43707</v>
      </c>
      <c r="H77" s="71">
        <v>2429</v>
      </c>
      <c r="I77" s="69">
        <f t="shared" si="35"/>
        <v>436</v>
      </c>
      <c r="J77" s="99">
        <f t="shared" si="33"/>
        <v>2865</v>
      </c>
      <c r="K77" s="106">
        <f t="shared" si="34"/>
        <v>41278</v>
      </c>
    </row>
    <row r="78" spans="1:11" ht="15.75">
      <c r="A78" s="14">
        <v>14</v>
      </c>
      <c r="B78" s="14" t="s">
        <v>336</v>
      </c>
      <c r="C78" s="16" t="s">
        <v>337</v>
      </c>
      <c r="D78" s="17">
        <v>56</v>
      </c>
      <c r="E78" s="16" t="s">
        <v>38</v>
      </c>
      <c r="F78" s="70">
        <v>50000</v>
      </c>
      <c r="G78" s="77">
        <v>47222</v>
      </c>
      <c r="H78" s="71">
        <v>1389</v>
      </c>
      <c r="I78" s="69">
        <f t="shared" si="35"/>
        <v>471</v>
      </c>
      <c r="J78" s="99">
        <f t="shared" ref="J78" si="37">SUM(H78:I78)</f>
        <v>1860</v>
      </c>
      <c r="K78" s="106">
        <f t="shared" si="34"/>
        <v>45833</v>
      </c>
    </row>
    <row r="79" spans="1:11" ht="16.5">
      <c r="A79" s="27"/>
      <c r="B79" s="13" t="s">
        <v>4</v>
      </c>
      <c r="C79" s="20"/>
      <c r="D79" s="20"/>
      <c r="E79" s="20"/>
      <c r="F79" s="72">
        <f>SUM(F65:F78)</f>
        <v>1875000</v>
      </c>
      <c r="G79" s="72">
        <f t="shared" ref="G79:K79" si="38">SUM(G65:G78)</f>
        <v>1001718</v>
      </c>
      <c r="H79" s="72">
        <f t="shared" si="38"/>
        <v>56615</v>
      </c>
      <c r="I79" s="72">
        <f t="shared" si="38"/>
        <v>9990</v>
      </c>
      <c r="J79" s="72">
        <f t="shared" si="38"/>
        <v>66605</v>
      </c>
      <c r="K79" s="72">
        <f t="shared" si="38"/>
        <v>945103</v>
      </c>
    </row>
    <row r="80" spans="1:11" ht="16.5">
      <c r="A80" s="37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 t="s">
        <v>282</v>
      </c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14">
        <v>1</v>
      </c>
      <c r="B82" s="67" t="s">
        <v>84</v>
      </c>
      <c r="C82" s="16" t="s">
        <v>283</v>
      </c>
      <c r="D82" s="22">
        <v>346</v>
      </c>
      <c r="E82" s="22" t="s">
        <v>78</v>
      </c>
      <c r="F82" s="85">
        <v>60000</v>
      </c>
      <c r="G82" s="77">
        <v>24993</v>
      </c>
      <c r="H82" s="71">
        <f>ROUND(F82/36,0)</f>
        <v>1667</v>
      </c>
      <c r="I82" s="69">
        <f>ROUND(G82*13%*28/365,0)</f>
        <v>249</v>
      </c>
      <c r="J82" s="104">
        <f>SUM(H82:I82)</f>
        <v>1916</v>
      </c>
      <c r="K82" s="106">
        <f t="shared" ref="K82" si="39">G82-H82</f>
        <v>23326</v>
      </c>
    </row>
    <row r="83" spans="1:11" ht="16.5">
      <c r="A83" s="34"/>
      <c r="B83" s="56" t="s">
        <v>4</v>
      </c>
      <c r="C83" s="30"/>
      <c r="D83" s="30"/>
      <c r="E83" s="30"/>
      <c r="F83" s="97">
        <f t="shared" ref="F83:K83" si="40">SUM(F82:F82)</f>
        <v>60000</v>
      </c>
      <c r="G83" s="97">
        <f t="shared" si="40"/>
        <v>24993</v>
      </c>
      <c r="H83" s="72">
        <f t="shared" si="40"/>
        <v>1667</v>
      </c>
      <c r="I83" s="72">
        <f t="shared" si="40"/>
        <v>249</v>
      </c>
      <c r="J83" s="72">
        <f t="shared" si="40"/>
        <v>1916</v>
      </c>
      <c r="K83" s="131">
        <f t="shared" si="40"/>
        <v>23326</v>
      </c>
    </row>
    <row r="84" spans="1:11" ht="16.5">
      <c r="A84" s="37"/>
      <c r="B84" s="29"/>
      <c r="C84" s="30"/>
      <c r="D84" s="30"/>
      <c r="E84" s="30"/>
      <c r="F84" s="78"/>
      <c r="G84" s="79"/>
      <c r="H84" s="74"/>
      <c r="I84" s="80"/>
      <c r="J84" s="74"/>
      <c r="K84" s="55"/>
    </row>
    <row r="85" spans="1:11" ht="16.5">
      <c r="A85" s="37"/>
      <c r="B85" s="29" t="s">
        <v>18</v>
      </c>
      <c r="C85" s="30"/>
      <c r="D85" s="30"/>
      <c r="E85" s="30"/>
      <c r="F85" s="78"/>
      <c r="G85" s="79"/>
      <c r="H85" s="76"/>
      <c r="I85" s="80"/>
      <c r="J85" s="76"/>
      <c r="K85" s="55"/>
    </row>
    <row r="86" spans="1:11" ht="15.75">
      <c r="A86" s="27">
        <v>1</v>
      </c>
      <c r="B86" s="14" t="s">
        <v>18</v>
      </c>
      <c r="C86" s="16" t="s">
        <v>192</v>
      </c>
      <c r="D86" s="17">
        <v>315</v>
      </c>
      <c r="E86" s="16" t="s">
        <v>38</v>
      </c>
      <c r="F86" s="77">
        <v>100000</v>
      </c>
      <c r="G86" s="77">
        <v>33328</v>
      </c>
      <c r="H86" s="71">
        <f>ROUND(F86/36,0)</f>
        <v>2778</v>
      </c>
      <c r="I86" s="69">
        <f>ROUND(G86*13%*28/365,0)</f>
        <v>332</v>
      </c>
      <c r="J86" s="99">
        <f t="shared" ref="J86:J92" si="41">SUM(H86:I86)</f>
        <v>3110</v>
      </c>
      <c r="K86" s="106">
        <f t="shared" ref="K86:K92" si="42">G86-H86</f>
        <v>30550</v>
      </c>
    </row>
    <row r="87" spans="1:11" ht="15.75">
      <c r="A87" s="27">
        <v>2</v>
      </c>
      <c r="B87" s="14" t="s">
        <v>18</v>
      </c>
      <c r="C87" s="16" t="s">
        <v>193</v>
      </c>
      <c r="D87" s="17">
        <v>316</v>
      </c>
      <c r="E87" s="16" t="s">
        <v>38</v>
      </c>
      <c r="F87" s="77">
        <v>65000</v>
      </c>
      <c r="G87" s="77">
        <v>21656</v>
      </c>
      <c r="H87" s="71">
        <f>ROUND(F87/36,0)</f>
        <v>1806</v>
      </c>
      <c r="I87" s="69">
        <f t="shared" ref="I87:I92" si="43">ROUND(G87*13%*28/365,0)</f>
        <v>216</v>
      </c>
      <c r="J87" s="99">
        <f t="shared" si="41"/>
        <v>2022</v>
      </c>
      <c r="K87" s="106">
        <f t="shared" si="42"/>
        <v>19850</v>
      </c>
    </row>
    <row r="88" spans="1:11" ht="15.75">
      <c r="A88" s="27">
        <v>3</v>
      </c>
      <c r="B88" s="14" t="s">
        <v>222</v>
      </c>
      <c r="C88" s="16" t="s">
        <v>223</v>
      </c>
      <c r="D88" s="17">
        <v>350</v>
      </c>
      <c r="E88" s="16" t="s">
        <v>38</v>
      </c>
      <c r="F88" s="77">
        <v>90000</v>
      </c>
      <c r="G88" s="77">
        <v>37500</v>
      </c>
      <c r="H88" s="71">
        <f>ROUND(F88/36,0)</f>
        <v>2500</v>
      </c>
      <c r="I88" s="69">
        <f t="shared" si="43"/>
        <v>374</v>
      </c>
      <c r="J88" s="99">
        <f t="shared" si="41"/>
        <v>2874</v>
      </c>
      <c r="K88" s="106">
        <f t="shared" si="42"/>
        <v>35000</v>
      </c>
    </row>
    <row r="89" spans="1:11" ht="15.75">
      <c r="A89" s="27">
        <v>4</v>
      </c>
      <c r="B89" s="14" t="s">
        <v>71</v>
      </c>
      <c r="C89" s="16" t="s">
        <v>196</v>
      </c>
      <c r="D89" s="17">
        <v>318</v>
      </c>
      <c r="E89" s="16" t="s">
        <v>38</v>
      </c>
      <c r="F89" s="77">
        <v>40000</v>
      </c>
      <c r="G89" s="77">
        <v>3088</v>
      </c>
      <c r="H89" s="71">
        <f>ROUND(F89/26,0)</f>
        <v>1538</v>
      </c>
      <c r="I89" s="69">
        <f t="shared" si="43"/>
        <v>31</v>
      </c>
      <c r="J89" s="99">
        <f t="shared" si="41"/>
        <v>1569</v>
      </c>
      <c r="K89" s="106">
        <f t="shared" si="42"/>
        <v>1550</v>
      </c>
    </row>
    <row r="90" spans="1:11" ht="15.75">
      <c r="A90" s="27">
        <v>5</v>
      </c>
      <c r="B90" s="14" t="s">
        <v>71</v>
      </c>
      <c r="C90" s="16" t="s">
        <v>72</v>
      </c>
      <c r="D90" s="17">
        <v>197</v>
      </c>
      <c r="E90" s="16" t="s">
        <v>38</v>
      </c>
      <c r="F90" s="77">
        <v>90000</v>
      </c>
      <c r="G90" s="77">
        <v>6825</v>
      </c>
      <c r="H90" s="71">
        <v>976</v>
      </c>
      <c r="I90" s="69">
        <f t="shared" si="43"/>
        <v>68</v>
      </c>
      <c r="J90" s="99">
        <f t="shared" si="41"/>
        <v>1044</v>
      </c>
      <c r="K90" s="106">
        <f t="shared" si="42"/>
        <v>5849</v>
      </c>
    </row>
    <row r="91" spans="1:11" ht="16.5">
      <c r="A91" s="27">
        <v>6</v>
      </c>
      <c r="B91" s="67" t="s">
        <v>71</v>
      </c>
      <c r="C91" s="16" t="s">
        <v>235</v>
      </c>
      <c r="D91" s="22">
        <v>357</v>
      </c>
      <c r="E91" s="22" t="s">
        <v>78</v>
      </c>
      <c r="F91" s="85">
        <v>54000</v>
      </c>
      <c r="G91" s="77">
        <v>24000</v>
      </c>
      <c r="H91" s="71">
        <v>1500</v>
      </c>
      <c r="I91" s="69">
        <f t="shared" si="43"/>
        <v>239</v>
      </c>
      <c r="J91" s="99">
        <f t="shared" ref="J91" si="44">SUM(H91:I91)</f>
        <v>1739</v>
      </c>
      <c r="K91" s="106">
        <f t="shared" si="42"/>
        <v>22500</v>
      </c>
    </row>
    <row r="92" spans="1:11" ht="15.75">
      <c r="A92" s="27">
        <v>7</v>
      </c>
      <c r="B92" s="14" t="s">
        <v>71</v>
      </c>
      <c r="C92" s="16" t="s">
        <v>172</v>
      </c>
      <c r="D92" s="17">
        <v>297</v>
      </c>
      <c r="E92" s="16" t="s">
        <v>38</v>
      </c>
      <c r="F92" s="77">
        <v>90000</v>
      </c>
      <c r="G92" s="77">
        <v>6912</v>
      </c>
      <c r="H92" s="71">
        <f>ROUND(F92/26,0)</f>
        <v>3462</v>
      </c>
      <c r="I92" s="69">
        <f t="shared" si="43"/>
        <v>69</v>
      </c>
      <c r="J92" s="99">
        <f t="shared" si="41"/>
        <v>3531</v>
      </c>
      <c r="K92" s="106">
        <f t="shared" si="42"/>
        <v>3450</v>
      </c>
    </row>
    <row r="93" spans="1:11" ht="16.5">
      <c r="A93" s="14"/>
      <c r="B93" s="13" t="s">
        <v>4</v>
      </c>
      <c r="C93" s="20"/>
      <c r="D93" s="20"/>
      <c r="E93" s="20"/>
      <c r="F93" s="72">
        <f t="shared" ref="F93:K93" si="45">SUM(F86:F92)</f>
        <v>529000</v>
      </c>
      <c r="G93" s="72">
        <f t="shared" si="45"/>
        <v>133309</v>
      </c>
      <c r="H93" s="72">
        <f t="shared" si="45"/>
        <v>14560</v>
      </c>
      <c r="I93" s="72">
        <f t="shared" si="45"/>
        <v>1329</v>
      </c>
      <c r="J93" s="100">
        <f t="shared" si="45"/>
        <v>15889</v>
      </c>
      <c r="K93" s="100">
        <f t="shared" si="45"/>
        <v>118749</v>
      </c>
    </row>
    <row r="94" spans="1:11" ht="16.5">
      <c r="A94" s="34"/>
      <c r="B94" s="29"/>
      <c r="C94" s="30"/>
      <c r="D94" s="30"/>
      <c r="E94" s="30"/>
      <c r="F94" s="78"/>
      <c r="G94" s="79"/>
      <c r="H94" s="74"/>
      <c r="I94" s="80"/>
      <c r="J94" s="74"/>
      <c r="K94" s="55"/>
    </row>
    <row r="95" spans="1:11" ht="16.5">
      <c r="A95" s="34"/>
      <c r="B95" s="29" t="s">
        <v>79</v>
      </c>
      <c r="C95" s="30"/>
      <c r="D95" s="48"/>
      <c r="E95" s="30"/>
      <c r="F95" s="86"/>
      <c r="G95" s="79"/>
      <c r="H95" s="74"/>
      <c r="I95" s="80"/>
      <c r="J95" s="74"/>
      <c r="K95" s="55"/>
    </row>
    <row r="96" spans="1:11" ht="15.75">
      <c r="A96" s="14">
        <v>1</v>
      </c>
      <c r="B96" s="14" t="s">
        <v>79</v>
      </c>
      <c r="C96" s="16" t="s">
        <v>80</v>
      </c>
      <c r="D96" s="52">
        <v>191</v>
      </c>
      <c r="E96" s="16" t="s">
        <v>78</v>
      </c>
      <c r="F96" s="85">
        <v>100000</v>
      </c>
      <c r="G96" s="77">
        <v>17652</v>
      </c>
      <c r="H96" s="71">
        <f>ROUND(F96/34,0)</f>
        <v>2941</v>
      </c>
      <c r="I96" s="69">
        <f>ROUND(G96*13%*28/365,0)</f>
        <v>176</v>
      </c>
      <c r="J96" s="99">
        <f>SUM(H96:I96)</f>
        <v>3117</v>
      </c>
      <c r="K96" s="106">
        <f t="shared" ref="K96:K111" si="46">G96-H96</f>
        <v>14711</v>
      </c>
    </row>
    <row r="97" spans="1:11" ht="15.75">
      <c r="A97" s="14">
        <v>2</v>
      </c>
      <c r="B97" s="14" t="s">
        <v>79</v>
      </c>
      <c r="C97" s="16" t="s">
        <v>240</v>
      </c>
      <c r="D97" s="52">
        <v>361</v>
      </c>
      <c r="E97" s="16" t="s">
        <v>78</v>
      </c>
      <c r="F97" s="85">
        <v>100000</v>
      </c>
      <c r="G97" s="77">
        <v>41180</v>
      </c>
      <c r="H97" s="71">
        <f>ROUND(F97/34,0)</f>
        <v>2941</v>
      </c>
      <c r="I97" s="69">
        <f t="shared" ref="I97:I111" si="47">ROUND(G97*13%*28/365,0)</f>
        <v>411</v>
      </c>
      <c r="J97" s="99">
        <f t="shared" ref="J97:J107" si="48">SUM(H97:I97)</f>
        <v>3352</v>
      </c>
      <c r="K97" s="106">
        <f t="shared" si="46"/>
        <v>38239</v>
      </c>
    </row>
    <row r="98" spans="1:11" ht="15.75">
      <c r="A98" s="14">
        <v>3</v>
      </c>
      <c r="B98" s="14" t="s">
        <v>79</v>
      </c>
      <c r="C98" s="16" t="s">
        <v>290</v>
      </c>
      <c r="D98" s="52">
        <v>420</v>
      </c>
      <c r="E98" s="16" t="s">
        <v>78</v>
      </c>
      <c r="F98" s="85">
        <v>150000</v>
      </c>
      <c r="G98" s="70">
        <v>98432</v>
      </c>
      <c r="H98" s="71">
        <v>4688</v>
      </c>
      <c r="I98" s="69">
        <f t="shared" si="47"/>
        <v>982</v>
      </c>
      <c r="J98" s="99">
        <f t="shared" ref="J98:J101" si="49">SUM(H98:I98)</f>
        <v>5670</v>
      </c>
      <c r="K98" s="106">
        <f t="shared" si="46"/>
        <v>93744</v>
      </c>
    </row>
    <row r="99" spans="1:11" ht="15.75">
      <c r="A99" s="14">
        <v>4</v>
      </c>
      <c r="B99" s="14" t="s">
        <v>79</v>
      </c>
      <c r="C99" s="16" t="s">
        <v>338</v>
      </c>
      <c r="D99" s="52">
        <v>58</v>
      </c>
      <c r="E99" s="16" t="s">
        <v>78</v>
      </c>
      <c r="F99" s="85">
        <v>170000</v>
      </c>
      <c r="G99" s="70">
        <v>160556</v>
      </c>
      <c r="H99" s="71">
        <v>4722</v>
      </c>
      <c r="I99" s="69">
        <f t="shared" si="47"/>
        <v>1601</v>
      </c>
      <c r="J99" s="99">
        <f t="shared" si="49"/>
        <v>6323</v>
      </c>
      <c r="K99" s="106">
        <f t="shared" si="46"/>
        <v>155834</v>
      </c>
    </row>
    <row r="100" spans="1:11" ht="15.75">
      <c r="A100" s="14">
        <v>5</v>
      </c>
      <c r="B100" s="14" t="s">
        <v>79</v>
      </c>
      <c r="C100" s="16" t="s">
        <v>341</v>
      </c>
      <c r="D100" s="52">
        <v>64</v>
      </c>
      <c r="E100" s="16" t="s">
        <v>78</v>
      </c>
      <c r="F100" s="85">
        <v>105000</v>
      </c>
      <c r="G100" s="70">
        <v>99166</v>
      </c>
      <c r="H100" s="71">
        <v>2917</v>
      </c>
      <c r="I100" s="69">
        <f t="shared" si="47"/>
        <v>989</v>
      </c>
      <c r="J100" s="99">
        <f t="shared" si="49"/>
        <v>3906</v>
      </c>
      <c r="K100" s="106">
        <f t="shared" si="46"/>
        <v>96249</v>
      </c>
    </row>
    <row r="101" spans="1:11" ht="15.75">
      <c r="A101" s="14">
        <v>6</v>
      </c>
      <c r="B101" s="14" t="s">
        <v>79</v>
      </c>
      <c r="C101" s="16" t="s">
        <v>342</v>
      </c>
      <c r="D101" s="52">
        <v>67</v>
      </c>
      <c r="E101" s="16" t="s">
        <v>78</v>
      </c>
      <c r="F101" s="85">
        <v>180000</v>
      </c>
      <c r="G101" s="70">
        <v>175000</v>
      </c>
      <c r="H101" s="71">
        <v>5000</v>
      </c>
      <c r="I101" s="69">
        <f t="shared" si="47"/>
        <v>1745</v>
      </c>
      <c r="J101" s="99">
        <f t="shared" si="49"/>
        <v>6745</v>
      </c>
      <c r="K101" s="106">
        <f t="shared" si="46"/>
        <v>170000</v>
      </c>
    </row>
    <row r="102" spans="1:11" ht="15.75">
      <c r="A102" s="14">
        <v>7</v>
      </c>
      <c r="B102" s="14" t="s">
        <v>103</v>
      </c>
      <c r="C102" s="16" t="s">
        <v>107</v>
      </c>
      <c r="D102" s="52">
        <v>217</v>
      </c>
      <c r="E102" s="16" t="s">
        <v>78</v>
      </c>
      <c r="F102" s="85">
        <v>100000</v>
      </c>
      <c r="G102" s="77">
        <v>21455</v>
      </c>
      <c r="H102" s="71">
        <f>ROUND(F102/36,0)</f>
        <v>2778</v>
      </c>
      <c r="I102" s="69">
        <f t="shared" si="47"/>
        <v>214</v>
      </c>
      <c r="J102" s="99">
        <f t="shared" si="48"/>
        <v>2992</v>
      </c>
      <c r="K102" s="106">
        <f t="shared" si="46"/>
        <v>18677</v>
      </c>
    </row>
    <row r="103" spans="1:11" ht="15.75">
      <c r="A103" s="14">
        <v>8</v>
      </c>
      <c r="B103" s="14" t="s">
        <v>103</v>
      </c>
      <c r="C103" s="16" t="s">
        <v>105</v>
      </c>
      <c r="D103" s="52">
        <v>218</v>
      </c>
      <c r="E103" s="16" t="s">
        <v>78</v>
      </c>
      <c r="F103" s="85">
        <v>100000</v>
      </c>
      <c r="G103" s="77">
        <v>21455</v>
      </c>
      <c r="H103" s="71">
        <f t="shared" ref="H103:H107" si="50">ROUND(F103/36,0)</f>
        <v>2778</v>
      </c>
      <c r="I103" s="69">
        <f t="shared" si="47"/>
        <v>214</v>
      </c>
      <c r="J103" s="99">
        <f t="shared" si="48"/>
        <v>2992</v>
      </c>
      <c r="K103" s="106">
        <f t="shared" si="46"/>
        <v>18677</v>
      </c>
    </row>
    <row r="104" spans="1:11" ht="15.75">
      <c r="A104" s="14">
        <v>9</v>
      </c>
      <c r="B104" s="14" t="s">
        <v>224</v>
      </c>
      <c r="C104" s="16" t="s">
        <v>225</v>
      </c>
      <c r="D104" s="52">
        <v>351</v>
      </c>
      <c r="E104" s="16" t="s">
        <v>78</v>
      </c>
      <c r="F104" s="85">
        <v>140000</v>
      </c>
      <c r="G104" s="77">
        <v>58331</v>
      </c>
      <c r="H104" s="71">
        <f t="shared" si="50"/>
        <v>3889</v>
      </c>
      <c r="I104" s="69">
        <f t="shared" si="47"/>
        <v>582</v>
      </c>
      <c r="J104" s="99">
        <f t="shared" si="48"/>
        <v>4471</v>
      </c>
      <c r="K104" s="106">
        <f t="shared" si="46"/>
        <v>54442</v>
      </c>
    </row>
    <row r="105" spans="1:11" ht="15.75">
      <c r="A105" s="14">
        <v>10</v>
      </c>
      <c r="B105" s="14" t="s">
        <v>224</v>
      </c>
      <c r="C105" s="16" t="s">
        <v>309</v>
      </c>
      <c r="D105" s="52">
        <v>20</v>
      </c>
      <c r="E105" s="16" t="s">
        <v>78</v>
      </c>
      <c r="F105" s="85">
        <v>100000</v>
      </c>
      <c r="G105" s="77">
        <v>68185</v>
      </c>
      <c r="H105" s="71">
        <v>4545</v>
      </c>
      <c r="I105" s="69">
        <f t="shared" si="47"/>
        <v>680</v>
      </c>
      <c r="J105" s="99">
        <f t="shared" ref="J105:J106" si="51">SUM(H105:I105)</f>
        <v>5225</v>
      </c>
      <c r="K105" s="106">
        <f t="shared" si="46"/>
        <v>63640</v>
      </c>
    </row>
    <row r="106" spans="1:11" ht="15.75">
      <c r="A106" s="14">
        <v>11</v>
      </c>
      <c r="B106" s="14" t="s">
        <v>224</v>
      </c>
      <c r="C106" s="16" t="s">
        <v>313</v>
      </c>
      <c r="D106" s="52">
        <v>28</v>
      </c>
      <c r="E106" s="16" t="s">
        <v>78</v>
      </c>
      <c r="F106" s="85">
        <v>120000</v>
      </c>
      <c r="G106" s="77">
        <v>96319</v>
      </c>
      <c r="H106" s="71">
        <v>3383</v>
      </c>
      <c r="I106" s="69">
        <f t="shared" si="47"/>
        <v>961</v>
      </c>
      <c r="J106" s="99">
        <f t="shared" si="51"/>
        <v>4344</v>
      </c>
      <c r="K106" s="106">
        <f t="shared" si="46"/>
        <v>92936</v>
      </c>
    </row>
    <row r="107" spans="1:11" ht="15.75">
      <c r="A107" s="14">
        <v>12</v>
      </c>
      <c r="B107" s="14" t="s">
        <v>266</v>
      </c>
      <c r="C107" s="16" t="s">
        <v>263</v>
      </c>
      <c r="D107" s="52">
        <v>387</v>
      </c>
      <c r="E107" s="16" t="s">
        <v>78</v>
      </c>
      <c r="F107" s="85">
        <v>85000</v>
      </c>
      <c r="G107" s="77">
        <v>47224</v>
      </c>
      <c r="H107" s="71">
        <f t="shared" si="50"/>
        <v>2361</v>
      </c>
      <c r="I107" s="69">
        <f t="shared" si="47"/>
        <v>471</v>
      </c>
      <c r="J107" s="99">
        <f t="shared" si="48"/>
        <v>2832</v>
      </c>
      <c r="K107" s="106">
        <f t="shared" si="46"/>
        <v>44863</v>
      </c>
    </row>
    <row r="108" spans="1:11" ht="15.75">
      <c r="A108" s="14">
        <v>13</v>
      </c>
      <c r="B108" s="14" t="s">
        <v>266</v>
      </c>
      <c r="C108" s="16" t="s">
        <v>288</v>
      </c>
      <c r="D108" s="52">
        <v>415</v>
      </c>
      <c r="E108" s="16" t="s">
        <v>78</v>
      </c>
      <c r="F108" s="85">
        <v>90000</v>
      </c>
      <c r="G108" s="77">
        <v>22500</v>
      </c>
      <c r="H108" s="71">
        <v>5625</v>
      </c>
      <c r="I108" s="69">
        <f t="shared" si="47"/>
        <v>224</v>
      </c>
      <c r="J108" s="99">
        <f t="shared" ref="J108:J111" si="52">SUM(H108:I108)</f>
        <v>5849</v>
      </c>
      <c r="K108" s="106">
        <f t="shared" si="46"/>
        <v>16875</v>
      </c>
    </row>
    <row r="109" spans="1:11" ht="15.75">
      <c r="A109" s="14">
        <v>14</v>
      </c>
      <c r="B109" s="14" t="s">
        <v>266</v>
      </c>
      <c r="C109" s="16" t="s">
        <v>330</v>
      </c>
      <c r="D109" s="52">
        <v>52</v>
      </c>
      <c r="E109" s="16" t="s">
        <v>78</v>
      </c>
      <c r="F109" s="85">
        <v>120000</v>
      </c>
      <c r="G109" s="77">
        <v>106668</v>
      </c>
      <c r="H109" s="71">
        <v>3333</v>
      </c>
      <c r="I109" s="69">
        <f t="shared" si="47"/>
        <v>1064</v>
      </c>
      <c r="J109" s="99">
        <f t="shared" si="52"/>
        <v>4397</v>
      </c>
      <c r="K109" s="106">
        <f t="shared" si="46"/>
        <v>103335</v>
      </c>
    </row>
    <row r="110" spans="1:11" ht="15.75">
      <c r="A110" s="14">
        <v>15</v>
      </c>
      <c r="B110" s="14" t="s">
        <v>266</v>
      </c>
      <c r="C110" s="16" t="s">
        <v>331</v>
      </c>
      <c r="D110" s="52">
        <v>54</v>
      </c>
      <c r="E110" s="16" t="s">
        <v>78</v>
      </c>
      <c r="F110" s="85">
        <v>110000</v>
      </c>
      <c r="G110" s="77">
        <v>97776</v>
      </c>
      <c r="H110" s="71">
        <v>3056</v>
      </c>
      <c r="I110" s="69">
        <f t="shared" si="47"/>
        <v>975</v>
      </c>
      <c r="J110" s="99">
        <f t="shared" si="52"/>
        <v>4031</v>
      </c>
      <c r="K110" s="106">
        <f t="shared" si="46"/>
        <v>94720</v>
      </c>
    </row>
    <row r="111" spans="1:11" ht="15.75">
      <c r="A111" s="14">
        <v>16</v>
      </c>
      <c r="B111" s="14" t="s">
        <v>132</v>
      </c>
      <c r="C111" s="16" t="s">
        <v>133</v>
      </c>
      <c r="D111" s="52">
        <v>32</v>
      </c>
      <c r="E111" s="16" t="s">
        <v>78</v>
      </c>
      <c r="F111" s="85">
        <v>150000</v>
      </c>
      <c r="G111" s="77">
        <v>124998</v>
      </c>
      <c r="H111" s="71">
        <v>4167</v>
      </c>
      <c r="I111" s="69">
        <f t="shared" si="47"/>
        <v>1247</v>
      </c>
      <c r="J111" s="99">
        <f t="shared" si="52"/>
        <v>5414</v>
      </c>
      <c r="K111" s="106">
        <f t="shared" si="46"/>
        <v>120831</v>
      </c>
    </row>
    <row r="112" spans="1:11" ht="16.5">
      <c r="A112" s="14"/>
      <c r="B112" s="13" t="s">
        <v>4</v>
      </c>
      <c r="C112" s="20"/>
      <c r="D112" s="46"/>
      <c r="E112" s="20"/>
      <c r="F112" s="72">
        <f>SUM(F96:F111)</f>
        <v>1920000</v>
      </c>
      <c r="G112" s="72">
        <f t="shared" ref="G112:K112" si="53">SUM(G96:G111)</f>
        <v>1256897</v>
      </c>
      <c r="H112" s="72">
        <f t="shared" si="53"/>
        <v>59124</v>
      </c>
      <c r="I112" s="72">
        <f t="shared" si="53"/>
        <v>12536</v>
      </c>
      <c r="J112" s="72">
        <f t="shared" si="53"/>
        <v>71660</v>
      </c>
      <c r="K112" s="72">
        <f t="shared" si="53"/>
        <v>1197773</v>
      </c>
    </row>
    <row r="113" spans="1:13" ht="16.5">
      <c r="A113" s="34"/>
      <c r="B113" s="29"/>
      <c r="C113" s="30"/>
      <c r="D113" s="48"/>
      <c r="E113" s="30"/>
      <c r="F113" s="74"/>
      <c r="G113" s="74"/>
      <c r="H113" s="74"/>
      <c r="I113" s="74"/>
      <c r="J113" s="74"/>
      <c r="K113" s="100"/>
    </row>
    <row r="114" spans="1:13" ht="16.5">
      <c r="A114" s="34"/>
      <c r="B114" s="29" t="s">
        <v>284</v>
      </c>
      <c r="C114" s="30"/>
      <c r="D114" s="30"/>
      <c r="E114" s="30"/>
      <c r="F114" s="78"/>
      <c r="G114" s="79"/>
      <c r="H114" s="74"/>
      <c r="I114" s="80"/>
      <c r="J114" s="74"/>
      <c r="K114" s="55"/>
    </row>
    <row r="115" spans="1:13" ht="15.75">
      <c r="A115" s="14">
        <v>1</v>
      </c>
      <c r="B115" s="14" t="s">
        <v>285</v>
      </c>
      <c r="C115" s="16" t="s">
        <v>315</v>
      </c>
      <c r="D115" s="52">
        <v>30</v>
      </c>
      <c r="E115" s="16" t="s">
        <v>78</v>
      </c>
      <c r="F115" s="85">
        <v>100000</v>
      </c>
      <c r="G115" s="77">
        <v>83332</v>
      </c>
      <c r="H115" s="71">
        <v>2778</v>
      </c>
      <c r="I115" s="69">
        <f>ROUND(G115*13%*31/365,0)</f>
        <v>920</v>
      </c>
      <c r="J115" s="99">
        <f>SUM(H115:I115)</f>
        <v>3698</v>
      </c>
      <c r="K115" s="106">
        <f t="shared" ref="K115:K117" si="54">G115-H115</f>
        <v>80554</v>
      </c>
    </row>
    <row r="116" spans="1:13" ht="15.75">
      <c r="A116" s="14">
        <v>1</v>
      </c>
      <c r="B116" s="14" t="s">
        <v>285</v>
      </c>
      <c r="C116" s="16" t="s">
        <v>323</v>
      </c>
      <c r="D116" s="52">
        <v>42</v>
      </c>
      <c r="E116" s="16" t="s">
        <v>78</v>
      </c>
      <c r="F116" s="85">
        <v>80000</v>
      </c>
      <c r="G116" s="77">
        <v>71112</v>
      </c>
      <c r="H116" s="71">
        <v>2222</v>
      </c>
      <c r="I116" s="69">
        <f t="shared" ref="I116:I117" si="55">ROUND(G116*13%*31/365,0)</f>
        <v>785</v>
      </c>
      <c r="J116" s="99">
        <f>SUM(H116:I116)</f>
        <v>3007</v>
      </c>
      <c r="K116" s="106">
        <f t="shared" si="54"/>
        <v>68890</v>
      </c>
    </row>
    <row r="117" spans="1:13" ht="15.75">
      <c r="A117" s="14">
        <v>1</v>
      </c>
      <c r="B117" s="14" t="s">
        <v>285</v>
      </c>
      <c r="C117" s="16" t="s">
        <v>324</v>
      </c>
      <c r="D117" s="52">
        <v>44</v>
      </c>
      <c r="E117" s="16" t="s">
        <v>78</v>
      </c>
      <c r="F117" s="85">
        <v>150000</v>
      </c>
      <c r="G117" s="77">
        <v>133332</v>
      </c>
      <c r="H117" s="71">
        <v>4167</v>
      </c>
      <c r="I117" s="69">
        <f t="shared" si="55"/>
        <v>1472</v>
      </c>
      <c r="J117" s="99">
        <f>SUM(H117:I117)</f>
        <v>5639</v>
      </c>
      <c r="K117" s="106">
        <f t="shared" si="54"/>
        <v>129165</v>
      </c>
    </row>
    <row r="118" spans="1:13" ht="16.5">
      <c r="A118" s="14"/>
      <c r="B118" s="13" t="s">
        <v>4</v>
      </c>
      <c r="C118" s="20"/>
      <c r="D118" s="46"/>
      <c r="E118" s="20"/>
      <c r="F118" s="72">
        <f>SUM(F115:F117)</f>
        <v>330000</v>
      </c>
      <c r="G118" s="72">
        <f t="shared" ref="G118:K118" si="56">SUM(G115:G117)</f>
        <v>287776</v>
      </c>
      <c r="H118" s="72">
        <f t="shared" si="56"/>
        <v>9167</v>
      </c>
      <c r="I118" s="72">
        <f t="shared" si="56"/>
        <v>3177</v>
      </c>
      <c r="J118" s="72">
        <f t="shared" si="56"/>
        <v>12344</v>
      </c>
      <c r="K118" s="72">
        <f t="shared" si="56"/>
        <v>278609</v>
      </c>
    </row>
    <row r="119" spans="1:13" ht="16.5">
      <c r="A119" s="34"/>
      <c r="B119" s="29"/>
      <c r="C119" s="30"/>
      <c r="D119" s="48"/>
      <c r="E119" s="30"/>
      <c r="F119" s="74"/>
      <c r="G119" s="74"/>
      <c r="H119" s="74"/>
      <c r="I119" s="74"/>
      <c r="J119" s="74"/>
      <c r="K119" s="55"/>
    </row>
    <row r="120" spans="1:13" ht="16.5">
      <c r="A120" s="34"/>
      <c r="B120" s="29" t="s">
        <v>109</v>
      </c>
      <c r="C120" s="30"/>
      <c r="D120" s="48"/>
      <c r="E120" s="30"/>
      <c r="F120" s="86"/>
      <c r="G120" s="79"/>
      <c r="H120" s="74"/>
      <c r="I120" s="80"/>
      <c r="J120" s="74"/>
      <c r="K120" s="55"/>
    </row>
    <row r="121" spans="1:13" ht="15.75">
      <c r="A121" s="14">
        <v>1</v>
      </c>
      <c r="B121" s="14" t="s">
        <v>110</v>
      </c>
      <c r="C121" s="16" t="s">
        <v>111</v>
      </c>
      <c r="D121" s="52">
        <v>225</v>
      </c>
      <c r="E121" s="16" t="s">
        <v>78</v>
      </c>
      <c r="F121" s="85">
        <v>86000</v>
      </c>
      <c r="G121" s="77">
        <v>21497</v>
      </c>
      <c r="H121" s="71">
        <f t="shared" ref="H121:H133" si="57">ROUND(F121/36,0)</f>
        <v>2389</v>
      </c>
      <c r="I121" s="69">
        <f>ROUND(G121*13%*31/365,0)</f>
        <v>237</v>
      </c>
      <c r="J121" s="99">
        <f t="shared" ref="J121:J135" si="58">SUM(H121:I121)</f>
        <v>2626</v>
      </c>
      <c r="K121" s="106">
        <f t="shared" ref="K121:K135" si="59">G121-H121</f>
        <v>19108</v>
      </c>
    </row>
    <row r="122" spans="1:13" ht="15.75">
      <c r="A122" s="14">
        <v>2</v>
      </c>
      <c r="B122" s="14" t="s">
        <v>110</v>
      </c>
      <c r="C122" s="16" t="s">
        <v>112</v>
      </c>
      <c r="D122" s="52">
        <v>226</v>
      </c>
      <c r="E122" s="16" t="s">
        <v>78</v>
      </c>
      <c r="F122" s="85">
        <v>93000</v>
      </c>
      <c r="G122" s="77">
        <v>23259</v>
      </c>
      <c r="H122" s="71">
        <f t="shared" si="57"/>
        <v>2583</v>
      </c>
      <c r="I122" s="69">
        <f t="shared" ref="I122:I134" si="60">ROUND(G122*13%*31/365,0)</f>
        <v>257</v>
      </c>
      <c r="J122" s="99">
        <f t="shared" si="58"/>
        <v>2840</v>
      </c>
      <c r="K122" s="106">
        <f t="shared" si="59"/>
        <v>20676</v>
      </c>
    </row>
    <row r="123" spans="1:13" ht="15.75">
      <c r="A123" s="14">
        <v>3</v>
      </c>
      <c r="B123" s="14" t="s">
        <v>110</v>
      </c>
      <c r="C123" s="16" t="s">
        <v>114</v>
      </c>
      <c r="D123" s="52">
        <v>228</v>
      </c>
      <c r="E123" s="16" t="s">
        <v>78</v>
      </c>
      <c r="F123" s="85">
        <v>55000</v>
      </c>
      <c r="G123" s="77">
        <v>2767</v>
      </c>
      <c r="H123" s="71">
        <v>689</v>
      </c>
      <c r="I123" s="69">
        <f t="shared" si="60"/>
        <v>31</v>
      </c>
      <c r="J123" s="99">
        <f t="shared" si="58"/>
        <v>720</v>
      </c>
      <c r="K123" s="106">
        <f t="shared" si="59"/>
        <v>2078</v>
      </c>
    </row>
    <row r="124" spans="1:13" ht="15.75">
      <c r="A124" s="14">
        <v>4</v>
      </c>
      <c r="B124" s="14" t="s">
        <v>109</v>
      </c>
      <c r="C124" s="16" t="s">
        <v>115</v>
      </c>
      <c r="D124" s="52">
        <v>229</v>
      </c>
      <c r="E124" s="16" t="s">
        <v>78</v>
      </c>
      <c r="F124" s="85">
        <v>141000</v>
      </c>
      <c r="G124" s="77">
        <v>35241</v>
      </c>
      <c r="H124" s="71">
        <f t="shared" si="57"/>
        <v>3917</v>
      </c>
      <c r="I124" s="69">
        <f t="shared" si="60"/>
        <v>389</v>
      </c>
      <c r="J124" s="99">
        <f t="shared" si="58"/>
        <v>4306</v>
      </c>
      <c r="K124" s="106">
        <f t="shared" si="59"/>
        <v>31324</v>
      </c>
    </row>
    <row r="125" spans="1:13" ht="15.75">
      <c r="A125" s="14">
        <v>5</v>
      </c>
      <c r="B125" s="14" t="s">
        <v>110</v>
      </c>
      <c r="C125" s="16" t="s">
        <v>116</v>
      </c>
      <c r="D125" s="52">
        <v>234</v>
      </c>
      <c r="E125" s="16" t="s">
        <v>78</v>
      </c>
      <c r="F125" s="85">
        <v>160000</v>
      </c>
      <c r="G125" s="77">
        <v>40012</v>
      </c>
      <c r="H125" s="71">
        <f t="shared" si="57"/>
        <v>4444</v>
      </c>
      <c r="I125" s="69">
        <f t="shared" si="60"/>
        <v>442</v>
      </c>
      <c r="J125" s="99">
        <f t="shared" si="58"/>
        <v>4886</v>
      </c>
      <c r="K125" s="106">
        <f t="shared" si="59"/>
        <v>35568</v>
      </c>
    </row>
    <row r="126" spans="1:13" ht="15.75">
      <c r="A126" s="14">
        <v>6</v>
      </c>
      <c r="B126" s="14" t="s">
        <v>109</v>
      </c>
      <c r="C126" s="16" t="s">
        <v>213</v>
      </c>
      <c r="D126" s="52">
        <v>333</v>
      </c>
      <c r="E126" s="16" t="s">
        <v>78</v>
      </c>
      <c r="F126" s="85">
        <v>195000</v>
      </c>
      <c r="G126" s="77">
        <v>68830</v>
      </c>
      <c r="H126" s="71">
        <v>5735</v>
      </c>
      <c r="I126" s="69">
        <f t="shared" si="60"/>
        <v>760</v>
      </c>
      <c r="J126" s="99">
        <f t="shared" si="58"/>
        <v>6495</v>
      </c>
      <c r="K126" s="106">
        <f t="shared" si="59"/>
        <v>63095</v>
      </c>
      <c r="M126" s="96"/>
    </row>
    <row r="127" spans="1:13" ht="15.75">
      <c r="A127" s="14">
        <v>7</v>
      </c>
      <c r="B127" s="14" t="s">
        <v>109</v>
      </c>
      <c r="C127" s="16" t="s">
        <v>175</v>
      </c>
      <c r="D127" s="52">
        <v>300</v>
      </c>
      <c r="E127" s="16" t="s">
        <v>78</v>
      </c>
      <c r="F127" s="85">
        <v>95000</v>
      </c>
      <c r="G127" s="77">
        <v>31664</v>
      </c>
      <c r="H127" s="71">
        <f t="shared" si="57"/>
        <v>2639</v>
      </c>
      <c r="I127" s="69">
        <f t="shared" si="60"/>
        <v>350</v>
      </c>
      <c r="J127" s="99">
        <f t="shared" si="58"/>
        <v>2989</v>
      </c>
      <c r="K127" s="106">
        <f t="shared" si="59"/>
        <v>29025</v>
      </c>
      <c r="M127" s="96"/>
    </row>
    <row r="128" spans="1:13" ht="15.75">
      <c r="A128" s="14">
        <v>8</v>
      </c>
      <c r="B128" s="14" t="s">
        <v>109</v>
      </c>
      <c r="C128" s="16" t="s">
        <v>299</v>
      </c>
      <c r="D128" s="52">
        <v>6</v>
      </c>
      <c r="E128" s="16" t="s">
        <v>78</v>
      </c>
      <c r="F128" s="85">
        <v>60000</v>
      </c>
      <c r="G128" s="77">
        <v>28000</v>
      </c>
      <c r="H128" s="71">
        <v>4000</v>
      </c>
      <c r="I128" s="69">
        <f t="shared" si="60"/>
        <v>309</v>
      </c>
      <c r="J128" s="99">
        <f t="shared" si="58"/>
        <v>4309</v>
      </c>
      <c r="K128" s="106">
        <f t="shared" si="59"/>
        <v>24000</v>
      </c>
      <c r="M128" s="96"/>
    </row>
    <row r="129" spans="1:11" ht="15.75">
      <c r="A129" s="14">
        <v>9</v>
      </c>
      <c r="B129" s="14" t="s">
        <v>169</v>
      </c>
      <c r="C129" s="16" t="s">
        <v>170</v>
      </c>
      <c r="D129" s="52">
        <v>294</v>
      </c>
      <c r="E129" s="16" t="s">
        <v>78</v>
      </c>
      <c r="F129" s="85">
        <v>55000</v>
      </c>
      <c r="G129" s="77">
        <v>18328</v>
      </c>
      <c r="H129" s="71">
        <f t="shared" si="57"/>
        <v>1528</v>
      </c>
      <c r="I129" s="69">
        <f t="shared" si="60"/>
        <v>202</v>
      </c>
      <c r="J129" s="99">
        <f t="shared" si="58"/>
        <v>1730</v>
      </c>
      <c r="K129" s="106">
        <f t="shared" si="59"/>
        <v>16800</v>
      </c>
    </row>
    <row r="130" spans="1:11" ht="15.75">
      <c r="A130" s="14">
        <v>10</v>
      </c>
      <c r="B130" s="14" t="s">
        <v>169</v>
      </c>
      <c r="C130" s="16" t="s">
        <v>209</v>
      </c>
      <c r="D130" s="52">
        <v>327</v>
      </c>
      <c r="E130" s="16" t="s">
        <v>78</v>
      </c>
      <c r="F130" s="85">
        <v>90000</v>
      </c>
      <c r="G130" s="77">
        <v>32500</v>
      </c>
      <c r="H130" s="71">
        <f t="shared" si="57"/>
        <v>2500</v>
      </c>
      <c r="I130" s="69">
        <f t="shared" si="60"/>
        <v>359</v>
      </c>
      <c r="J130" s="99">
        <f t="shared" si="58"/>
        <v>2859</v>
      </c>
      <c r="K130" s="106">
        <f t="shared" si="59"/>
        <v>30000</v>
      </c>
    </row>
    <row r="131" spans="1:11" ht="15.75">
      <c r="A131" s="14">
        <v>11</v>
      </c>
      <c r="B131" s="14" t="s">
        <v>169</v>
      </c>
      <c r="C131" s="16" t="s">
        <v>208</v>
      </c>
      <c r="D131" s="52">
        <v>326</v>
      </c>
      <c r="E131" s="16" t="s">
        <v>78</v>
      </c>
      <c r="F131" s="85">
        <v>135000</v>
      </c>
      <c r="G131" s="77">
        <v>48750</v>
      </c>
      <c r="H131" s="71">
        <f t="shared" si="57"/>
        <v>3750</v>
      </c>
      <c r="I131" s="69">
        <f t="shared" si="60"/>
        <v>538</v>
      </c>
      <c r="J131" s="99">
        <f t="shared" si="58"/>
        <v>4288</v>
      </c>
      <c r="K131" s="106">
        <f t="shared" si="59"/>
        <v>45000</v>
      </c>
    </row>
    <row r="132" spans="1:11" ht="15.75">
      <c r="A132" s="14">
        <v>12</v>
      </c>
      <c r="B132" s="14" t="s">
        <v>169</v>
      </c>
      <c r="C132" s="16" t="s">
        <v>171</v>
      </c>
      <c r="D132" s="52">
        <v>295</v>
      </c>
      <c r="E132" s="16" t="s">
        <v>78</v>
      </c>
      <c r="F132" s="85">
        <v>80000</v>
      </c>
      <c r="G132" s="77">
        <v>26672</v>
      </c>
      <c r="H132" s="71">
        <f t="shared" si="57"/>
        <v>2222</v>
      </c>
      <c r="I132" s="69">
        <f t="shared" si="60"/>
        <v>294</v>
      </c>
      <c r="J132" s="99">
        <f t="shared" si="58"/>
        <v>2516</v>
      </c>
      <c r="K132" s="106">
        <f t="shared" si="59"/>
        <v>24450</v>
      </c>
    </row>
    <row r="133" spans="1:11" ht="15.75">
      <c r="A133" s="14">
        <v>13</v>
      </c>
      <c r="B133" s="14" t="s">
        <v>273</v>
      </c>
      <c r="C133" s="16" t="s">
        <v>274</v>
      </c>
      <c r="D133" s="52">
        <v>393</v>
      </c>
      <c r="E133" s="16" t="s">
        <v>78</v>
      </c>
      <c r="F133" s="85">
        <v>80000</v>
      </c>
      <c r="G133" s="77">
        <v>46670</v>
      </c>
      <c r="H133" s="71">
        <f t="shared" si="57"/>
        <v>2222</v>
      </c>
      <c r="I133" s="69">
        <f t="shared" si="60"/>
        <v>515</v>
      </c>
      <c r="J133" s="99">
        <f t="shared" si="58"/>
        <v>2737</v>
      </c>
      <c r="K133" s="106">
        <f t="shared" si="59"/>
        <v>44448</v>
      </c>
    </row>
    <row r="134" spans="1:11" ht="15.75">
      <c r="A134" s="14">
        <v>14</v>
      </c>
      <c r="B134" s="14" t="s">
        <v>273</v>
      </c>
      <c r="C134" s="16" t="s">
        <v>275</v>
      </c>
      <c r="D134" s="52">
        <v>394</v>
      </c>
      <c r="E134" s="16" t="s">
        <v>78</v>
      </c>
      <c r="F134" s="85">
        <v>89000</v>
      </c>
      <c r="G134" s="77">
        <v>51920</v>
      </c>
      <c r="H134" s="71">
        <f>ROUND(F134/36,0)</f>
        <v>2472</v>
      </c>
      <c r="I134" s="69">
        <f t="shared" si="60"/>
        <v>573</v>
      </c>
      <c r="J134" s="99">
        <f t="shared" si="58"/>
        <v>3045</v>
      </c>
      <c r="K134" s="106">
        <f t="shared" si="59"/>
        <v>49448</v>
      </c>
    </row>
    <row r="135" spans="1:11" ht="15.75">
      <c r="A135" s="14">
        <v>15</v>
      </c>
      <c r="B135" s="57" t="s">
        <v>109</v>
      </c>
      <c r="C135" s="58" t="s">
        <v>272</v>
      </c>
      <c r="D135" s="64">
        <v>14</v>
      </c>
      <c r="E135" s="58" t="s">
        <v>39</v>
      </c>
      <c r="F135" s="89">
        <v>42000</v>
      </c>
      <c r="G135" s="82">
        <v>17493</v>
      </c>
      <c r="H135" s="83">
        <v>1167</v>
      </c>
      <c r="I135" s="83">
        <f>ROUND(G135*11.5%*31/365,0)</f>
        <v>171</v>
      </c>
      <c r="J135" s="83">
        <f t="shared" si="58"/>
        <v>1338</v>
      </c>
      <c r="K135" s="83">
        <f t="shared" si="59"/>
        <v>16326</v>
      </c>
    </row>
    <row r="136" spans="1:11" ht="16.5">
      <c r="A136" s="34"/>
      <c r="B136" s="13" t="s">
        <v>4</v>
      </c>
      <c r="C136" s="20"/>
      <c r="D136" s="20"/>
      <c r="E136" s="20"/>
      <c r="F136" s="72">
        <f t="shared" ref="F136:K136" si="61">SUM(F121:F135)</f>
        <v>1456000</v>
      </c>
      <c r="G136" s="72">
        <f t="shared" si="61"/>
        <v>493603</v>
      </c>
      <c r="H136" s="72">
        <f t="shared" si="61"/>
        <v>42257</v>
      </c>
      <c r="I136" s="72">
        <f t="shared" si="61"/>
        <v>5427</v>
      </c>
      <c r="J136" s="72">
        <f t="shared" si="61"/>
        <v>47684</v>
      </c>
      <c r="K136" s="72">
        <f t="shared" si="61"/>
        <v>451346</v>
      </c>
    </row>
    <row r="137" spans="1:11" ht="16.5">
      <c r="A137" s="34"/>
      <c r="B137" s="29"/>
      <c r="C137" s="30"/>
      <c r="D137" s="30"/>
      <c r="E137" s="30"/>
      <c r="F137" s="74"/>
      <c r="G137" s="79"/>
      <c r="H137" s="74"/>
      <c r="I137" s="80"/>
      <c r="J137" s="74"/>
      <c r="K137" s="55"/>
    </row>
    <row r="138" spans="1:11" ht="16.5">
      <c r="A138" s="14"/>
      <c r="B138" s="29" t="s">
        <v>125</v>
      </c>
      <c r="C138" s="30"/>
      <c r="D138" s="30"/>
      <c r="E138" s="30"/>
      <c r="F138" s="78"/>
      <c r="G138" s="79"/>
      <c r="H138" s="74"/>
      <c r="I138" s="80"/>
      <c r="J138" s="74"/>
      <c r="K138" s="55"/>
    </row>
    <row r="139" spans="1:11" ht="15.75">
      <c r="A139" s="14">
        <v>1</v>
      </c>
      <c r="B139" s="14" t="s">
        <v>126</v>
      </c>
      <c r="C139" s="16" t="s">
        <v>127</v>
      </c>
      <c r="D139" s="17">
        <v>247</v>
      </c>
      <c r="E139" s="16" t="s">
        <v>78</v>
      </c>
      <c r="F139" s="70">
        <v>100000</v>
      </c>
      <c r="G139" s="70">
        <v>27772</v>
      </c>
      <c r="H139" s="71">
        <f t="shared" ref="H139" si="62">ROUND(F139/36,0)</f>
        <v>2778</v>
      </c>
      <c r="I139" s="69">
        <f>ROUND(G139*13%*31/365,0)</f>
        <v>307</v>
      </c>
      <c r="J139" s="102">
        <f t="shared" ref="J139" si="63">SUM(H139:I139)</f>
        <v>3085</v>
      </c>
      <c r="K139" s="106">
        <f t="shared" ref="K139:K146" si="64">G139-H139</f>
        <v>24994</v>
      </c>
    </row>
    <row r="140" spans="1:11" ht="15.75">
      <c r="A140" s="14">
        <v>2</v>
      </c>
      <c r="B140" s="14" t="s">
        <v>137</v>
      </c>
      <c r="C140" s="16" t="s">
        <v>138</v>
      </c>
      <c r="D140" s="17">
        <v>253</v>
      </c>
      <c r="E140" s="16" t="s">
        <v>78</v>
      </c>
      <c r="F140" s="70">
        <v>100000</v>
      </c>
      <c r="G140" s="70">
        <v>27772</v>
      </c>
      <c r="H140" s="71">
        <f>ROUND(F140/36,0)</f>
        <v>2778</v>
      </c>
      <c r="I140" s="69">
        <f t="shared" ref="I140:I146" si="65">ROUND(G140*13%*31/365,0)</f>
        <v>307</v>
      </c>
      <c r="J140" s="102">
        <f>SUM(H140:I140)</f>
        <v>3085</v>
      </c>
      <c r="K140" s="106">
        <f t="shared" si="64"/>
        <v>24994</v>
      </c>
    </row>
    <row r="141" spans="1:11" ht="15.75">
      <c r="A141" s="14">
        <v>3</v>
      </c>
      <c r="B141" s="14" t="s">
        <v>137</v>
      </c>
      <c r="C141" s="16" t="s">
        <v>207</v>
      </c>
      <c r="D141" s="17">
        <v>325</v>
      </c>
      <c r="E141" s="16" t="s">
        <v>78</v>
      </c>
      <c r="F141" s="70">
        <v>50000</v>
      </c>
      <c r="G141" s="70">
        <v>2091</v>
      </c>
      <c r="H141" s="71">
        <f>ROUND(F141/24,0)</f>
        <v>2083</v>
      </c>
      <c r="I141" s="69">
        <f t="shared" si="65"/>
        <v>23</v>
      </c>
      <c r="J141" s="102">
        <f>SUM(H141:I141)</f>
        <v>2106</v>
      </c>
      <c r="K141" s="106">
        <f t="shared" si="64"/>
        <v>8</v>
      </c>
    </row>
    <row r="142" spans="1:11" ht="15.75">
      <c r="A142" s="14">
        <v>4</v>
      </c>
      <c r="B142" s="14" t="s">
        <v>137</v>
      </c>
      <c r="C142" s="16" t="s">
        <v>230</v>
      </c>
      <c r="D142" s="17">
        <v>355</v>
      </c>
      <c r="E142" s="16" t="s">
        <v>78</v>
      </c>
      <c r="F142" s="70">
        <v>50000</v>
      </c>
      <c r="G142" s="70">
        <v>20831</v>
      </c>
      <c r="H142" s="71">
        <f>ROUND(F142/36,0)</f>
        <v>1389</v>
      </c>
      <c r="I142" s="69">
        <f t="shared" si="65"/>
        <v>230</v>
      </c>
      <c r="J142" s="102">
        <f>SUM(H142:I142)</f>
        <v>1619</v>
      </c>
      <c r="K142" s="106">
        <f t="shared" si="64"/>
        <v>19442</v>
      </c>
    </row>
    <row r="143" spans="1:11" ht="16.5">
      <c r="A143" s="14">
        <v>5</v>
      </c>
      <c r="B143" s="14" t="s">
        <v>151</v>
      </c>
      <c r="C143" s="16" t="s">
        <v>152</v>
      </c>
      <c r="D143" s="22">
        <v>272</v>
      </c>
      <c r="E143" s="22" t="s">
        <v>78</v>
      </c>
      <c r="F143" s="85">
        <v>100000</v>
      </c>
      <c r="G143" s="77">
        <v>10725</v>
      </c>
      <c r="H143" s="71">
        <f>ROUND(F143/28,0)</f>
        <v>3571</v>
      </c>
      <c r="I143" s="69">
        <f t="shared" si="65"/>
        <v>118</v>
      </c>
      <c r="J143" s="99">
        <f>SUM(H143:I143)</f>
        <v>3689</v>
      </c>
      <c r="K143" s="106">
        <f t="shared" si="64"/>
        <v>7154</v>
      </c>
    </row>
    <row r="144" spans="1:11" ht="16.5">
      <c r="A144" s="14">
        <v>6</v>
      </c>
      <c r="B144" s="14" t="s">
        <v>151</v>
      </c>
      <c r="C144" s="16" t="s">
        <v>177</v>
      </c>
      <c r="D144" s="22">
        <v>302</v>
      </c>
      <c r="E144" s="22" t="s">
        <v>78</v>
      </c>
      <c r="F144" s="85">
        <v>90000</v>
      </c>
      <c r="G144" s="77">
        <v>30000</v>
      </c>
      <c r="H144" s="71">
        <f>ROUND(F144/36,0)</f>
        <v>2500</v>
      </c>
      <c r="I144" s="69">
        <f t="shared" si="65"/>
        <v>331</v>
      </c>
      <c r="J144" s="99">
        <f t="shared" ref="J144:J145" si="66">SUM(H144:I144)</f>
        <v>2831</v>
      </c>
      <c r="K144" s="106">
        <f t="shared" si="64"/>
        <v>27500</v>
      </c>
    </row>
    <row r="145" spans="1:11" ht="16.5">
      <c r="A145" s="14">
        <v>7</v>
      </c>
      <c r="B145" s="14" t="s">
        <v>151</v>
      </c>
      <c r="C145" s="16" t="s">
        <v>178</v>
      </c>
      <c r="D145" s="22">
        <v>303</v>
      </c>
      <c r="E145" s="22" t="s">
        <v>78</v>
      </c>
      <c r="F145" s="85">
        <v>100000</v>
      </c>
      <c r="G145" s="77">
        <v>33328</v>
      </c>
      <c r="H145" s="71">
        <f>ROUND(F145/36,0)</f>
        <v>2778</v>
      </c>
      <c r="I145" s="69">
        <f t="shared" si="65"/>
        <v>368</v>
      </c>
      <c r="J145" s="99">
        <f t="shared" si="66"/>
        <v>3146</v>
      </c>
      <c r="K145" s="106">
        <f t="shared" si="64"/>
        <v>30550</v>
      </c>
    </row>
    <row r="146" spans="1:11" ht="15.75">
      <c r="A146" s="14">
        <v>8</v>
      </c>
      <c r="B146" s="14" t="s">
        <v>134</v>
      </c>
      <c r="C146" s="16" t="s">
        <v>245</v>
      </c>
      <c r="D146" s="52">
        <v>364</v>
      </c>
      <c r="E146" s="16" t="s">
        <v>78</v>
      </c>
      <c r="F146" s="85">
        <v>100000</v>
      </c>
      <c r="G146" s="70">
        <v>47218</v>
      </c>
      <c r="H146" s="71">
        <f>ROUND(F146/36,0)</f>
        <v>2778</v>
      </c>
      <c r="I146" s="69">
        <f t="shared" si="65"/>
        <v>521</v>
      </c>
      <c r="J146" s="102">
        <f>SUM(H146:I146)</f>
        <v>3299</v>
      </c>
      <c r="K146" s="106">
        <f t="shared" si="64"/>
        <v>44440</v>
      </c>
    </row>
    <row r="147" spans="1:11" ht="16.5">
      <c r="A147" s="34"/>
      <c r="B147" s="13" t="s">
        <v>4</v>
      </c>
      <c r="C147" s="20"/>
      <c r="D147" s="20"/>
      <c r="E147" s="20"/>
      <c r="F147" s="88">
        <f t="shared" ref="F147:K147" si="67">SUM(F139:F146)</f>
        <v>690000</v>
      </c>
      <c r="G147" s="88">
        <f t="shared" si="67"/>
        <v>199737</v>
      </c>
      <c r="H147" s="88">
        <f t="shared" si="67"/>
        <v>20655</v>
      </c>
      <c r="I147" s="88">
        <f t="shared" si="67"/>
        <v>2205</v>
      </c>
      <c r="J147" s="88">
        <f t="shared" si="67"/>
        <v>22860</v>
      </c>
      <c r="K147" s="88">
        <f t="shared" si="67"/>
        <v>179082</v>
      </c>
    </row>
    <row r="148" spans="1:11" ht="16.5">
      <c r="A148" s="34"/>
      <c r="B148" s="29"/>
      <c r="C148" s="30"/>
      <c r="D148" s="30"/>
      <c r="E148" s="30"/>
      <c r="F148" s="78"/>
      <c r="G148" s="79"/>
      <c r="H148" s="74"/>
      <c r="I148" s="80"/>
      <c r="J148" s="74"/>
      <c r="K148" s="55"/>
    </row>
    <row r="149" spans="1:11" ht="16.5">
      <c r="A149" s="34"/>
      <c r="B149" s="29" t="s">
        <v>148</v>
      </c>
      <c r="C149" s="30"/>
      <c r="D149" s="48"/>
      <c r="E149" s="30"/>
      <c r="F149" s="86"/>
      <c r="G149" s="79"/>
      <c r="H149" s="74"/>
      <c r="I149" s="80"/>
      <c r="J149" s="74"/>
      <c r="K149" s="55"/>
    </row>
    <row r="150" spans="1:11" ht="15.75">
      <c r="A150" s="14">
        <v>1</v>
      </c>
      <c r="B150" s="14" t="s">
        <v>148</v>
      </c>
      <c r="C150" s="16" t="s">
        <v>205</v>
      </c>
      <c r="D150" s="52">
        <v>323</v>
      </c>
      <c r="E150" s="16" t="s">
        <v>78</v>
      </c>
      <c r="F150" s="85">
        <v>100000</v>
      </c>
      <c r="G150" s="77">
        <v>36106</v>
      </c>
      <c r="H150" s="71">
        <f>ROUND(F150/36,0)</f>
        <v>2778</v>
      </c>
      <c r="I150" s="69">
        <f>ROUND(G150*13%*31/365,0)</f>
        <v>399</v>
      </c>
      <c r="J150" s="99">
        <f t="shared" ref="J150:J154" si="68">SUM(H150:I150)</f>
        <v>3177</v>
      </c>
      <c r="K150" s="106">
        <f t="shared" ref="K150:K155" si="69">G150-H150</f>
        <v>33328</v>
      </c>
    </row>
    <row r="151" spans="1:11" ht="15.75">
      <c r="A151" s="14">
        <v>2</v>
      </c>
      <c r="B151" s="14" t="s">
        <v>148</v>
      </c>
      <c r="C151" s="16" t="s">
        <v>241</v>
      </c>
      <c r="D151" s="52">
        <v>363</v>
      </c>
      <c r="E151" s="16" t="s">
        <v>78</v>
      </c>
      <c r="F151" s="85">
        <v>40000</v>
      </c>
      <c r="G151" s="77">
        <v>17780</v>
      </c>
      <c r="H151" s="71">
        <f>ROUND(F151/36,0)</f>
        <v>1111</v>
      </c>
      <c r="I151" s="69">
        <f t="shared" ref="I151:I154" si="70">ROUND(G151*13%*31/365,0)</f>
        <v>196</v>
      </c>
      <c r="J151" s="99">
        <f t="shared" si="68"/>
        <v>1307</v>
      </c>
      <c r="K151" s="106">
        <f t="shared" si="69"/>
        <v>16669</v>
      </c>
    </row>
    <row r="152" spans="1:11" ht="15.75">
      <c r="A152" s="14">
        <v>3</v>
      </c>
      <c r="B152" s="14" t="s">
        <v>148</v>
      </c>
      <c r="C152" s="16" t="s">
        <v>279</v>
      </c>
      <c r="D152" s="52">
        <v>406</v>
      </c>
      <c r="E152" s="16" t="s">
        <v>78</v>
      </c>
      <c r="F152" s="85">
        <v>260000</v>
      </c>
      <c r="G152" s="77">
        <v>147329</v>
      </c>
      <c r="H152" s="71">
        <v>8667</v>
      </c>
      <c r="I152" s="69">
        <f t="shared" si="70"/>
        <v>1627</v>
      </c>
      <c r="J152" s="99">
        <f t="shared" si="68"/>
        <v>10294</v>
      </c>
      <c r="K152" s="106">
        <f t="shared" si="69"/>
        <v>138662</v>
      </c>
    </row>
    <row r="153" spans="1:11" ht="15.75">
      <c r="A153" s="14">
        <v>4</v>
      </c>
      <c r="B153" s="14" t="s">
        <v>215</v>
      </c>
      <c r="C153" s="16" t="s">
        <v>216</v>
      </c>
      <c r="D153" s="52">
        <v>342</v>
      </c>
      <c r="E153" s="16" t="s">
        <v>78</v>
      </c>
      <c r="F153" s="85">
        <v>80000</v>
      </c>
      <c r="G153" s="77">
        <v>31116</v>
      </c>
      <c r="H153" s="71">
        <v>2222</v>
      </c>
      <c r="I153" s="69">
        <f t="shared" si="70"/>
        <v>344</v>
      </c>
      <c r="J153" s="99">
        <f t="shared" si="68"/>
        <v>2566</v>
      </c>
      <c r="K153" s="106">
        <f t="shared" si="69"/>
        <v>28894</v>
      </c>
    </row>
    <row r="154" spans="1:11" ht="15.75">
      <c r="A154" s="14">
        <v>5</v>
      </c>
      <c r="B154" s="14" t="s">
        <v>149</v>
      </c>
      <c r="C154" s="16" t="s">
        <v>150</v>
      </c>
      <c r="D154" s="52">
        <v>266</v>
      </c>
      <c r="E154" s="16" t="s">
        <v>78</v>
      </c>
      <c r="F154" s="85">
        <v>155000</v>
      </c>
      <c r="G154" s="77">
        <v>47350</v>
      </c>
      <c r="H154" s="71">
        <f t="shared" ref="H154:H155" si="71">ROUND(F154/36,0)</f>
        <v>4306</v>
      </c>
      <c r="I154" s="69">
        <f t="shared" si="70"/>
        <v>523</v>
      </c>
      <c r="J154" s="99">
        <f t="shared" si="68"/>
        <v>4829</v>
      </c>
      <c r="K154" s="106">
        <f t="shared" si="69"/>
        <v>43044</v>
      </c>
    </row>
    <row r="155" spans="1:11" ht="15.75">
      <c r="A155" s="14">
        <v>6</v>
      </c>
      <c r="B155" s="57" t="s">
        <v>149</v>
      </c>
      <c r="C155" s="58" t="s">
        <v>271</v>
      </c>
      <c r="D155" s="64">
        <v>11</v>
      </c>
      <c r="E155" s="58" t="s">
        <v>39</v>
      </c>
      <c r="F155" s="89">
        <v>40600</v>
      </c>
      <c r="G155" s="82">
        <v>30303</v>
      </c>
      <c r="H155" s="83">
        <f t="shared" si="71"/>
        <v>1128</v>
      </c>
      <c r="I155" s="83">
        <f>ROUND(G155*11.5%*31/365,0)</f>
        <v>296</v>
      </c>
      <c r="J155" s="101">
        <f>SUM(H155:I155)</f>
        <v>1424</v>
      </c>
      <c r="K155" s="106">
        <f t="shared" si="69"/>
        <v>29175</v>
      </c>
    </row>
    <row r="156" spans="1:11" ht="16.5">
      <c r="A156" s="34"/>
      <c r="B156" s="13" t="s">
        <v>4</v>
      </c>
      <c r="C156" s="20"/>
      <c r="D156" s="46"/>
      <c r="E156" s="20"/>
      <c r="F156" s="72">
        <f t="shared" ref="F156:K156" si="72">SUM(F150:F155)</f>
        <v>675600</v>
      </c>
      <c r="G156" s="72">
        <f t="shared" si="72"/>
        <v>309984</v>
      </c>
      <c r="H156" s="72">
        <f t="shared" si="72"/>
        <v>20212</v>
      </c>
      <c r="I156" s="72">
        <f t="shared" si="72"/>
        <v>3385</v>
      </c>
      <c r="J156" s="72">
        <f>SUM(J150:J155)</f>
        <v>23597</v>
      </c>
      <c r="K156" s="72">
        <f t="shared" si="72"/>
        <v>289772</v>
      </c>
    </row>
    <row r="157" spans="1:11" ht="16.5">
      <c r="A157" s="34"/>
      <c r="B157" s="29"/>
      <c r="C157" s="30"/>
      <c r="D157" s="32"/>
      <c r="E157" s="32"/>
      <c r="F157" s="74"/>
      <c r="G157" s="74"/>
      <c r="H157" s="74"/>
      <c r="I157" s="74"/>
      <c r="J157" s="74"/>
      <c r="K157" s="100"/>
    </row>
    <row r="158" spans="1:11" ht="16.5">
      <c r="A158" s="151"/>
      <c r="B158" s="152"/>
      <c r="C158" s="153"/>
      <c r="D158" s="154"/>
      <c r="E158" s="154"/>
      <c r="F158" s="137"/>
      <c r="G158" s="137"/>
      <c r="H158" s="137"/>
      <c r="I158" s="137"/>
      <c r="J158" s="137"/>
      <c r="K158" s="155"/>
    </row>
    <row r="159" spans="1:11" ht="16.5">
      <c r="A159" s="143"/>
      <c r="B159" s="29" t="s">
        <v>162</v>
      </c>
      <c r="C159" s="144"/>
      <c r="D159" s="145"/>
      <c r="E159" s="145"/>
      <c r="F159" s="146"/>
      <c r="G159" s="147"/>
      <c r="H159" s="148"/>
      <c r="I159" s="94"/>
      <c r="J159" s="149"/>
      <c r="K159" s="150"/>
    </row>
    <row r="160" spans="1:11" ht="16.5">
      <c r="A160" s="14">
        <v>1</v>
      </c>
      <c r="B160" s="67" t="s">
        <v>163</v>
      </c>
      <c r="C160" s="16" t="s">
        <v>200</v>
      </c>
      <c r="D160" s="22">
        <v>283</v>
      </c>
      <c r="E160" s="22" t="s">
        <v>78</v>
      </c>
      <c r="F160" s="85">
        <v>100000</v>
      </c>
      <c r="G160" s="77">
        <v>33328</v>
      </c>
      <c r="H160" s="71">
        <f>ROUND(F160/36,0)</f>
        <v>2778</v>
      </c>
      <c r="I160" s="69">
        <f>ROUND(G160*13%*31/365,0)</f>
        <v>368</v>
      </c>
      <c r="J160" s="104">
        <f>SUM(H160:I160)</f>
        <v>3146</v>
      </c>
      <c r="K160" s="106">
        <f t="shared" ref="K160:K162" si="73">G160-H160</f>
        <v>30550</v>
      </c>
    </row>
    <row r="161" spans="1:11" ht="16.5">
      <c r="A161" s="14">
        <v>2</v>
      </c>
      <c r="B161" s="67" t="s">
        <v>227</v>
      </c>
      <c r="C161" s="16" t="s">
        <v>228</v>
      </c>
      <c r="D161" s="22">
        <v>353</v>
      </c>
      <c r="E161" s="22" t="s">
        <v>78</v>
      </c>
      <c r="F161" s="85">
        <v>68000</v>
      </c>
      <c r="G161" s="77">
        <v>28331</v>
      </c>
      <c r="H161" s="71">
        <f>ROUND(F161/36,0)</f>
        <v>1889</v>
      </c>
      <c r="I161" s="69">
        <f t="shared" ref="I161:I162" si="74">ROUND(G161*13%*31/365,0)</f>
        <v>313</v>
      </c>
      <c r="J161" s="104">
        <f>SUM(H161:I161)</f>
        <v>2202</v>
      </c>
      <c r="K161" s="106">
        <f t="shared" si="73"/>
        <v>26442</v>
      </c>
    </row>
    <row r="162" spans="1:11" ht="16.5">
      <c r="A162" s="14">
        <v>3</v>
      </c>
      <c r="B162" s="67" t="s">
        <v>227</v>
      </c>
      <c r="C162" s="16" t="s">
        <v>258</v>
      </c>
      <c r="D162" s="22">
        <v>383</v>
      </c>
      <c r="E162" s="22" t="s">
        <v>78</v>
      </c>
      <c r="F162" s="85">
        <v>90000</v>
      </c>
      <c r="G162" s="77">
        <v>47500</v>
      </c>
      <c r="H162" s="71">
        <f>ROUND(F162/36,0)</f>
        <v>2500</v>
      </c>
      <c r="I162" s="69">
        <f t="shared" si="74"/>
        <v>524</v>
      </c>
      <c r="J162" s="104">
        <f>SUM(H162:I162)</f>
        <v>3024</v>
      </c>
      <c r="K162" s="106">
        <f t="shared" si="73"/>
        <v>45000</v>
      </c>
    </row>
    <row r="163" spans="1:11" ht="16.5">
      <c r="A163" s="34"/>
      <c r="B163" s="56" t="s">
        <v>4</v>
      </c>
      <c r="C163" s="30"/>
      <c r="D163" s="30"/>
      <c r="E163" s="30"/>
      <c r="F163" s="97">
        <f>SUM(F160:F162)</f>
        <v>258000</v>
      </c>
      <c r="G163" s="97">
        <f t="shared" ref="G163:K163" si="75">SUM(G160:G162)</f>
        <v>109159</v>
      </c>
      <c r="H163" s="97">
        <f t="shared" si="75"/>
        <v>7167</v>
      </c>
      <c r="I163" s="97">
        <f t="shared" si="75"/>
        <v>1205</v>
      </c>
      <c r="J163" s="97">
        <f t="shared" si="75"/>
        <v>8372</v>
      </c>
      <c r="K163" s="97">
        <f t="shared" si="75"/>
        <v>101992</v>
      </c>
    </row>
    <row r="164" spans="1:11" ht="16.5">
      <c r="A164" s="34"/>
      <c r="B164" s="29"/>
      <c r="C164" s="30"/>
      <c r="D164" s="30"/>
      <c r="E164" s="30"/>
      <c r="F164" s="91"/>
      <c r="G164" s="91"/>
      <c r="H164" s="74"/>
      <c r="I164" s="74"/>
      <c r="J164" s="74"/>
      <c r="K164" s="133"/>
    </row>
    <row r="165" spans="1:11" ht="16.5">
      <c r="A165" s="34"/>
      <c r="B165" s="29" t="s">
        <v>281</v>
      </c>
      <c r="C165" s="30"/>
      <c r="D165" s="30"/>
      <c r="E165" s="30"/>
      <c r="F165" s="78"/>
      <c r="G165" s="79"/>
      <c r="H165" s="74"/>
      <c r="I165" s="80"/>
      <c r="J165" s="74"/>
      <c r="K165" s="55"/>
    </row>
    <row r="166" spans="1:11" ht="16.5">
      <c r="A166" s="14">
        <v>1</v>
      </c>
      <c r="B166" s="67" t="s">
        <v>281</v>
      </c>
      <c r="C166" s="16" t="s">
        <v>206</v>
      </c>
      <c r="D166" s="22">
        <v>324</v>
      </c>
      <c r="E166" s="22" t="s">
        <v>78</v>
      </c>
      <c r="F166" s="85">
        <v>110000</v>
      </c>
      <c r="G166" s="77">
        <v>39712</v>
      </c>
      <c r="H166" s="71">
        <f>ROUND(F166/36,0)</f>
        <v>3056</v>
      </c>
      <c r="I166" s="69">
        <f>ROUND(G166*13%*31/365,0)</f>
        <v>438</v>
      </c>
      <c r="J166" s="104">
        <f>SUM(H166:I166)</f>
        <v>3494</v>
      </c>
      <c r="K166" s="106">
        <f t="shared" ref="K166" si="76">G166-H166</f>
        <v>36656</v>
      </c>
    </row>
    <row r="167" spans="1:11" ht="16.5">
      <c r="A167" s="34"/>
      <c r="B167" s="56" t="s">
        <v>4</v>
      </c>
      <c r="C167" s="30"/>
      <c r="D167" s="30"/>
      <c r="E167" s="30"/>
      <c r="F167" s="97">
        <f t="shared" ref="F167:K167" si="77">SUM(F166:F166)</f>
        <v>110000</v>
      </c>
      <c r="G167" s="97">
        <f t="shared" si="77"/>
        <v>39712</v>
      </c>
      <c r="H167" s="72">
        <f t="shared" si="77"/>
        <v>3056</v>
      </c>
      <c r="I167" s="72">
        <f t="shared" si="77"/>
        <v>438</v>
      </c>
      <c r="J167" s="72">
        <f t="shared" si="77"/>
        <v>3494</v>
      </c>
      <c r="K167" s="131">
        <f t="shared" si="77"/>
        <v>36656</v>
      </c>
    </row>
    <row r="168" spans="1:11" ht="16.5">
      <c r="A168" s="34"/>
      <c r="B168" s="29"/>
      <c r="C168" s="30"/>
      <c r="D168" s="30"/>
      <c r="E168" s="30"/>
      <c r="F168" s="97"/>
      <c r="G168" s="97"/>
      <c r="H168" s="72"/>
      <c r="I168" s="72"/>
      <c r="J168" s="72"/>
      <c r="K168" s="131"/>
    </row>
    <row r="169" spans="1:11" ht="16.5">
      <c r="A169" s="34"/>
      <c r="B169" s="29" t="s">
        <v>300</v>
      </c>
      <c r="C169" s="30"/>
      <c r="D169" s="30"/>
      <c r="E169" s="30"/>
      <c r="F169" s="78"/>
      <c r="G169" s="79"/>
      <c r="H169" s="74"/>
      <c r="I169" s="80"/>
      <c r="J169" s="74"/>
      <c r="K169" s="55"/>
    </row>
    <row r="170" spans="1:11" ht="16.5">
      <c r="A170" s="14">
        <v>1</v>
      </c>
      <c r="B170" s="67" t="s">
        <v>301</v>
      </c>
      <c r="C170" s="16" t="s">
        <v>302</v>
      </c>
      <c r="D170" s="22">
        <v>8</v>
      </c>
      <c r="E170" s="22" t="s">
        <v>78</v>
      </c>
      <c r="F170" s="85">
        <v>200000</v>
      </c>
      <c r="G170" s="77">
        <v>155552</v>
      </c>
      <c r="H170" s="71">
        <f>ROUND(F170/36,0)</f>
        <v>5556</v>
      </c>
      <c r="I170" s="69">
        <f>ROUND(G170*13%*31/365,0)</f>
        <v>1717</v>
      </c>
      <c r="J170" s="104">
        <f>SUM(H170:I170)</f>
        <v>7273</v>
      </c>
      <c r="K170" s="106">
        <f t="shared" ref="K170:K172" si="78">G170-H170</f>
        <v>149996</v>
      </c>
    </row>
    <row r="171" spans="1:11" ht="16.5">
      <c r="A171" s="152">
        <v>2</v>
      </c>
      <c r="B171" s="67" t="s">
        <v>301</v>
      </c>
      <c r="C171" s="16" t="s">
        <v>304</v>
      </c>
      <c r="D171" s="22">
        <v>12</v>
      </c>
      <c r="E171" s="22" t="s">
        <v>78</v>
      </c>
      <c r="F171" s="85">
        <v>200000</v>
      </c>
      <c r="G171" s="77">
        <v>155552</v>
      </c>
      <c r="H171" s="71">
        <f>ROUND(F171/36,0)</f>
        <v>5556</v>
      </c>
      <c r="I171" s="69">
        <f t="shared" ref="I171:I172" si="79">ROUND(G171*13%*31/365,0)</f>
        <v>1717</v>
      </c>
      <c r="J171" s="104">
        <f>SUM(H171:I171)</f>
        <v>7273</v>
      </c>
      <c r="K171" s="106">
        <f t="shared" si="78"/>
        <v>149996</v>
      </c>
    </row>
    <row r="172" spans="1:11" ht="16.5">
      <c r="A172" s="152">
        <v>3</v>
      </c>
      <c r="B172" s="152" t="s">
        <v>301</v>
      </c>
      <c r="C172" s="16" t="s">
        <v>303</v>
      </c>
      <c r="D172" s="22">
        <v>10</v>
      </c>
      <c r="E172" s="22" t="s">
        <v>78</v>
      </c>
      <c r="F172" s="85">
        <v>150000</v>
      </c>
      <c r="G172" s="77">
        <v>116664</v>
      </c>
      <c r="H172" s="71">
        <v>4167</v>
      </c>
      <c r="I172" s="69">
        <f t="shared" si="79"/>
        <v>1288</v>
      </c>
      <c r="J172" s="104">
        <f>SUM(H172:I172)</f>
        <v>5455</v>
      </c>
      <c r="K172" s="106">
        <f t="shared" si="78"/>
        <v>112497</v>
      </c>
    </row>
    <row r="173" spans="1:11" ht="16.5">
      <c r="A173" s="34"/>
      <c r="B173" s="29"/>
      <c r="C173" s="30"/>
      <c r="D173" s="30"/>
      <c r="E173" s="30"/>
      <c r="F173" s="97">
        <f>SUM(F170:F172)</f>
        <v>550000</v>
      </c>
      <c r="G173" s="97">
        <f t="shared" ref="G173:K173" si="80">SUM(G170:G172)</f>
        <v>427768</v>
      </c>
      <c r="H173" s="97">
        <f t="shared" si="80"/>
        <v>15279</v>
      </c>
      <c r="I173" s="97">
        <f t="shared" si="80"/>
        <v>4722</v>
      </c>
      <c r="J173" s="97">
        <f t="shared" si="80"/>
        <v>20001</v>
      </c>
      <c r="K173" s="97">
        <f t="shared" si="80"/>
        <v>412489</v>
      </c>
    </row>
    <row r="174" spans="1:11" ht="16.5">
      <c r="A174" s="34"/>
      <c r="B174" s="29" t="s">
        <v>352</v>
      </c>
      <c r="C174" s="30"/>
      <c r="D174" s="30"/>
      <c r="E174" s="30"/>
      <c r="F174" s="78"/>
      <c r="G174" s="79"/>
      <c r="H174" s="74"/>
      <c r="I174" s="80"/>
      <c r="J174" s="74"/>
      <c r="K174" s="55"/>
    </row>
    <row r="175" spans="1:11" ht="16.5">
      <c r="A175" s="14">
        <v>1</v>
      </c>
      <c r="B175" s="67" t="s">
        <v>350</v>
      </c>
      <c r="C175" s="16" t="s">
        <v>351</v>
      </c>
      <c r="D175" s="22">
        <v>71</v>
      </c>
      <c r="E175" s="22" t="s">
        <v>78</v>
      </c>
      <c r="F175" s="85">
        <v>180000</v>
      </c>
      <c r="G175" s="77">
        <v>180000</v>
      </c>
      <c r="H175" s="71">
        <f>ROUND(F175/36,0)</f>
        <v>5000</v>
      </c>
      <c r="I175" s="69">
        <v>3141</v>
      </c>
      <c r="J175" s="104">
        <f>SUM(H175:I175)</f>
        <v>8141</v>
      </c>
      <c r="K175" s="106">
        <f t="shared" ref="K175" si="81">G175-H175</f>
        <v>175000</v>
      </c>
    </row>
    <row r="176" spans="1:11" ht="16.5">
      <c r="A176" s="34"/>
      <c r="B176" s="29"/>
      <c r="C176" s="30"/>
      <c r="D176" s="30"/>
      <c r="E176" s="30"/>
      <c r="F176" s="97">
        <f>SUM(F175)</f>
        <v>180000</v>
      </c>
      <c r="G176" s="97">
        <f t="shared" ref="G176:K176" si="82">SUM(G175)</f>
        <v>180000</v>
      </c>
      <c r="H176" s="97">
        <f t="shared" si="82"/>
        <v>5000</v>
      </c>
      <c r="I176" s="97">
        <f t="shared" si="82"/>
        <v>3141</v>
      </c>
      <c r="J176" s="97">
        <f t="shared" si="82"/>
        <v>8141</v>
      </c>
      <c r="K176" s="97">
        <f t="shared" si="82"/>
        <v>175000</v>
      </c>
    </row>
    <row r="177" spans="1:12" ht="17.25" thickBot="1">
      <c r="A177" s="34"/>
      <c r="B177" s="29"/>
      <c r="C177" s="30"/>
      <c r="D177" s="30"/>
      <c r="E177" s="30"/>
      <c r="F177" s="97"/>
      <c r="G177" s="97"/>
      <c r="H177" s="72"/>
      <c r="I177" s="72"/>
      <c r="J177" s="72"/>
      <c r="K177" s="131"/>
    </row>
    <row r="178" spans="1:12" ht="17.25" thickBot="1">
      <c r="B178" s="51" t="s">
        <v>20</v>
      </c>
      <c r="C178" s="39"/>
      <c r="D178" s="39"/>
      <c r="E178" s="39"/>
      <c r="F178" s="72">
        <f>SUM(F6+F23+F35+F48+F62+F79+F83+F93+F112+F118+F136+F147+F156+F163+F167+F173+F176)</f>
        <v>14537600</v>
      </c>
      <c r="G178" s="72">
        <f t="shared" ref="G178:K178" si="83">SUM(G6+G23+G35+G48+G62+G79+G83+G93+G112+G118+G136+G147+G156+G163+G167+G173+G176)</f>
        <v>7467977</v>
      </c>
      <c r="H178" s="72">
        <f t="shared" si="83"/>
        <v>422651</v>
      </c>
      <c r="I178" s="72">
        <f t="shared" si="83"/>
        <v>83703</v>
      </c>
      <c r="J178" s="72">
        <f t="shared" si="83"/>
        <v>506354</v>
      </c>
      <c r="K178" s="72">
        <f t="shared" si="83"/>
        <v>7045326</v>
      </c>
    </row>
    <row r="179" spans="1:12">
      <c r="B179" s="2"/>
      <c r="C179" s="2"/>
      <c r="D179" s="3"/>
      <c r="E179" s="3"/>
      <c r="F179" s="3"/>
      <c r="G179" s="3"/>
    </row>
    <row r="180" spans="1:12">
      <c r="B180" s="2"/>
      <c r="C180" s="2"/>
      <c r="D180" s="3"/>
      <c r="E180" s="3"/>
      <c r="F180" s="3"/>
      <c r="G180" s="3"/>
    </row>
    <row r="181" spans="1:12" ht="18.75">
      <c r="E181" s="4"/>
      <c r="F181" s="1"/>
      <c r="G181" s="1"/>
      <c r="L181" t="s">
        <v>321</v>
      </c>
    </row>
    <row r="182" spans="1:12">
      <c r="F182" s="1"/>
      <c r="G182" s="1"/>
    </row>
    <row r="184" spans="1:12" ht="16.5">
      <c r="B184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6" max="10" man="1"/>
    <brk id="84" max="10" man="1"/>
    <brk id="137" max="1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dimension ref="A1:M182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5.42578125" customWidth="1"/>
    <col min="3" max="3" width="26.1406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345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56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61108</v>
      </c>
      <c r="H5" s="71">
        <f t="shared" ref="H5:H6" si="0">ROUND(F5/36,0)</f>
        <v>2778</v>
      </c>
      <c r="I5" s="69">
        <f>ROUND(G5*13%*31/365,0)</f>
        <v>675</v>
      </c>
      <c r="J5" s="71">
        <f t="shared" ref="J5:J6" si="1">SUM(H5:I5)</f>
        <v>3453</v>
      </c>
      <c r="K5" s="135">
        <f t="shared" ref="K5:K6" si="2">G5-H5</f>
        <v>58330</v>
      </c>
    </row>
    <row r="6" spans="1:11" ht="16.5">
      <c r="A6" s="10">
        <v>2</v>
      </c>
      <c r="B6" s="156" t="s">
        <v>334</v>
      </c>
      <c r="C6" s="16" t="s">
        <v>31</v>
      </c>
      <c r="D6" s="17">
        <v>122</v>
      </c>
      <c r="E6" s="16" t="s">
        <v>38</v>
      </c>
      <c r="F6" s="70">
        <v>100000</v>
      </c>
      <c r="G6" s="77">
        <v>13882</v>
      </c>
      <c r="H6" s="71">
        <f t="shared" si="0"/>
        <v>2778</v>
      </c>
      <c r="I6" s="69">
        <f t="shared" ref="I6" si="3">ROUND(G6*13%*31/365,0)</f>
        <v>153</v>
      </c>
      <c r="J6" s="71">
        <f t="shared" si="1"/>
        <v>2931</v>
      </c>
      <c r="K6" s="135">
        <f t="shared" si="2"/>
        <v>11104</v>
      </c>
    </row>
    <row r="7" spans="1:11" ht="16.5">
      <c r="A7" s="10"/>
      <c r="B7" s="13" t="s">
        <v>4</v>
      </c>
      <c r="C7" s="10"/>
      <c r="D7" s="10"/>
      <c r="E7" s="10"/>
      <c r="F7" s="127">
        <f t="shared" ref="F7:K7" si="4">SUM(F5:F6)</f>
        <v>200000</v>
      </c>
      <c r="G7" s="128">
        <f t="shared" si="4"/>
        <v>74990</v>
      </c>
      <c r="H7" s="134">
        <f t="shared" si="4"/>
        <v>5556</v>
      </c>
      <c r="I7" s="134">
        <f t="shared" si="4"/>
        <v>828</v>
      </c>
      <c r="J7" s="134">
        <f t="shared" si="4"/>
        <v>6384</v>
      </c>
      <c r="K7" s="136">
        <f t="shared" si="4"/>
        <v>69434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184029</v>
      </c>
      <c r="H9" s="71">
        <f>ROUND(F9/36,0)</f>
        <v>7361</v>
      </c>
      <c r="I9" s="69">
        <f>ROUND(G9*13%*31/365,0)</f>
        <v>2032</v>
      </c>
      <c r="J9" s="71">
        <f t="shared" ref="J9:J22" si="5">SUM(H9:I9)</f>
        <v>9393</v>
      </c>
      <c r="K9" s="106">
        <f t="shared" ref="K9:K23" si="6">G9-H9</f>
        <v>176668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137502</v>
      </c>
      <c r="H10" s="71">
        <v>4583</v>
      </c>
      <c r="I10" s="69">
        <f t="shared" ref="I10:I23" si="7">ROUND(G10*13%*31/365,0)</f>
        <v>1518</v>
      </c>
      <c r="J10" s="71">
        <f t="shared" si="5"/>
        <v>6101</v>
      </c>
      <c r="K10" s="106">
        <f t="shared" si="6"/>
        <v>132919</v>
      </c>
    </row>
    <row r="11" spans="1:11" ht="15.75">
      <c r="A11" s="15">
        <v>3</v>
      </c>
      <c r="B11" s="14" t="s">
        <v>9</v>
      </c>
      <c r="C11" s="16" t="s">
        <v>90</v>
      </c>
      <c r="D11" s="17">
        <v>213</v>
      </c>
      <c r="E11" s="16" t="s">
        <v>38</v>
      </c>
      <c r="F11" s="70">
        <v>90000</v>
      </c>
      <c r="G11" s="77">
        <v>25000</v>
      </c>
      <c r="H11" s="71">
        <f>ROUND(F11/36,0)</f>
        <v>2500</v>
      </c>
      <c r="I11" s="69">
        <f t="shared" si="7"/>
        <v>276</v>
      </c>
      <c r="J11" s="71">
        <f t="shared" si="5"/>
        <v>2776</v>
      </c>
      <c r="K11" s="106">
        <f t="shared" si="6"/>
        <v>22500</v>
      </c>
    </row>
    <row r="12" spans="1:11" ht="15.75">
      <c r="A12" s="15">
        <v>4</v>
      </c>
      <c r="B12" s="14" t="s">
        <v>6</v>
      </c>
      <c r="C12" s="16" t="s">
        <v>121</v>
      </c>
      <c r="D12" s="26" t="s">
        <v>136</v>
      </c>
      <c r="E12" s="16" t="s">
        <v>38</v>
      </c>
      <c r="F12" s="70">
        <v>100000</v>
      </c>
      <c r="G12" s="77">
        <v>21875</v>
      </c>
      <c r="H12" s="71">
        <f>ROUND(F12/32,0)</f>
        <v>3125</v>
      </c>
      <c r="I12" s="69">
        <f t="shared" si="7"/>
        <v>242</v>
      </c>
      <c r="J12" s="99">
        <f>SUM(H12:I12)</f>
        <v>3367</v>
      </c>
      <c r="K12" s="106">
        <f>G12-H12</f>
        <v>18750</v>
      </c>
    </row>
    <row r="13" spans="1:11" ht="15.75">
      <c r="A13" s="15">
        <v>5</v>
      </c>
      <c r="B13" s="14" t="s">
        <v>7</v>
      </c>
      <c r="C13" s="16" t="s">
        <v>34</v>
      </c>
      <c r="D13" s="17">
        <v>143</v>
      </c>
      <c r="E13" s="16" t="s">
        <v>38</v>
      </c>
      <c r="F13" s="70">
        <v>100000</v>
      </c>
      <c r="G13" s="77">
        <v>19438</v>
      </c>
      <c r="H13" s="71">
        <f t="shared" ref="H13:H20" si="8">ROUND(F13/36,0)</f>
        <v>2778</v>
      </c>
      <c r="I13" s="69">
        <f t="shared" si="7"/>
        <v>215</v>
      </c>
      <c r="J13" s="71">
        <f t="shared" si="5"/>
        <v>2993</v>
      </c>
      <c r="K13" s="106">
        <f t="shared" si="6"/>
        <v>16660</v>
      </c>
    </row>
    <row r="14" spans="1:11" ht="16.5">
      <c r="A14" s="15">
        <v>6</v>
      </c>
      <c r="B14" s="14" t="s">
        <v>7</v>
      </c>
      <c r="C14" s="116" t="s">
        <v>58</v>
      </c>
      <c r="D14" s="17">
        <v>144</v>
      </c>
      <c r="E14" s="16" t="s">
        <v>38</v>
      </c>
      <c r="F14" s="70">
        <v>85000</v>
      </c>
      <c r="G14" s="77">
        <v>16531</v>
      </c>
      <c r="H14" s="71">
        <f t="shared" si="8"/>
        <v>2361</v>
      </c>
      <c r="I14" s="69">
        <f t="shared" si="7"/>
        <v>183</v>
      </c>
      <c r="J14" s="71">
        <f t="shared" si="5"/>
        <v>2544</v>
      </c>
      <c r="K14" s="106">
        <f t="shared" si="6"/>
        <v>14170</v>
      </c>
    </row>
    <row r="15" spans="1:11" ht="15.75">
      <c r="A15" s="15">
        <v>7</v>
      </c>
      <c r="B15" s="14" t="s">
        <v>7</v>
      </c>
      <c r="C15" s="16" t="s">
        <v>35</v>
      </c>
      <c r="D15" s="17">
        <v>145</v>
      </c>
      <c r="E15" s="16" t="s">
        <v>38</v>
      </c>
      <c r="F15" s="70">
        <v>90000</v>
      </c>
      <c r="G15" s="77">
        <v>17500</v>
      </c>
      <c r="H15" s="71">
        <f t="shared" si="8"/>
        <v>2500</v>
      </c>
      <c r="I15" s="69">
        <f t="shared" si="7"/>
        <v>193</v>
      </c>
      <c r="J15" s="71">
        <f t="shared" si="5"/>
        <v>2693</v>
      </c>
      <c r="K15" s="106">
        <f t="shared" si="6"/>
        <v>15000</v>
      </c>
    </row>
    <row r="16" spans="1:11" ht="15.75">
      <c r="A16" s="15">
        <v>8</v>
      </c>
      <c r="B16" s="14" t="s">
        <v>7</v>
      </c>
      <c r="C16" s="16" t="s">
        <v>168</v>
      </c>
      <c r="D16" s="17">
        <v>293</v>
      </c>
      <c r="E16" s="16" t="s">
        <v>38</v>
      </c>
      <c r="F16" s="70">
        <v>90000</v>
      </c>
      <c r="G16" s="77">
        <v>18631</v>
      </c>
      <c r="H16" s="71">
        <f>ROUND(F16/29,0)</f>
        <v>3103</v>
      </c>
      <c r="I16" s="69">
        <f t="shared" si="7"/>
        <v>206</v>
      </c>
      <c r="J16" s="71">
        <f t="shared" si="5"/>
        <v>3309</v>
      </c>
      <c r="K16" s="106">
        <f t="shared" si="6"/>
        <v>15528</v>
      </c>
    </row>
    <row r="17" spans="1:11" ht="15.75">
      <c r="A17" s="15">
        <v>9</v>
      </c>
      <c r="B17" s="14" t="s">
        <v>5</v>
      </c>
      <c r="C17" s="16" t="s">
        <v>142</v>
      </c>
      <c r="D17" s="17">
        <v>257</v>
      </c>
      <c r="E17" s="16" t="s">
        <v>38</v>
      </c>
      <c r="F17" s="70">
        <v>100000</v>
      </c>
      <c r="G17" s="77">
        <v>16675</v>
      </c>
      <c r="H17" s="71">
        <f>ROUND(F17/30,0)</f>
        <v>3333</v>
      </c>
      <c r="I17" s="69">
        <f t="shared" si="7"/>
        <v>184</v>
      </c>
      <c r="J17" s="71">
        <f t="shared" si="5"/>
        <v>3517</v>
      </c>
      <c r="K17" s="106">
        <f t="shared" si="6"/>
        <v>13342</v>
      </c>
    </row>
    <row r="18" spans="1:11" ht="15.75">
      <c r="A18" s="15">
        <v>10</v>
      </c>
      <c r="B18" s="14" t="s">
        <v>5</v>
      </c>
      <c r="C18" s="16" t="s">
        <v>143</v>
      </c>
      <c r="D18" s="17">
        <v>258</v>
      </c>
      <c r="E18" s="16" t="s">
        <v>38</v>
      </c>
      <c r="F18" s="70">
        <v>100000</v>
      </c>
      <c r="G18" s="77">
        <v>16675</v>
      </c>
      <c r="H18" s="71">
        <f>ROUND(F18/30,0)</f>
        <v>3333</v>
      </c>
      <c r="I18" s="69">
        <f t="shared" si="7"/>
        <v>184</v>
      </c>
      <c r="J18" s="71">
        <f t="shared" si="5"/>
        <v>3517</v>
      </c>
      <c r="K18" s="106">
        <f t="shared" si="6"/>
        <v>13342</v>
      </c>
    </row>
    <row r="19" spans="1:11" ht="15.75">
      <c r="A19" s="15">
        <v>11</v>
      </c>
      <c r="B19" s="14" t="s">
        <v>5</v>
      </c>
      <c r="C19" s="16" t="s">
        <v>159</v>
      </c>
      <c r="D19" s="17">
        <v>275</v>
      </c>
      <c r="E19" s="16" t="s">
        <v>38</v>
      </c>
      <c r="F19" s="70">
        <v>200000</v>
      </c>
      <c r="G19" s="77">
        <v>58832</v>
      </c>
      <c r="H19" s="71">
        <f>ROUND(F19/34,0)</f>
        <v>5882</v>
      </c>
      <c r="I19" s="69">
        <f t="shared" si="7"/>
        <v>650</v>
      </c>
      <c r="J19" s="71">
        <f t="shared" si="5"/>
        <v>6532</v>
      </c>
      <c r="K19" s="106">
        <f t="shared" si="6"/>
        <v>52950</v>
      </c>
    </row>
    <row r="20" spans="1:11" ht="15.75">
      <c r="A20" s="15">
        <v>12</v>
      </c>
      <c r="B20" s="14" t="s">
        <v>128</v>
      </c>
      <c r="C20" s="16" t="s">
        <v>166</v>
      </c>
      <c r="D20" s="17">
        <v>291</v>
      </c>
      <c r="E20" s="16" t="s">
        <v>38</v>
      </c>
      <c r="F20" s="70">
        <v>150000</v>
      </c>
      <c r="G20" s="77">
        <v>54159</v>
      </c>
      <c r="H20" s="71">
        <f t="shared" si="8"/>
        <v>4167</v>
      </c>
      <c r="I20" s="69">
        <f t="shared" si="7"/>
        <v>598</v>
      </c>
      <c r="J20" s="71">
        <f t="shared" si="5"/>
        <v>4765</v>
      </c>
      <c r="K20" s="106">
        <f t="shared" si="6"/>
        <v>49992</v>
      </c>
    </row>
    <row r="21" spans="1:11" ht="15.75">
      <c r="A21" s="15">
        <v>13</v>
      </c>
      <c r="B21" s="14" t="s">
        <v>179</v>
      </c>
      <c r="C21" s="16" t="s">
        <v>160</v>
      </c>
      <c r="D21" s="17">
        <v>276</v>
      </c>
      <c r="E21" s="16" t="s">
        <v>38</v>
      </c>
      <c r="F21" s="70">
        <v>100000</v>
      </c>
      <c r="G21" s="77">
        <v>29416</v>
      </c>
      <c r="H21" s="71">
        <f>ROUND(F21/34,0)</f>
        <v>2941</v>
      </c>
      <c r="I21" s="69">
        <f t="shared" si="7"/>
        <v>325</v>
      </c>
      <c r="J21" s="71">
        <f t="shared" si="5"/>
        <v>3266</v>
      </c>
      <c r="K21" s="106">
        <f t="shared" si="6"/>
        <v>26475</v>
      </c>
    </row>
    <row r="22" spans="1:11" ht="15.75">
      <c r="A22" s="15">
        <v>14</v>
      </c>
      <c r="B22" s="14" t="s">
        <v>179</v>
      </c>
      <c r="C22" s="16" t="s">
        <v>180</v>
      </c>
      <c r="D22" s="17">
        <v>304</v>
      </c>
      <c r="E22" s="16" t="s">
        <v>38</v>
      </c>
      <c r="F22" s="70">
        <v>120000</v>
      </c>
      <c r="G22" s="77">
        <v>43341</v>
      </c>
      <c r="H22" s="71">
        <f>ROUND(F22/36,0)</f>
        <v>3333</v>
      </c>
      <c r="I22" s="69">
        <f t="shared" si="7"/>
        <v>479</v>
      </c>
      <c r="J22" s="71">
        <f t="shared" si="5"/>
        <v>3812</v>
      </c>
      <c r="K22" s="106">
        <f t="shared" si="6"/>
        <v>40008</v>
      </c>
    </row>
    <row r="23" spans="1:11" ht="16.5">
      <c r="A23" s="15">
        <v>15</v>
      </c>
      <c r="B23" s="156" t="s">
        <v>259</v>
      </c>
      <c r="C23" s="16" t="s">
        <v>261</v>
      </c>
      <c r="D23" s="17">
        <v>385</v>
      </c>
      <c r="E23" s="16" t="s">
        <v>38</v>
      </c>
      <c r="F23" s="70">
        <v>70000</v>
      </c>
      <c r="G23" s="77">
        <v>40840</v>
      </c>
      <c r="H23" s="71">
        <v>1944</v>
      </c>
      <c r="I23" s="69">
        <f t="shared" si="7"/>
        <v>451</v>
      </c>
      <c r="J23" s="71">
        <f>SUM(H23:I23)</f>
        <v>2395</v>
      </c>
      <c r="K23" s="106">
        <f t="shared" si="6"/>
        <v>38896</v>
      </c>
    </row>
    <row r="24" spans="1:11" ht="16.5">
      <c r="A24" s="15"/>
      <c r="B24" s="13" t="s">
        <v>4</v>
      </c>
      <c r="C24" s="20"/>
      <c r="D24" s="20"/>
      <c r="E24" s="20"/>
      <c r="F24" s="72">
        <f>SUM(F9:F23)</f>
        <v>1825000</v>
      </c>
      <c r="G24" s="72">
        <f t="shared" ref="G24:K24" si="9">SUM(G9:G23)</f>
        <v>700444</v>
      </c>
      <c r="H24" s="72">
        <f t="shared" si="9"/>
        <v>53244</v>
      </c>
      <c r="I24" s="72">
        <f t="shared" si="9"/>
        <v>7736</v>
      </c>
      <c r="J24" s="72">
        <f t="shared" si="9"/>
        <v>60980</v>
      </c>
      <c r="K24" s="72">
        <f t="shared" si="9"/>
        <v>647200</v>
      </c>
    </row>
    <row r="25" spans="1:11" ht="16.5">
      <c r="A25" s="28"/>
      <c r="B25" s="29"/>
      <c r="C25" s="30"/>
      <c r="D25" s="30"/>
      <c r="E25" s="30"/>
      <c r="F25" s="78"/>
      <c r="G25" s="79"/>
      <c r="H25" s="74"/>
      <c r="I25" s="80"/>
      <c r="J25" s="74"/>
      <c r="K25" s="106"/>
    </row>
    <row r="26" spans="1:11" ht="16.5">
      <c r="A26" s="28"/>
      <c r="B26" s="29" t="s">
        <v>10</v>
      </c>
      <c r="C26" s="30"/>
      <c r="D26" s="30"/>
      <c r="E26" s="30"/>
      <c r="F26" s="78"/>
      <c r="G26" s="79"/>
      <c r="H26" s="76"/>
      <c r="I26" s="80"/>
      <c r="J26" s="76"/>
      <c r="K26" s="55"/>
    </row>
    <row r="27" spans="1:11" ht="15.75">
      <c r="A27" s="15">
        <v>1</v>
      </c>
      <c r="B27" s="158" t="s">
        <v>10</v>
      </c>
      <c r="C27" s="16" t="s">
        <v>140</v>
      </c>
      <c r="D27" s="26" t="s">
        <v>141</v>
      </c>
      <c r="E27" s="16" t="s">
        <v>38</v>
      </c>
      <c r="F27" s="70">
        <v>250000</v>
      </c>
      <c r="G27" s="77">
        <v>76400</v>
      </c>
      <c r="H27" s="71">
        <v>6944</v>
      </c>
      <c r="I27" s="69">
        <f>ROUND(G27*13%*31/365,0)</f>
        <v>844</v>
      </c>
      <c r="J27" s="69">
        <f t="shared" ref="J27:J32" si="10">SUM(H27:I27)</f>
        <v>7788</v>
      </c>
      <c r="K27" s="106">
        <f t="shared" ref="K27:K34" si="11">G27-H27</f>
        <v>69456</v>
      </c>
    </row>
    <row r="28" spans="1:11" ht="15.75">
      <c r="A28" s="15">
        <v>2</v>
      </c>
      <c r="B28" s="158" t="s">
        <v>91</v>
      </c>
      <c r="C28" s="16" t="s">
        <v>93</v>
      </c>
      <c r="D28" s="26" t="s">
        <v>95</v>
      </c>
      <c r="E28" s="16" t="s">
        <v>38</v>
      </c>
      <c r="F28" s="70">
        <v>25000</v>
      </c>
      <c r="G28" s="77">
        <v>6262</v>
      </c>
      <c r="H28" s="71">
        <v>694</v>
      </c>
      <c r="I28" s="69">
        <f t="shared" ref="I28:I35" si="12">ROUND(G28*13%*31/365,0)</f>
        <v>69</v>
      </c>
      <c r="J28" s="69">
        <f t="shared" si="10"/>
        <v>763</v>
      </c>
      <c r="K28" s="106">
        <f t="shared" si="11"/>
        <v>5568</v>
      </c>
    </row>
    <row r="29" spans="1:11" ht="15.75">
      <c r="A29" s="15">
        <v>3</v>
      </c>
      <c r="B29" s="158" t="s">
        <v>182</v>
      </c>
      <c r="C29" s="16" t="s">
        <v>50</v>
      </c>
      <c r="D29" s="26" t="s">
        <v>183</v>
      </c>
      <c r="E29" s="16" t="s">
        <v>38</v>
      </c>
      <c r="F29" s="70">
        <v>50000</v>
      </c>
      <c r="G29" s="77">
        <v>7578</v>
      </c>
      <c r="H29" s="71">
        <v>1389</v>
      </c>
      <c r="I29" s="69">
        <f t="shared" si="12"/>
        <v>84</v>
      </c>
      <c r="J29" s="69">
        <f t="shared" si="10"/>
        <v>1473</v>
      </c>
      <c r="K29" s="106">
        <f t="shared" si="11"/>
        <v>6189</v>
      </c>
    </row>
    <row r="30" spans="1:11" ht="15.75">
      <c r="A30" s="15">
        <v>4</v>
      </c>
      <c r="B30" s="158" t="s">
        <v>182</v>
      </c>
      <c r="C30" s="16" t="s">
        <v>194</v>
      </c>
      <c r="D30" s="26" t="s">
        <v>195</v>
      </c>
      <c r="E30" s="16" t="s">
        <v>38</v>
      </c>
      <c r="F30" s="70">
        <v>120000</v>
      </c>
      <c r="G30" s="77">
        <v>43341</v>
      </c>
      <c r="H30" s="71">
        <v>3333</v>
      </c>
      <c r="I30" s="69">
        <f t="shared" si="12"/>
        <v>479</v>
      </c>
      <c r="J30" s="69">
        <f t="shared" si="10"/>
        <v>3812</v>
      </c>
      <c r="K30" s="106">
        <f t="shared" si="11"/>
        <v>40008</v>
      </c>
    </row>
    <row r="31" spans="1:11" ht="15.75">
      <c r="A31" s="15">
        <v>5</v>
      </c>
      <c r="B31" s="158" t="s">
        <v>268</v>
      </c>
      <c r="C31" s="16" t="s">
        <v>202</v>
      </c>
      <c r="D31" s="26" t="s">
        <v>203</v>
      </c>
      <c r="E31" s="16" t="s">
        <v>38</v>
      </c>
      <c r="F31" s="70">
        <v>90000</v>
      </c>
      <c r="G31" s="77">
        <v>35000</v>
      </c>
      <c r="H31" s="71">
        <f t="shared" ref="H31:H34" si="13">ROUND(F31/36,0)</f>
        <v>2500</v>
      </c>
      <c r="I31" s="69">
        <f t="shared" si="12"/>
        <v>386</v>
      </c>
      <c r="J31" s="69">
        <f t="shared" si="10"/>
        <v>2886</v>
      </c>
      <c r="K31" s="106">
        <f t="shared" si="11"/>
        <v>32500</v>
      </c>
    </row>
    <row r="32" spans="1:11" ht="15.75">
      <c r="A32" s="15">
        <v>6</v>
      </c>
      <c r="B32" s="158" t="s">
        <v>182</v>
      </c>
      <c r="C32" s="16" t="s">
        <v>221</v>
      </c>
      <c r="D32" s="26" t="s">
        <v>219</v>
      </c>
      <c r="E32" s="16" t="s">
        <v>38</v>
      </c>
      <c r="F32" s="70">
        <v>85000</v>
      </c>
      <c r="G32" s="77">
        <v>37780</v>
      </c>
      <c r="H32" s="71">
        <f t="shared" si="13"/>
        <v>2361</v>
      </c>
      <c r="I32" s="69">
        <f t="shared" si="12"/>
        <v>417</v>
      </c>
      <c r="J32" s="69">
        <f t="shared" si="10"/>
        <v>2778</v>
      </c>
      <c r="K32" s="106">
        <f t="shared" si="11"/>
        <v>35419</v>
      </c>
    </row>
    <row r="33" spans="1:11" ht="15.75">
      <c r="A33" s="15">
        <v>7</v>
      </c>
      <c r="B33" s="158" t="s">
        <v>120</v>
      </c>
      <c r="C33" s="16" t="s">
        <v>305</v>
      </c>
      <c r="D33" s="26" t="s">
        <v>306</v>
      </c>
      <c r="E33" s="16" t="s">
        <v>38</v>
      </c>
      <c r="F33" s="70">
        <v>170000</v>
      </c>
      <c r="G33" s="77">
        <v>136946</v>
      </c>
      <c r="H33" s="71">
        <f t="shared" si="13"/>
        <v>4722</v>
      </c>
      <c r="I33" s="69">
        <f t="shared" si="12"/>
        <v>1512</v>
      </c>
      <c r="J33" s="69">
        <f t="shared" ref="J33:J34" si="14">SUM(H33:I33)</f>
        <v>6234</v>
      </c>
      <c r="K33" s="106">
        <f t="shared" si="11"/>
        <v>132224</v>
      </c>
    </row>
    <row r="34" spans="1:11" ht="15.75">
      <c r="A34" s="15">
        <v>8</v>
      </c>
      <c r="B34" s="158" t="s">
        <v>120</v>
      </c>
      <c r="C34" s="16" t="s">
        <v>307</v>
      </c>
      <c r="D34" s="26" t="s">
        <v>308</v>
      </c>
      <c r="E34" s="16" t="s">
        <v>38</v>
      </c>
      <c r="F34" s="70">
        <v>150000</v>
      </c>
      <c r="G34" s="77">
        <v>120831</v>
      </c>
      <c r="H34" s="71">
        <f t="shared" si="13"/>
        <v>4167</v>
      </c>
      <c r="I34" s="69">
        <f t="shared" si="12"/>
        <v>1334</v>
      </c>
      <c r="J34" s="69">
        <f t="shared" si="14"/>
        <v>5501</v>
      </c>
      <c r="K34" s="106">
        <f t="shared" si="11"/>
        <v>116664</v>
      </c>
    </row>
    <row r="35" spans="1:11" ht="15.75">
      <c r="A35" s="15">
        <v>9</v>
      </c>
      <c r="B35" s="158" t="s">
        <v>120</v>
      </c>
      <c r="C35" s="16" t="s">
        <v>325</v>
      </c>
      <c r="D35" s="26" t="s">
        <v>326</v>
      </c>
      <c r="E35" s="16" t="s">
        <v>38</v>
      </c>
      <c r="F35" s="70">
        <v>130000</v>
      </c>
      <c r="G35" s="77">
        <v>119167</v>
      </c>
      <c r="H35" s="71">
        <v>3611</v>
      </c>
      <c r="I35" s="69">
        <f t="shared" si="12"/>
        <v>1316</v>
      </c>
      <c r="J35" s="69">
        <f>SUM(H35:I35)</f>
        <v>4927</v>
      </c>
      <c r="K35" s="106">
        <f>G35-H35</f>
        <v>115556</v>
      </c>
    </row>
    <row r="36" spans="1:11" ht="16.5">
      <c r="A36" s="15"/>
      <c r="B36" s="13" t="s">
        <v>4</v>
      </c>
      <c r="C36" s="20"/>
      <c r="D36" s="20"/>
      <c r="E36" s="20"/>
      <c r="F36" s="72">
        <f>SUM(F27:F35)</f>
        <v>1070000</v>
      </c>
      <c r="G36" s="72">
        <f t="shared" ref="G36:K36" si="15">SUM(G27:G35)</f>
        <v>583305</v>
      </c>
      <c r="H36" s="72">
        <f t="shared" si="15"/>
        <v>29721</v>
      </c>
      <c r="I36" s="72">
        <f t="shared" si="15"/>
        <v>6441</v>
      </c>
      <c r="J36" s="72">
        <f t="shared" si="15"/>
        <v>36162</v>
      </c>
      <c r="K36" s="72">
        <f t="shared" si="15"/>
        <v>553584</v>
      </c>
    </row>
    <row r="37" spans="1:11" ht="16.5">
      <c r="A37" s="28"/>
      <c r="B37" s="29"/>
      <c r="C37" s="30"/>
      <c r="D37" s="30"/>
      <c r="E37" s="30"/>
      <c r="F37" s="78"/>
      <c r="G37" s="79"/>
      <c r="H37" s="74"/>
      <c r="I37" s="80"/>
      <c r="J37" s="74"/>
      <c r="K37" s="55"/>
    </row>
    <row r="38" spans="1:11" ht="16.5">
      <c r="A38" s="28"/>
      <c r="B38" s="29" t="s">
        <v>11</v>
      </c>
      <c r="C38" s="30"/>
      <c r="D38" s="30"/>
      <c r="E38" s="30"/>
      <c r="F38" s="78"/>
      <c r="G38" s="79"/>
      <c r="H38" s="76"/>
      <c r="I38" s="80"/>
      <c r="J38" s="76"/>
      <c r="K38" s="55"/>
    </row>
    <row r="39" spans="1:11" ht="15.75">
      <c r="A39" s="15">
        <v>1</v>
      </c>
      <c r="B39" s="14" t="s">
        <v>12</v>
      </c>
      <c r="C39" s="16" t="s">
        <v>41</v>
      </c>
      <c r="D39" s="19">
        <v>111</v>
      </c>
      <c r="E39" s="16" t="s">
        <v>38</v>
      </c>
      <c r="F39" s="70">
        <v>165000</v>
      </c>
      <c r="G39" s="77">
        <v>22927</v>
      </c>
      <c r="H39" s="71">
        <f t="shared" ref="H39:H43" si="16">ROUND(F39/36,0)</f>
        <v>4583</v>
      </c>
      <c r="I39" s="69">
        <f>ROUND(G39*13%*31/365,0)</f>
        <v>253</v>
      </c>
      <c r="J39" s="99">
        <f t="shared" ref="J39:J46" si="17">SUM(H39:I39)</f>
        <v>4836</v>
      </c>
      <c r="K39" s="106">
        <f t="shared" ref="K39:K46" si="18">G39-H39</f>
        <v>18344</v>
      </c>
    </row>
    <row r="40" spans="1:11" ht="15.75">
      <c r="A40" s="15">
        <v>2</v>
      </c>
      <c r="B40" s="14" t="s">
        <v>12</v>
      </c>
      <c r="C40" s="16" t="s">
        <v>45</v>
      </c>
      <c r="D40" s="19">
        <v>116</v>
      </c>
      <c r="E40" s="16" t="s">
        <v>38</v>
      </c>
      <c r="F40" s="70">
        <v>125000</v>
      </c>
      <c r="G40" s="77">
        <v>17368</v>
      </c>
      <c r="H40" s="71">
        <f>ROUND(F40/36,0)</f>
        <v>3472</v>
      </c>
      <c r="I40" s="69">
        <f t="shared" ref="I40:I46" si="19">ROUND(G40*13%*31/365,0)</f>
        <v>192</v>
      </c>
      <c r="J40" s="99">
        <f t="shared" si="17"/>
        <v>3664</v>
      </c>
      <c r="K40" s="106">
        <f t="shared" si="18"/>
        <v>13896</v>
      </c>
    </row>
    <row r="41" spans="1:11" ht="15.75">
      <c r="A41" s="15">
        <v>3</v>
      </c>
      <c r="B41" s="14" t="s">
        <v>11</v>
      </c>
      <c r="C41" s="16" t="s">
        <v>47</v>
      </c>
      <c r="D41" s="19">
        <v>124</v>
      </c>
      <c r="E41" s="16" t="s">
        <v>38</v>
      </c>
      <c r="F41" s="70">
        <v>50000</v>
      </c>
      <c r="G41" s="77">
        <v>6941</v>
      </c>
      <c r="H41" s="71">
        <f>ROUND(F41/36,0)</f>
        <v>1389</v>
      </c>
      <c r="I41" s="69">
        <f t="shared" si="19"/>
        <v>77</v>
      </c>
      <c r="J41" s="99">
        <f t="shared" si="17"/>
        <v>1466</v>
      </c>
      <c r="K41" s="106">
        <f t="shared" si="18"/>
        <v>5552</v>
      </c>
    </row>
    <row r="42" spans="1:11" ht="15.75">
      <c r="A42" s="15">
        <v>4</v>
      </c>
      <c r="B42" s="14" t="s">
        <v>11</v>
      </c>
      <c r="C42" s="16" t="s">
        <v>344</v>
      </c>
      <c r="D42" s="19">
        <v>66</v>
      </c>
      <c r="E42" s="16" t="s">
        <v>38</v>
      </c>
      <c r="F42" s="70">
        <v>250000</v>
      </c>
      <c r="G42" s="77">
        <v>250000</v>
      </c>
      <c r="H42" s="71">
        <f>ROUND(F42/36,0)</f>
        <v>6944</v>
      </c>
      <c r="I42" s="69">
        <v>3294</v>
      </c>
      <c r="J42" s="99">
        <f t="shared" ref="J42" si="20">SUM(H42:I42)</f>
        <v>10238</v>
      </c>
      <c r="K42" s="106">
        <f t="shared" ref="K42" si="21">G42-H42</f>
        <v>243056</v>
      </c>
    </row>
    <row r="43" spans="1:11" ht="15.75">
      <c r="A43" s="15">
        <v>5</v>
      </c>
      <c r="B43" s="14" t="s">
        <v>13</v>
      </c>
      <c r="C43" s="16" t="s">
        <v>46</v>
      </c>
      <c r="D43" s="19">
        <v>117</v>
      </c>
      <c r="E43" s="16" t="s">
        <v>38</v>
      </c>
      <c r="F43" s="70">
        <v>100000</v>
      </c>
      <c r="G43" s="77">
        <v>13882</v>
      </c>
      <c r="H43" s="71">
        <f t="shared" si="16"/>
        <v>2778</v>
      </c>
      <c r="I43" s="69">
        <f t="shared" si="19"/>
        <v>153</v>
      </c>
      <c r="J43" s="99">
        <f t="shared" si="17"/>
        <v>2931</v>
      </c>
      <c r="K43" s="106">
        <f t="shared" si="18"/>
        <v>11104</v>
      </c>
    </row>
    <row r="44" spans="1:11" ht="15.75">
      <c r="A44" s="15">
        <v>6</v>
      </c>
      <c r="B44" s="14" t="s">
        <v>13</v>
      </c>
      <c r="C44" s="16" t="s">
        <v>343</v>
      </c>
      <c r="D44" s="19">
        <v>65</v>
      </c>
      <c r="E44" s="16" t="s">
        <v>38</v>
      </c>
      <c r="F44" s="70">
        <v>180000</v>
      </c>
      <c r="G44" s="77">
        <v>180000</v>
      </c>
      <c r="H44" s="71">
        <f t="shared" ref="H44" si="22">ROUND(F44/36,0)</f>
        <v>5000</v>
      </c>
      <c r="I44" s="69">
        <v>2372</v>
      </c>
      <c r="J44" s="99">
        <f t="shared" ref="J44" si="23">SUM(H44:I44)</f>
        <v>7372</v>
      </c>
      <c r="K44" s="106">
        <f t="shared" ref="K44" si="24">G44-H44</f>
        <v>175000</v>
      </c>
    </row>
    <row r="45" spans="1:11" ht="15.75">
      <c r="A45" s="15">
        <v>7</v>
      </c>
      <c r="B45" s="14" t="s">
        <v>73</v>
      </c>
      <c r="C45" s="16" t="s">
        <v>214</v>
      </c>
      <c r="D45" s="19">
        <v>341</v>
      </c>
      <c r="E45" s="16" t="s">
        <v>38</v>
      </c>
      <c r="F45" s="70">
        <v>110000</v>
      </c>
      <c r="G45" s="77">
        <v>45803</v>
      </c>
      <c r="H45" s="71">
        <v>3057</v>
      </c>
      <c r="I45" s="69">
        <f t="shared" si="19"/>
        <v>506</v>
      </c>
      <c r="J45" s="99">
        <f t="shared" si="17"/>
        <v>3563</v>
      </c>
      <c r="K45" s="106">
        <f t="shared" si="18"/>
        <v>42746</v>
      </c>
    </row>
    <row r="46" spans="1:11" ht="15.75">
      <c r="A46" s="15">
        <v>8</v>
      </c>
      <c r="B46" s="14" t="s">
        <v>73</v>
      </c>
      <c r="C46" s="16" t="s">
        <v>96</v>
      </c>
      <c r="D46" s="19">
        <v>221</v>
      </c>
      <c r="E46" s="16" t="s">
        <v>38</v>
      </c>
      <c r="F46" s="70">
        <v>100000</v>
      </c>
      <c r="G46" s="77">
        <v>27772</v>
      </c>
      <c r="H46" s="71">
        <f>ROUND(F46/36,0)</f>
        <v>2778</v>
      </c>
      <c r="I46" s="69">
        <f t="shared" si="19"/>
        <v>307</v>
      </c>
      <c r="J46" s="99">
        <f t="shared" si="17"/>
        <v>3085</v>
      </c>
      <c r="K46" s="106">
        <f t="shared" si="18"/>
        <v>24994</v>
      </c>
    </row>
    <row r="47" spans="1:11" ht="16.5">
      <c r="A47" s="15"/>
      <c r="B47" s="13" t="s">
        <v>4</v>
      </c>
      <c r="C47" s="20"/>
      <c r="D47" s="20"/>
      <c r="E47" s="20"/>
      <c r="F47" s="72">
        <f>SUM(F39:F46)</f>
        <v>1080000</v>
      </c>
      <c r="G47" s="72">
        <f t="shared" ref="G47:I47" si="25">SUM(G39:G46)</f>
        <v>564693</v>
      </c>
      <c r="H47" s="72">
        <f t="shared" si="25"/>
        <v>30001</v>
      </c>
      <c r="I47" s="72">
        <f t="shared" si="25"/>
        <v>7154</v>
      </c>
      <c r="J47" s="72">
        <f>SUM(J39:J46)</f>
        <v>37155</v>
      </c>
      <c r="K47" s="72">
        <f t="shared" ref="K47" si="26">SUM(K39:K46)</f>
        <v>534692</v>
      </c>
    </row>
    <row r="48" spans="1:11" ht="16.5">
      <c r="A48" s="28"/>
      <c r="B48" s="29"/>
      <c r="C48" s="30"/>
      <c r="D48" s="30"/>
      <c r="E48" s="30"/>
      <c r="F48" s="78"/>
      <c r="G48" s="79"/>
      <c r="H48" s="74"/>
      <c r="I48" s="80"/>
      <c r="J48" s="74"/>
      <c r="K48" s="55"/>
    </row>
    <row r="49" spans="1:11" ht="16.5">
      <c r="A49" s="28"/>
      <c r="B49" s="29" t="s">
        <v>14</v>
      </c>
      <c r="C49" s="30"/>
      <c r="D49" s="30"/>
      <c r="E49" s="30"/>
      <c r="F49" s="78"/>
      <c r="G49" s="79"/>
      <c r="H49" s="76"/>
      <c r="I49" s="94"/>
      <c r="J49" s="76"/>
      <c r="K49" s="55"/>
    </row>
    <row r="50" spans="1:11" ht="15.75">
      <c r="A50" s="15">
        <v>1</v>
      </c>
      <c r="B50" s="14" t="s">
        <v>14</v>
      </c>
      <c r="C50" s="16" t="s">
        <v>59</v>
      </c>
      <c r="D50" s="17">
        <v>152</v>
      </c>
      <c r="E50" s="16" t="s">
        <v>38</v>
      </c>
      <c r="F50" s="70">
        <v>55000</v>
      </c>
      <c r="G50" s="77">
        <v>10688</v>
      </c>
      <c r="H50" s="71">
        <f t="shared" ref="H50:H61" si="27">ROUND(F50/36,0)</f>
        <v>1528</v>
      </c>
      <c r="I50" s="69">
        <f>ROUND(G50*13%*31/365,0)</f>
        <v>118</v>
      </c>
      <c r="J50" s="99">
        <f t="shared" ref="J50:J59" si="28">SUM(H50:I50)</f>
        <v>1646</v>
      </c>
      <c r="K50" s="106">
        <f t="shared" ref="K50:K61" si="29">G50-H50</f>
        <v>9160</v>
      </c>
    </row>
    <row r="51" spans="1:11" ht="15.75">
      <c r="A51" s="15">
        <v>2</v>
      </c>
      <c r="B51" s="14" t="s">
        <v>317</v>
      </c>
      <c r="C51" s="16" t="s">
        <v>318</v>
      </c>
      <c r="D51" s="17">
        <v>38</v>
      </c>
      <c r="E51" s="16" t="s">
        <v>38</v>
      </c>
      <c r="F51" s="70">
        <v>135000</v>
      </c>
      <c r="G51" s="77">
        <v>116250</v>
      </c>
      <c r="H51" s="71">
        <f t="shared" si="27"/>
        <v>3750</v>
      </c>
      <c r="I51" s="69">
        <f t="shared" ref="I51:I61" si="30">ROUND(G51*13%*31/365,0)</f>
        <v>1284</v>
      </c>
      <c r="J51" s="99">
        <f t="shared" si="28"/>
        <v>5034</v>
      </c>
      <c r="K51" s="106">
        <f t="shared" si="29"/>
        <v>112500</v>
      </c>
    </row>
    <row r="52" spans="1:11" ht="15.75">
      <c r="A52" s="15">
        <v>3</v>
      </c>
      <c r="B52" s="14" t="s">
        <v>15</v>
      </c>
      <c r="C52" s="16" t="s">
        <v>49</v>
      </c>
      <c r="D52" s="17">
        <v>175</v>
      </c>
      <c r="E52" s="16" t="s">
        <v>38</v>
      </c>
      <c r="F52" s="70">
        <v>75000</v>
      </c>
      <c r="G52" s="77">
        <v>16676</v>
      </c>
      <c r="H52" s="71">
        <f t="shared" si="27"/>
        <v>2083</v>
      </c>
      <c r="I52" s="69">
        <f t="shared" si="30"/>
        <v>184</v>
      </c>
      <c r="J52" s="99">
        <f t="shared" si="28"/>
        <v>2267</v>
      </c>
      <c r="K52" s="106">
        <f t="shared" si="29"/>
        <v>14593</v>
      </c>
    </row>
    <row r="53" spans="1:11" ht="15.75">
      <c r="A53" s="15">
        <v>4</v>
      </c>
      <c r="B53" s="14" t="s">
        <v>15</v>
      </c>
      <c r="C53" s="16" t="s">
        <v>52</v>
      </c>
      <c r="D53" s="17">
        <v>178</v>
      </c>
      <c r="E53" s="16" t="s">
        <v>38</v>
      </c>
      <c r="F53" s="70">
        <v>95000</v>
      </c>
      <c r="G53" s="77">
        <v>21108</v>
      </c>
      <c r="H53" s="71">
        <f t="shared" si="27"/>
        <v>2639</v>
      </c>
      <c r="I53" s="69">
        <f t="shared" si="30"/>
        <v>233</v>
      </c>
      <c r="J53" s="99">
        <f t="shared" si="28"/>
        <v>2872</v>
      </c>
      <c r="K53" s="106">
        <f t="shared" si="29"/>
        <v>18469</v>
      </c>
    </row>
    <row r="54" spans="1:11" ht="15.75">
      <c r="A54" s="15">
        <v>5</v>
      </c>
      <c r="B54" s="14" t="s">
        <v>15</v>
      </c>
      <c r="C54" s="16" t="s">
        <v>319</v>
      </c>
      <c r="D54" s="17">
        <v>40</v>
      </c>
      <c r="E54" s="16" t="s">
        <v>38</v>
      </c>
      <c r="F54" s="70">
        <v>110000</v>
      </c>
      <c r="G54" s="77">
        <v>94720</v>
      </c>
      <c r="H54" s="71">
        <f t="shared" si="27"/>
        <v>3056</v>
      </c>
      <c r="I54" s="69">
        <f t="shared" si="30"/>
        <v>1046</v>
      </c>
      <c r="J54" s="99">
        <f t="shared" ref="J54" si="31">SUM(H54:I54)</f>
        <v>4102</v>
      </c>
      <c r="K54" s="106">
        <f t="shared" si="29"/>
        <v>91664</v>
      </c>
    </row>
    <row r="55" spans="1:11" ht="15.75">
      <c r="A55" s="15">
        <v>6</v>
      </c>
      <c r="B55" s="14" t="s">
        <v>97</v>
      </c>
      <c r="C55" s="16" t="s">
        <v>99</v>
      </c>
      <c r="D55" s="17">
        <v>206</v>
      </c>
      <c r="E55" s="16" t="s">
        <v>38</v>
      </c>
      <c r="F55" s="70">
        <v>130000</v>
      </c>
      <c r="G55" s="77">
        <v>36114</v>
      </c>
      <c r="H55" s="71">
        <f t="shared" si="27"/>
        <v>3611</v>
      </c>
      <c r="I55" s="69">
        <f t="shared" si="30"/>
        <v>399</v>
      </c>
      <c r="J55" s="99">
        <f t="shared" si="28"/>
        <v>4010</v>
      </c>
      <c r="K55" s="106">
        <f t="shared" si="29"/>
        <v>32503</v>
      </c>
    </row>
    <row r="56" spans="1:11" ht="15.75">
      <c r="A56" s="15">
        <v>7</v>
      </c>
      <c r="B56" s="14" t="s">
        <v>97</v>
      </c>
      <c r="C56" s="16" t="s">
        <v>231</v>
      </c>
      <c r="D56" s="17">
        <v>356</v>
      </c>
      <c r="E56" s="16" t="s">
        <v>38</v>
      </c>
      <c r="F56" s="70">
        <v>99000</v>
      </c>
      <c r="G56" s="77">
        <v>40760</v>
      </c>
      <c r="H56" s="71">
        <f>ROUND(F56/34,0)</f>
        <v>2912</v>
      </c>
      <c r="I56" s="69">
        <f t="shared" si="30"/>
        <v>450</v>
      </c>
      <c r="J56" s="99">
        <f t="shared" si="28"/>
        <v>3362</v>
      </c>
      <c r="K56" s="106">
        <f t="shared" si="29"/>
        <v>37848</v>
      </c>
    </row>
    <row r="57" spans="1:11" ht="15.75">
      <c r="A57" s="15">
        <v>8</v>
      </c>
      <c r="B57" s="14" t="s">
        <v>117</v>
      </c>
      <c r="C57" s="16" t="s">
        <v>118</v>
      </c>
      <c r="D57" s="17">
        <v>242</v>
      </c>
      <c r="E57" s="16" t="s">
        <v>38</v>
      </c>
      <c r="F57" s="70">
        <v>85000</v>
      </c>
      <c r="G57" s="77">
        <v>25975</v>
      </c>
      <c r="H57" s="71">
        <f t="shared" si="27"/>
        <v>2361</v>
      </c>
      <c r="I57" s="69">
        <f t="shared" si="30"/>
        <v>287</v>
      </c>
      <c r="J57" s="99">
        <f t="shared" si="28"/>
        <v>2648</v>
      </c>
      <c r="K57" s="106">
        <f t="shared" si="29"/>
        <v>23614</v>
      </c>
    </row>
    <row r="58" spans="1:11" ht="15.75">
      <c r="A58" s="15">
        <v>9</v>
      </c>
      <c r="B58" s="14" t="s">
        <v>117</v>
      </c>
      <c r="C58" s="16" t="s">
        <v>119</v>
      </c>
      <c r="D58" s="17">
        <v>243</v>
      </c>
      <c r="E58" s="16" t="s">
        <v>38</v>
      </c>
      <c r="F58" s="70">
        <v>100000</v>
      </c>
      <c r="G58" s="77">
        <v>30550</v>
      </c>
      <c r="H58" s="71">
        <f t="shared" si="27"/>
        <v>2778</v>
      </c>
      <c r="I58" s="69">
        <f t="shared" si="30"/>
        <v>337</v>
      </c>
      <c r="J58" s="99">
        <f t="shared" si="28"/>
        <v>3115</v>
      </c>
      <c r="K58" s="106">
        <f t="shared" si="29"/>
        <v>27772</v>
      </c>
    </row>
    <row r="59" spans="1:11" ht="15.75">
      <c r="A59" s="15">
        <v>10</v>
      </c>
      <c r="B59" s="14" t="s">
        <v>117</v>
      </c>
      <c r="C59" s="16" t="s">
        <v>186</v>
      </c>
      <c r="D59" s="17">
        <v>307</v>
      </c>
      <c r="E59" s="16" t="s">
        <v>38</v>
      </c>
      <c r="F59" s="70">
        <v>190000</v>
      </c>
      <c r="G59" s="77">
        <v>68606</v>
      </c>
      <c r="H59" s="71">
        <f t="shared" si="27"/>
        <v>5278</v>
      </c>
      <c r="I59" s="69">
        <f t="shared" si="30"/>
        <v>757</v>
      </c>
      <c r="J59" s="99">
        <f t="shared" si="28"/>
        <v>6035</v>
      </c>
      <c r="K59" s="106">
        <f t="shared" si="29"/>
        <v>63328</v>
      </c>
    </row>
    <row r="60" spans="1:11" ht="15.75">
      <c r="A60" s="15">
        <v>11</v>
      </c>
      <c r="B60" s="14" t="s">
        <v>327</v>
      </c>
      <c r="C60" s="16" t="s">
        <v>328</v>
      </c>
      <c r="D60" s="17">
        <v>48</v>
      </c>
      <c r="E60" s="16" t="s">
        <v>38</v>
      </c>
      <c r="F60" s="70">
        <v>120000</v>
      </c>
      <c r="G60" s="77">
        <v>110001</v>
      </c>
      <c r="H60" s="71">
        <f t="shared" si="27"/>
        <v>3333</v>
      </c>
      <c r="I60" s="69">
        <f t="shared" si="30"/>
        <v>1215</v>
      </c>
      <c r="J60" s="99">
        <f t="shared" ref="J60:J61" si="32">SUM(H60:I60)</f>
        <v>4548</v>
      </c>
      <c r="K60" s="106">
        <f t="shared" si="29"/>
        <v>106668</v>
      </c>
    </row>
    <row r="61" spans="1:11" ht="15.75">
      <c r="A61" s="15">
        <v>12</v>
      </c>
      <c r="B61" s="14" t="s">
        <v>327</v>
      </c>
      <c r="C61" s="16" t="s">
        <v>329</v>
      </c>
      <c r="D61" s="17">
        <v>50</v>
      </c>
      <c r="E61" s="16" t="s">
        <v>38</v>
      </c>
      <c r="F61" s="70">
        <v>130000</v>
      </c>
      <c r="G61" s="77">
        <v>119167</v>
      </c>
      <c r="H61" s="71">
        <f t="shared" si="27"/>
        <v>3611</v>
      </c>
      <c r="I61" s="69">
        <f t="shared" si="30"/>
        <v>1316</v>
      </c>
      <c r="J61" s="99">
        <f t="shared" si="32"/>
        <v>4927</v>
      </c>
      <c r="K61" s="106">
        <f t="shared" si="29"/>
        <v>115556</v>
      </c>
    </row>
    <row r="62" spans="1:11" ht="16.5">
      <c r="A62" s="14"/>
      <c r="B62" s="13" t="s">
        <v>4</v>
      </c>
      <c r="C62" s="20"/>
      <c r="D62" s="20"/>
      <c r="E62" s="20"/>
      <c r="F62" s="72">
        <f t="shared" ref="F62:K62" si="33">SUM(F50:F61)</f>
        <v>1324000</v>
      </c>
      <c r="G62" s="72">
        <f t="shared" si="33"/>
        <v>690615</v>
      </c>
      <c r="H62" s="72">
        <f t="shared" si="33"/>
        <v>36940</v>
      </c>
      <c r="I62" s="72">
        <f t="shared" si="33"/>
        <v>7626</v>
      </c>
      <c r="J62" s="72">
        <f t="shared" si="33"/>
        <v>44566</v>
      </c>
      <c r="K62" s="72">
        <f t="shared" si="33"/>
        <v>653675</v>
      </c>
    </row>
    <row r="63" spans="1:11" ht="16.5">
      <c r="A63" s="34"/>
      <c r="B63" s="29"/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6.5">
      <c r="A64" s="34"/>
      <c r="B64" s="29" t="s">
        <v>16</v>
      </c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5.75">
      <c r="A65" s="14">
        <v>1</v>
      </c>
      <c r="B65" s="14" t="s">
        <v>17</v>
      </c>
      <c r="C65" s="16" t="s">
        <v>69</v>
      </c>
      <c r="D65" s="17">
        <v>142</v>
      </c>
      <c r="E65" s="16" t="s">
        <v>38</v>
      </c>
      <c r="F65" s="70">
        <v>140000</v>
      </c>
      <c r="G65" s="77">
        <v>27219</v>
      </c>
      <c r="H65" s="71">
        <f t="shared" ref="H65:H76" si="34">ROUND(F65/36,0)</f>
        <v>3889</v>
      </c>
      <c r="I65" s="69">
        <f>ROUND(G65*13%*31/365,0)</f>
        <v>301</v>
      </c>
      <c r="J65" s="99">
        <f t="shared" ref="J65:J77" si="35">SUM(H65:I65)</f>
        <v>4190</v>
      </c>
      <c r="K65" s="106">
        <f t="shared" ref="K65:K77" si="36">G65-H65</f>
        <v>23330</v>
      </c>
    </row>
    <row r="66" spans="1:11" ht="15.75">
      <c r="A66" s="14">
        <v>2</v>
      </c>
      <c r="B66" s="14" t="s">
        <v>17</v>
      </c>
      <c r="C66" s="16" t="s">
        <v>174</v>
      </c>
      <c r="D66" s="17">
        <v>299</v>
      </c>
      <c r="E66" s="16" t="s">
        <v>38</v>
      </c>
      <c r="F66" s="70">
        <v>200000</v>
      </c>
      <c r="G66" s="77">
        <v>68578</v>
      </c>
      <c r="H66" s="71">
        <f>ROUND(F66/35,0)</f>
        <v>5714</v>
      </c>
      <c r="I66" s="69">
        <f t="shared" ref="I66:I77" si="37">ROUND(G66*13%*31/365,0)</f>
        <v>757</v>
      </c>
      <c r="J66" s="99">
        <f t="shared" si="35"/>
        <v>6471</v>
      </c>
      <c r="K66" s="106">
        <f t="shared" si="36"/>
        <v>62864</v>
      </c>
    </row>
    <row r="67" spans="1:11" ht="15.75">
      <c r="A67" s="14">
        <v>3</v>
      </c>
      <c r="B67" s="14" t="s">
        <v>17</v>
      </c>
      <c r="C67" s="16" t="s">
        <v>264</v>
      </c>
      <c r="D67" s="17">
        <v>389</v>
      </c>
      <c r="E67" s="16" t="s">
        <v>78</v>
      </c>
      <c r="F67" s="70">
        <v>260000</v>
      </c>
      <c r="G67" s="77">
        <v>151670</v>
      </c>
      <c r="H67" s="71">
        <v>7222</v>
      </c>
      <c r="I67" s="69">
        <f t="shared" si="37"/>
        <v>1675</v>
      </c>
      <c r="J67" s="99">
        <f>SUM(H67:I67)</f>
        <v>8897</v>
      </c>
      <c r="K67" s="106">
        <f t="shared" si="36"/>
        <v>144448</v>
      </c>
    </row>
    <row r="68" spans="1:11" ht="16.5">
      <c r="A68" s="14">
        <v>4</v>
      </c>
      <c r="B68" s="156" t="s">
        <v>187</v>
      </c>
      <c r="C68" s="16" t="s">
        <v>188</v>
      </c>
      <c r="D68" s="17">
        <v>312</v>
      </c>
      <c r="E68" s="16" t="s">
        <v>38</v>
      </c>
      <c r="F68" s="70">
        <v>135000</v>
      </c>
      <c r="G68" s="77">
        <v>48750</v>
      </c>
      <c r="H68" s="71">
        <f>ROUND(F68/36,0)</f>
        <v>3750</v>
      </c>
      <c r="I68" s="69">
        <f t="shared" si="37"/>
        <v>538</v>
      </c>
      <c r="J68" s="99">
        <f t="shared" si="35"/>
        <v>4288</v>
      </c>
      <c r="K68" s="106">
        <f t="shared" si="36"/>
        <v>45000</v>
      </c>
    </row>
    <row r="69" spans="1:11" ht="16.5">
      <c r="A69" s="14">
        <v>5</v>
      </c>
      <c r="B69" s="156" t="s">
        <v>187</v>
      </c>
      <c r="C69" s="16" t="s">
        <v>239</v>
      </c>
      <c r="D69" s="17">
        <v>360</v>
      </c>
      <c r="E69" s="16" t="s">
        <v>38</v>
      </c>
      <c r="F69" s="70">
        <v>125000</v>
      </c>
      <c r="G69" s="77">
        <v>59032</v>
      </c>
      <c r="H69" s="71">
        <f>ROUND(F69/36,0)</f>
        <v>3472</v>
      </c>
      <c r="I69" s="69">
        <f t="shared" si="37"/>
        <v>652</v>
      </c>
      <c r="J69" s="99">
        <f t="shared" si="35"/>
        <v>4124</v>
      </c>
      <c r="K69" s="106">
        <f t="shared" si="36"/>
        <v>55560</v>
      </c>
    </row>
    <row r="70" spans="1:11" ht="16.5">
      <c r="A70" s="14">
        <v>6</v>
      </c>
      <c r="B70" s="156" t="s">
        <v>187</v>
      </c>
      <c r="C70" s="16" t="s">
        <v>212</v>
      </c>
      <c r="D70" s="17">
        <v>331</v>
      </c>
      <c r="E70" s="16" t="s">
        <v>38</v>
      </c>
      <c r="F70" s="70">
        <v>120000</v>
      </c>
      <c r="G70" s="77">
        <v>50007</v>
      </c>
      <c r="H70" s="71">
        <v>3333</v>
      </c>
      <c r="I70" s="69">
        <f t="shared" si="37"/>
        <v>552</v>
      </c>
      <c r="J70" s="99">
        <f t="shared" si="35"/>
        <v>3885</v>
      </c>
      <c r="K70" s="106">
        <f t="shared" si="36"/>
        <v>46674</v>
      </c>
    </row>
    <row r="71" spans="1:11" ht="15.75">
      <c r="A71" s="14">
        <v>7</v>
      </c>
      <c r="B71" s="14" t="s">
        <v>62</v>
      </c>
      <c r="C71" s="16" t="s">
        <v>291</v>
      </c>
      <c r="D71" s="17">
        <v>423</v>
      </c>
      <c r="E71" s="16" t="s">
        <v>38</v>
      </c>
      <c r="F71" s="70">
        <v>75000</v>
      </c>
      <c r="G71" s="77">
        <v>54170</v>
      </c>
      <c r="H71" s="71">
        <f t="shared" si="34"/>
        <v>2083</v>
      </c>
      <c r="I71" s="69">
        <f t="shared" si="37"/>
        <v>598</v>
      </c>
      <c r="J71" s="99">
        <f t="shared" si="35"/>
        <v>2681</v>
      </c>
      <c r="K71" s="106">
        <f t="shared" si="36"/>
        <v>52087</v>
      </c>
    </row>
    <row r="72" spans="1:11" ht="15.75">
      <c r="A72" s="14">
        <v>8</v>
      </c>
      <c r="B72" s="14" t="s">
        <v>62</v>
      </c>
      <c r="C72" s="16" t="s">
        <v>65</v>
      </c>
      <c r="D72" s="17">
        <v>34</v>
      </c>
      <c r="E72" s="16" t="s">
        <v>38</v>
      </c>
      <c r="F72" s="70">
        <v>130000</v>
      </c>
      <c r="G72" s="77">
        <v>111945</v>
      </c>
      <c r="H72" s="71">
        <f t="shared" si="34"/>
        <v>3611</v>
      </c>
      <c r="I72" s="69">
        <f t="shared" si="37"/>
        <v>1236</v>
      </c>
      <c r="J72" s="99">
        <f t="shared" ref="J72" si="38">SUM(H72:I72)</f>
        <v>4847</v>
      </c>
      <c r="K72" s="106">
        <f t="shared" si="36"/>
        <v>108334</v>
      </c>
    </row>
    <row r="73" spans="1:11" ht="15.75">
      <c r="A73" s="14">
        <v>9</v>
      </c>
      <c r="B73" s="14" t="s">
        <v>62</v>
      </c>
      <c r="C73" s="16" t="s">
        <v>339</v>
      </c>
      <c r="D73" s="17">
        <v>60</v>
      </c>
      <c r="E73" s="16" t="s">
        <v>38</v>
      </c>
      <c r="F73" s="70">
        <v>155000</v>
      </c>
      <c r="G73" s="77">
        <v>155000</v>
      </c>
      <c r="H73" s="71">
        <v>8612</v>
      </c>
      <c r="I73" s="69">
        <v>3803</v>
      </c>
      <c r="J73" s="99">
        <f t="shared" ref="J73" si="39">SUM(H73:I73)</f>
        <v>12415</v>
      </c>
      <c r="K73" s="106">
        <f t="shared" ref="K73" si="40">G73-H73</f>
        <v>146388</v>
      </c>
    </row>
    <row r="74" spans="1:11" ht="15.75">
      <c r="A74" s="14">
        <v>10</v>
      </c>
      <c r="B74" s="14" t="s">
        <v>62</v>
      </c>
      <c r="C74" s="16" t="s">
        <v>340</v>
      </c>
      <c r="D74" s="17">
        <v>62</v>
      </c>
      <c r="E74" s="16" t="s">
        <v>38</v>
      </c>
      <c r="F74" s="70">
        <v>160000</v>
      </c>
      <c r="G74" s="77">
        <v>160000</v>
      </c>
      <c r="H74" s="71">
        <v>8888</v>
      </c>
      <c r="I74" s="69">
        <v>3932</v>
      </c>
      <c r="J74" s="99">
        <f t="shared" ref="J74" si="41">SUM(H74:I74)</f>
        <v>12820</v>
      </c>
      <c r="K74" s="106">
        <f t="shared" ref="K74" si="42">G74-H74</f>
        <v>151112</v>
      </c>
    </row>
    <row r="75" spans="1:11" ht="15.75">
      <c r="A75" s="14">
        <v>11</v>
      </c>
      <c r="B75" s="14" t="s">
        <v>66</v>
      </c>
      <c r="C75" s="16" t="s">
        <v>68</v>
      </c>
      <c r="D75" s="17">
        <v>196</v>
      </c>
      <c r="E75" s="16" t="s">
        <v>38</v>
      </c>
      <c r="F75" s="70">
        <v>45000</v>
      </c>
      <c r="G75" s="77">
        <v>11250</v>
      </c>
      <c r="H75" s="71">
        <f t="shared" si="34"/>
        <v>1250</v>
      </c>
      <c r="I75" s="69">
        <f t="shared" si="37"/>
        <v>124</v>
      </c>
      <c r="J75" s="99">
        <f t="shared" si="35"/>
        <v>1374</v>
      </c>
      <c r="K75" s="106">
        <f t="shared" si="36"/>
        <v>10000</v>
      </c>
    </row>
    <row r="76" spans="1:11" ht="15.75">
      <c r="A76" s="14">
        <v>12</v>
      </c>
      <c r="B76" s="14" t="s">
        <v>66</v>
      </c>
      <c r="C76" s="16" t="s">
        <v>189</v>
      </c>
      <c r="D76" s="17">
        <v>313</v>
      </c>
      <c r="E76" s="16" t="s">
        <v>38</v>
      </c>
      <c r="F76" s="70">
        <v>195000</v>
      </c>
      <c r="G76" s="77">
        <v>70409</v>
      </c>
      <c r="H76" s="71">
        <f t="shared" si="34"/>
        <v>5417</v>
      </c>
      <c r="I76" s="69">
        <f t="shared" si="37"/>
        <v>777</v>
      </c>
      <c r="J76" s="99">
        <f t="shared" si="35"/>
        <v>6194</v>
      </c>
      <c r="K76" s="106">
        <f t="shared" si="36"/>
        <v>64992</v>
      </c>
    </row>
    <row r="77" spans="1:11" ht="15.75">
      <c r="A77" s="14">
        <v>13</v>
      </c>
      <c r="B77" s="14" t="s">
        <v>16</v>
      </c>
      <c r="C77" s="16" t="s">
        <v>256</v>
      </c>
      <c r="D77" s="17">
        <v>382</v>
      </c>
      <c r="E77" s="16" t="s">
        <v>38</v>
      </c>
      <c r="F77" s="70">
        <v>85000</v>
      </c>
      <c r="G77" s="77">
        <v>46136</v>
      </c>
      <c r="H77" s="71">
        <v>2429</v>
      </c>
      <c r="I77" s="69">
        <f t="shared" si="37"/>
        <v>509</v>
      </c>
      <c r="J77" s="99">
        <f t="shared" si="35"/>
        <v>2938</v>
      </c>
      <c r="K77" s="108">
        <f t="shared" si="36"/>
        <v>43707</v>
      </c>
    </row>
    <row r="78" spans="1:11" ht="15.75">
      <c r="A78" s="14">
        <v>14</v>
      </c>
      <c r="B78" s="14" t="s">
        <v>336</v>
      </c>
      <c r="C78" s="16" t="s">
        <v>337</v>
      </c>
      <c r="D78" s="17">
        <v>56</v>
      </c>
      <c r="E78" s="16" t="s">
        <v>38</v>
      </c>
      <c r="F78" s="70">
        <v>50000</v>
      </c>
      <c r="G78" s="77">
        <v>50000</v>
      </c>
      <c r="H78" s="71">
        <v>2778</v>
      </c>
      <c r="I78" s="69">
        <v>1460</v>
      </c>
      <c r="J78" s="99">
        <f t="shared" ref="J78" si="43">SUM(H78:I78)</f>
        <v>4238</v>
      </c>
      <c r="K78" s="108">
        <f t="shared" ref="K78" si="44">G78-H78</f>
        <v>47222</v>
      </c>
    </row>
    <row r="79" spans="1:11" ht="16.5">
      <c r="A79" s="27"/>
      <c r="B79" s="13" t="s">
        <v>4</v>
      </c>
      <c r="C79" s="20"/>
      <c r="D79" s="20"/>
      <c r="E79" s="20"/>
      <c r="F79" s="72">
        <f>SUM(F65:F78)</f>
        <v>1875000</v>
      </c>
      <c r="G79" s="72">
        <f t="shared" ref="G79:K79" si="45">SUM(G65:G78)</f>
        <v>1064166</v>
      </c>
      <c r="H79" s="72">
        <f t="shared" si="45"/>
        <v>62448</v>
      </c>
      <c r="I79" s="72">
        <f t="shared" si="45"/>
        <v>16914</v>
      </c>
      <c r="J79" s="72">
        <f t="shared" si="45"/>
        <v>79362</v>
      </c>
      <c r="K79" s="72">
        <f t="shared" si="45"/>
        <v>1001718</v>
      </c>
    </row>
    <row r="80" spans="1:11" ht="16.5">
      <c r="A80" s="37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 t="s">
        <v>282</v>
      </c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14">
        <v>1</v>
      </c>
      <c r="B82" s="67" t="s">
        <v>84</v>
      </c>
      <c r="C82" s="16" t="s">
        <v>283</v>
      </c>
      <c r="D82" s="22">
        <v>346</v>
      </c>
      <c r="E82" s="22" t="s">
        <v>78</v>
      </c>
      <c r="F82" s="85">
        <v>60000</v>
      </c>
      <c r="G82" s="77">
        <v>26660</v>
      </c>
      <c r="H82" s="71">
        <f>ROUND(F82/36,0)</f>
        <v>1667</v>
      </c>
      <c r="I82" s="69">
        <f>ROUND(G82*13%*31/365,0)</f>
        <v>294</v>
      </c>
      <c r="J82" s="104">
        <f>SUM(H82:I82)</f>
        <v>1961</v>
      </c>
      <c r="K82" s="106">
        <f t="shared" ref="K82" si="46">G82-H82</f>
        <v>24993</v>
      </c>
    </row>
    <row r="83" spans="1:11" ht="16.5">
      <c r="A83" s="34"/>
      <c r="B83" s="56" t="s">
        <v>4</v>
      </c>
      <c r="C83" s="30"/>
      <c r="D83" s="30"/>
      <c r="E83" s="30"/>
      <c r="F83" s="97">
        <f t="shared" ref="F83:K83" si="47">SUM(F82:F82)</f>
        <v>60000</v>
      </c>
      <c r="G83" s="97">
        <f t="shared" si="47"/>
        <v>26660</v>
      </c>
      <c r="H83" s="72">
        <f t="shared" si="47"/>
        <v>1667</v>
      </c>
      <c r="I83" s="72">
        <f t="shared" si="47"/>
        <v>294</v>
      </c>
      <c r="J83" s="72">
        <f t="shared" si="47"/>
        <v>1961</v>
      </c>
      <c r="K83" s="131">
        <f t="shared" si="47"/>
        <v>24993</v>
      </c>
    </row>
    <row r="84" spans="1:11" ht="16.5">
      <c r="A84" s="37"/>
      <c r="B84" s="29"/>
      <c r="C84" s="30"/>
      <c r="D84" s="30"/>
      <c r="E84" s="30"/>
      <c r="F84" s="78"/>
      <c r="G84" s="79"/>
      <c r="H84" s="74"/>
      <c r="I84" s="80"/>
      <c r="J84" s="74"/>
      <c r="K84" s="55"/>
    </row>
    <row r="85" spans="1:11" ht="16.5">
      <c r="A85" s="37"/>
      <c r="B85" s="29" t="s">
        <v>18</v>
      </c>
      <c r="C85" s="30"/>
      <c r="D85" s="30"/>
      <c r="E85" s="30"/>
      <c r="F85" s="78"/>
      <c r="G85" s="79"/>
      <c r="H85" s="76"/>
      <c r="I85" s="80"/>
      <c r="J85" s="76"/>
      <c r="K85" s="55"/>
    </row>
    <row r="86" spans="1:11" ht="15.75">
      <c r="A86" s="27">
        <v>1</v>
      </c>
      <c r="B86" s="14" t="s">
        <v>18</v>
      </c>
      <c r="C86" s="16" t="s">
        <v>192</v>
      </c>
      <c r="D86" s="17">
        <v>315</v>
      </c>
      <c r="E86" s="16" t="s">
        <v>38</v>
      </c>
      <c r="F86" s="77">
        <v>100000</v>
      </c>
      <c r="G86" s="77">
        <v>36106</v>
      </c>
      <c r="H86" s="71">
        <f>ROUND(F86/36,0)</f>
        <v>2778</v>
      </c>
      <c r="I86" s="69">
        <f>ROUND(G86*13%*31/365,0)</f>
        <v>399</v>
      </c>
      <c r="J86" s="99">
        <f t="shared" ref="J86:J92" si="48">SUM(H86:I86)</f>
        <v>3177</v>
      </c>
      <c r="K86" s="106">
        <f t="shared" ref="K86:K92" si="49">G86-H86</f>
        <v>33328</v>
      </c>
    </row>
    <row r="87" spans="1:11" ht="15.75">
      <c r="A87" s="27">
        <v>2</v>
      </c>
      <c r="B87" s="14" t="s">
        <v>18</v>
      </c>
      <c r="C87" s="16" t="s">
        <v>193</v>
      </c>
      <c r="D87" s="17">
        <v>316</v>
      </c>
      <c r="E87" s="16" t="s">
        <v>38</v>
      </c>
      <c r="F87" s="77">
        <v>65000</v>
      </c>
      <c r="G87" s="77">
        <v>23462</v>
      </c>
      <c r="H87" s="71">
        <f>ROUND(F87/36,0)</f>
        <v>1806</v>
      </c>
      <c r="I87" s="69">
        <f t="shared" ref="I87:I92" si="50">ROUND(G87*13%*31/365,0)</f>
        <v>259</v>
      </c>
      <c r="J87" s="99">
        <f t="shared" si="48"/>
        <v>2065</v>
      </c>
      <c r="K87" s="106">
        <f t="shared" si="49"/>
        <v>21656</v>
      </c>
    </row>
    <row r="88" spans="1:11" ht="15.75">
      <c r="A88" s="27">
        <v>3</v>
      </c>
      <c r="B88" s="14" t="s">
        <v>222</v>
      </c>
      <c r="C88" s="16" t="s">
        <v>223</v>
      </c>
      <c r="D88" s="17">
        <v>350</v>
      </c>
      <c r="E88" s="16" t="s">
        <v>38</v>
      </c>
      <c r="F88" s="77">
        <v>90000</v>
      </c>
      <c r="G88" s="77">
        <v>40000</v>
      </c>
      <c r="H88" s="71">
        <f>ROUND(F88/36,0)</f>
        <v>2500</v>
      </c>
      <c r="I88" s="69">
        <f t="shared" si="50"/>
        <v>442</v>
      </c>
      <c r="J88" s="99">
        <f t="shared" si="48"/>
        <v>2942</v>
      </c>
      <c r="K88" s="106">
        <f t="shared" si="49"/>
        <v>37500</v>
      </c>
    </row>
    <row r="89" spans="1:11" ht="15.75">
      <c r="A89" s="27">
        <v>4</v>
      </c>
      <c r="B89" s="14" t="s">
        <v>71</v>
      </c>
      <c r="C89" s="16" t="s">
        <v>196</v>
      </c>
      <c r="D89" s="17">
        <v>318</v>
      </c>
      <c r="E89" s="16" t="s">
        <v>38</v>
      </c>
      <c r="F89" s="77">
        <v>40000</v>
      </c>
      <c r="G89" s="77">
        <v>4626</v>
      </c>
      <c r="H89" s="71">
        <f>ROUND(F89/26,0)</f>
        <v>1538</v>
      </c>
      <c r="I89" s="69">
        <f t="shared" si="50"/>
        <v>51</v>
      </c>
      <c r="J89" s="99">
        <f t="shared" si="48"/>
        <v>1589</v>
      </c>
      <c r="K89" s="106">
        <f t="shared" si="49"/>
        <v>3088</v>
      </c>
    </row>
    <row r="90" spans="1:11" ht="15.75">
      <c r="A90" s="27">
        <v>5</v>
      </c>
      <c r="B90" s="14" t="s">
        <v>71</v>
      </c>
      <c r="C90" s="16" t="s">
        <v>72</v>
      </c>
      <c r="D90" s="17">
        <v>197</v>
      </c>
      <c r="E90" s="16" t="s">
        <v>38</v>
      </c>
      <c r="F90" s="77">
        <v>90000</v>
      </c>
      <c r="G90" s="77">
        <v>7801</v>
      </c>
      <c r="H90" s="71">
        <v>976</v>
      </c>
      <c r="I90" s="69">
        <f t="shared" si="50"/>
        <v>86</v>
      </c>
      <c r="J90" s="99">
        <f t="shared" si="48"/>
        <v>1062</v>
      </c>
      <c r="K90" s="106">
        <f t="shared" si="49"/>
        <v>6825</v>
      </c>
    </row>
    <row r="91" spans="1:11" ht="16.5">
      <c r="A91" s="27">
        <v>6</v>
      </c>
      <c r="B91" s="67" t="s">
        <v>227</v>
      </c>
      <c r="C91" s="16" t="s">
        <v>235</v>
      </c>
      <c r="D91" s="22">
        <v>357</v>
      </c>
      <c r="E91" s="22" t="s">
        <v>78</v>
      </c>
      <c r="F91" s="85">
        <v>54000</v>
      </c>
      <c r="G91" s="77">
        <v>25500</v>
      </c>
      <c r="H91" s="71">
        <v>1500</v>
      </c>
      <c r="I91" s="69">
        <f t="shared" si="50"/>
        <v>282</v>
      </c>
      <c r="J91" s="99">
        <f t="shared" ref="J91" si="51">SUM(H91:I91)</f>
        <v>1782</v>
      </c>
      <c r="K91" s="106">
        <f t="shared" si="49"/>
        <v>24000</v>
      </c>
    </row>
    <row r="92" spans="1:11" ht="15.75">
      <c r="A92" s="27">
        <v>7</v>
      </c>
      <c r="B92" s="14" t="s">
        <v>71</v>
      </c>
      <c r="C92" s="16" t="s">
        <v>172</v>
      </c>
      <c r="D92" s="17">
        <v>297</v>
      </c>
      <c r="E92" s="16" t="s">
        <v>38</v>
      </c>
      <c r="F92" s="77">
        <v>90000</v>
      </c>
      <c r="G92" s="77">
        <v>10374</v>
      </c>
      <c r="H92" s="71">
        <f>ROUND(F92/26,0)</f>
        <v>3462</v>
      </c>
      <c r="I92" s="69">
        <f t="shared" si="50"/>
        <v>115</v>
      </c>
      <c r="J92" s="99">
        <f t="shared" si="48"/>
        <v>3577</v>
      </c>
      <c r="K92" s="106">
        <f t="shared" si="49"/>
        <v>6912</v>
      </c>
    </row>
    <row r="93" spans="1:11" ht="16.5">
      <c r="A93" s="14"/>
      <c r="B93" s="13" t="s">
        <v>4</v>
      </c>
      <c r="C93" s="20"/>
      <c r="D93" s="20"/>
      <c r="E93" s="20"/>
      <c r="F93" s="72">
        <f t="shared" ref="F93:K93" si="52">SUM(F86:F92)</f>
        <v>529000</v>
      </c>
      <c r="G93" s="72">
        <f t="shared" si="52"/>
        <v>147869</v>
      </c>
      <c r="H93" s="72">
        <f t="shared" si="52"/>
        <v>14560</v>
      </c>
      <c r="I93" s="72">
        <f t="shared" si="52"/>
        <v>1634</v>
      </c>
      <c r="J93" s="100">
        <f t="shared" si="52"/>
        <v>16194</v>
      </c>
      <c r="K93" s="100">
        <f t="shared" si="52"/>
        <v>133309</v>
      </c>
    </row>
    <row r="94" spans="1:11" ht="16.5">
      <c r="A94" s="34"/>
      <c r="B94" s="29"/>
      <c r="C94" s="30"/>
      <c r="D94" s="30"/>
      <c r="E94" s="30"/>
      <c r="F94" s="78"/>
      <c r="G94" s="79"/>
      <c r="H94" s="74"/>
      <c r="I94" s="80"/>
      <c r="J94" s="74"/>
      <c r="K94" s="55"/>
    </row>
    <row r="95" spans="1:11" ht="16.5">
      <c r="A95" s="34"/>
      <c r="B95" s="29" t="s">
        <v>79</v>
      </c>
      <c r="C95" s="30"/>
      <c r="D95" s="48"/>
      <c r="E95" s="30"/>
      <c r="F95" s="86"/>
      <c r="G95" s="79"/>
      <c r="H95" s="74"/>
      <c r="I95" s="80"/>
      <c r="J95" s="74"/>
      <c r="K95" s="55"/>
    </row>
    <row r="96" spans="1:11" ht="15.75">
      <c r="A96" s="14">
        <v>1</v>
      </c>
      <c r="B96" s="14" t="s">
        <v>79</v>
      </c>
      <c r="C96" s="16" t="s">
        <v>80</v>
      </c>
      <c r="D96" s="52">
        <v>191</v>
      </c>
      <c r="E96" s="16" t="s">
        <v>78</v>
      </c>
      <c r="F96" s="85">
        <v>100000</v>
      </c>
      <c r="G96" s="77">
        <v>20593</v>
      </c>
      <c r="H96" s="71">
        <f>ROUND(F96/34,0)</f>
        <v>2941</v>
      </c>
      <c r="I96" s="69">
        <f>ROUND(G96*13%*31/365,0)</f>
        <v>227</v>
      </c>
      <c r="J96" s="99">
        <f>SUM(H96:I96)</f>
        <v>3168</v>
      </c>
      <c r="K96" s="106">
        <f t="shared" ref="K96:K112" si="53">G96-H96</f>
        <v>17652</v>
      </c>
    </row>
    <row r="97" spans="1:11" ht="15.75">
      <c r="A97" s="14">
        <v>2</v>
      </c>
      <c r="B97" s="14" t="s">
        <v>79</v>
      </c>
      <c r="C97" s="16" t="s">
        <v>240</v>
      </c>
      <c r="D97" s="52">
        <v>361</v>
      </c>
      <c r="E97" s="16" t="s">
        <v>78</v>
      </c>
      <c r="F97" s="85">
        <v>100000</v>
      </c>
      <c r="G97" s="77">
        <v>44121</v>
      </c>
      <c r="H97" s="71">
        <f>ROUND(F97/34,0)</f>
        <v>2941</v>
      </c>
      <c r="I97" s="69">
        <f t="shared" ref="I97:I101" si="54">ROUND(G97*13%*31/365,0)</f>
        <v>487</v>
      </c>
      <c r="J97" s="99">
        <f t="shared" ref="J97:J108" si="55">SUM(H97:I97)</f>
        <v>3428</v>
      </c>
      <c r="K97" s="106">
        <f t="shared" si="53"/>
        <v>41180</v>
      </c>
    </row>
    <row r="98" spans="1:11" ht="15.75">
      <c r="A98" s="14">
        <v>3</v>
      </c>
      <c r="B98" s="14" t="s">
        <v>79</v>
      </c>
      <c r="C98" s="16" t="s">
        <v>290</v>
      </c>
      <c r="D98" s="52">
        <v>420</v>
      </c>
      <c r="E98" s="16" t="s">
        <v>78</v>
      </c>
      <c r="F98" s="85">
        <v>150000</v>
      </c>
      <c r="G98" s="70">
        <v>103120</v>
      </c>
      <c r="H98" s="71">
        <v>4688</v>
      </c>
      <c r="I98" s="69">
        <f t="shared" si="54"/>
        <v>1139</v>
      </c>
      <c r="J98" s="99">
        <f t="shared" ref="J98" si="56">SUM(H98:I98)</f>
        <v>5827</v>
      </c>
      <c r="K98" s="106">
        <f t="shared" si="53"/>
        <v>98432</v>
      </c>
    </row>
    <row r="99" spans="1:11" ht="15.75">
      <c r="A99" s="14">
        <v>4</v>
      </c>
      <c r="B99" s="14" t="s">
        <v>79</v>
      </c>
      <c r="C99" s="16" t="s">
        <v>338</v>
      </c>
      <c r="D99" s="52">
        <v>58</v>
      </c>
      <c r="E99" s="16" t="s">
        <v>78</v>
      </c>
      <c r="F99" s="85">
        <v>170000</v>
      </c>
      <c r="G99" s="70">
        <v>170000</v>
      </c>
      <c r="H99" s="71">
        <v>9444</v>
      </c>
      <c r="I99" s="69">
        <v>4960</v>
      </c>
      <c r="J99" s="99">
        <f t="shared" ref="J99" si="57">SUM(H99:I99)</f>
        <v>14404</v>
      </c>
      <c r="K99" s="106">
        <f t="shared" ref="K99" si="58">G99-H99</f>
        <v>160556</v>
      </c>
    </row>
    <row r="100" spans="1:11" ht="15.75">
      <c r="A100" s="14">
        <v>5</v>
      </c>
      <c r="B100" s="14" t="s">
        <v>79</v>
      </c>
      <c r="C100" s="16" t="s">
        <v>341</v>
      </c>
      <c r="D100" s="52">
        <v>64</v>
      </c>
      <c r="E100" s="16" t="s">
        <v>78</v>
      </c>
      <c r="F100" s="85">
        <v>105000</v>
      </c>
      <c r="G100" s="70">
        <v>105000</v>
      </c>
      <c r="H100" s="71">
        <v>5834</v>
      </c>
      <c r="I100" s="69">
        <v>2430</v>
      </c>
      <c r="J100" s="99">
        <f t="shared" ref="J100" si="59">SUM(H100:I100)</f>
        <v>8264</v>
      </c>
      <c r="K100" s="106">
        <f t="shared" ref="K100" si="60">G100-H100</f>
        <v>99166</v>
      </c>
    </row>
    <row r="101" spans="1:11" ht="15.75">
      <c r="A101" s="14">
        <v>6</v>
      </c>
      <c r="B101" s="14" t="s">
        <v>79</v>
      </c>
      <c r="C101" s="16" t="s">
        <v>342</v>
      </c>
      <c r="D101" s="52">
        <v>67</v>
      </c>
      <c r="E101" s="16" t="s">
        <v>78</v>
      </c>
      <c r="F101" s="85">
        <v>180000</v>
      </c>
      <c r="G101" s="70">
        <v>180000</v>
      </c>
      <c r="H101" s="71">
        <v>5000</v>
      </c>
      <c r="I101" s="69">
        <f t="shared" si="54"/>
        <v>1987</v>
      </c>
      <c r="J101" s="99">
        <f t="shared" ref="J101" si="61">SUM(H101:I101)</f>
        <v>6987</v>
      </c>
      <c r="K101" s="106">
        <f t="shared" ref="K101" si="62">G101-H101</f>
        <v>175000</v>
      </c>
    </row>
    <row r="102" spans="1:11" ht="15.75">
      <c r="A102" s="14">
        <v>7</v>
      </c>
      <c r="B102" s="14" t="s">
        <v>103</v>
      </c>
      <c r="C102" s="16" t="s">
        <v>107</v>
      </c>
      <c r="D102" s="52">
        <v>217</v>
      </c>
      <c r="E102" s="16" t="s">
        <v>78</v>
      </c>
      <c r="F102" s="85">
        <v>100000</v>
      </c>
      <c r="G102" s="77">
        <v>24233</v>
      </c>
      <c r="H102" s="71">
        <f>ROUND(F102/36,0)</f>
        <v>2778</v>
      </c>
      <c r="I102" s="69">
        <f t="shared" ref="I102:I112" si="63">ROUND(G102*13%*31/365,0)</f>
        <v>268</v>
      </c>
      <c r="J102" s="99">
        <f t="shared" si="55"/>
        <v>3046</v>
      </c>
      <c r="K102" s="106">
        <f t="shared" si="53"/>
        <v>21455</v>
      </c>
    </row>
    <row r="103" spans="1:11" ht="15.75">
      <c r="A103" s="14">
        <v>8</v>
      </c>
      <c r="B103" s="14" t="s">
        <v>103</v>
      </c>
      <c r="C103" s="16" t="s">
        <v>105</v>
      </c>
      <c r="D103" s="52">
        <v>218</v>
      </c>
      <c r="E103" s="16" t="s">
        <v>78</v>
      </c>
      <c r="F103" s="85">
        <v>100000</v>
      </c>
      <c r="G103" s="77">
        <v>24233</v>
      </c>
      <c r="H103" s="71">
        <f t="shared" ref="H103:H108" si="64">ROUND(F103/36,0)</f>
        <v>2778</v>
      </c>
      <c r="I103" s="69">
        <f t="shared" si="63"/>
        <v>268</v>
      </c>
      <c r="J103" s="99">
        <f t="shared" si="55"/>
        <v>3046</v>
      </c>
      <c r="K103" s="106">
        <f t="shared" si="53"/>
        <v>21455</v>
      </c>
    </row>
    <row r="104" spans="1:11" ht="15.75">
      <c r="A104" s="14">
        <v>9</v>
      </c>
      <c r="B104" s="14" t="s">
        <v>224</v>
      </c>
      <c r="C104" s="16" t="s">
        <v>225</v>
      </c>
      <c r="D104" s="52">
        <v>351</v>
      </c>
      <c r="E104" s="16" t="s">
        <v>78</v>
      </c>
      <c r="F104" s="85">
        <v>140000</v>
      </c>
      <c r="G104" s="77">
        <v>62220</v>
      </c>
      <c r="H104" s="71">
        <f t="shared" si="64"/>
        <v>3889</v>
      </c>
      <c r="I104" s="69">
        <f t="shared" si="63"/>
        <v>687</v>
      </c>
      <c r="J104" s="99">
        <f t="shared" si="55"/>
        <v>4576</v>
      </c>
      <c r="K104" s="106">
        <f t="shared" si="53"/>
        <v>58331</v>
      </c>
    </row>
    <row r="105" spans="1:11" ht="15.75">
      <c r="A105" s="14">
        <v>10</v>
      </c>
      <c r="B105" s="14" t="s">
        <v>224</v>
      </c>
      <c r="C105" s="16" t="s">
        <v>309</v>
      </c>
      <c r="D105" s="52">
        <v>20</v>
      </c>
      <c r="E105" s="16" t="s">
        <v>78</v>
      </c>
      <c r="F105" s="85">
        <v>100000</v>
      </c>
      <c r="G105" s="77">
        <v>72730</v>
      </c>
      <c r="H105" s="71">
        <v>4545</v>
      </c>
      <c r="I105" s="69">
        <f t="shared" si="63"/>
        <v>803</v>
      </c>
      <c r="J105" s="99">
        <f t="shared" ref="J105:J106" si="65">SUM(H105:I105)</f>
        <v>5348</v>
      </c>
      <c r="K105" s="106">
        <f t="shared" si="53"/>
        <v>68185</v>
      </c>
    </row>
    <row r="106" spans="1:11" ht="15.75">
      <c r="A106" s="14">
        <v>11</v>
      </c>
      <c r="B106" s="14" t="s">
        <v>224</v>
      </c>
      <c r="C106" s="16" t="s">
        <v>313</v>
      </c>
      <c r="D106" s="52">
        <v>28</v>
      </c>
      <c r="E106" s="16" t="s">
        <v>78</v>
      </c>
      <c r="F106" s="85">
        <v>120000</v>
      </c>
      <c r="G106" s="77">
        <v>99702</v>
      </c>
      <c r="H106" s="71">
        <v>3383</v>
      </c>
      <c r="I106" s="69">
        <f t="shared" si="63"/>
        <v>1101</v>
      </c>
      <c r="J106" s="99">
        <f t="shared" si="65"/>
        <v>4484</v>
      </c>
      <c r="K106" s="106">
        <f t="shared" si="53"/>
        <v>96319</v>
      </c>
    </row>
    <row r="107" spans="1:11" ht="15.75">
      <c r="A107" s="14">
        <v>12</v>
      </c>
      <c r="B107" s="14" t="s">
        <v>132</v>
      </c>
      <c r="C107" s="16" t="s">
        <v>139</v>
      </c>
      <c r="D107" s="52">
        <v>254</v>
      </c>
      <c r="E107" s="16" t="s">
        <v>78</v>
      </c>
      <c r="F107" s="85">
        <v>140000</v>
      </c>
      <c r="G107" s="77">
        <v>42775</v>
      </c>
      <c r="H107" s="71">
        <f t="shared" si="64"/>
        <v>3889</v>
      </c>
      <c r="I107" s="69">
        <f t="shared" si="63"/>
        <v>472</v>
      </c>
      <c r="J107" s="99">
        <f t="shared" si="55"/>
        <v>4361</v>
      </c>
      <c r="K107" s="106">
        <f t="shared" si="53"/>
        <v>38886</v>
      </c>
    </row>
    <row r="108" spans="1:11" ht="15.75">
      <c r="A108" s="14">
        <v>13</v>
      </c>
      <c r="B108" s="14" t="s">
        <v>266</v>
      </c>
      <c r="C108" s="16" t="s">
        <v>263</v>
      </c>
      <c r="D108" s="52">
        <v>387</v>
      </c>
      <c r="E108" s="16" t="s">
        <v>78</v>
      </c>
      <c r="F108" s="85">
        <v>85000</v>
      </c>
      <c r="G108" s="77">
        <v>49585</v>
      </c>
      <c r="H108" s="71">
        <f t="shared" si="64"/>
        <v>2361</v>
      </c>
      <c r="I108" s="69">
        <f t="shared" si="63"/>
        <v>547</v>
      </c>
      <c r="J108" s="99">
        <f t="shared" si="55"/>
        <v>2908</v>
      </c>
      <c r="K108" s="106">
        <f t="shared" si="53"/>
        <v>47224</v>
      </c>
    </row>
    <row r="109" spans="1:11" ht="15.75">
      <c r="A109" s="14">
        <v>14</v>
      </c>
      <c r="B109" s="14" t="s">
        <v>266</v>
      </c>
      <c r="C109" s="16" t="s">
        <v>288</v>
      </c>
      <c r="D109" s="52">
        <v>415</v>
      </c>
      <c r="E109" s="16" t="s">
        <v>78</v>
      </c>
      <c r="F109" s="85">
        <v>90000</v>
      </c>
      <c r="G109" s="77">
        <v>28125</v>
      </c>
      <c r="H109" s="71">
        <v>5625</v>
      </c>
      <c r="I109" s="69">
        <f t="shared" si="63"/>
        <v>311</v>
      </c>
      <c r="J109" s="99">
        <f t="shared" ref="J109:J112" si="66">SUM(H109:I109)</f>
        <v>5936</v>
      </c>
      <c r="K109" s="106">
        <f t="shared" si="53"/>
        <v>22500</v>
      </c>
    </row>
    <row r="110" spans="1:11" ht="15.75">
      <c r="A110" s="14">
        <v>15</v>
      </c>
      <c r="B110" s="14" t="s">
        <v>266</v>
      </c>
      <c r="C110" s="16" t="s">
        <v>330</v>
      </c>
      <c r="D110" s="52">
        <v>52</v>
      </c>
      <c r="E110" s="16" t="s">
        <v>78</v>
      </c>
      <c r="F110" s="85">
        <v>120000</v>
      </c>
      <c r="G110" s="77">
        <v>110001</v>
      </c>
      <c r="H110" s="71">
        <v>3333</v>
      </c>
      <c r="I110" s="69">
        <f t="shared" si="63"/>
        <v>1215</v>
      </c>
      <c r="J110" s="99">
        <f t="shared" si="66"/>
        <v>4548</v>
      </c>
      <c r="K110" s="106">
        <f t="shared" si="53"/>
        <v>106668</v>
      </c>
    </row>
    <row r="111" spans="1:11" ht="15.75">
      <c r="A111" s="14">
        <v>16</v>
      </c>
      <c r="B111" s="14" t="s">
        <v>266</v>
      </c>
      <c r="C111" s="16" t="s">
        <v>331</v>
      </c>
      <c r="D111" s="52">
        <v>54</v>
      </c>
      <c r="E111" s="16" t="s">
        <v>78</v>
      </c>
      <c r="F111" s="85">
        <v>110000</v>
      </c>
      <c r="G111" s="77">
        <v>100832</v>
      </c>
      <c r="H111" s="71">
        <v>3056</v>
      </c>
      <c r="I111" s="69">
        <f t="shared" si="63"/>
        <v>1113</v>
      </c>
      <c r="J111" s="99">
        <f t="shared" si="66"/>
        <v>4169</v>
      </c>
      <c r="K111" s="106">
        <f t="shared" si="53"/>
        <v>97776</v>
      </c>
    </row>
    <row r="112" spans="1:11" ht="15.75">
      <c r="A112" s="14">
        <v>17</v>
      </c>
      <c r="B112" s="14" t="s">
        <v>132</v>
      </c>
      <c r="C112" s="16" t="s">
        <v>133</v>
      </c>
      <c r="D112" s="52">
        <v>32</v>
      </c>
      <c r="E112" s="16" t="s">
        <v>78</v>
      </c>
      <c r="F112" s="85">
        <v>150000</v>
      </c>
      <c r="G112" s="77">
        <v>129165</v>
      </c>
      <c r="H112" s="71">
        <v>4167</v>
      </c>
      <c r="I112" s="69">
        <f t="shared" si="63"/>
        <v>1426</v>
      </c>
      <c r="J112" s="99">
        <f t="shared" si="66"/>
        <v>5593</v>
      </c>
      <c r="K112" s="106">
        <f t="shared" si="53"/>
        <v>124998</v>
      </c>
    </row>
    <row r="113" spans="1:13" ht="16.5">
      <c r="A113" s="14"/>
      <c r="B113" s="13" t="s">
        <v>4</v>
      </c>
      <c r="C113" s="20"/>
      <c r="D113" s="46"/>
      <c r="E113" s="20"/>
      <c r="F113" s="72">
        <f>SUM(F96:F112)</f>
        <v>2060000</v>
      </c>
      <c r="G113" s="72">
        <f t="shared" ref="G113:K113" si="67">SUM(G96:G112)</f>
        <v>1366435</v>
      </c>
      <c r="H113" s="72">
        <f t="shared" si="67"/>
        <v>70652</v>
      </c>
      <c r="I113" s="72">
        <f t="shared" si="67"/>
        <v>19441</v>
      </c>
      <c r="J113" s="72">
        <f t="shared" si="67"/>
        <v>90093</v>
      </c>
      <c r="K113" s="72">
        <f t="shared" si="67"/>
        <v>1295783</v>
      </c>
    </row>
    <row r="114" spans="1:13" ht="16.5">
      <c r="A114" s="34"/>
      <c r="B114" s="29"/>
      <c r="C114" s="30"/>
      <c r="D114" s="48"/>
      <c r="E114" s="30"/>
      <c r="F114" s="74"/>
      <c r="G114" s="74"/>
      <c r="H114" s="74"/>
      <c r="I114" s="74"/>
      <c r="J114" s="74"/>
      <c r="K114" s="100"/>
    </row>
    <row r="115" spans="1:13" ht="16.5">
      <c r="A115" s="34"/>
      <c r="B115" s="29" t="s">
        <v>284</v>
      </c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3" ht="15.75">
      <c r="A116" s="14">
        <v>1</v>
      </c>
      <c r="B116" s="14" t="s">
        <v>285</v>
      </c>
      <c r="C116" s="16" t="s">
        <v>315</v>
      </c>
      <c r="D116" s="52">
        <v>30</v>
      </c>
      <c r="E116" s="16" t="s">
        <v>78</v>
      </c>
      <c r="F116" s="85">
        <v>100000</v>
      </c>
      <c r="G116" s="77">
        <v>86110</v>
      </c>
      <c r="H116" s="71">
        <v>2778</v>
      </c>
      <c r="I116" s="69">
        <f>ROUND(G116*13%*31/365,0)</f>
        <v>951</v>
      </c>
      <c r="J116" s="99">
        <f>SUM(H116:I116)</f>
        <v>3729</v>
      </c>
      <c r="K116" s="106">
        <f t="shared" ref="K116:K118" si="68">G116-H116</f>
        <v>83332</v>
      </c>
    </row>
    <row r="117" spans="1:13" ht="15.75">
      <c r="A117" s="14">
        <v>1</v>
      </c>
      <c r="B117" s="14" t="s">
        <v>285</v>
      </c>
      <c r="C117" s="16" t="s">
        <v>323</v>
      </c>
      <c r="D117" s="52">
        <v>42</v>
      </c>
      <c r="E117" s="16" t="s">
        <v>78</v>
      </c>
      <c r="F117" s="85">
        <v>80000</v>
      </c>
      <c r="G117" s="77">
        <v>73334</v>
      </c>
      <c r="H117" s="71">
        <v>2222</v>
      </c>
      <c r="I117" s="69">
        <f t="shared" ref="I117:I118" si="69">ROUND(G117*13%*31/365,0)</f>
        <v>810</v>
      </c>
      <c r="J117" s="99">
        <f>SUM(H117:I117)</f>
        <v>3032</v>
      </c>
      <c r="K117" s="106">
        <f t="shared" si="68"/>
        <v>71112</v>
      </c>
    </row>
    <row r="118" spans="1:13" ht="15.75">
      <c r="A118" s="14">
        <v>1</v>
      </c>
      <c r="B118" s="14" t="s">
        <v>285</v>
      </c>
      <c r="C118" s="16" t="s">
        <v>324</v>
      </c>
      <c r="D118" s="52">
        <v>44</v>
      </c>
      <c r="E118" s="16" t="s">
        <v>78</v>
      </c>
      <c r="F118" s="85">
        <v>150000</v>
      </c>
      <c r="G118" s="77">
        <v>137499</v>
      </c>
      <c r="H118" s="71">
        <v>4167</v>
      </c>
      <c r="I118" s="69">
        <f t="shared" si="69"/>
        <v>1518</v>
      </c>
      <c r="J118" s="99">
        <f>SUM(H118:I118)</f>
        <v>5685</v>
      </c>
      <c r="K118" s="106">
        <f t="shared" si="68"/>
        <v>133332</v>
      </c>
    </row>
    <row r="119" spans="1:13" ht="16.5">
      <c r="A119" s="14"/>
      <c r="B119" s="13" t="s">
        <v>4</v>
      </c>
      <c r="C119" s="20"/>
      <c r="D119" s="46"/>
      <c r="E119" s="20"/>
      <c r="F119" s="72">
        <f>SUM(F116:F118)</f>
        <v>330000</v>
      </c>
      <c r="G119" s="72">
        <f t="shared" ref="G119:K119" si="70">SUM(G116:G118)</f>
        <v>296943</v>
      </c>
      <c r="H119" s="72">
        <f t="shared" si="70"/>
        <v>9167</v>
      </c>
      <c r="I119" s="72">
        <f t="shared" si="70"/>
        <v>3279</v>
      </c>
      <c r="J119" s="72">
        <f t="shared" si="70"/>
        <v>12446</v>
      </c>
      <c r="K119" s="72">
        <f t="shared" si="70"/>
        <v>287776</v>
      </c>
    </row>
    <row r="120" spans="1:13" ht="16.5">
      <c r="A120" s="34"/>
      <c r="B120" s="29"/>
      <c r="C120" s="30"/>
      <c r="D120" s="48"/>
      <c r="E120" s="30"/>
      <c r="F120" s="74"/>
      <c r="G120" s="74"/>
      <c r="H120" s="74"/>
      <c r="I120" s="74"/>
      <c r="J120" s="74"/>
      <c r="K120" s="55"/>
    </row>
    <row r="121" spans="1:13" ht="16.5">
      <c r="A121" s="34"/>
      <c r="B121" s="29" t="s">
        <v>109</v>
      </c>
      <c r="C121" s="30"/>
      <c r="D121" s="48"/>
      <c r="E121" s="30"/>
      <c r="F121" s="86"/>
      <c r="G121" s="79"/>
      <c r="H121" s="74"/>
      <c r="I121" s="80"/>
      <c r="J121" s="74"/>
      <c r="K121" s="55"/>
    </row>
    <row r="122" spans="1:13" ht="15.75">
      <c r="A122" s="14">
        <v>1</v>
      </c>
      <c r="B122" s="14" t="s">
        <v>110</v>
      </c>
      <c r="C122" s="16" t="s">
        <v>111</v>
      </c>
      <c r="D122" s="52">
        <v>225</v>
      </c>
      <c r="E122" s="16" t="s">
        <v>78</v>
      </c>
      <c r="F122" s="85">
        <v>86000</v>
      </c>
      <c r="G122" s="77">
        <v>23886</v>
      </c>
      <c r="H122" s="71">
        <f t="shared" ref="H122:H134" si="71">ROUND(F122/36,0)</f>
        <v>2389</v>
      </c>
      <c r="I122" s="69">
        <f>ROUND(G122*13%*31/365,0)</f>
        <v>264</v>
      </c>
      <c r="J122" s="99">
        <f t="shared" ref="J122:J136" si="72">SUM(H122:I122)</f>
        <v>2653</v>
      </c>
      <c r="K122" s="106">
        <f t="shared" ref="K122:K136" si="73">G122-H122</f>
        <v>21497</v>
      </c>
    </row>
    <row r="123" spans="1:13" ht="15.75">
      <c r="A123" s="14">
        <v>2</v>
      </c>
      <c r="B123" s="14" t="s">
        <v>110</v>
      </c>
      <c r="C123" s="16" t="s">
        <v>112</v>
      </c>
      <c r="D123" s="52">
        <v>226</v>
      </c>
      <c r="E123" s="16" t="s">
        <v>78</v>
      </c>
      <c r="F123" s="85">
        <v>93000</v>
      </c>
      <c r="G123" s="77">
        <v>25842</v>
      </c>
      <c r="H123" s="71">
        <f t="shared" si="71"/>
        <v>2583</v>
      </c>
      <c r="I123" s="69">
        <f t="shared" ref="I123:I135" si="74">ROUND(G123*13%*31/365,0)</f>
        <v>285</v>
      </c>
      <c r="J123" s="99">
        <f t="shared" si="72"/>
        <v>2868</v>
      </c>
      <c r="K123" s="106">
        <f t="shared" si="73"/>
        <v>23259</v>
      </c>
    </row>
    <row r="124" spans="1:13" ht="15.75">
      <c r="A124" s="14">
        <v>3</v>
      </c>
      <c r="B124" s="14" t="s">
        <v>110</v>
      </c>
      <c r="C124" s="16" t="s">
        <v>114</v>
      </c>
      <c r="D124" s="52">
        <v>228</v>
      </c>
      <c r="E124" s="16" t="s">
        <v>78</v>
      </c>
      <c r="F124" s="85">
        <v>55000</v>
      </c>
      <c r="G124" s="77">
        <v>3456</v>
      </c>
      <c r="H124" s="71">
        <v>689</v>
      </c>
      <c r="I124" s="69">
        <f t="shared" si="74"/>
        <v>38</v>
      </c>
      <c r="J124" s="99">
        <f t="shared" si="72"/>
        <v>727</v>
      </c>
      <c r="K124" s="106">
        <f t="shared" si="73"/>
        <v>2767</v>
      </c>
    </row>
    <row r="125" spans="1:13" ht="15.75">
      <c r="A125" s="14">
        <v>4</v>
      </c>
      <c r="B125" s="14" t="s">
        <v>109</v>
      </c>
      <c r="C125" s="16" t="s">
        <v>115</v>
      </c>
      <c r="D125" s="52">
        <v>229</v>
      </c>
      <c r="E125" s="16" t="s">
        <v>78</v>
      </c>
      <c r="F125" s="85">
        <v>141000</v>
      </c>
      <c r="G125" s="77">
        <v>39158</v>
      </c>
      <c r="H125" s="71">
        <f t="shared" si="71"/>
        <v>3917</v>
      </c>
      <c r="I125" s="69">
        <f t="shared" si="74"/>
        <v>432</v>
      </c>
      <c r="J125" s="99">
        <f t="shared" si="72"/>
        <v>4349</v>
      </c>
      <c r="K125" s="106">
        <f t="shared" si="73"/>
        <v>35241</v>
      </c>
    </row>
    <row r="126" spans="1:13" ht="15.75">
      <c r="A126" s="14">
        <v>5</v>
      </c>
      <c r="B126" s="14" t="s">
        <v>110</v>
      </c>
      <c r="C126" s="16" t="s">
        <v>116</v>
      </c>
      <c r="D126" s="52">
        <v>234</v>
      </c>
      <c r="E126" s="16" t="s">
        <v>78</v>
      </c>
      <c r="F126" s="85">
        <v>160000</v>
      </c>
      <c r="G126" s="77">
        <v>44456</v>
      </c>
      <c r="H126" s="71">
        <f t="shared" si="71"/>
        <v>4444</v>
      </c>
      <c r="I126" s="69">
        <f t="shared" si="74"/>
        <v>491</v>
      </c>
      <c r="J126" s="99">
        <f t="shared" si="72"/>
        <v>4935</v>
      </c>
      <c r="K126" s="106">
        <f t="shared" si="73"/>
        <v>40012</v>
      </c>
    </row>
    <row r="127" spans="1:13" ht="15.75">
      <c r="A127" s="14">
        <v>6</v>
      </c>
      <c r="B127" s="14" t="s">
        <v>109</v>
      </c>
      <c r="C127" s="16" t="s">
        <v>213</v>
      </c>
      <c r="D127" s="52">
        <v>333</v>
      </c>
      <c r="E127" s="16" t="s">
        <v>78</v>
      </c>
      <c r="F127" s="85">
        <v>195000</v>
      </c>
      <c r="G127" s="77">
        <v>74565</v>
      </c>
      <c r="H127" s="71">
        <v>5735</v>
      </c>
      <c r="I127" s="69">
        <f t="shared" si="74"/>
        <v>823</v>
      </c>
      <c r="J127" s="99">
        <f t="shared" si="72"/>
        <v>6558</v>
      </c>
      <c r="K127" s="106">
        <f t="shared" si="73"/>
        <v>68830</v>
      </c>
      <c r="M127" s="96"/>
    </row>
    <row r="128" spans="1:13" ht="15.75">
      <c r="A128" s="14">
        <v>7</v>
      </c>
      <c r="B128" s="14" t="s">
        <v>109</v>
      </c>
      <c r="C128" s="16" t="s">
        <v>175</v>
      </c>
      <c r="D128" s="52">
        <v>300</v>
      </c>
      <c r="E128" s="16" t="s">
        <v>78</v>
      </c>
      <c r="F128" s="85">
        <v>95000</v>
      </c>
      <c r="G128" s="77">
        <v>34303</v>
      </c>
      <c r="H128" s="71">
        <f t="shared" si="71"/>
        <v>2639</v>
      </c>
      <c r="I128" s="69">
        <f t="shared" si="74"/>
        <v>379</v>
      </c>
      <c r="J128" s="99">
        <f t="shared" si="72"/>
        <v>3018</v>
      </c>
      <c r="K128" s="106">
        <f t="shared" si="73"/>
        <v>31664</v>
      </c>
      <c r="M128" s="96"/>
    </row>
    <row r="129" spans="1:13" ht="15.75">
      <c r="A129" s="14">
        <v>8</v>
      </c>
      <c r="B129" s="14" t="s">
        <v>109</v>
      </c>
      <c r="C129" s="16" t="s">
        <v>299</v>
      </c>
      <c r="D129" s="52">
        <v>6</v>
      </c>
      <c r="E129" s="16" t="s">
        <v>78</v>
      </c>
      <c r="F129" s="85">
        <v>60000</v>
      </c>
      <c r="G129" s="77">
        <v>32000</v>
      </c>
      <c r="H129" s="71">
        <v>4000</v>
      </c>
      <c r="I129" s="69">
        <f t="shared" si="74"/>
        <v>353</v>
      </c>
      <c r="J129" s="99">
        <f t="shared" si="72"/>
        <v>4353</v>
      </c>
      <c r="K129" s="106">
        <f t="shared" si="73"/>
        <v>28000</v>
      </c>
      <c r="M129" s="96"/>
    </row>
    <row r="130" spans="1:13" ht="15.75">
      <c r="A130" s="14">
        <v>9</v>
      </c>
      <c r="B130" s="14" t="s">
        <v>169</v>
      </c>
      <c r="C130" s="16" t="s">
        <v>170</v>
      </c>
      <c r="D130" s="52">
        <v>294</v>
      </c>
      <c r="E130" s="16" t="s">
        <v>78</v>
      </c>
      <c r="F130" s="85">
        <v>55000</v>
      </c>
      <c r="G130" s="77">
        <v>19856</v>
      </c>
      <c r="H130" s="71">
        <f t="shared" si="71"/>
        <v>1528</v>
      </c>
      <c r="I130" s="69">
        <f t="shared" si="74"/>
        <v>219</v>
      </c>
      <c r="J130" s="99">
        <f t="shared" si="72"/>
        <v>1747</v>
      </c>
      <c r="K130" s="106">
        <f t="shared" si="73"/>
        <v>18328</v>
      </c>
    </row>
    <row r="131" spans="1:13" ht="15.75">
      <c r="A131" s="14">
        <v>10</v>
      </c>
      <c r="B131" s="14" t="s">
        <v>169</v>
      </c>
      <c r="C131" s="16" t="s">
        <v>209</v>
      </c>
      <c r="D131" s="52">
        <v>327</v>
      </c>
      <c r="E131" s="16" t="s">
        <v>78</v>
      </c>
      <c r="F131" s="85">
        <v>90000</v>
      </c>
      <c r="G131" s="77">
        <v>35000</v>
      </c>
      <c r="H131" s="71">
        <f t="shared" si="71"/>
        <v>2500</v>
      </c>
      <c r="I131" s="69">
        <f t="shared" si="74"/>
        <v>386</v>
      </c>
      <c r="J131" s="99">
        <f t="shared" si="72"/>
        <v>2886</v>
      </c>
      <c r="K131" s="106">
        <f t="shared" si="73"/>
        <v>32500</v>
      </c>
    </row>
    <row r="132" spans="1:13" ht="15.75">
      <c r="A132" s="14">
        <v>11</v>
      </c>
      <c r="B132" s="14" t="s">
        <v>169</v>
      </c>
      <c r="C132" s="16" t="s">
        <v>208</v>
      </c>
      <c r="D132" s="52">
        <v>326</v>
      </c>
      <c r="E132" s="16" t="s">
        <v>78</v>
      </c>
      <c r="F132" s="85">
        <v>135000</v>
      </c>
      <c r="G132" s="77">
        <v>52500</v>
      </c>
      <c r="H132" s="71">
        <f t="shared" si="71"/>
        <v>3750</v>
      </c>
      <c r="I132" s="69">
        <f t="shared" si="74"/>
        <v>580</v>
      </c>
      <c r="J132" s="99">
        <f t="shared" si="72"/>
        <v>4330</v>
      </c>
      <c r="K132" s="106">
        <f t="shared" si="73"/>
        <v>48750</v>
      </c>
    </row>
    <row r="133" spans="1:13" ht="15.75">
      <c r="A133" s="14">
        <v>12</v>
      </c>
      <c r="B133" s="14" t="s">
        <v>169</v>
      </c>
      <c r="C133" s="16" t="s">
        <v>171</v>
      </c>
      <c r="D133" s="52">
        <v>295</v>
      </c>
      <c r="E133" s="16" t="s">
        <v>78</v>
      </c>
      <c r="F133" s="85">
        <v>80000</v>
      </c>
      <c r="G133" s="77">
        <v>28894</v>
      </c>
      <c r="H133" s="71">
        <f t="shared" si="71"/>
        <v>2222</v>
      </c>
      <c r="I133" s="69">
        <f t="shared" si="74"/>
        <v>319</v>
      </c>
      <c r="J133" s="99">
        <f t="shared" si="72"/>
        <v>2541</v>
      </c>
      <c r="K133" s="106">
        <f t="shared" si="73"/>
        <v>26672</v>
      </c>
    </row>
    <row r="134" spans="1:13" ht="15.75">
      <c r="A134" s="14">
        <v>13</v>
      </c>
      <c r="B134" s="14" t="s">
        <v>273</v>
      </c>
      <c r="C134" s="16" t="s">
        <v>274</v>
      </c>
      <c r="D134" s="52">
        <v>393</v>
      </c>
      <c r="E134" s="16" t="s">
        <v>78</v>
      </c>
      <c r="F134" s="85">
        <v>80000</v>
      </c>
      <c r="G134" s="77">
        <v>48892</v>
      </c>
      <c r="H134" s="71">
        <f t="shared" si="71"/>
        <v>2222</v>
      </c>
      <c r="I134" s="69">
        <f t="shared" si="74"/>
        <v>540</v>
      </c>
      <c r="J134" s="99">
        <f t="shared" si="72"/>
        <v>2762</v>
      </c>
      <c r="K134" s="106">
        <f t="shared" si="73"/>
        <v>46670</v>
      </c>
    </row>
    <row r="135" spans="1:13" ht="15.75">
      <c r="A135" s="14">
        <v>14</v>
      </c>
      <c r="B135" s="14" t="s">
        <v>273</v>
      </c>
      <c r="C135" s="16" t="s">
        <v>275</v>
      </c>
      <c r="D135" s="52">
        <v>394</v>
      </c>
      <c r="E135" s="16" t="s">
        <v>78</v>
      </c>
      <c r="F135" s="85">
        <v>89000</v>
      </c>
      <c r="G135" s="77">
        <v>54392</v>
      </c>
      <c r="H135" s="71">
        <f>ROUND(F135/36,0)</f>
        <v>2472</v>
      </c>
      <c r="I135" s="69">
        <f t="shared" si="74"/>
        <v>601</v>
      </c>
      <c r="J135" s="99">
        <f t="shared" si="72"/>
        <v>3073</v>
      </c>
      <c r="K135" s="106">
        <f t="shared" si="73"/>
        <v>51920</v>
      </c>
    </row>
    <row r="136" spans="1:13" ht="15.75">
      <c r="A136" s="14">
        <v>15</v>
      </c>
      <c r="B136" s="57" t="s">
        <v>109</v>
      </c>
      <c r="C136" s="58" t="s">
        <v>272</v>
      </c>
      <c r="D136" s="64">
        <v>14</v>
      </c>
      <c r="E136" s="58" t="s">
        <v>39</v>
      </c>
      <c r="F136" s="89">
        <v>42000</v>
      </c>
      <c r="G136" s="82">
        <v>18660</v>
      </c>
      <c r="H136" s="83">
        <v>1167</v>
      </c>
      <c r="I136" s="83">
        <f>ROUND(G136*11.5%*31/365,0)</f>
        <v>182</v>
      </c>
      <c r="J136" s="83">
        <f t="shared" si="72"/>
        <v>1349</v>
      </c>
      <c r="K136" s="83">
        <f t="shared" si="73"/>
        <v>17493</v>
      </c>
    </row>
    <row r="137" spans="1:13" ht="16.5">
      <c r="A137" s="34"/>
      <c r="B137" s="13" t="s">
        <v>4</v>
      </c>
      <c r="C137" s="20"/>
      <c r="D137" s="20"/>
      <c r="E137" s="20"/>
      <c r="F137" s="72">
        <f t="shared" ref="F137:K137" si="75">SUM(F122:F136)</f>
        <v>1456000</v>
      </c>
      <c r="G137" s="72">
        <f t="shared" si="75"/>
        <v>535860</v>
      </c>
      <c r="H137" s="72">
        <f t="shared" si="75"/>
        <v>42257</v>
      </c>
      <c r="I137" s="72">
        <f t="shared" si="75"/>
        <v>5892</v>
      </c>
      <c r="J137" s="72">
        <f t="shared" si="75"/>
        <v>48149</v>
      </c>
      <c r="K137" s="72">
        <f t="shared" si="75"/>
        <v>493603</v>
      </c>
    </row>
    <row r="138" spans="1:13" ht="16.5">
      <c r="A138" s="34"/>
      <c r="B138" s="29"/>
      <c r="C138" s="30"/>
      <c r="D138" s="30"/>
      <c r="E138" s="30"/>
      <c r="F138" s="74"/>
      <c r="G138" s="79"/>
      <c r="H138" s="74"/>
      <c r="I138" s="80"/>
      <c r="J138" s="74"/>
      <c r="K138" s="55"/>
    </row>
    <row r="139" spans="1:13" ht="16.5">
      <c r="A139" s="14"/>
      <c r="B139" s="29" t="s">
        <v>125</v>
      </c>
      <c r="C139" s="30"/>
      <c r="D139" s="30"/>
      <c r="E139" s="30"/>
      <c r="F139" s="78"/>
      <c r="G139" s="79"/>
      <c r="H139" s="74"/>
      <c r="I139" s="80"/>
      <c r="J139" s="74"/>
      <c r="K139" s="55"/>
    </row>
    <row r="140" spans="1:13" ht="15.75">
      <c r="A140" s="14">
        <v>1</v>
      </c>
      <c r="B140" s="14" t="s">
        <v>126</v>
      </c>
      <c r="C140" s="16" t="s">
        <v>127</v>
      </c>
      <c r="D140" s="17">
        <v>247</v>
      </c>
      <c r="E140" s="16" t="s">
        <v>78</v>
      </c>
      <c r="F140" s="70">
        <v>100000</v>
      </c>
      <c r="G140" s="70">
        <v>30550</v>
      </c>
      <c r="H140" s="71">
        <f t="shared" ref="H140" si="76">ROUND(F140/36,0)</f>
        <v>2778</v>
      </c>
      <c r="I140" s="69">
        <f>ROUND(G140*13%*31/365,0)</f>
        <v>337</v>
      </c>
      <c r="J140" s="102">
        <f t="shared" ref="J140" si="77">SUM(H140:I140)</f>
        <v>3115</v>
      </c>
      <c r="K140" s="106">
        <f t="shared" ref="K140:K147" si="78">G140-H140</f>
        <v>27772</v>
      </c>
    </row>
    <row r="141" spans="1:13" ht="15.75">
      <c r="A141" s="14">
        <v>2</v>
      </c>
      <c r="B141" s="14" t="s">
        <v>137</v>
      </c>
      <c r="C141" s="16" t="s">
        <v>138</v>
      </c>
      <c r="D141" s="17">
        <v>253</v>
      </c>
      <c r="E141" s="16" t="s">
        <v>78</v>
      </c>
      <c r="F141" s="70">
        <v>100000</v>
      </c>
      <c r="G141" s="70">
        <v>30550</v>
      </c>
      <c r="H141" s="71">
        <f>ROUND(F141/36,0)</f>
        <v>2778</v>
      </c>
      <c r="I141" s="69">
        <f t="shared" ref="I141:I147" si="79">ROUND(G141*13%*31/365,0)</f>
        <v>337</v>
      </c>
      <c r="J141" s="102">
        <f>SUM(H141:I141)</f>
        <v>3115</v>
      </c>
      <c r="K141" s="106">
        <f t="shared" si="78"/>
        <v>27772</v>
      </c>
    </row>
    <row r="142" spans="1:13" ht="15.75">
      <c r="A142" s="14">
        <v>3</v>
      </c>
      <c r="B142" s="14" t="s">
        <v>137</v>
      </c>
      <c r="C142" s="16" t="s">
        <v>207</v>
      </c>
      <c r="D142" s="17">
        <v>325</v>
      </c>
      <c r="E142" s="16" t="s">
        <v>78</v>
      </c>
      <c r="F142" s="70">
        <v>50000</v>
      </c>
      <c r="G142" s="70">
        <v>4174</v>
      </c>
      <c r="H142" s="71">
        <f>ROUND(F142/24,0)</f>
        <v>2083</v>
      </c>
      <c r="I142" s="69">
        <f t="shared" si="79"/>
        <v>46</v>
      </c>
      <c r="J142" s="102">
        <f>SUM(H142:I142)</f>
        <v>2129</v>
      </c>
      <c r="K142" s="106">
        <f t="shared" si="78"/>
        <v>2091</v>
      </c>
    </row>
    <row r="143" spans="1:13" ht="15.75">
      <c r="A143" s="14">
        <v>4</v>
      </c>
      <c r="B143" s="14" t="s">
        <v>137</v>
      </c>
      <c r="C143" s="16" t="s">
        <v>230</v>
      </c>
      <c r="D143" s="17">
        <v>355</v>
      </c>
      <c r="E143" s="16" t="s">
        <v>78</v>
      </c>
      <c r="F143" s="70">
        <v>50000</v>
      </c>
      <c r="G143" s="70">
        <v>22220</v>
      </c>
      <c r="H143" s="71">
        <f>ROUND(F143/36,0)</f>
        <v>1389</v>
      </c>
      <c r="I143" s="69">
        <f t="shared" si="79"/>
        <v>245</v>
      </c>
      <c r="J143" s="102">
        <f>SUM(H143:I143)</f>
        <v>1634</v>
      </c>
      <c r="K143" s="106">
        <f t="shared" si="78"/>
        <v>20831</v>
      </c>
    </row>
    <row r="144" spans="1:13" ht="16.5">
      <c r="A144" s="14">
        <v>5</v>
      </c>
      <c r="B144" s="14" t="s">
        <v>151</v>
      </c>
      <c r="C144" s="16" t="s">
        <v>152</v>
      </c>
      <c r="D144" s="22">
        <v>272</v>
      </c>
      <c r="E144" s="22" t="s">
        <v>78</v>
      </c>
      <c r="F144" s="85">
        <v>100000</v>
      </c>
      <c r="G144" s="77">
        <v>14296</v>
      </c>
      <c r="H144" s="71">
        <f>ROUND(F144/28,0)</f>
        <v>3571</v>
      </c>
      <c r="I144" s="69">
        <f t="shared" si="79"/>
        <v>158</v>
      </c>
      <c r="J144" s="99">
        <f>SUM(H144:I144)</f>
        <v>3729</v>
      </c>
      <c r="K144" s="106">
        <f t="shared" si="78"/>
        <v>10725</v>
      </c>
    </row>
    <row r="145" spans="1:11" ht="16.5">
      <c r="A145" s="14">
        <v>6</v>
      </c>
      <c r="B145" s="14" t="s">
        <v>151</v>
      </c>
      <c r="C145" s="16" t="s">
        <v>177</v>
      </c>
      <c r="D145" s="22">
        <v>302</v>
      </c>
      <c r="E145" s="22" t="s">
        <v>78</v>
      </c>
      <c r="F145" s="85">
        <v>90000</v>
      </c>
      <c r="G145" s="77">
        <v>32500</v>
      </c>
      <c r="H145" s="71">
        <f>ROUND(F145/36,0)</f>
        <v>2500</v>
      </c>
      <c r="I145" s="69">
        <f t="shared" si="79"/>
        <v>359</v>
      </c>
      <c r="J145" s="99">
        <f t="shared" ref="J145:J146" si="80">SUM(H145:I145)</f>
        <v>2859</v>
      </c>
      <c r="K145" s="106">
        <f t="shared" si="78"/>
        <v>30000</v>
      </c>
    </row>
    <row r="146" spans="1:11" ht="16.5">
      <c r="A146" s="14">
        <v>7</v>
      </c>
      <c r="B146" s="14" t="s">
        <v>151</v>
      </c>
      <c r="C146" s="16" t="s">
        <v>178</v>
      </c>
      <c r="D146" s="22">
        <v>303</v>
      </c>
      <c r="E146" s="22" t="s">
        <v>78</v>
      </c>
      <c r="F146" s="85">
        <v>100000</v>
      </c>
      <c r="G146" s="77">
        <v>36106</v>
      </c>
      <c r="H146" s="71">
        <f>ROUND(F146/36,0)</f>
        <v>2778</v>
      </c>
      <c r="I146" s="69">
        <f t="shared" si="79"/>
        <v>399</v>
      </c>
      <c r="J146" s="99">
        <f t="shared" si="80"/>
        <v>3177</v>
      </c>
      <c r="K146" s="106">
        <f t="shared" si="78"/>
        <v>33328</v>
      </c>
    </row>
    <row r="147" spans="1:11" ht="15.75">
      <c r="A147" s="14">
        <v>8</v>
      </c>
      <c r="B147" s="14" t="s">
        <v>134</v>
      </c>
      <c r="C147" s="16" t="s">
        <v>245</v>
      </c>
      <c r="D147" s="52">
        <v>364</v>
      </c>
      <c r="E147" s="16" t="s">
        <v>78</v>
      </c>
      <c r="F147" s="85">
        <v>100000</v>
      </c>
      <c r="G147" s="70">
        <v>49996</v>
      </c>
      <c r="H147" s="71">
        <f>ROUND(F147/36,0)</f>
        <v>2778</v>
      </c>
      <c r="I147" s="69">
        <f t="shared" si="79"/>
        <v>552</v>
      </c>
      <c r="J147" s="102">
        <f>SUM(H147:I147)</f>
        <v>3330</v>
      </c>
      <c r="K147" s="106">
        <f t="shared" si="78"/>
        <v>47218</v>
      </c>
    </row>
    <row r="148" spans="1:11" ht="16.5">
      <c r="A148" s="34"/>
      <c r="B148" s="13" t="s">
        <v>4</v>
      </c>
      <c r="C148" s="20"/>
      <c r="D148" s="20"/>
      <c r="E148" s="20"/>
      <c r="F148" s="88">
        <f t="shared" ref="F148:K148" si="81">SUM(F140:F147)</f>
        <v>690000</v>
      </c>
      <c r="G148" s="88">
        <f t="shared" si="81"/>
        <v>220392</v>
      </c>
      <c r="H148" s="88">
        <f t="shared" si="81"/>
        <v>20655</v>
      </c>
      <c r="I148" s="88">
        <f t="shared" si="81"/>
        <v>2433</v>
      </c>
      <c r="J148" s="88">
        <f t="shared" si="81"/>
        <v>23088</v>
      </c>
      <c r="K148" s="88">
        <f t="shared" si="81"/>
        <v>199737</v>
      </c>
    </row>
    <row r="149" spans="1:11" ht="16.5">
      <c r="A149" s="34"/>
      <c r="B149" s="29"/>
      <c r="C149" s="30"/>
      <c r="D149" s="30"/>
      <c r="E149" s="30"/>
      <c r="F149" s="78"/>
      <c r="G149" s="79"/>
      <c r="H149" s="74"/>
      <c r="I149" s="80"/>
      <c r="J149" s="74"/>
      <c r="K149" s="55"/>
    </row>
    <row r="150" spans="1:11" ht="16.5">
      <c r="A150" s="34"/>
      <c r="B150" s="29" t="s">
        <v>148</v>
      </c>
      <c r="C150" s="30"/>
      <c r="D150" s="48"/>
      <c r="E150" s="30"/>
      <c r="F150" s="86"/>
      <c r="G150" s="79"/>
      <c r="H150" s="74"/>
      <c r="I150" s="80"/>
      <c r="J150" s="74"/>
      <c r="K150" s="55"/>
    </row>
    <row r="151" spans="1:11" ht="15.75">
      <c r="A151" s="14">
        <v>1</v>
      </c>
      <c r="B151" s="14" t="s">
        <v>148</v>
      </c>
      <c r="C151" s="16" t="s">
        <v>205</v>
      </c>
      <c r="D151" s="52">
        <v>323</v>
      </c>
      <c r="E151" s="16" t="s">
        <v>78</v>
      </c>
      <c r="F151" s="85">
        <v>100000</v>
      </c>
      <c r="G151" s="77">
        <v>38884</v>
      </c>
      <c r="H151" s="71">
        <f>ROUND(F151/36,0)</f>
        <v>2778</v>
      </c>
      <c r="I151" s="69">
        <f>ROUND(G151*13%*31/365,0)</f>
        <v>429</v>
      </c>
      <c r="J151" s="99">
        <f t="shared" ref="J151:J155" si="82">SUM(H151:I151)</f>
        <v>3207</v>
      </c>
      <c r="K151" s="106">
        <f t="shared" ref="K151:K156" si="83">G151-H151</f>
        <v>36106</v>
      </c>
    </row>
    <row r="152" spans="1:11" ht="15.75">
      <c r="A152" s="14">
        <v>2</v>
      </c>
      <c r="B152" s="14" t="s">
        <v>148</v>
      </c>
      <c r="C152" s="16" t="s">
        <v>241</v>
      </c>
      <c r="D152" s="52">
        <v>363</v>
      </c>
      <c r="E152" s="16" t="s">
        <v>78</v>
      </c>
      <c r="F152" s="85">
        <v>40000</v>
      </c>
      <c r="G152" s="77">
        <v>18891</v>
      </c>
      <c r="H152" s="71">
        <f>ROUND(F152/36,0)</f>
        <v>1111</v>
      </c>
      <c r="I152" s="69">
        <f t="shared" ref="I152:I155" si="84">ROUND(G152*13%*31/365,0)</f>
        <v>209</v>
      </c>
      <c r="J152" s="99">
        <f t="shared" si="82"/>
        <v>1320</v>
      </c>
      <c r="K152" s="106">
        <f t="shared" si="83"/>
        <v>17780</v>
      </c>
    </row>
    <row r="153" spans="1:11" ht="15.75">
      <c r="A153" s="14">
        <v>3</v>
      </c>
      <c r="B153" s="14" t="s">
        <v>148</v>
      </c>
      <c r="C153" s="16" t="s">
        <v>279</v>
      </c>
      <c r="D153" s="52">
        <v>406</v>
      </c>
      <c r="E153" s="16" t="s">
        <v>78</v>
      </c>
      <c r="F153" s="85">
        <v>260000</v>
      </c>
      <c r="G153" s="77">
        <v>155996</v>
      </c>
      <c r="H153" s="71">
        <v>8667</v>
      </c>
      <c r="I153" s="69">
        <f t="shared" si="84"/>
        <v>1722</v>
      </c>
      <c r="J153" s="99">
        <f t="shared" si="82"/>
        <v>10389</v>
      </c>
      <c r="K153" s="106">
        <f t="shared" si="83"/>
        <v>147329</v>
      </c>
    </row>
    <row r="154" spans="1:11" ht="15.75">
      <c r="A154" s="14">
        <v>4</v>
      </c>
      <c r="B154" s="14" t="s">
        <v>215</v>
      </c>
      <c r="C154" s="16" t="s">
        <v>216</v>
      </c>
      <c r="D154" s="52">
        <v>342</v>
      </c>
      <c r="E154" s="16" t="s">
        <v>78</v>
      </c>
      <c r="F154" s="85">
        <v>80000</v>
      </c>
      <c r="G154" s="77">
        <v>33338</v>
      </c>
      <c r="H154" s="71">
        <v>2222</v>
      </c>
      <c r="I154" s="69">
        <f t="shared" si="84"/>
        <v>368</v>
      </c>
      <c r="J154" s="99">
        <f t="shared" si="82"/>
        <v>2590</v>
      </c>
      <c r="K154" s="106">
        <f t="shared" si="83"/>
        <v>31116</v>
      </c>
    </row>
    <row r="155" spans="1:11" ht="15.75">
      <c r="A155" s="14">
        <v>5</v>
      </c>
      <c r="B155" s="14" t="s">
        <v>149</v>
      </c>
      <c r="C155" s="16" t="s">
        <v>150</v>
      </c>
      <c r="D155" s="52">
        <v>266</v>
      </c>
      <c r="E155" s="16" t="s">
        <v>78</v>
      </c>
      <c r="F155" s="85">
        <v>155000</v>
      </c>
      <c r="G155" s="77">
        <v>51656</v>
      </c>
      <c r="H155" s="71">
        <f t="shared" ref="H155:H156" si="85">ROUND(F155/36,0)</f>
        <v>4306</v>
      </c>
      <c r="I155" s="69">
        <f t="shared" si="84"/>
        <v>570</v>
      </c>
      <c r="J155" s="99">
        <f t="shared" si="82"/>
        <v>4876</v>
      </c>
      <c r="K155" s="106">
        <f t="shared" si="83"/>
        <v>47350</v>
      </c>
    </row>
    <row r="156" spans="1:11" ht="15.75">
      <c r="A156" s="14">
        <v>6</v>
      </c>
      <c r="B156" s="57" t="s">
        <v>149</v>
      </c>
      <c r="C156" s="58" t="s">
        <v>271</v>
      </c>
      <c r="D156" s="64">
        <v>11</v>
      </c>
      <c r="E156" s="58" t="s">
        <v>39</v>
      </c>
      <c r="F156" s="89">
        <v>40600</v>
      </c>
      <c r="G156" s="82">
        <v>13528</v>
      </c>
      <c r="H156" s="83">
        <f t="shared" si="85"/>
        <v>1128</v>
      </c>
      <c r="I156" s="83">
        <f>ROUND(G156*11.5%*31/365,0)</f>
        <v>132</v>
      </c>
      <c r="J156" s="101">
        <f>SUM(H156:I156)</f>
        <v>1260</v>
      </c>
      <c r="K156" s="106">
        <f t="shared" si="83"/>
        <v>12400</v>
      </c>
    </row>
    <row r="157" spans="1:11" ht="16.5">
      <c r="A157" s="34"/>
      <c r="B157" s="13" t="s">
        <v>4</v>
      </c>
      <c r="C157" s="20"/>
      <c r="D157" s="46"/>
      <c r="E157" s="20"/>
      <c r="F157" s="72">
        <f t="shared" ref="F157:K157" si="86">SUM(F151:F156)</f>
        <v>675600</v>
      </c>
      <c r="G157" s="72">
        <f t="shared" si="86"/>
        <v>312293</v>
      </c>
      <c r="H157" s="72">
        <f t="shared" si="86"/>
        <v>20212</v>
      </c>
      <c r="I157" s="72">
        <f t="shared" si="86"/>
        <v>3430</v>
      </c>
      <c r="J157" s="72">
        <f>SUM(J151:J156)</f>
        <v>23642</v>
      </c>
      <c r="K157" s="72">
        <f t="shared" si="86"/>
        <v>292081</v>
      </c>
    </row>
    <row r="158" spans="1:11" ht="16.5">
      <c r="A158" s="34"/>
      <c r="B158" s="29"/>
      <c r="C158" s="30"/>
      <c r="D158" s="32"/>
      <c r="E158" s="32"/>
      <c r="F158" s="74"/>
      <c r="G158" s="74"/>
      <c r="H158" s="74"/>
      <c r="I158" s="74"/>
      <c r="J158" s="74"/>
      <c r="K158" s="100"/>
    </row>
    <row r="159" spans="1:11" ht="16.5">
      <c r="A159" s="151"/>
      <c r="B159" s="152"/>
      <c r="C159" s="153"/>
      <c r="D159" s="154"/>
      <c r="E159" s="154"/>
      <c r="F159" s="137"/>
      <c r="G159" s="137"/>
      <c r="H159" s="137"/>
      <c r="I159" s="137"/>
      <c r="J159" s="137"/>
      <c r="K159" s="155"/>
    </row>
    <row r="160" spans="1:11" ht="16.5">
      <c r="A160" s="143"/>
      <c r="B160" s="29" t="s">
        <v>162</v>
      </c>
      <c r="C160" s="144"/>
      <c r="D160" s="145"/>
      <c r="E160" s="145"/>
      <c r="F160" s="146"/>
      <c r="G160" s="147"/>
      <c r="H160" s="148"/>
      <c r="I160" s="94"/>
      <c r="J160" s="149"/>
      <c r="K160" s="150"/>
    </row>
    <row r="161" spans="1:11" ht="16.5">
      <c r="A161" s="14">
        <v>1</v>
      </c>
      <c r="B161" s="67" t="s">
        <v>163</v>
      </c>
      <c r="C161" s="16" t="s">
        <v>200</v>
      </c>
      <c r="D161" s="22">
        <v>283</v>
      </c>
      <c r="E161" s="22" t="s">
        <v>78</v>
      </c>
      <c r="F161" s="85">
        <v>100000</v>
      </c>
      <c r="G161" s="77">
        <v>36106</v>
      </c>
      <c r="H161" s="71">
        <f>ROUND(F161/36,0)</f>
        <v>2778</v>
      </c>
      <c r="I161" s="69">
        <f>ROUND(G161*13%*31/365,0)</f>
        <v>399</v>
      </c>
      <c r="J161" s="104">
        <f>SUM(H161:I161)</f>
        <v>3177</v>
      </c>
      <c r="K161" s="106">
        <f t="shared" ref="K161:K163" si="87">G161-H161</f>
        <v>33328</v>
      </c>
    </row>
    <row r="162" spans="1:11" ht="16.5">
      <c r="A162" s="14">
        <v>2</v>
      </c>
      <c r="B162" s="67" t="s">
        <v>227</v>
      </c>
      <c r="C162" s="16" t="s">
        <v>228</v>
      </c>
      <c r="D162" s="22">
        <v>353</v>
      </c>
      <c r="E162" s="22" t="s">
        <v>78</v>
      </c>
      <c r="F162" s="85">
        <v>68000</v>
      </c>
      <c r="G162" s="77">
        <v>30220</v>
      </c>
      <c r="H162" s="71">
        <f>ROUND(F162/36,0)</f>
        <v>1889</v>
      </c>
      <c r="I162" s="69">
        <f t="shared" ref="I162:I163" si="88">ROUND(G162*13%*31/365,0)</f>
        <v>334</v>
      </c>
      <c r="J162" s="104">
        <f>SUM(H162:I162)</f>
        <v>2223</v>
      </c>
      <c r="K162" s="106">
        <f t="shared" si="87"/>
        <v>28331</v>
      </c>
    </row>
    <row r="163" spans="1:11" ht="16.5">
      <c r="A163" s="14">
        <v>3</v>
      </c>
      <c r="B163" s="67" t="s">
        <v>227</v>
      </c>
      <c r="C163" s="16" t="s">
        <v>258</v>
      </c>
      <c r="D163" s="22">
        <v>383</v>
      </c>
      <c r="E163" s="22" t="s">
        <v>78</v>
      </c>
      <c r="F163" s="85">
        <v>90000</v>
      </c>
      <c r="G163" s="77">
        <v>50000</v>
      </c>
      <c r="H163" s="71">
        <f>ROUND(F163/36,0)</f>
        <v>2500</v>
      </c>
      <c r="I163" s="69">
        <f t="shared" si="88"/>
        <v>552</v>
      </c>
      <c r="J163" s="104">
        <f>SUM(H163:I163)</f>
        <v>3052</v>
      </c>
      <c r="K163" s="106">
        <f t="shared" si="87"/>
        <v>47500</v>
      </c>
    </row>
    <row r="164" spans="1:11" ht="16.5">
      <c r="A164" s="34"/>
      <c r="B164" s="56" t="s">
        <v>4</v>
      </c>
      <c r="C164" s="30"/>
      <c r="D164" s="30"/>
      <c r="E164" s="30"/>
      <c r="F164" s="97">
        <f>SUM(F161:F163)</f>
        <v>258000</v>
      </c>
      <c r="G164" s="97">
        <f t="shared" ref="G164:K164" si="89">SUM(G161:G163)</f>
        <v>116326</v>
      </c>
      <c r="H164" s="97">
        <f t="shared" si="89"/>
        <v>7167</v>
      </c>
      <c r="I164" s="97">
        <f t="shared" si="89"/>
        <v>1285</v>
      </c>
      <c r="J164" s="97">
        <f t="shared" si="89"/>
        <v>8452</v>
      </c>
      <c r="K164" s="97">
        <f t="shared" si="89"/>
        <v>109159</v>
      </c>
    </row>
    <row r="165" spans="1:11" ht="16.5">
      <c r="A165" s="34"/>
      <c r="B165" s="29"/>
      <c r="C165" s="30"/>
      <c r="D165" s="30"/>
      <c r="E165" s="30"/>
      <c r="F165" s="91"/>
      <c r="G165" s="91"/>
      <c r="H165" s="74"/>
      <c r="I165" s="74"/>
      <c r="J165" s="74"/>
      <c r="K165" s="133"/>
    </row>
    <row r="166" spans="1:11" ht="16.5">
      <c r="A166" s="34"/>
      <c r="B166" s="29" t="s">
        <v>281</v>
      </c>
      <c r="C166" s="30"/>
      <c r="D166" s="30"/>
      <c r="E166" s="30"/>
      <c r="F166" s="78"/>
      <c r="G166" s="79"/>
      <c r="H166" s="74"/>
      <c r="I166" s="80"/>
      <c r="J166" s="74"/>
      <c r="K166" s="55"/>
    </row>
    <row r="167" spans="1:11" ht="16.5">
      <c r="A167" s="14">
        <v>1</v>
      </c>
      <c r="B167" s="67" t="s">
        <v>281</v>
      </c>
      <c r="C167" s="16" t="s">
        <v>206</v>
      </c>
      <c r="D167" s="22">
        <v>324</v>
      </c>
      <c r="E167" s="22" t="s">
        <v>78</v>
      </c>
      <c r="F167" s="85">
        <v>110000</v>
      </c>
      <c r="G167" s="77">
        <v>42768</v>
      </c>
      <c r="H167" s="71">
        <f>ROUND(F167/36,0)</f>
        <v>3056</v>
      </c>
      <c r="I167" s="69">
        <f>ROUND(G167*13%*31/365,0)</f>
        <v>472</v>
      </c>
      <c r="J167" s="104">
        <f>SUM(H167:I167)</f>
        <v>3528</v>
      </c>
      <c r="K167" s="106">
        <f t="shared" ref="K167" si="90">G167-H167</f>
        <v>39712</v>
      </c>
    </row>
    <row r="168" spans="1:11" ht="16.5">
      <c r="A168" s="34"/>
      <c r="B168" s="56" t="s">
        <v>4</v>
      </c>
      <c r="C168" s="30"/>
      <c r="D168" s="30"/>
      <c r="E168" s="30"/>
      <c r="F168" s="97">
        <f t="shared" ref="F168:K168" si="91">SUM(F167:F167)</f>
        <v>110000</v>
      </c>
      <c r="G168" s="97">
        <f t="shared" si="91"/>
        <v>42768</v>
      </c>
      <c r="H168" s="72">
        <f t="shared" si="91"/>
        <v>3056</v>
      </c>
      <c r="I168" s="72">
        <f t="shared" si="91"/>
        <v>472</v>
      </c>
      <c r="J168" s="72">
        <f t="shared" si="91"/>
        <v>3528</v>
      </c>
      <c r="K168" s="131">
        <f t="shared" si="91"/>
        <v>39712</v>
      </c>
    </row>
    <row r="169" spans="1:11" ht="16.5">
      <c r="A169" s="34"/>
      <c r="B169" s="29"/>
      <c r="C169" s="30"/>
      <c r="D169" s="30"/>
      <c r="E169" s="30"/>
      <c r="F169" s="97"/>
      <c r="G169" s="97"/>
      <c r="H169" s="72"/>
      <c r="I169" s="72"/>
      <c r="J169" s="72"/>
      <c r="K169" s="131"/>
    </row>
    <row r="170" spans="1:11" ht="16.5">
      <c r="A170" s="34"/>
      <c r="B170" s="29" t="s">
        <v>300</v>
      </c>
      <c r="C170" s="30"/>
      <c r="D170" s="30"/>
      <c r="E170" s="30"/>
      <c r="F170" s="78"/>
      <c r="G170" s="79"/>
      <c r="H170" s="74"/>
      <c r="I170" s="80"/>
      <c r="J170" s="74"/>
      <c r="K170" s="55"/>
    </row>
    <row r="171" spans="1:11" ht="16.5">
      <c r="A171" s="14">
        <v>1</v>
      </c>
      <c r="B171" s="67" t="s">
        <v>301</v>
      </c>
      <c r="C171" s="16" t="s">
        <v>302</v>
      </c>
      <c r="D171" s="22">
        <v>8</v>
      </c>
      <c r="E171" s="22" t="s">
        <v>78</v>
      </c>
      <c r="F171" s="85">
        <v>200000</v>
      </c>
      <c r="G171" s="77">
        <v>161108</v>
      </c>
      <c r="H171" s="71">
        <f>ROUND(F171/36,0)</f>
        <v>5556</v>
      </c>
      <c r="I171" s="69">
        <f>ROUND(G171*13%*31/365,0)</f>
        <v>1779</v>
      </c>
      <c r="J171" s="104">
        <f>SUM(H171:I171)</f>
        <v>7335</v>
      </c>
      <c r="K171" s="106">
        <f t="shared" ref="K171:K173" si="92">G171-H171</f>
        <v>155552</v>
      </c>
    </row>
    <row r="172" spans="1:11" ht="16.5">
      <c r="A172" s="152">
        <v>2</v>
      </c>
      <c r="B172" s="67" t="s">
        <v>301</v>
      </c>
      <c r="C172" s="16" t="s">
        <v>304</v>
      </c>
      <c r="D172" s="22">
        <v>12</v>
      </c>
      <c r="E172" s="22" t="s">
        <v>78</v>
      </c>
      <c r="F172" s="85">
        <v>200000</v>
      </c>
      <c r="G172" s="77">
        <v>161108</v>
      </c>
      <c r="H172" s="71">
        <f>ROUND(F172/36,0)</f>
        <v>5556</v>
      </c>
      <c r="I172" s="69">
        <f t="shared" ref="I172:I173" si="93">ROUND(G172*13%*31/365,0)</f>
        <v>1779</v>
      </c>
      <c r="J172" s="104">
        <f>SUM(H172:I172)</f>
        <v>7335</v>
      </c>
      <c r="K172" s="106">
        <f t="shared" si="92"/>
        <v>155552</v>
      </c>
    </row>
    <row r="173" spans="1:11" ht="16.5">
      <c r="A173" s="152">
        <v>3</v>
      </c>
      <c r="B173" s="152" t="s">
        <v>301</v>
      </c>
      <c r="C173" s="16" t="s">
        <v>303</v>
      </c>
      <c r="D173" s="22">
        <v>10</v>
      </c>
      <c r="E173" s="22" t="s">
        <v>78</v>
      </c>
      <c r="F173" s="85">
        <v>150000</v>
      </c>
      <c r="G173" s="77">
        <v>120831</v>
      </c>
      <c r="H173" s="71">
        <v>4167</v>
      </c>
      <c r="I173" s="69">
        <f t="shared" si="93"/>
        <v>1334</v>
      </c>
      <c r="J173" s="104">
        <f>SUM(H173:I173)</f>
        <v>5501</v>
      </c>
      <c r="K173" s="106">
        <f t="shared" si="92"/>
        <v>116664</v>
      </c>
    </row>
    <row r="174" spans="1:11" ht="16.5">
      <c r="A174" s="34"/>
      <c r="B174" s="29"/>
      <c r="C174" s="30"/>
      <c r="D174" s="30"/>
      <c r="E174" s="30"/>
      <c r="F174" s="97">
        <f>SUM(F171:F173)</f>
        <v>550000</v>
      </c>
      <c r="G174" s="97">
        <f t="shared" ref="G174:K174" si="94">SUM(G171:G173)</f>
        <v>443047</v>
      </c>
      <c r="H174" s="97">
        <f t="shared" si="94"/>
        <v>15279</v>
      </c>
      <c r="I174" s="97">
        <f t="shared" si="94"/>
        <v>4892</v>
      </c>
      <c r="J174" s="97">
        <f t="shared" si="94"/>
        <v>20171</v>
      </c>
      <c r="K174" s="97">
        <f t="shared" si="94"/>
        <v>427768</v>
      </c>
    </row>
    <row r="175" spans="1:11" ht="17.25" thickBot="1">
      <c r="A175" s="34"/>
      <c r="B175" s="29"/>
      <c r="C175" s="30"/>
      <c r="D175" s="30"/>
      <c r="E175" s="30"/>
      <c r="F175" s="97"/>
      <c r="G175" s="97"/>
      <c r="H175" s="72"/>
      <c r="I175" s="72"/>
      <c r="J175" s="72"/>
      <c r="K175" s="131"/>
    </row>
    <row r="176" spans="1:11" ht="17.25" thickBot="1">
      <c r="B176" s="51" t="s">
        <v>20</v>
      </c>
      <c r="C176" s="39"/>
      <c r="D176" s="39"/>
      <c r="E176" s="39"/>
      <c r="F176" s="72">
        <f t="shared" ref="F176:K176" si="95">SUM(F7+F24+F36+F47+F62+F79+F83+F93+F113+F119+F137+F148+F157+F164+F168+F174)</f>
        <v>14092600</v>
      </c>
      <c r="G176" s="72">
        <f t="shared" si="95"/>
        <v>7186806</v>
      </c>
      <c r="H176" s="72">
        <f t="shared" si="95"/>
        <v>422582</v>
      </c>
      <c r="I176" s="72">
        <f t="shared" si="95"/>
        <v>89751</v>
      </c>
      <c r="J176" s="72">
        <f t="shared" si="95"/>
        <v>512333</v>
      </c>
      <c r="K176" s="72">
        <f t="shared" si="95"/>
        <v>6764224</v>
      </c>
    </row>
    <row r="177" spans="2:12">
      <c r="B177" s="2"/>
      <c r="C177" s="2"/>
      <c r="D177" s="3"/>
      <c r="E177" s="3"/>
      <c r="F177" s="3"/>
      <c r="G177" s="3"/>
    </row>
    <row r="178" spans="2:12">
      <c r="B178" s="2"/>
      <c r="C178" s="2"/>
      <c r="D178" s="3"/>
      <c r="E178" s="3"/>
      <c r="F178" s="3"/>
      <c r="G178" s="3"/>
    </row>
    <row r="179" spans="2:12" ht="18.75">
      <c r="E179" s="4"/>
      <c r="F179" s="1"/>
      <c r="G179" s="1"/>
      <c r="L179" t="s">
        <v>321</v>
      </c>
    </row>
    <row r="180" spans="2:12">
      <c r="F180" s="1"/>
      <c r="G180" s="1"/>
    </row>
    <row r="182" spans="2:12" ht="16.5">
      <c r="B182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7" max="10" man="1"/>
    <brk id="84" max="10" man="1"/>
    <brk id="138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L159"/>
  <sheetViews>
    <sheetView view="pageBreakPreview" topLeftCell="A2" zoomScaleSheetLayoutView="100" workbookViewId="0">
      <selection sqref="A1:K186"/>
    </sheetView>
  </sheetViews>
  <sheetFormatPr defaultRowHeight="15"/>
  <cols>
    <col min="1" max="1" width="4.42578125" customWidth="1"/>
    <col min="2" max="2" width="19.42578125" customWidth="1"/>
    <col min="3" max="3" width="21" customWidth="1"/>
    <col min="4" max="4" width="5.28515625" customWidth="1"/>
    <col min="5" max="5" width="6" customWidth="1"/>
    <col min="6" max="7" width="10.140625" customWidth="1"/>
    <col min="8" max="9" width="7.7109375" customWidth="1"/>
    <col min="10" max="10" width="9.5703125" customWidth="1"/>
    <col min="11" max="11" width="10" customWidth="1"/>
  </cols>
  <sheetData>
    <row r="1" spans="1:11" hidden="1"/>
    <row r="2" spans="1:11" ht="22.5" customHeight="1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4.25" customHeight="1">
      <c r="A3" s="9"/>
      <c r="B3" s="900" t="s">
        <v>512</v>
      </c>
      <c r="C3" s="900"/>
      <c r="D3" s="900"/>
      <c r="E3" s="900"/>
      <c r="F3" s="900"/>
      <c r="G3" s="900"/>
      <c r="H3" s="900"/>
      <c r="I3" s="900"/>
      <c r="J3" s="900"/>
    </row>
    <row r="4" spans="1:11" ht="51.75" customHeight="1">
      <c r="A4" s="163" t="s">
        <v>446</v>
      </c>
      <c r="B4" s="157" t="s">
        <v>1</v>
      </c>
      <c r="C4" s="157" t="s">
        <v>21</v>
      </c>
      <c r="D4" s="157" t="s">
        <v>22</v>
      </c>
      <c r="E4" s="157" t="s">
        <v>23</v>
      </c>
      <c r="F4" s="207" t="s">
        <v>24</v>
      </c>
      <c r="G4" s="217" t="s">
        <v>25</v>
      </c>
      <c r="H4" s="217" t="s">
        <v>26</v>
      </c>
      <c r="I4" s="217" t="s">
        <v>27</v>
      </c>
      <c r="J4" s="206" t="s">
        <v>57</v>
      </c>
      <c r="K4" s="217" t="s">
        <v>242</v>
      </c>
    </row>
    <row r="5" spans="1:11" ht="18" customHeight="1">
      <c r="A5" s="10"/>
      <c r="B5" s="10" t="s">
        <v>270</v>
      </c>
      <c r="C5" s="10"/>
      <c r="D5" s="10"/>
      <c r="E5" s="10"/>
      <c r="F5" s="11"/>
      <c r="G5" s="12"/>
      <c r="H5" s="12"/>
      <c r="I5" s="12"/>
      <c r="J5" s="12"/>
      <c r="K5" s="12"/>
    </row>
    <row r="6" spans="1:11" ht="22.5" customHeight="1">
      <c r="A6" s="10">
        <v>1</v>
      </c>
      <c r="B6" s="184" t="s">
        <v>88</v>
      </c>
      <c r="C6" s="208" t="s">
        <v>426</v>
      </c>
      <c r="D6" s="124">
        <v>154</v>
      </c>
      <c r="E6" s="188" t="s">
        <v>38</v>
      </c>
      <c r="F6" s="70">
        <v>100000</v>
      </c>
      <c r="G6" s="77">
        <v>68000</v>
      </c>
      <c r="H6" s="71">
        <v>2000</v>
      </c>
      <c r="I6" s="218">
        <f>ROUND(G6*13%*30/365,0)</f>
        <v>727</v>
      </c>
      <c r="J6" s="71">
        <f t="shared" ref="J6:J12" si="0">SUM(H6:I6)</f>
        <v>2727</v>
      </c>
      <c r="K6" s="135">
        <f t="shared" ref="K6:K11" si="1">G6-H6</f>
        <v>66000</v>
      </c>
    </row>
    <row r="7" spans="1:11" ht="19.5" customHeight="1">
      <c r="A7" s="10">
        <v>2</v>
      </c>
      <c r="B7" s="184" t="s">
        <v>88</v>
      </c>
      <c r="C7" s="208" t="s">
        <v>491</v>
      </c>
      <c r="D7" s="124">
        <v>158</v>
      </c>
      <c r="E7" s="188" t="s">
        <v>38</v>
      </c>
      <c r="F7" s="70">
        <v>224000</v>
      </c>
      <c r="G7" s="77">
        <v>156800</v>
      </c>
      <c r="H7" s="71">
        <v>4480</v>
      </c>
      <c r="I7" s="69">
        <f t="shared" ref="I7:I11" si="2">ROUND(G7*13%*30/365,0)</f>
        <v>1675</v>
      </c>
      <c r="J7" s="71">
        <f t="shared" si="0"/>
        <v>6155</v>
      </c>
      <c r="K7" s="135">
        <f t="shared" si="1"/>
        <v>152320</v>
      </c>
    </row>
    <row r="8" spans="1:11" ht="19.5" customHeight="1">
      <c r="A8" s="10">
        <v>3</v>
      </c>
      <c r="B8" s="184" t="s">
        <v>88</v>
      </c>
      <c r="C8" s="216" t="s">
        <v>502</v>
      </c>
      <c r="D8" s="124">
        <v>200</v>
      </c>
      <c r="E8" s="188" t="s">
        <v>38</v>
      </c>
      <c r="F8" s="70">
        <v>215000</v>
      </c>
      <c r="G8" s="77">
        <v>172000</v>
      </c>
      <c r="H8" s="71">
        <v>4300</v>
      </c>
      <c r="I8" s="69">
        <f t="shared" si="2"/>
        <v>1838</v>
      </c>
      <c r="J8" s="71">
        <f t="shared" si="0"/>
        <v>6138</v>
      </c>
      <c r="K8" s="135">
        <f t="shared" si="1"/>
        <v>167700</v>
      </c>
    </row>
    <row r="9" spans="1:11" ht="17.25" customHeight="1">
      <c r="A9" s="10">
        <v>4</v>
      </c>
      <c r="B9" s="184" t="s">
        <v>3</v>
      </c>
      <c r="C9" s="116" t="s">
        <v>143</v>
      </c>
      <c r="D9" s="17">
        <v>102</v>
      </c>
      <c r="E9" s="189" t="s">
        <v>38</v>
      </c>
      <c r="F9" s="70">
        <v>190000</v>
      </c>
      <c r="G9" s="77">
        <v>114000</v>
      </c>
      <c r="H9" s="71">
        <v>3800</v>
      </c>
      <c r="I9" s="69">
        <f t="shared" si="2"/>
        <v>1218</v>
      </c>
      <c r="J9" s="71">
        <f t="shared" si="0"/>
        <v>5018</v>
      </c>
      <c r="K9" s="135">
        <f t="shared" si="1"/>
        <v>110200</v>
      </c>
    </row>
    <row r="10" spans="1:11" ht="18" customHeight="1">
      <c r="A10" s="10">
        <v>5</v>
      </c>
      <c r="B10" s="121" t="s">
        <v>353</v>
      </c>
      <c r="C10" s="208" t="s">
        <v>354</v>
      </c>
      <c r="D10" s="124">
        <v>72</v>
      </c>
      <c r="E10" s="188" t="s">
        <v>38</v>
      </c>
      <c r="F10" s="70">
        <v>30000</v>
      </c>
      <c r="G10" s="77">
        <v>9175</v>
      </c>
      <c r="H10" s="71">
        <f t="shared" ref="H10:H11" si="3">ROUND(F10/36,0)</f>
        <v>833</v>
      </c>
      <c r="I10" s="69">
        <f t="shared" si="2"/>
        <v>98</v>
      </c>
      <c r="J10" s="71">
        <f t="shared" si="0"/>
        <v>931</v>
      </c>
      <c r="K10" s="135">
        <f t="shared" si="1"/>
        <v>8342</v>
      </c>
    </row>
    <row r="11" spans="1:11" ht="19.5" customHeight="1">
      <c r="A11" s="10">
        <v>6</v>
      </c>
      <c r="B11" s="121" t="s">
        <v>353</v>
      </c>
      <c r="C11" s="208" t="s">
        <v>490</v>
      </c>
      <c r="D11" s="124">
        <v>74</v>
      </c>
      <c r="E11" s="188" t="s">
        <v>38</v>
      </c>
      <c r="F11" s="70">
        <v>50000</v>
      </c>
      <c r="G11" s="77">
        <v>16664</v>
      </c>
      <c r="H11" s="71">
        <f t="shared" si="3"/>
        <v>1389</v>
      </c>
      <c r="I11" s="69">
        <f t="shared" si="2"/>
        <v>178</v>
      </c>
      <c r="J11" s="71">
        <f t="shared" si="0"/>
        <v>1567</v>
      </c>
      <c r="K11" s="135">
        <f t="shared" si="1"/>
        <v>15275</v>
      </c>
    </row>
    <row r="12" spans="1:11" ht="16.5">
      <c r="A12" s="10"/>
      <c r="B12" s="13" t="s">
        <v>4</v>
      </c>
      <c r="C12" s="164"/>
      <c r="D12" s="10"/>
      <c r="E12" s="157"/>
      <c r="F12" s="127">
        <f>SUM(F6:F11)</f>
        <v>809000</v>
      </c>
      <c r="G12" s="127">
        <f t="shared" ref="G12" si="4">SUM(G6:G11)</f>
        <v>536639</v>
      </c>
      <c r="H12" s="127">
        <f>SUM(H6:H11)</f>
        <v>16802</v>
      </c>
      <c r="I12" s="127">
        <f>SUM(I6:I11)</f>
        <v>5734</v>
      </c>
      <c r="J12" s="127">
        <f t="shared" si="0"/>
        <v>22536</v>
      </c>
      <c r="K12" s="127">
        <f t="shared" ref="K12" si="5">SUM(K6:K11)</f>
        <v>519837</v>
      </c>
    </row>
    <row r="13" spans="1:11" ht="18.75" customHeight="1">
      <c r="A13" s="10"/>
      <c r="B13" s="13"/>
      <c r="C13" s="164"/>
      <c r="D13" s="10"/>
      <c r="E13" s="157"/>
      <c r="F13" s="127"/>
      <c r="G13" s="127"/>
      <c r="H13" s="127"/>
      <c r="I13" s="127"/>
      <c r="J13" s="127"/>
      <c r="K13" s="127"/>
    </row>
    <row r="14" spans="1:11" ht="16.5">
      <c r="A14" s="15"/>
      <c r="B14" s="13" t="s">
        <v>5</v>
      </c>
      <c r="C14" s="209"/>
      <c r="D14" s="20"/>
      <c r="E14" s="193"/>
      <c r="F14" s="174"/>
      <c r="G14" s="174"/>
      <c r="H14" s="175"/>
      <c r="I14" s="176"/>
      <c r="J14" s="176"/>
      <c r="K14" s="55"/>
    </row>
    <row r="15" spans="1:11" ht="16.5">
      <c r="A15" s="15">
        <v>1</v>
      </c>
      <c r="B15" s="156" t="s">
        <v>179</v>
      </c>
      <c r="C15" s="116" t="s">
        <v>416</v>
      </c>
      <c r="D15" s="17">
        <v>82</v>
      </c>
      <c r="E15" s="189" t="s">
        <v>38</v>
      </c>
      <c r="F15" s="70">
        <v>250000</v>
      </c>
      <c r="G15" s="77">
        <v>130430</v>
      </c>
      <c r="H15" s="71">
        <v>5435</v>
      </c>
      <c r="I15" s="69">
        <f>ROUND(G15*13%*30/365,0)</f>
        <v>1394</v>
      </c>
      <c r="J15" s="71">
        <f t="shared" ref="J15:J21" si="6">SUM(H15:I15)</f>
        <v>6829</v>
      </c>
      <c r="K15" s="106">
        <f t="shared" ref="K15:K27" si="7">G15-H15</f>
        <v>124995</v>
      </c>
    </row>
    <row r="16" spans="1:11" ht="16.5">
      <c r="A16" s="15">
        <v>2</v>
      </c>
      <c r="B16" s="156" t="s">
        <v>179</v>
      </c>
      <c r="C16" s="116" t="s">
        <v>376</v>
      </c>
      <c r="D16" s="17">
        <v>84</v>
      </c>
      <c r="E16" s="189" t="s">
        <v>38</v>
      </c>
      <c r="F16" s="70">
        <v>250000</v>
      </c>
      <c r="G16" s="77">
        <v>140000</v>
      </c>
      <c r="H16" s="71">
        <v>5000</v>
      </c>
      <c r="I16" s="69">
        <f t="shared" ref="I16:I20" si="8">ROUND(G16*13%*30/365,0)</f>
        <v>1496</v>
      </c>
      <c r="J16" s="71">
        <f t="shared" si="6"/>
        <v>6496</v>
      </c>
      <c r="K16" s="106">
        <f t="shared" si="7"/>
        <v>135000</v>
      </c>
    </row>
    <row r="17" spans="1:11" ht="16.5">
      <c r="A17" s="15">
        <v>3</v>
      </c>
      <c r="B17" s="156" t="s">
        <v>5</v>
      </c>
      <c r="C17" s="116" t="s">
        <v>375</v>
      </c>
      <c r="D17" s="17">
        <v>86</v>
      </c>
      <c r="E17" s="189" t="s">
        <v>38</v>
      </c>
      <c r="F17" s="70">
        <v>400000</v>
      </c>
      <c r="G17" s="77">
        <v>232000</v>
      </c>
      <c r="H17" s="71">
        <v>8000</v>
      </c>
      <c r="I17" s="69">
        <f t="shared" si="8"/>
        <v>2479</v>
      </c>
      <c r="J17" s="71">
        <f t="shared" si="6"/>
        <v>10479</v>
      </c>
      <c r="K17" s="106">
        <f t="shared" si="7"/>
        <v>224000</v>
      </c>
    </row>
    <row r="18" spans="1:11" ht="16.5">
      <c r="A18" s="15">
        <v>4</v>
      </c>
      <c r="B18" s="156" t="s">
        <v>386</v>
      </c>
      <c r="C18" s="116" t="s">
        <v>489</v>
      </c>
      <c r="D18" s="17">
        <v>116</v>
      </c>
      <c r="E18" s="189" t="s">
        <v>38</v>
      </c>
      <c r="F18" s="70">
        <v>200000</v>
      </c>
      <c r="G18" s="77">
        <v>120000</v>
      </c>
      <c r="H18" s="71">
        <v>4000</v>
      </c>
      <c r="I18" s="69">
        <f t="shared" si="8"/>
        <v>1282</v>
      </c>
      <c r="J18" s="71">
        <f t="shared" si="6"/>
        <v>5282</v>
      </c>
      <c r="K18" s="106">
        <f>G18-H18</f>
        <v>116000</v>
      </c>
    </row>
    <row r="19" spans="1:11" ht="16.5">
      <c r="A19" s="15">
        <v>5</v>
      </c>
      <c r="B19" s="156" t="s">
        <v>386</v>
      </c>
      <c r="C19" s="116" t="s">
        <v>455</v>
      </c>
      <c r="D19" s="17">
        <v>184</v>
      </c>
      <c r="E19" s="189" t="s">
        <v>38</v>
      </c>
      <c r="F19" s="70">
        <v>100000</v>
      </c>
      <c r="G19" s="77">
        <v>76000</v>
      </c>
      <c r="H19" s="71">
        <v>2000</v>
      </c>
      <c r="I19" s="69">
        <f t="shared" si="8"/>
        <v>812</v>
      </c>
      <c r="J19" s="71">
        <f t="shared" si="6"/>
        <v>2812</v>
      </c>
      <c r="K19" s="106">
        <f>G19-H19</f>
        <v>74000</v>
      </c>
    </row>
    <row r="20" spans="1:11" ht="16.5">
      <c r="A20" s="15">
        <v>6</v>
      </c>
      <c r="B20" s="156" t="s">
        <v>429</v>
      </c>
      <c r="C20" s="116" t="s">
        <v>488</v>
      </c>
      <c r="D20" s="17">
        <v>156</v>
      </c>
      <c r="E20" s="189" t="s">
        <v>38</v>
      </c>
      <c r="F20" s="70">
        <v>150000</v>
      </c>
      <c r="G20" s="77">
        <v>105000</v>
      </c>
      <c r="H20" s="71">
        <v>3000</v>
      </c>
      <c r="I20" s="69">
        <f t="shared" si="8"/>
        <v>1122</v>
      </c>
      <c r="J20" s="71">
        <f t="shared" si="6"/>
        <v>4122</v>
      </c>
      <c r="K20" s="106">
        <f>G20-H20</f>
        <v>102000</v>
      </c>
    </row>
    <row r="21" spans="1:11" ht="16.5">
      <c r="A21" s="15"/>
      <c r="B21" s="186" t="s">
        <v>4</v>
      </c>
      <c r="C21" s="116"/>
      <c r="D21" s="17"/>
      <c r="E21" s="189"/>
      <c r="F21" s="97">
        <f t="shared" ref="F21:K21" si="9">SUM(F15:F20)</f>
        <v>1350000</v>
      </c>
      <c r="G21" s="97">
        <f t="shared" si="9"/>
        <v>803430</v>
      </c>
      <c r="H21" s="97">
        <f>SUM(H15:H20)</f>
        <v>27435</v>
      </c>
      <c r="I21" s="97">
        <f>SUM(I15:I20)</f>
        <v>8585</v>
      </c>
      <c r="J21" s="97">
        <f t="shared" si="6"/>
        <v>36020</v>
      </c>
      <c r="K21" s="97">
        <f t="shared" si="9"/>
        <v>775995</v>
      </c>
    </row>
    <row r="22" spans="1:11" ht="17.25" customHeight="1">
      <c r="A22" s="15"/>
      <c r="B22" s="186"/>
      <c r="C22" s="116" t="s">
        <v>462</v>
      </c>
      <c r="D22" s="17"/>
      <c r="E22" s="189"/>
      <c r="F22" s="97"/>
      <c r="G22" s="161"/>
      <c r="H22" s="88"/>
      <c r="I22" s="72"/>
      <c r="J22" s="88"/>
      <c r="K22" s="131"/>
    </row>
    <row r="23" spans="1:11" ht="16.5">
      <c r="A23" s="15"/>
      <c r="B23" s="186" t="s">
        <v>363</v>
      </c>
      <c r="C23" s="116"/>
      <c r="D23" s="17"/>
      <c r="E23" s="189"/>
      <c r="F23" s="70"/>
      <c r="G23" s="77"/>
      <c r="H23" s="71"/>
      <c r="I23" s="69"/>
      <c r="J23" s="71"/>
      <c r="K23" s="106"/>
    </row>
    <row r="24" spans="1:11" ht="16.5">
      <c r="A24" s="15">
        <v>1</v>
      </c>
      <c r="B24" s="156" t="s">
        <v>357</v>
      </c>
      <c r="C24" s="116" t="s">
        <v>371</v>
      </c>
      <c r="D24" s="17">
        <v>87</v>
      </c>
      <c r="E24" s="189" t="s">
        <v>38</v>
      </c>
      <c r="F24" s="70">
        <v>275000</v>
      </c>
      <c r="G24" s="77">
        <v>159500</v>
      </c>
      <c r="H24" s="71">
        <v>5500</v>
      </c>
      <c r="I24" s="69">
        <f>ROUND(G24*13%*30/365,0)</f>
        <v>1704</v>
      </c>
      <c r="J24" s="71">
        <f>SUM(H24:I24)</f>
        <v>7204</v>
      </c>
      <c r="K24" s="106">
        <f t="shared" si="7"/>
        <v>154000</v>
      </c>
    </row>
    <row r="25" spans="1:11" ht="16.5">
      <c r="A25" s="15">
        <v>2</v>
      </c>
      <c r="B25" s="156" t="s">
        <v>357</v>
      </c>
      <c r="C25" s="116" t="s">
        <v>388</v>
      </c>
      <c r="D25" s="17">
        <v>120</v>
      </c>
      <c r="E25" s="189" t="s">
        <v>38</v>
      </c>
      <c r="F25" s="70">
        <v>280000</v>
      </c>
      <c r="G25" s="77">
        <v>168000</v>
      </c>
      <c r="H25" s="71">
        <v>5600</v>
      </c>
      <c r="I25" s="69">
        <f t="shared" ref="I25:I27" si="10">ROUND(G25*13%*30/365,0)</f>
        <v>1795</v>
      </c>
      <c r="J25" s="71">
        <f>SUM(H25:I25)</f>
        <v>7395</v>
      </c>
      <c r="K25" s="106">
        <f t="shared" si="7"/>
        <v>162400</v>
      </c>
    </row>
    <row r="26" spans="1:11" ht="16.5">
      <c r="A26" s="15">
        <v>3</v>
      </c>
      <c r="B26" s="156" t="s">
        <v>368</v>
      </c>
      <c r="C26" s="116" t="s">
        <v>372</v>
      </c>
      <c r="D26" s="17">
        <v>90</v>
      </c>
      <c r="E26" s="189" t="s">
        <v>38</v>
      </c>
      <c r="F26" s="70">
        <v>340000</v>
      </c>
      <c r="G26" s="77">
        <v>197200</v>
      </c>
      <c r="H26" s="71">
        <v>6800</v>
      </c>
      <c r="I26" s="69">
        <f t="shared" si="10"/>
        <v>2107</v>
      </c>
      <c r="J26" s="71">
        <f>SUM(H26:I26)</f>
        <v>8907</v>
      </c>
      <c r="K26" s="106">
        <f t="shared" si="7"/>
        <v>190400</v>
      </c>
    </row>
    <row r="27" spans="1:11" ht="16.5">
      <c r="A27" s="15">
        <v>4</v>
      </c>
      <c r="B27" s="156" t="s">
        <v>363</v>
      </c>
      <c r="C27" s="116" t="s">
        <v>374</v>
      </c>
      <c r="D27" s="17">
        <v>80</v>
      </c>
      <c r="E27" s="189" t="s">
        <v>38</v>
      </c>
      <c r="F27" s="70">
        <v>200000</v>
      </c>
      <c r="G27" s="77">
        <v>108000</v>
      </c>
      <c r="H27" s="71">
        <v>4000</v>
      </c>
      <c r="I27" s="69">
        <f t="shared" si="10"/>
        <v>1154</v>
      </c>
      <c r="J27" s="71">
        <f>SUM(H27:I27)</f>
        <v>5154</v>
      </c>
      <c r="K27" s="106">
        <f t="shared" si="7"/>
        <v>104000</v>
      </c>
    </row>
    <row r="28" spans="1:11" ht="16.5">
      <c r="A28" s="55"/>
      <c r="B28" s="13" t="s">
        <v>4</v>
      </c>
      <c r="C28" s="55"/>
      <c r="D28" s="55"/>
      <c r="E28" s="210"/>
      <c r="F28" s="97">
        <f>SUM(F24:F27)</f>
        <v>1095000</v>
      </c>
      <c r="G28" s="97">
        <f t="shared" ref="G28:K28" si="11">SUM(G24:G27)</f>
        <v>632700</v>
      </c>
      <c r="H28" s="97">
        <f>SUM(H24:H27)</f>
        <v>21900</v>
      </c>
      <c r="I28" s="97">
        <f>SUM(I24:I27)</f>
        <v>6760</v>
      </c>
      <c r="J28" s="97">
        <f>SUM(H28:I28)</f>
        <v>28660</v>
      </c>
      <c r="K28" s="97">
        <f t="shared" si="11"/>
        <v>610800</v>
      </c>
    </row>
    <row r="29" spans="1:11" ht="20.25" customHeight="1">
      <c r="A29" s="15"/>
      <c r="B29" s="55"/>
      <c r="C29" s="20"/>
      <c r="D29" s="20"/>
      <c r="E29" s="193"/>
      <c r="F29" s="72"/>
      <c r="G29" s="72"/>
      <c r="H29" s="72"/>
      <c r="I29" s="72"/>
      <c r="J29" s="72"/>
      <c r="K29" s="72"/>
    </row>
    <row r="30" spans="1:11" ht="25.5" customHeight="1">
      <c r="A30" s="15"/>
      <c r="B30" s="13" t="s">
        <v>10</v>
      </c>
      <c r="C30" s="20"/>
      <c r="D30" s="20"/>
      <c r="E30" s="193"/>
      <c r="F30" s="177"/>
      <c r="G30" s="161"/>
      <c r="H30" s="176"/>
      <c r="I30" s="69"/>
      <c r="J30" s="176"/>
      <c r="K30" s="55"/>
    </row>
    <row r="31" spans="1:11" ht="16.5">
      <c r="A31" s="15">
        <v>1</v>
      </c>
      <c r="B31" s="211" t="s">
        <v>120</v>
      </c>
      <c r="C31" s="116" t="s">
        <v>411</v>
      </c>
      <c r="D31" s="26" t="s">
        <v>306</v>
      </c>
      <c r="E31" s="189" t="s">
        <v>38</v>
      </c>
      <c r="F31" s="70">
        <v>170000</v>
      </c>
      <c r="G31" s="77">
        <v>9452</v>
      </c>
      <c r="H31" s="71">
        <f>ROUND(F31/36,0)</f>
        <v>4722</v>
      </c>
      <c r="I31" s="69">
        <f>ROUND(G31*13%*30/365,0)</f>
        <v>101</v>
      </c>
      <c r="J31" s="69">
        <f>SUM(H31:I31)</f>
        <v>4823</v>
      </c>
      <c r="K31" s="106">
        <f t="shared" ref="K31:K32" si="12">G31-H31</f>
        <v>4730</v>
      </c>
    </row>
    <row r="32" spans="1:11" ht="16.5">
      <c r="A32" s="15">
        <v>2</v>
      </c>
      <c r="B32" s="211" t="s">
        <v>91</v>
      </c>
      <c r="C32" s="16" t="s">
        <v>432</v>
      </c>
      <c r="D32" s="26" t="s">
        <v>433</v>
      </c>
      <c r="E32" s="189" t="s">
        <v>38</v>
      </c>
      <c r="F32" s="70">
        <v>150000</v>
      </c>
      <c r="G32" s="77">
        <v>105000</v>
      </c>
      <c r="H32" s="71">
        <v>3000</v>
      </c>
      <c r="I32" s="69">
        <f>ROUND(G32*13%*30/365,0)</f>
        <v>1122</v>
      </c>
      <c r="J32" s="69">
        <f>SUM(H32:I32)</f>
        <v>4122</v>
      </c>
      <c r="K32" s="106">
        <f t="shared" si="12"/>
        <v>102000</v>
      </c>
    </row>
    <row r="33" spans="1:11" ht="16.5">
      <c r="A33" s="15"/>
      <c r="B33" s="186" t="s">
        <v>4</v>
      </c>
      <c r="C33" s="20"/>
      <c r="D33" s="20"/>
      <c r="E33" s="193"/>
      <c r="F33" s="72">
        <f t="shared" ref="F33:K33" si="13">SUM(F31:F32)</f>
        <v>320000</v>
      </c>
      <c r="G33" s="72">
        <f t="shared" si="13"/>
        <v>114452</v>
      </c>
      <c r="H33" s="72">
        <f>SUM(H31:H32)</f>
        <v>7722</v>
      </c>
      <c r="I33" s="72">
        <f>SUM(I31:I32)</f>
        <v>1223</v>
      </c>
      <c r="J33" s="72">
        <f>SUM(H33:I33)</f>
        <v>8945</v>
      </c>
      <c r="K33" s="72">
        <f t="shared" si="13"/>
        <v>106730</v>
      </c>
    </row>
    <row r="34" spans="1:11" ht="16.5">
      <c r="A34" s="15"/>
      <c r="B34" s="186"/>
      <c r="C34" s="20"/>
      <c r="D34" s="20"/>
      <c r="E34" s="193"/>
      <c r="F34" s="72"/>
      <c r="G34" s="72"/>
      <c r="H34" s="72"/>
      <c r="I34" s="69"/>
      <c r="J34" s="72"/>
      <c r="K34" s="72"/>
    </row>
    <row r="35" spans="1:11" ht="16.5">
      <c r="A35" s="15"/>
      <c r="B35" s="186" t="s">
        <v>11</v>
      </c>
      <c r="C35" s="20"/>
      <c r="D35" s="20"/>
      <c r="E35" s="193"/>
      <c r="F35" s="177"/>
      <c r="G35" s="161"/>
      <c r="H35" s="176"/>
      <c r="I35" s="69"/>
      <c r="J35" s="176"/>
      <c r="K35" s="55"/>
    </row>
    <row r="36" spans="1:11" ht="16.5">
      <c r="A36" s="15">
        <v>1</v>
      </c>
      <c r="B36" s="156" t="s">
        <v>11</v>
      </c>
      <c r="C36" s="16" t="s">
        <v>412</v>
      </c>
      <c r="D36" s="19">
        <v>70</v>
      </c>
      <c r="E36" s="189" t="s">
        <v>38</v>
      </c>
      <c r="F36" s="70">
        <v>300000</v>
      </c>
      <c r="G36" s="77">
        <v>83342</v>
      </c>
      <c r="H36" s="71">
        <f>ROUND(F36/36,0)</f>
        <v>8333</v>
      </c>
      <c r="I36" s="69">
        <f>ROUND(G36*13%*30/365,0)</f>
        <v>891</v>
      </c>
      <c r="J36" s="69">
        <f>SUM(H36:I36)</f>
        <v>9224</v>
      </c>
      <c r="K36" s="106">
        <f t="shared" ref="K36:K38" si="14">G36-H36</f>
        <v>75009</v>
      </c>
    </row>
    <row r="37" spans="1:11" ht="16.5">
      <c r="A37" s="15">
        <v>2</v>
      </c>
      <c r="B37" s="156" t="s">
        <v>11</v>
      </c>
      <c r="C37" s="16" t="s">
        <v>487</v>
      </c>
      <c r="D37" s="19">
        <v>164</v>
      </c>
      <c r="E37" s="189" t="s">
        <v>38</v>
      </c>
      <c r="F37" s="70">
        <v>270000</v>
      </c>
      <c r="G37" s="77">
        <v>194400</v>
      </c>
      <c r="H37" s="71">
        <v>5400</v>
      </c>
      <c r="I37" s="69">
        <f t="shared" ref="I37:I38" si="15">ROUND(G37*13%*30/365,0)</f>
        <v>2077</v>
      </c>
      <c r="J37" s="69">
        <f>SUM(H37:I37)</f>
        <v>7477</v>
      </c>
      <c r="K37" s="106">
        <f t="shared" si="14"/>
        <v>189000</v>
      </c>
    </row>
    <row r="38" spans="1:11" ht="16.5">
      <c r="A38" s="15">
        <v>3</v>
      </c>
      <c r="B38" s="156" t="s">
        <v>73</v>
      </c>
      <c r="C38" s="16" t="s">
        <v>414</v>
      </c>
      <c r="D38" s="19">
        <v>68</v>
      </c>
      <c r="E38" s="189" t="s">
        <v>38</v>
      </c>
      <c r="F38" s="70">
        <v>100000</v>
      </c>
      <c r="G38" s="77">
        <v>27772</v>
      </c>
      <c r="H38" s="71">
        <v>2778</v>
      </c>
      <c r="I38" s="69">
        <f t="shared" si="15"/>
        <v>297</v>
      </c>
      <c r="J38" s="69">
        <f>SUM(H38:I38)</f>
        <v>3075</v>
      </c>
      <c r="K38" s="106">
        <f t="shared" si="14"/>
        <v>24994</v>
      </c>
    </row>
    <row r="39" spans="1:11" ht="18.75" customHeight="1">
      <c r="A39" s="15"/>
      <c r="B39" s="186" t="s">
        <v>4</v>
      </c>
      <c r="C39" s="20"/>
      <c r="D39" s="20"/>
      <c r="E39" s="193"/>
      <c r="F39" s="72">
        <f t="shared" ref="F39:K39" si="16">SUM(F36:F38)</f>
        <v>670000</v>
      </c>
      <c r="G39" s="72">
        <f t="shared" si="16"/>
        <v>305514</v>
      </c>
      <c r="H39" s="72">
        <f>SUM(H36:H38)</f>
        <v>16511</v>
      </c>
      <c r="I39" s="72">
        <f>SUM(I36:I38)</f>
        <v>3265</v>
      </c>
      <c r="J39" s="72">
        <f>SUM(H39:I39)</f>
        <v>19776</v>
      </c>
      <c r="K39" s="72">
        <f t="shared" si="16"/>
        <v>289003</v>
      </c>
    </row>
    <row r="40" spans="1:11" ht="18.75" customHeight="1">
      <c r="A40" s="15"/>
      <c r="B40" s="186"/>
      <c r="C40" s="20"/>
      <c r="D40" s="20"/>
      <c r="E40" s="193"/>
      <c r="F40" s="72"/>
      <c r="G40" s="72"/>
      <c r="H40" s="72"/>
      <c r="I40" s="72"/>
      <c r="J40" s="72"/>
      <c r="K40" s="72"/>
    </row>
    <row r="41" spans="1:11" ht="20.25" customHeight="1">
      <c r="A41" s="15"/>
      <c r="B41" s="186" t="s">
        <v>14</v>
      </c>
      <c r="C41" s="20"/>
      <c r="D41" s="20"/>
      <c r="E41" s="193"/>
      <c r="F41" s="177"/>
      <c r="G41" s="161"/>
      <c r="H41" s="176"/>
      <c r="I41" s="69"/>
      <c r="J41" s="176"/>
      <c r="K41" s="55"/>
    </row>
    <row r="42" spans="1:11" ht="16.5">
      <c r="A42" s="15">
        <v>1</v>
      </c>
      <c r="B42" s="121" t="s">
        <v>327</v>
      </c>
      <c r="C42" s="116" t="s">
        <v>482</v>
      </c>
      <c r="D42" s="17">
        <v>48</v>
      </c>
      <c r="E42" s="189" t="s">
        <v>38</v>
      </c>
      <c r="F42" s="70">
        <v>120000</v>
      </c>
      <c r="G42" s="77">
        <v>20010</v>
      </c>
      <c r="H42" s="71">
        <f t="shared" ref="H42:H45" si="17">ROUND(F42/36,0)</f>
        <v>3333</v>
      </c>
      <c r="I42" s="69">
        <f>ROUND(G42*13%*30/365,0)</f>
        <v>214</v>
      </c>
      <c r="J42" s="69">
        <f t="shared" ref="J42:J51" si="18">SUM(H42:I42)</f>
        <v>3547</v>
      </c>
      <c r="K42" s="106">
        <f t="shared" ref="K42:K50" si="19">G42-H42</f>
        <v>16677</v>
      </c>
    </row>
    <row r="43" spans="1:11" ht="16.5">
      <c r="A43" s="15">
        <v>2</v>
      </c>
      <c r="B43" s="121" t="s">
        <v>97</v>
      </c>
      <c r="C43" s="116" t="s">
        <v>484</v>
      </c>
      <c r="D43" s="17">
        <v>170</v>
      </c>
      <c r="E43" s="189" t="s">
        <v>38</v>
      </c>
      <c r="F43" s="70">
        <v>220000</v>
      </c>
      <c r="G43" s="77">
        <v>167200</v>
      </c>
      <c r="H43" s="71">
        <v>4400</v>
      </c>
      <c r="I43" s="69">
        <f t="shared" ref="I43:I50" si="20">ROUND(G43*13%*30/365,0)</f>
        <v>1787</v>
      </c>
      <c r="J43" s="69">
        <f t="shared" si="18"/>
        <v>6187</v>
      </c>
      <c r="K43" s="106">
        <f t="shared" si="19"/>
        <v>162800</v>
      </c>
    </row>
    <row r="44" spans="1:11" ht="16.5">
      <c r="A44" s="15">
        <v>3</v>
      </c>
      <c r="B44" s="121" t="s">
        <v>14</v>
      </c>
      <c r="C44" s="116" t="s">
        <v>59</v>
      </c>
      <c r="D44" s="17">
        <v>176</v>
      </c>
      <c r="E44" s="189" t="s">
        <v>38</v>
      </c>
      <c r="F44" s="70">
        <v>100000</v>
      </c>
      <c r="G44" s="77">
        <v>76000</v>
      </c>
      <c r="H44" s="71">
        <v>2000</v>
      </c>
      <c r="I44" s="69">
        <f t="shared" si="20"/>
        <v>812</v>
      </c>
      <c r="J44" s="69">
        <f t="shared" si="18"/>
        <v>2812</v>
      </c>
      <c r="K44" s="106">
        <f t="shared" si="19"/>
        <v>74000</v>
      </c>
    </row>
    <row r="45" spans="1:11" ht="16.5">
      <c r="A45" s="15">
        <v>4</v>
      </c>
      <c r="B45" s="121" t="s">
        <v>15</v>
      </c>
      <c r="C45" s="116" t="s">
        <v>485</v>
      </c>
      <c r="D45" s="17">
        <v>112</v>
      </c>
      <c r="E45" s="189" t="s">
        <v>38</v>
      </c>
      <c r="F45" s="70">
        <v>200000</v>
      </c>
      <c r="G45" s="77">
        <v>88880</v>
      </c>
      <c r="H45" s="71">
        <f t="shared" si="17"/>
        <v>5556</v>
      </c>
      <c r="I45" s="69">
        <f t="shared" si="20"/>
        <v>950</v>
      </c>
      <c r="J45" s="69">
        <f t="shared" si="18"/>
        <v>6506</v>
      </c>
      <c r="K45" s="106">
        <f t="shared" si="19"/>
        <v>83324</v>
      </c>
    </row>
    <row r="46" spans="1:11" ht="14.25" customHeight="1">
      <c r="A46" s="15">
        <v>5</v>
      </c>
      <c r="B46" s="121" t="s">
        <v>15</v>
      </c>
      <c r="C46" s="116" t="s">
        <v>385</v>
      </c>
      <c r="D46" s="17">
        <v>114</v>
      </c>
      <c r="E46" s="189" t="s">
        <v>38</v>
      </c>
      <c r="F46" s="70">
        <v>210000</v>
      </c>
      <c r="G46" s="77">
        <v>126000</v>
      </c>
      <c r="H46" s="71">
        <v>4200</v>
      </c>
      <c r="I46" s="69">
        <f t="shared" si="20"/>
        <v>1346</v>
      </c>
      <c r="J46" s="69">
        <f t="shared" si="18"/>
        <v>5546</v>
      </c>
      <c r="K46" s="106">
        <f t="shared" si="19"/>
        <v>121800</v>
      </c>
    </row>
    <row r="47" spans="1:11" ht="15" customHeight="1">
      <c r="A47" s="15">
        <v>6</v>
      </c>
      <c r="B47" s="121" t="s">
        <v>15</v>
      </c>
      <c r="C47" s="116" t="s">
        <v>486</v>
      </c>
      <c r="D47" s="17">
        <v>122</v>
      </c>
      <c r="E47" s="189" t="s">
        <v>38</v>
      </c>
      <c r="F47" s="70">
        <v>230000</v>
      </c>
      <c r="G47" s="77">
        <v>138000</v>
      </c>
      <c r="H47" s="71">
        <v>4600</v>
      </c>
      <c r="I47" s="69">
        <f t="shared" si="20"/>
        <v>1475</v>
      </c>
      <c r="J47" s="69">
        <f t="shared" si="18"/>
        <v>6075</v>
      </c>
      <c r="K47" s="106">
        <f t="shared" si="19"/>
        <v>133400</v>
      </c>
    </row>
    <row r="48" spans="1:11" ht="16.5">
      <c r="A48" s="15">
        <v>7</v>
      </c>
      <c r="B48" s="121" t="s">
        <v>15</v>
      </c>
      <c r="C48" s="116" t="s">
        <v>390</v>
      </c>
      <c r="D48" s="17">
        <v>124</v>
      </c>
      <c r="E48" s="189" t="s">
        <v>38</v>
      </c>
      <c r="F48" s="70">
        <v>200000</v>
      </c>
      <c r="G48" s="77">
        <v>124000</v>
      </c>
      <c r="H48" s="71">
        <v>4000</v>
      </c>
      <c r="I48" s="69">
        <f t="shared" si="20"/>
        <v>1325</v>
      </c>
      <c r="J48" s="69">
        <f t="shared" si="18"/>
        <v>5325</v>
      </c>
      <c r="K48" s="106">
        <f t="shared" si="19"/>
        <v>120000</v>
      </c>
    </row>
    <row r="49" spans="1:11" ht="16.5">
      <c r="A49" s="15">
        <v>8</v>
      </c>
      <c r="B49" s="121" t="s">
        <v>464</v>
      </c>
      <c r="C49" s="116" t="s">
        <v>131</v>
      </c>
      <c r="D49" s="172">
        <v>9.1999999999999993</v>
      </c>
      <c r="E49" s="189" t="s">
        <v>38</v>
      </c>
      <c r="F49" s="70">
        <v>200000</v>
      </c>
      <c r="G49" s="77">
        <v>184000</v>
      </c>
      <c r="H49" s="71">
        <v>4000</v>
      </c>
      <c r="I49" s="69">
        <f t="shared" si="20"/>
        <v>1966</v>
      </c>
      <c r="J49" s="69">
        <f t="shared" si="18"/>
        <v>5966</v>
      </c>
      <c r="K49" s="106">
        <f t="shared" si="19"/>
        <v>180000</v>
      </c>
    </row>
    <row r="50" spans="1:11" ht="16.5">
      <c r="A50" s="15">
        <v>9</v>
      </c>
      <c r="B50" s="121" t="s">
        <v>317</v>
      </c>
      <c r="C50" s="116" t="s">
        <v>318</v>
      </c>
      <c r="D50" s="172">
        <v>25.1</v>
      </c>
      <c r="E50" s="189" t="s">
        <v>38</v>
      </c>
      <c r="F50" s="70">
        <v>225000</v>
      </c>
      <c r="G50" s="77">
        <v>211500</v>
      </c>
      <c r="H50" s="71">
        <v>4500</v>
      </c>
      <c r="I50" s="69">
        <f t="shared" si="20"/>
        <v>2260</v>
      </c>
      <c r="J50" s="69">
        <f t="shared" si="18"/>
        <v>6760</v>
      </c>
      <c r="K50" s="106">
        <f t="shared" si="19"/>
        <v>207000</v>
      </c>
    </row>
    <row r="51" spans="1:11" ht="16.5">
      <c r="A51" s="14"/>
      <c r="B51" s="186" t="s">
        <v>4</v>
      </c>
      <c r="C51" s="20"/>
      <c r="D51" s="20"/>
      <c r="E51" s="193"/>
      <c r="F51" s="72">
        <f t="shared" ref="F51:K51" si="21">SUM(F42:F50)</f>
        <v>1705000</v>
      </c>
      <c r="G51" s="72">
        <f t="shared" si="21"/>
        <v>1135590</v>
      </c>
      <c r="H51" s="72">
        <f>SUM(H42:H50)</f>
        <v>36589</v>
      </c>
      <c r="I51" s="72">
        <f>SUM(I42:I50)</f>
        <v>12135</v>
      </c>
      <c r="J51" s="72">
        <f t="shared" si="18"/>
        <v>48724</v>
      </c>
      <c r="K51" s="72">
        <f t="shared" si="21"/>
        <v>1099001</v>
      </c>
    </row>
    <row r="52" spans="1:11" ht="16.5">
      <c r="A52" s="14"/>
      <c r="B52" s="186"/>
      <c r="C52" s="20"/>
      <c r="D52" s="20"/>
      <c r="E52" s="193"/>
      <c r="F52" s="177"/>
      <c r="G52" s="161"/>
      <c r="H52" s="72"/>
      <c r="I52" s="69"/>
      <c r="J52" s="72"/>
      <c r="K52" s="55"/>
    </row>
    <row r="53" spans="1:11" ht="16.5">
      <c r="A53" s="14"/>
      <c r="B53" s="186" t="s">
        <v>16</v>
      </c>
      <c r="C53" s="20"/>
      <c r="D53" s="20"/>
      <c r="E53" s="193"/>
      <c r="F53" s="177"/>
      <c r="G53" s="161"/>
      <c r="H53" s="72"/>
      <c r="I53" s="69"/>
      <c r="J53" s="72"/>
      <c r="K53" s="55"/>
    </row>
    <row r="54" spans="1:11" ht="16.5">
      <c r="A54" s="14">
        <v>1</v>
      </c>
      <c r="B54" s="156" t="s">
        <v>17</v>
      </c>
      <c r="C54" s="116" t="s">
        <v>69</v>
      </c>
      <c r="D54" s="17">
        <v>1.1000000000000001</v>
      </c>
      <c r="E54" s="189" t="s">
        <v>78</v>
      </c>
      <c r="F54" s="70">
        <v>240000</v>
      </c>
      <c r="G54" s="77">
        <v>196800</v>
      </c>
      <c r="H54" s="71">
        <v>4800</v>
      </c>
      <c r="I54" s="69">
        <f>ROUND(G54*13%*30/365,0)</f>
        <v>2103</v>
      </c>
      <c r="J54" s="69">
        <f t="shared" ref="J54:J64" si="22">SUM(H54:I54)</f>
        <v>6903</v>
      </c>
      <c r="K54" s="106">
        <f t="shared" ref="K54:K63" si="23">G54-H54</f>
        <v>192000</v>
      </c>
    </row>
    <row r="55" spans="1:11" ht="16.5">
      <c r="A55" s="14">
        <v>2</v>
      </c>
      <c r="B55" s="156" t="s">
        <v>17</v>
      </c>
      <c r="C55" s="116" t="s">
        <v>511</v>
      </c>
      <c r="D55" s="172">
        <v>47.1</v>
      </c>
      <c r="E55" s="189" t="s">
        <v>78</v>
      </c>
      <c r="F55" s="70">
        <v>170000</v>
      </c>
      <c r="G55" s="77">
        <v>166600</v>
      </c>
      <c r="H55" s="71">
        <v>3400</v>
      </c>
      <c r="I55" s="69">
        <f t="shared" ref="I55:I63" si="24">ROUND(G55*13%*30/365,0)</f>
        <v>1780</v>
      </c>
      <c r="J55" s="69">
        <f t="shared" si="22"/>
        <v>5180</v>
      </c>
      <c r="K55" s="106">
        <v>166600</v>
      </c>
    </row>
    <row r="56" spans="1:11" ht="16.5">
      <c r="A56" s="14">
        <v>2</v>
      </c>
      <c r="B56" s="156" t="s">
        <v>187</v>
      </c>
      <c r="C56" s="116" t="s">
        <v>394</v>
      </c>
      <c r="D56" s="17">
        <v>132</v>
      </c>
      <c r="E56" s="189" t="s">
        <v>38</v>
      </c>
      <c r="F56" s="70">
        <v>150000</v>
      </c>
      <c r="G56" s="77">
        <v>93000</v>
      </c>
      <c r="H56" s="71">
        <v>3000</v>
      </c>
      <c r="I56" s="69">
        <f t="shared" si="24"/>
        <v>994</v>
      </c>
      <c r="J56" s="69">
        <f t="shared" si="22"/>
        <v>3994</v>
      </c>
      <c r="K56" s="106">
        <f t="shared" si="23"/>
        <v>90000</v>
      </c>
    </row>
    <row r="57" spans="1:11" ht="16.5">
      <c r="A57" s="14">
        <v>3</v>
      </c>
      <c r="B57" s="121" t="s">
        <v>187</v>
      </c>
      <c r="C57" s="116" t="s">
        <v>472</v>
      </c>
      <c r="D57" s="17">
        <v>194</v>
      </c>
      <c r="E57" s="189" t="s">
        <v>38</v>
      </c>
      <c r="F57" s="70">
        <v>190000</v>
      </c>
      <c r="G57" s="77">
        <v>142498</v>
      </c>
      <c r="H57" s="71">
        <v>5278</v>
      </c>
      <c r="I57" s="69">
        <f t="shared" si="24"/>
        <v>1523</v>
      </c>
      <c r="J57" s="69">
        <f t="shared" si="22"/>
        <v>6801</v>
      </c>
      <c r="K57" s="106">
        <f t="shared" si="23"/>
        <v>137220</v>
      </c>
    </row>
    <row r="58" spans="1:11" ht="16.5">
      <c r="A58" s="14">
        <v>4</v>
      </c>
      <c r="B58" s="121" t="s">
        <v>62</v>
      </c>
      <c r="C58" s="116" t="s">
        <v>473</v>
      </c>
      <c r="D58" s="17">
        <v>62</v>
      </c>
      <c r="E58" s="189" t="s">
        <v>38</v>
      </c>
      <c r="F58" s="70">
        <v>160000</v>
      </c>
      <c r="G58" s="77">
        <v>35568</v>
      </c>
      <c r="H58" s="71">
        <v>4444</v>
      </c>
      <c r="I58" s="69">
        <f t="shared" si="24"/>
        <v>380</v>
      </c>
      <c r="J58" s="69">
        <f t="shared" si="22"/>
        <v>4824</v>
      </c>
      <c r="K58" s="106">
        <f t="shared" si="23"/>
        <v>31124</v>
      </c>
    </row>
    <row r="59" spans="1:11" ht="16.5">
      <c r="A59" s="14">
        <v>5</v>
      </c>
      <c r="B59" s="121" t="s">
        <v>62</v>
      </c>
      <c r="C59" s="116" t="s">
        <v>291</v>
      </c>
      <c r="D59" s="17">
        <v>100</v>
      </c>
      <c r="E59" s="189" t="s">
        <v>38</v>
      </c>
      <c r="F59" s="70">
        <v>180000</v>
      </c>
      <c r="G59" s="77">
        <v>108000</v>
      </c>
      <c r="H59" s="71">
        <v>3600</v>
      </c>
      <c r="I59" s="69">
        <f t="shared" si="24"/>
        <v>1154</v>
      </c>
      <c r="J59" s="69">
        <f t="shared" si="22"/>
        <v>4754</v>
      </c>
      <c r="K59" s="106">
        <f t="shared" si="23"/>
        <v>104400</v>
      </c>
    </row>
    <row r="60" spans="1:11" ht="16.5">
      <c r="A60" s="14">
        <v>6</v>
      </c>
      <c r="B60" s="121" t="s">
        <v>62</v>
      </c>
      <c r="C60" s="116" t="s">
        <v>468</v>
      </c>
      <c r="D60" s="17">
        <v>182</v>
      </c>
      <c r="E60" s="189" t="s">
        <v>38</v>
      </c>
      <c r="F60" s="70">
        <v>239000</v>
      </c>
      <c r="G60" s="77">
        <v>181640</v>
      </c>
      <c r="H60" s="71">
        <v>4780</v>
      </c>
      <c r="I60" s="69">
        <f t="shared" si="24"/>
        <v>1941</v>
      </c>
      <c r="J60" s="69">
        <f t="shared" si="22"/>
        <v>6721</v>
      </c>
      <c r="K60" s="106">
        <f t="shared" si="23"/>
        <v>176860</v>
      </c>
    </row>
    <row r="61" spans="1:11" ht="16.5">
      <c r="A61" s="14">
        <v>7</v>
      </c>
      <c r="B61" s="121" t="s">
        <v>62</v>
      </c>
      <c r="C61" s="116" t="s">
        <v>471</v>
      </c>
      <c r="D61" s="172">
        <v>11.2</v>
      </c>
      <c r="E61" s="189" t="s">
        <v>38</v>
      </c>
      <c r="F61" s="70">
        <v>210000</v>
      </c>
      <c r="G61" s="77">
        <v>193200</v>
      </c>
      <c r="H61" s="71">
        <v>4200</v>
      </c>
      <c r="I61" s="69">
        <f t="shared" si="24"/>
        <v>2064</v>
      </c>
      <c r="J61" s="69">
        <f t="shared" si="22"/>
        <v>6264</v>
      </c>
      <c r="K61" s="106">
        <f t="shared" si="23"/>
        <v>189000</v>
      </c>
    </row>
    <row r="62" spans="1:11" ht="16.5">
      <c r="A62" s="14">
        <v>8</v>
      </c>
      <c r="B62" s="121" t="s">
        <v>336</v>
      </c>
      <c r="C62" s="116" t="s">
        <v>337</v>
      </c>
      <c r="D62" s="17">
        <v>56</v>
      </c>
      <c r="E62" s="189" t="s">
        <v>38</v>
      </c>
      <c r="F62" s="70">
        <v>50000</v>
      </c>
      <c r="G62" s="77">
        <v>11108</v>
      </c>
      <c r="H62" s="71">
        <v>1389</v>
      </c>
      <c r="I62" s="69">
        <f t="shared" si="24"/>
        <v>119</v>
      </c>
      <c r="J62" s="69">
        <f t="shared" si="22"/>
        <v>1508</v>
      </c>
      <c r="K62" s="106">
        <f t="shared" si="23"/>
        <v>9719</v>
      </c>
    </row>
    <row r="63" spans="1:11" ht="16.5">
      <c r="A63" s="14">
        <v>9</v>
      </c>
      <c r="B63" s="121" t="s">
        <v>336</v>
      </c>
      <c r="C63" s="116" t="s">
        <v>48</v>
      </c>
      <c r="D63" s="17">
        <v>174</v>
      </c>
      <c r="E63" s="189" t="s">
        <v>38</v>
      </c>
      <c r="F63" s="70">
        <v>150000</v>
      </c>
      <c r="G63" s="77">
        <v>114000</v>
      </c>
      <c r="H63" s="71">
        <v>3000</v>
      </c>
      <c r="I63" s="69">
        <f t="shared" si="24"/>
        <v>1218</v>
      </c>
      <c r="J63" s="69">
        <f t="shared" si="22"/>
        <v>4218</v>
      </c>
      <c r="K63" s="106">
        <f t="shared" si="23"/>
        <v>111000</v>
      </c>
    </row>
    <row r="64" spans="1:11" ht="16.5">
      <c r="A64" s="27"/>
      <c r="B64" s="185" t="s">
        <v>4</v>
      </c>
      <c r="C64" s="20"/>
      <c r="D64" s="20"/>
      <c r="E64" s="193"/>
      <c r="F64" s="72">
        <f t="shared" ref="F64:K64" si="25">SUM(F54:F63)</f>
        <v>1739000</v>
      </c>
      <c r="G64" s="72">
        <f t="shared" si="25"/>
        <v>1242414</v>
      </c>
      <c r="H64" s="72">
        <f>SUM(H54:H63)</f>
        <v>37891</v>
      </c>
      <c r="I64" s="72">
        <f>SUM(I54:I63)</f>
        <v>13276</v>
      </c>
      <c r="J64" s="72">
        <f t="shared" si="22"/>
        <v>51167</v>
      </c>
      <c r="K64" s="72">
        <f t="shared" si="25"/>
        <v>1207923</v>
      </c>
    </row>
    <row r="65" spans="1:11" ht="16.5">
      <c r="A65" s="27"/>
      <c r="B65" s="185"/>
      <c r="C65" s="20"/>
      <c r="D65" s="20"/>
      <c r="E65" s="193"/>
      <c r="F65" s="177"/>
      <c r="G65" s="161"/>
      <c r="H65" s="72"/>
      <c r="I65" s="69"/>
      <c r="J65" s="72"/>
      <c r="K65" s="55"/>
    </row>
    <row r="66" spans="1:11" ht="16.5">
      <c r="A66" s="27"/>
      <c r="B66" s="185" t="s">
        <v>18</v>
      </c>
      <c r="C66" s="209"/>
      <c r="D66" s="20"/>
      <c r="E66" s="193"/>
      <c r="F66" s="177"/>
      <c r="G66" s="161"/>
      <c r="H66" s="176"/>
      <c r="I66" s="69"/>
      <c r="J66" s="176"/>
      <c r="K66" s="55"/>
    </row>
    <row r="67" spans="1:11" ht="16.5">
      <c r="A67" s="27">
        <v>1</v>
      </c>
      <c r="B67" s="121" t="s">
        <v>18</v>
      </c>
      <c r="C67" s="116" t="s">
        <v>378</v>
      </c>
      <c r="D67" s="17">
        <v>92</v>
      </c>
      <c r="E67" s="204" t="s">
        <v>38</v>
      </c>
      <c r="F67" s="85">
        <v>150000</v>
      </c>
      <c r="G67" s="77">
        <v>90000</v>
      </c>
      <c r="H67" s="71">
        <v>3000</v>
      </c>
      <c r="I67" s="69">
        <f>ROUND(G67*13%*30/365,0)</f>
        <v>962</v>
      </c>
      <c r="J67" s="69">
        <f t="shared" ref="J67:J76" si="26">SUM(H67:I67)</f>
        <v>3962</v>
      </c>
      <c r="K67" s="106">
        <f t="shared" ref="K67:K75" si="27">G67-H67</f>
        <v>87000</v>
      </c>
    </row>
    <row r="68" spans="1:11" ht="16.5">
      <c r="A68" s="27">
        <v>2</v>
      </c>
      <c r="B68" s="121" t="s">
        <v>18</v>
      </c>
      <c r="C68" s="116" t="s">
        <v>379</v>
      </c>
      <c r="D68" s="17">
        <v>94</v>
      </c>
      <c r="E68" s="204" t="s">
        <v>38</v>
      </c>
      <c r="F68" s="85">
        <v>300000</v>
      </c>
      <c r="G68" s="77">
        <v>180000</v>
      </c>
      <c r="H68" s="71">
        <v>6000</v>
      </c>
      <c r="I68" s="69">
        <f t="shared" ref="I68:I75" si="28">ROUND(G68*13%*30/365,0)</f>
        <v>1923</v>
      </c>
      <c r="J68" s="69">
        <f t="shared" si="26"/>
        <v>7923</v>
      </c>
      <c r="K68" s="106">
        <f t="shared" si="27"/>
        <v>174000</v>
      </c>
    </row>
    <row r="69" spans="1:11" ht="16.5">
      <c r="A69" s="27">
        <v>3</v>
      </c>
      <c r="B69" s="121" t="s">
        <v>18</v>
      </c>
      <c r="C69" s="116" t="s">
        <v>380</v>
      </c>
      <c r="D69" s="17">
        <v>96</v>
      </c>
      <c r="E69" s="204" t="s">
        <v>38</v>
      </c>
      <c r="F69" s="85">
        <v>150000</v>
      </c>
      <c r="G69" s="77">
        <v>90000</v>
      </c>
      <c r="H69" s="71">
        <v>3000</v>
      </c>
      <c r="I69" s="69">
        <f t="shared" si="28"/>
        <v>962</v>
      </c>
      <c r="J69" s="69">
        <f t="shared" si="26"/>
        <v>3962</v>
      </c>
      <c r="K69" s="106">
        <f t="shared" si="27"/>
        <v>87000</v>
      </c>
    </row>
    <row r="70" spans="1:11" ht="16.5">
      <c r="A70" s="27">
        <v>4</v>
      </c>
      <c r="B70" s="121" t="s">
        <v>18</v>
      </c>
      <c r="C70" s="116" t="s">
        <v>393</v>
      </c>
      <c r="D70" s="17">
        <v>130</v>
      </c>
      <c r="E70" s="204" t="s">
        <v>38</v>
      </c>
      <c r="F70" s="85">
        <v>230000</v>
      </c>
      <c r="G70" s="77">
        <v>132891</v>
      </c>
      <c r="H70" s="71">
        <v>5111</v>
      </c>
      <c r="I70" s="69">
        <f t="shared" si="28"/>
        <v>1420</v>
      </c>
      <c r="J70" s="69">
        <f t="shared" si="26"/>
        <v>6531</v>
      </c>
      <c r="K70" s="106">
        <f t="shared" si="27"/>
        <v>127780</v>
      </c>
    </row>
    <row r="71" spans="1:11" ht="16.5">
      <c r="A71" s="27">
        <v>5</v>
      </c>
      <c r="B71" s="121" t="s">
        <v>19</v>
      </c>
      <c r="C71" s="116" t="s">
        <v>400</v>
      </c>
      <c r="D71" s="17">
        <v>142</v>
      </c>
      <c r="E71" s="204" t="s">
        <v>38</v>
      </c>
      <c r="F71" s="85">
        <v>170000</v>
      </c>
      <c r="G71" s="77">
        <v>108800</v>
      </c>
      <c r="H71" s="71">
        <v>3400</v>
      </c>
      <c r="I71" s="69">
        <f t="shared" si="28"/>
        <v>1163</v>
      </c>
      <c r="J71" s="69">
        <f t="shared" si="26"/>
        <v>4563</v>
      </c>
      <c r="K71" s="106">
        <f t="shared" si="27"/>
        <v>105400</v>
      </c>
    </row>
    <row r="72" spans="1:11" ht="16.5">
      <c r="A72" s="27">
        <v>6</v>
      </c>
      <c r="B72" s="121" t="s">
        <v>398</v>
      </c>
      <c r="C72" s="116" t="s">
        <v>470</v>
      </c>
      <c r="D72" s="17">
        <v>138</v>
      </c>
      <c r="E72" s="204" t="s">
        <v>38</v>
      </c>
      <c r="F72" s="85">
        <v>200000</v>
      </c>
      <c r="G72" s="77">
        <v>128000</v>
      </c>
      <c r="H72" s="71">
        <v>4000</v>
      </c>
      <c r="I72" s="69">
        <f t="shared" si="28"/>
        <v>1368</v>
      </c>
      <c r="J72" s="69">
        <f t="shared" si="26"/>
        <v>5368</v>
      </c>
      <c r="K72" s="106">
        <f t="shared" si="27"/>
        <v>124000</v>
      </c>
    </row>
    <row r="73" spans="1:11" ht="16.5">
      <c r="A73" s="27">
        <v>7</v>
      </c>
      <c r="B73" s="121" t="s">
        <v>381</v>
      </c>
      <c r="C73" s="116" t="s">
        <v>469</v>
      </c>
      <c r="D73" s="17">
        <v>108</v>
      </c>
      <c r="E73" s="204" t="s">
        <v>38</v>
      </c>
      <c r="F73" s="85">
        <v>150000</v>
      </c>
      <c r="G73" s="77">
        <v>90000</v>
      </c>
      <c r="H73" s="71">
        <v>3000</v>
      </c>
      <c r="I73" s="69">
        <f t="shared" si="28"/>
        <v>962</v>
      </c>
      <c r="J73" s="69">
        <f t="shared" si="26"/>
        <v>3962</v>
      </c>
      <c r="K73" s="106">
        <f t="shared" si="27"/>
        <v>87000</v>
      </c>
    </row>
    <row r="74" spans="1:11" ht="16.5">
      <c r="A74" s="27">
        <v>8</v>
      </c>
      <c r="B74" s="121" t="s">
        <v>381</v>
      </c>
      <c r="C74" s="116" t="s">
        <v>383</v>
      </c>
      <c r="D74" s="17">
        <v>110</v>
      </c>
      <c r="E74" s="204" t="s">
        <v>38</v>
      </c>
      <c r="F74" s="85">
        <v>160000</v>
      </c>
      <c r="G74" s="77">
        <v>96000</v>
      </c>
      <c r="H74" s="71">
        <v>3200</v>
      </c>
      <c r="I74" s="69">
        <f t="shared" si="28"/>
        <v>1026</v>
      </c>
      <c r="J74" s="69">
        <f t="shared" si="26"/>
        <v>4226</v>
      </c>
      <c r="K74" s="106">
        <f t="shared" si="27"/>
        <v>92800</v>
      </c>
    </row>
    <row r="75" spans="1:11" ht="16.5">
      <c r="A75" s="27">
        <v>9</v>
      </c>
      <c r="B75" s="121" t="s">
        <v>71</v>
      </c>
      <c r="C75" s="116" t="s">
        <v>235</v>
      </c>
      <c r="D75" s="17">
        <v>146</v>
      </c>
      <c r="E75" s="204" t="s">
        <v>38</v>
      </c>
      <c r="F75" s="85">
        <v>175000</v>
      </c>
      <c r="G75" s="77">
        <v>115500</v>
      </c>
      <c r="H75" s="71">
        <v>3500</v>
      </c>
      <c r="I75" s="69">
        <f t="shared" si="28"/>
        <v>1234</v>
      </c>
      <c r="J75" s="69">
        <f t="shared" si="26"/>
        <v>4734</v>
      </c>
      <c r="K75" s="106">
        <f t="shared" si="27"/>
        <v>112000</v>
      </c>
    </row>
    <row r="76" spans="1:11" ht="16.5">
      <c r="A76" s="14"/>
      <c r="B76" s="185" t="s">
        <v>4</v>
      </c>
      <c r="C76" s="20"/>
      <c r="D76" s="20"/>
      <c r="E76" s="193"/>
      <c r="F76" s="72">
        <f>SUM(F67:F75)</f>
        <v>1685000</v>
      </c>
      <c r="G76" s="72">
        <f t="shared" ref="G76:K76" si="29">SUM(G67:G75)</f>
        <v>1031191</v>
      </c>
      <c r="H76" s="72">
        <f>SUM(H67:H75)</f>
        <v>34211</v>
      </c>
      <c r="I76" s="72">
        <f>SUM(I67:I75)</f>
        <v>11020</v>
      </c>
      <c r="J76" s="72">
        <f t="shared" si="26"/>
        <v>45231</v>
      </c>
      <c r="K76" s="72">
        <f t="shared" si="29"/>
        <v>996980</v>
      </c>
    </row>
    <row r="77" spans="1:11" ht="16.5">
      <c r="A77" s="14"/>
      <c r="B77" s="185"/>
      <c r="C77" s="20"/>
      <c r="D77" s="20"/>
      <c r="E77" s="193"/>
      <c r="F77" s="177"/>
      <c r="G77" s="161"/>
      <c r="H77" s="72"/>
      <c r="I77" s="69"/>
      <c r="J77" s="72"/>
      <c r="K77" s="55"/>
    </row>
    <row r="78" spans="1:11" ht="16.5">
      <c r="A78" s="14"/>
      <c r="B78" s="185" t="s">
        <v>79</v>
      </c>
      <c r="C78" s="20"/>
      <c r="D78" s="46"/>
      <c r="E78" s="193"/>
      <c r="F78" s="170"/>
      <c r="G78" s="161"/>
      <c r="H78" s="72"/>
      <c r="I78" s="69"/>
      <c r="J78" s="72"/>
      <c r="K78" s="55"/>
    </row>
    <row r="79" spans="1:11" ht="16.5">
      <c r="A79" s="14">
        <v>1</v>
      </c>
      <c r="B79" s="121" t="s">
        <v>79</v>
      </c>
      <c r="C79" s="116" t="s">
        <v>342</v>
      </c>
      <c r="D79" s="52">
        <v>67</v>
      </c>
      <c r="E79" s="189" t="s">
        <v>78</v>
      </c>
      <c r="F79" s="85">
        <v>180000</v>
      </c>
      <c r="G79" s="70">
        <v>45000</v>
      </c>
      <c r="H79" s="71">
        <v>5000</v>
      </c>
      <c r="I79" s="69">
        <f>ROUND(G79*13%*30/365,0)</f>
        <v>481</v>
      </c>
      <c r="J79" s="69">
        <f t="shared" ref="J79:J95" si="30">SUM(H79:I79)</f>
        <v>5481</v>
      </c>
      <c r="K79" s="106">
        <f t="shared" ref="K79:K94" si="31">G79-H79</f>
        <v>40000</v>
      </c>
    </row>
    <row r="80" spans="1:11" ht="16.5">
      <c r="A80" s="14">
        <v>2</v>
      </c>
      <c r="B80" s="121" t="s">
        <v>79</v>
      </c>
      <c r="C80" s="116" t="s">
        <v>453</v>
      </c>
      <c r="D80" s="52">
        <v>3.1</v>
      </c>
      <c r="E80" s="189" t="s">
        <v>78</v>
      </c>
      <c r="F80" s="85">
        <v>220000</v>
      </c>
      <c r="G80" s="70">
        <v>180400</v>
      </c>
      <c r="H80" s="71">
        <v>4400</v>
      </c>
      <c r="I80" s="69">
        <f t="shared" ref="I80:I94" si="32">ROUND(G80*13%*30/365,0)</f>
        <v>1928</v>
      </c>
      <c r="J80" s="69">
        <f t="shared" si="30"/>
        <v>6328</v>
      </c>
      <c r="K80" s="106">
        <f t="shared" si="31"/>
        <v>176000</v>
      </c>
    </row>
    <row r="81" spans="1:11" ht="15.75">
      <c r="A81" s="14">
        <v>3</v>
      </c>
      <c r="B81" s="121" t="s">
        <v>79</v>
      </c>
      <c r="C81" s="189" t="s">
        <v>465</v>
      </c>
      <c r="D81" s="52">
        <v>13.2</v>
      </c>
      <c r="E81" s="189" t="s">
        <v>78</v>
      </c>
      <c r="F81" s="85">
        <v>215000</v>
      </c>
      <c r="G81" s="70">
        <v>197800</v>
      </c>
      <c r="H81" s="71">
        <v>4300</v>
      </c>
      <c r="I81" s="69">
        <f t="shared" si="32"/>
        <v>2113</v>
      </c>
      <c r="J81" s="69">
        <f t="shared" si="30"/>
        <v>6413</v>
      </c>
      <c r="K81" s="106">
        <f t="shared" si="31"/>
        <v>193500</v>
      </c>
    </row>
    <row r="82" spans="1:11" ht="16.5">
      <c r="A82" s="14">
        <v>4</v>
      </c>
      <c r="B82" s="121" t="s">
        <v>224</v>
      </c>
      <c r="C82" s="116" t="s">
        <v>501</v>
      </c>
      <c r="D82" s="52">
        <v>33.1</v>
      </c>
      <c r="E82" s="189" t="s">
        <v>78</v>
      </c>
      <c r="F82" s="85">
        <v>185000</v>
      </c>
      <c r="G82" s="77">
        <v>177600</v>
      </c>
      <c r="H82" s="71">
        <v>3700</v>
      </c>
      <c r="I82" s="69">
        <f t="shared" si="32"/>
        <v>1898</v>
      </c>
      <c r="J82" s="69">
        <f t="shared" si="30"/>
        <v>5598</v>
      </c>
      <c r="K82" s="106">
        <f t="shared" si="31"/>
        <v>173900</v>
      </c>
    </row>
    <row r="83" spans="1:11" ht="16.5">
      <c r="A83" s="14">
        <v>5</v>
      </c>
      <c r="B83" s="121" t="s">
        <v>224</v>
      </c>
      <c r="C83" s="116" t="s">
        <v>515</v>
      </c>
      <c r="D83" s="52">
        <v>55.1</v>
      </c>
      <c r="E83" s="189" t="s">
        <v>78</v>
      </c>
      <c r="F83" s="85">
        <v>200000</v>
      </c>
      <c r="G83" s="77">
        <v>200000</v>
      </c>
      <c r="H83" s="71">
        <v>4000</v>
      </c>
      <c r="I83" s="69">
        <v>2778</v>
      </c>
      <c r="J83" s="69">
        <f t="shared" si="30"/>
        <v>6778</v>
      </c>
      <c r="K83" s="106">
        <f t="shared" si="31"/>
        <v>196000</v>
      </c>
    </row>
    <row r="84" spans="1:11" ht="15.75">
      <c r="A84" s="14">
        <v>6</v>
      </c>
      <c r="B84" s="121" t="s">
        <v>437</v>
      </c>
      <c r="C84" s="189" t="s">
        <v>438</v>
      </c>
      <c r="D84" s="52">
        <v>168</v>
      </c>
      <c r="E84" s="189" t="s">
        <v>78</v>
      </c>
      <c r="F84" s="85">
        <v>175000</v>
      </c>
      <c r="G84" s="77">
        <v>126000</v>
      </c>
      <c r="H84" s="71">
        <v>3500</v>
      </c>
      <c r="I84" s="69">
        <f t="shared" si="32"/>
        <v>1346</v>
      </c>
      <c r="J84" s="69">
        <f t="shared" si="30"/>
        <v>4846</v>
      </c>
      <c r="K84" s="106">
        <f t="shared" si="31"/>
        <v>122500</v>
      </c>
    </row>
    <row r="85" spans="1:11" ht="16.5">
      <c r="A85" s="14">
        <v>7</v>
      </c>
      <c r="B85" s="121" t="s">
        <v>266</v>
      </c>
      <c r="C85" s="116" t="s">
        <v>330</v>
      </c>
      <c r="D85" s="52">
        <v>52</v>
      </c>
      <c r="E85" s="189" t="s">
        <v>78</v>
      </c>
      <c r="F85" s="85">
        <v>120000</v>
      </c>
      <c r="G85" s="77">
        <v>20010</v>
      </c>
      <c r="H85" s="71">
        <v>3333</v>
      </c>
      <c r="I85" s="69">
        <f t="shared" si="32"/>
        <v>214</v>
      </c>
      <c r="J85" s="69">
        <f t="shared" si="30"/>
        <v>3547</v>
      </c>
      <c r="K85" s="106">
        <f t="shared" si="31"/>
        <v>16677</v>
      </c>
    </row>
    <row r="86" spans="1:11" ht="16.5">
      <c r="A86" s="14">
        <v>8</v>
      </c>
      <c r="B86" s="121" t="s">
        <v>266</v>
      </c>
      <c r="C86" s="116" t="s">
        <v>331</v>
      </c>
      <c r="D86" s="52">
        <v>54</v>
      </c>
      <c r="E86" s="189" t="s">
        <v>78</v>
      </c>
      <c r="F86" s="85">
        <v>110000</v>
      </c>
      <c r="G86" s="77">
        <v>18320</v>
      </c>
      <c r="H86" s="71">
        <v>3056</v>
      </c>
      <c r="I86" s="69">
        <f t="shared" si="32"/>
        <v>196</v>
      </c>
      <c r="J86" s="69">
        <f t="shared" si="30"/>
        <v>3252</v>
      </c>
      <c r="K86" s="106">
        <f t="shared" si="31"/>
        <v>15264</v>
      </c>
    </row>
    <row r="87" spans="1:11" ht="16.5">
      <c r="A87" s="14">
        <v>9</v>
      </c>
      <c r="B87" s="121" t="s">
        <v>211</v>
      </c>
      <c r="C87" s="116" t="s">
        <v>225</v>
      </c>
      <c r="D87" s="52">
        <v>198</v>
      </c>
      <c r="E87" s="189" t="s">
        <v>78</v>
      </c>
      <c r="F87" s="85">
        <v>220000</v>
      </c>
      <c r="G87" s="77">
        <v>180400</v>
      </c>
      <c r="H87" s="71">
        <v>4400</v>
      </c>
      <c r="I87" s="69">
        <f t="shared" si="32"/>
        <v>1928</v>
      </c>
      <c r="J87" s="69">
        <f t="shared" si="30"/>
        <v>6328</v>
      </c>
      <c r="K87" s="106">
        <f t="shared" si="31"/>
        <v>176000</v>
      </c>
    </row>
    <row r="88" spans="1:11" ht="16.5">
      <c r="A88" s="14">
        <v>10</v>
      </c>
      <c r="B88" s="121" t="s">
        <v>103</v>
      </c>
      <c r="C88" s="116" t="s">
        <v>442</v>
      </c>
      <c r="D88" s="52">
        <v>178</v>
      </c>
      <c r="E88" s="189" t="s">
        <v>78</v>
      </c>
      <c r="F88" s="85">
        <v>180000</v>
      </c>
      <c r="G88" s="77">
        <v>136800</v>
      </c>
      <c r="H88" s="71">
        <v>3600</v>
      </c>
      <c r="I88" s="69">
        <f t="shared" si="32"/>
        <v>1462</v>
      </c>
      <c r="J88" s="69">
        <f t="shared" si="30"/>
        <v>5062</v>
      </c>
      <c r="K88" s="106">
        <f t="shared" si="31"/>
        <v>133200</v>
      </c>
    </row>
    <row r="89" spans="1:11" ht="16.5">
      <c r="A89" s="14">
        <v>11</v>
      </c>
      <c r="B89" s="121" t="s">
        <v>103</v>
      </c>
      <c r="C89" s="116" t="s">
        <v>460</v>
      </c>
      <c r="D89" s="172">
        <v>5.0999999999999996</v>
      </c>
      <c r="E89" s="189" t="s">
        <v>78</v>
      </c>
      <c r="F89" s="85">
        <v>200000</v>
      </c>
      <c r="G89" s="77">
        <v>168000</v>
      </c>
      <c r="H89" s="71">
        <v>4000</v>
      </c>
      <c r="I89" s="69">
        <f t="shared" si="32"/>
        <v>1795</v>
      </c>
      <c r="J89" s="69">
        <f t="shared" si="30"/>
        <v>5795</v>
      </c>
      <c r="K89" s="106">
        <f t="shared" si="31"/>
        <v>164000</v>
      </c>
    </row>
    <row r="90" spans="1:11" ht="16.5">
      <c r="A90" s="14">
        <v>12</v>
      </c>
      <c r="B90" s="121" t="s">
        <v>103</v>
      </c>
      <c r="C90" s="116" t="s">
        <v>107</v>
      </c>
      <c r="D90" s="52">
        <v>192</v>
      </c>
      <c r="E90" s="189" t="s">
        <v>78</v>
      </c>
      <c r="F90" s="85">
        <v>200000</v>
      </c>
      <c r="G90" s="77">
        <v>156000</v>
      </c>
      <c r="H90" s="71">
        <v>4000</v>
      </c>
      <c r="I90" s="69">
        <f t="shared" si="32"/>
        <v>1667</v>
      </c>
      <c r="J90" s="69">
        <f t="shared" si="30"/>
        <v>5667</v>
      </c>
      <c r="K90" s="106">
        <f t="shared" si="31"/>
        <v>152000</v>
      </c>
    </row>
    <row r="91" spans="1:11" ht="16.5">
      <c r="A91" s="14">
        <v>13</v>
      </c>
      <c r="B91" s="121" t="s">
        <v>493</v>
      </c>
      <c r="C91" s="116" t="s">
        <v>494</v>
      </c>
      <c r="D91" s="52">
        <v>17.100000000000001</v>
      </c>
      <c r="E91" s="189" t="s">
        <v>78</v>
      </c>
      <c r="F91" s="85">
        <v>185000</v>
      </c>
      <c r="G91" s="77">
        <v>173900</v>
      </c>
      <c r="H91" s="71">
        <v>3700</v>
      </c>
      <c r="I91" s="69">
        <f t="shared" si="32"/>
        <v>1858</v>
      </c>
      <c r="J91" s="69">
        <f t="shared" si="30"/>
        <v>5558</v>
      </c>
      <c r="K91" s="106">
        <f t="shared" si="31"/>
        <v>170200</v>
      </c>
    </row>
    <row r="92" spans="1:11" ht="16.5">
      <c r="A92" s="14">
        <v>14</v>
      </c>
      <c r="B92" s="121" t="s">
        <v>493</v>
      </c>
      <c r="C92" s="116" t="s">
        <v>48</v>
      </c>
      <c r="D92" s="52">
        <v>19.100000000000001</v>
      </c>
      <c r="E92" s="189" t="s">
        <v>78</v>
      </c>
      <c r="F92" s="85">
        <v>165000</v>
      </c>
      <c r="G92" s="77">
        <v>155100</v>
      </c>
      <c r="H92" s="71">
        <v>3300</v>
      </c>
      <c r="I92" s="69">
        <f t="shared" si="32"/>
        <v>1657</v>
      </c>
      <c r="J92" s="69">
        <f t="shared" si="30"/>
        <v>4957</v>
      </c>
      <c r="K92" s="106">
        <f t="shared" si="31"/>
        <v>151800</v>
      </c>
    </row>
    <row r="93" spans="1:11" ht="16.5">
      <c r="A93" s="14">
        <v>15</v>
      </c>
      <c r="B93" s="156" t="s">
        <v>493</v>
      </c>
      <c r="C93" s="116" t="s">
        <v>496</v>
      </c>
      <c r="D93" s="52">
        <v>23.1</v>
      </c>
      <c r="E93" s="189" t="s">
        <v>78</v>
      </c>
      <c r="F93" s="85">
        <v>160000</v>
      </c>
      <c r="G93" s="77">
        <v>150400</v>
      </c>
      <c r="H93" s="71">
        <v>3200</v>
      </c>
      <c r="I93" s="69">
        <f t="shared" si="32"/>
        <v>1607</v>
      </c>
      <c r="J93" s="69">
        <f t="shared" si="30"/>
        <v>4807</v>
      </c>
      <c r="K93" s="106">
        <f t="shared" si="31"/>
        <v>147200</v>
      </c>
    </row>
    <row r="94" spans="1:11" ht="16.5">
      <c r="A94" s="14">
        <v>16</v>
      </c>
      <c r="B94" s="156" t="s">
        <v>516</v>
      </c>
      <c r="C94" s="116" t="s">
        <v>133</v>
      </c>
      <c r="D94" s="52">
        <v>57.1</v>
      </c>
      <c r="E94" s="189" t="s">
        <v>78</v>
      </c>
      <c r="F94" s="85">
        <v>200000</v>
      </c>
      <c r="G94" s="77">
        <v>200000</v>
      </c>
      <c r="H94" s="71">
        <v>4000</v>
      </c>
      <c r="I94" s="69">
        <f t="shared" si="32"/>
        <v>2137</v>
      </c>
      <c r="J94" s="69">
        <f t="shared" si="30"/>
        <v>6137</v>
      </c>
      <c r="K94" s="106">
        <f t="shared" si="31"/>
        <v>196000</v>
      </c>
    </row>
    <row r="95" spans="1:11" ht="16.5">
      <c r="A95" s="14"/>
      <c r="B95" s="186" t="s">
        <v>4</v>
      </c>
      <c r="C95" s="20"/>
      <c r="D95" s="46"/>
      <c r="E95" s="193"/>
      <c r="F95" s="72">
        <f t="shared" ref="F95:K95" si="33">SUM(F79:F94)</f>
        <v>2915000</v>
      </c>
      <c r="G95" s="72">
        <f t="shared" si="33"/>
        <v>2285730</v>
      </c>
      <c r="H95" s="72">
        <f>SUM(H79:H94)</f>
        <v>61489</v>
      </c>
      <c r="I95" s="72">
        <f>SUM(I79:I94)</f>
        <v>25065</v>
      </c>
      <c r="J95" s="72">
        <f t="shared" si="30"/>
        <v>86554</v>
      </c>
      <c r="K95" s="72">
        <f t="shared" si="33"/>
        <v>2224241</v>
      </c>
    </row>
    <row r="96" spans="1:11" ht="0.75" customHeight="1">
      <c r="A96" s="14"/>
      <c r="B96" s="186"/>
      <c r="C96" s="20"/>
      <c r="D96" s="46"/>
      <c r="E96" s="193"/>
      <c r="F96" s="72"/>
      <c r="G96" s="72"/>
      <c r="H96" s="72"/>
      <c r="I96" s="72"/>
      <c r="J96" s="72"/>
      <c r="K96" s="72"/>
    </row>
    <row r="97" spans="1:11" ht="16.5">
      <c r="A97" s="14"/>
      <c r="B97" s="185" t="s">
        <v>422</v>
      </c>
      <c r="C97" s="20"/>
      <c r="D97" s="20"/>
      <c r="E97" s="193"/>
      <c r="F97" s="177"/>
      <c r="G97" s="161"/>
      <c r="H97" s="72"/>
      <c r="I97" s="69"/>
      <c r="J97" s="72"/>
      <c r="K97" s="55"/>
    </row>
    <row r="98" spans="1:11" ht="15.75">
      <c r="A98" s="14">
        <v>1</v>
      </c>
      <c r="B98" s="121" t="s">
        <v>285</v>
      </c>
      <c r="C98" s="189" t="s">
        <v>315</v>
      </c>
      <c r="D98" s="52">
        <v>30</v>
      </c>
      <c r="E98" s="189" t="s">
        <v>78</v>
      </c>
      <c r="F98" s="85">
        <v>100000</v>
      </c>
      <c r="G98" s="77">
        <v>11104</v>
      </c>
      <c r="H98" s="71">
        <v>2778</v>
      </c>
      <c r="I98" s="69">
        <f>ROUND(G98*13%*30/365,0)</f>
        <v>119</v>
      </c>
      <c r="J98" s="69">
        <f>SUM(H98:I98)</f>
        <v>2897</v>
      </c>
      <c r="K98" s="106">
        <f t="shared" ref="K98" si="34">G98-H98</f>
        <v>8326</v>
      </c>
    </row>
    <row r="99" spans="1:11" ht="16.5">
      <c r="A99" s="14"/>
      <c r="B99" s="185" t="s">
        <v>4</v>
      </c>
      <c r="C99" s="20"/>
      <c r="D99" s="46"/>
      <c r="E99" s="193"/>
      <c r="F99" s="170">
        <f>SUM(F98)</f>
        <v>100000</v>
      </c>
      <c r="G99" s="170">
        <f t="shared" ref="G99:K99" si="35">SUM(G98)</f>
        <v>11104</v>
      </c>
      <c r="H99" s="170">
        <f t="shared" si="35"/>
        <v>2778</v>
      </c>
      <c r="I99" s="170">
        <f t="shared" si="35"/>
        <v>119</v>
      </c>
      <c r="J99" s="170">
        <f t="shared" si="35"/>
        <v>2897</v>
      </c>
      <c r="K99" s="170">
        <f t="shared" si="35"/>
        <v>8326</v>
      </c>
    </row>
    <row r="100" spans="1:11" ht="9.75" customHeight="1">
      <c r="A100" s="14"/>
      <c r="B100" s="185"/>
      <c r="C100" s="20"/>
      <c r="D100" s="46"/>
      <c r="E100" s="193"/>
      <c r="F100" s="72"/>
      <c r="G100" s="72"/>
      <c r="H100" s="72"/>
      <c r="I100" s="72"/>
      <c r="J100" s="72"/>
      <c r="K100" s="55"/>
    </row>
    <row r="101" spans="1:11" ht="16.5">
      <c r="A101" s="14"/>
      <c r="B101" s="185" t="s">
        <v>109</v>
      </c>
      <c r="C101" s="20"/>
      <c r="D101" s="46"/>
      <c r="E101" s="193"/>
      <c r="F101" s="170"/>
      <c r="G101" s="161"/>
      <c r="H101" s="72"/>
      <c r="I101" s="69"/>
      <c r="J101" s="72"/>
      <c r="K101" s="55"/>
    </row>
    <row r="102" spans="1:11" ht="15.75">
      <c r="A102" s="14">
        <v>1</v>
      </c>
      <c r="B102" s="121" t="s">
        <v>169</v>
      </c>
      <c r="C102" s="16" t="s">
        <v>424</v>
      </c>
      <c r="D102" s="52">
        <v>150</v>
      </c>
      <c r="E102" s="189" t="s">
        <v>78</v>
      </c>
      <c r="F102" s="85">
        <v>150000</v>
      </c>
      <c r="G102" s="77">
        <v>102000</v>
      </c>
      <c r="H102" s="71">
        <v>3000</v>
      </c>
      <c r="I102" s="69">
        <f>ROUND(G102*13%*30/365,0)</f>
        <v>1090</v>
      </c>
      <c r="J102" s="69">
        <f t="shared" ref="J102:J112" si="36">SUM(H102:I102)</f>
        <v>4090</v>
      </c>
      <c r="K102" s="106">
        <f t="shared" ref="K102:K111" si="37">G102-H102</f>
        <v>99000</v>
      </c>
    </row>
    <row r="103" spans="1:11" ht="15.75">
      <c r="A103" s="14">
        <v>2</v>
      </c>
      <c r="B103" s="121" t="s">
        <v>169</v>
      </c>
      <c r="C103" s="16" t="s">
        <v>474</v>
      </c>
      <c r="D103" s="52">
        <v>152</v>
      </c>
      <c r="E103" s="189" t="s">
        <v>78</v>
      </c>
      <c r="F103" s="85">
        <v>50000</v>
      </c>
      <c r="G103" s="77">
        <v>34000</v>
      </c>
      <c r="H103" s="71">
        <v>1000</v>
      </c>
      <c r="I103" s="69">
        <f t="shared" ref="I103:I108" si="38">ROUND(G103*13%*30/365,0)</f>
        <v>363</v>
      </c>
      <c r="J103" s="69">
        <f t="shared" si="36"/>
        <v>1363</v>
      </c>
      <c r="K103" s="106">
        <f t="shared" si="37"/>
        <v>33000</v>
      </c>
    </row>
    <row r="104" spans="1:11" ht="15.75">
      <c r="A104" s="14">
        <v>3</v>
      </c>
      <c r="B104" s="121" t="s">
        <v>169</v>
      </c>
      <c r="C104" s="16" t="s">
        <v>475</v>
      </c>
      <c r="D104" s="52">
        <v>180</v>
      </c>
      <c r="E104" s="189" t="s">
        <v>78</v>
      </c>
      <c r="F104" s="85">
        <v>100000</v>
      </c>
      <c r="G104" s="77">
        <v>49996</v>
      </c>
      <c r="H104" s="71">
        <v>4167</v>
      </c>
      <c r="I104" s="69">
        <f t="shared" si="38"/>
        <v>534</v>
      </c>
      <c r="J104" s="69">
        <f t="shared" si="36"/>
        <v>4701</v>
      </c>
      <c r="K104" s="106">
        <f t="shared" si="37"/>
        <v>45829</v>
      </c>
    </row>
    <row r="105" spans="1:11" ht="15.75">
      <c r="A105" s="14">
        <v>4</v>
      </c>
      <c r="B105" s="121" t="s">
        <v>109</v>
      </c>
      <c r="C105" s="16" t="s">
        <v>476</v>
      </c>
      <c r="D105" s="52">
        <v>144</v>
      </c>
      <c r="E105" s="189" t="s">
        <v>78</v>
      </c>
      <c r="F105" s="85">
        <v>180000</v>
      </c>
      <c r="G105" s="77">
        <v>112000</v>
      </c>
      <c r="H105" s="71">
        <v>4000</v>
      </c>
      <c r="I105" s="69">
        <f t="shared" si="38"/>
        <v>1197</v>
      </c>
      <c r="J105" s="69">
        <f t="shared" si="36"/>
        <v>5197</v>
      </c>
      <c r="K105" s="106">
        <f t="shared" si="37"/>
        <v>108000</v>
      </c>
    </row>
    <row r="106" spans="1:11" ht="15.75">
      <c r="A106" s="14">
        <v>5</v>
      </c>
      <c r="B106" s="121" t="s">
        <v>273</v>
      </c>
      <c r="C106" s="16" t="s">
        <v>495</v>
      </c>
      <c r="D106" s="52">
        <v>21.1</v>
      </c>
      <c r="E106" s="189" t="s">
        <v>78</v>
      </c>
      <c r="F106" s="85">
        <v>150000</v>
      </c>
      <c r="G106" s="77">
        <v>141000</v>
      </c>
      <c r="H106" s="71">
        <v>3000</v>
      </c>
      <c r="I106" s="69">
        <f t="shared" si="38"/>
        <v>1507</v>
      </c>
      <c r="J106" s="69">
        <f t="shared" si="36"/>
        <v>4507</v>
      </c>
      <c r="K106" s="106">
        <f t="shared" si="37"/>
        <v>138000</v>
      </c>
    </row>
    <row r="107" spans="1:11" ht="15.75">
      <c r="A107" s="14">
        <v>6</v>
      </c>
      <c r="B107" s="121" t="s">
        <v>273</v>
      </c>
      <c r="C107" s="16" t="s">
        <v>506</v>
      </c>
      <c r="D107" s="52">
        <v>39.1</v>
      </c>
      <c r="E107" s="189" t="s">
        <v>78</v>
      </c>
      <c r="F107" s="85">
        <v>150000</v>
      </c>
      <c r="G107" s="77">
        <v>147000</v>
      </c>
      <c r="H107" s="71">
        <v>3000</v>
      </c>
      <c r="I107" s="69">
        <f t="shared" si="38"/>
        <v>1571</v>
      </c>
      <c r="J107" s="69">
        <f t="shared" si="36"/>
        <v>4571</v>
      </c>
      <c r="K107" s="106">
        <f t="shared" si="37"/>
        <v>144000</v>
      </c>
    </row>
    <row r="108" spans="1:11" ht="15.75">
      <c r="A108" s="14">
        <v>7</v>
      </c>
      <c r="B108" s="121" t="s">
        <v>233</v>
      </c>
      <c r="C108" s="16" t="s">
        <v>507</v>
      </c>
      <c r="D108" s="52">
        <v>41.1</v>
      </c>
      <c r="E108" s="189" t="s">
        <v>78</v>
      </c>
      <c r="F108" s="85">
        <v>100000</v>
      </c>
      <c r="G108" s="77">
        <v>98000</v>
      </c>
      <c r="H108" s="71">
        <v>2000</v>
      </c>
      <c r="I108" s="69">
        <f t="shared" si="38"/>
        <v>1047</v>
      </c>
      <c r="J108" s="69">
        <f t="shared" si="36"/>
        <v>3047</v>
      </c>
      <c r="K108" s="106">
        <f t="shared" si="37"/>
        <v>96000</v>
      </c>
    </row>
    <row r="109" spans="1:11" ht="15.75">
      <c r="A109" s="14">
        <v>8</v>
      </c>
      <c r="B109" s="121" t="s">
        <v>233</v>
      </c>
      <c r="C109" s="16" t="s">
        <v>513</v>
      </c>
      <c r="D109" s="52">
        <v>49.1</v>
      </c>
      <c r="E109" s="189" t="s">
        <v>78</v>
      </c>
      <c r="F109" s="85">
        <v>195000</v>
      </c>
      <c r="G109" s="77">
        <v>195000</v>
      </c>
      <c r="H109" s="71">
        <v>3900</v>
      </c>
      <c r="I109" s="69">
        <v>2917</v>
      </c>
      <c r="J109" s="69">
        <f t="shared" si="36"/>
        <v>6817</v>
      </c>
      <c r="K109" s="106">
        <f t="shared" si="37"/>
        <v>191100</v>
      </c>
    </row>
    <row r="110" spans="1:11" ht="15.75">
      <c r="A110" s="14">
        <v>9</v>
      </c>
      <c r="B110" s="121" t="s">
        <v>110</v>
      </c>
      <c r="C110" s="16" t="s">
        <v>114</v>
      </c>
      <c r="D110" s="52">
        <v>51.1</v>
      </c>
      <c r="E110" s="189" t="s">
        <v>78</v>
      </c>
      <c r="F110" s="85">
        <v>170000</v>
      </c>
      <c r="G110" s="77">
        <v>170000</v>
      </c>
      <c r="H110" s="71">
        <v>3617</v>
      </c>
      <c r="I110" s="69">
        <v>2542</v>
      </c>
      <c r="J110" s="69">
        <f t="shared" si="36"/>
        <v>6159</v>
      </c>
      <c r="K110" s="106">
        <f t="shared" si="37"/>
        <v>166383</v>
      </c>
    </row>
    <row r="111" spans="1:11" ht="15.75">
      <c r="A111" s="14">
        <v>10</v>
      </c>
      <c r="B111" s="121" t="s">
        <v>110</v>
      </c>
      <c r="C111" s="16" t="s">
        <v>514</v>
      </c>
      <c r="D111" s="52">
        <v>53.1</v>
      </c>
      <c r="E111" s="189" t="s">
        <v>78</v>
      </c>
      <c r="F111" s="85">
        <v>200000</v>
      </c>
      <c r="G111" s="77">
        <v>200000</v>
      </c>
      <c r="H111" s="71">
        <v>4000</v>
      </c>
      <c r="I111" s="69">
        <v>2992</v>
      </c>
      <c r="J111" s="69">
        <f t="shared" si="36"/>
        <v>6992</v>
      </c>
      <c r="K111" s="106">
        <f t="shared" si="37"/>
        <v>196000</v>
      </c>
    </row>
    <row r="112" spans="1:11" ht="16.5">
      <c r="A112" s="14"/>
      <c r="B112" s="13" t="s">
        <v>4</v>
      </c>
      <c r="C112" s="20"/>
      <c r="D112" s="20"/>
      <c r="E112" s="193"/>
      <c r="F112" s="72">
        <f t="shared" ref="F112:K112" si="39">SUM(F102:F111)</f>
        <v>1445000</v>
      </c>
      <c r="G112" s="72">
        <f t="shared" si="39"/>
        <v>1248996</v>
      </c>
      <c r="H112" s="72">
        <f>SUM(H102:H111)</f>
        <v>31684</v>
      </c>
      <c r="I112" s="72">
        <f>SUM(I102:I111)</f>
        <v>15760</v>
      </c>
      <c r="J112" s="72">
        <f t="shared" si="36"/>
        <v>47444</v>
      </c>
      <c r="K112" s="72">
        <f t="shared" si="39"/>
        <v>1217312</v>
      </c>
    </row>
    <row r="113" spans="1:11" ht="16.5">
      <c r="A113" s="14"/>
      <c r="B113" s="13"/>
      <c r="C113" s="20"/>
      <c r="D113" s="20"/>
      <c r="E113" s="193"/>
      <c r="F113" s="72"/>
      <c r="G113" s="161"/>
      <c r="H113" s="72"/>
      <c r="I113" s="69"/>
      <c r="J113" s="72"/>
      <c r="K113" s="55"/>
    </row>
    <row r="114" spans="1:11" ht="16.5">
      <c r="A114" s="14"/>
      <c r="B114" s="13" t="s">
        <v>125</v>
      </c>
      <c r="C114" s="20"/>
      <c r="D114" s="20"/>
      <c r="E114" s="193"/>
      <c r="F114" s="177"/>
      <c r="G114" s="161"/>
      <c r="H114" s="72"/>
      <c r="I114" s="69"/>
      <c r="J114" s="72"/>
      <c r="K114" s="55"/>
    </row>
    <row r="115" spans="1:11" ht="15.75">
      <c r="A115" s="14">
        <v>1</v>
      </c>
      <c r="B115" s="121" t="s">
        <v>137</v>
      </c>
      <c r="C115" s="189" t="s">
        <v>419</v>
      </c>
      <c r="D115" s="17">
        <v>140</v>
      </c>
      <c r="E115" s="189" t="s">
        <v>78</v>
      </c>
      <c r="F115" s="70">
        <v>200000</v>
      </c>
      <c r="G115" s="70">
        <v>128000</v>
      </c>
      <c r="H115" s="71">
        <v>4000</v>
      </c>
      <c r="I115" s="69">
        <f>ROUND(G115*13%*30/365,0)</f>
        <v>1368</v>
      </c>
      <c r="J115" s="71">
        <f t="shared" ref="J115:J120" si="40">SUM(H115:I115)</f>
        <v>5368</v>
      </c>
      <c r="K115" s="106">
        <f t="shared" ref="K115:K119" si="41">G115-H115</f>
        <v>124000</v>
      </c>
    </row>
    <row r="116" spans="1:11" ht="16.5">
      <c r="A116" s="14">
        <v>2</v>
      </c>
      <c r="B116" s="121" t="s">
        <v>137</v>
      </c>
      <c r="C116" s="116" t="s">
        <v>207</v>
      </c>
      <c r="D116" s="172">
        <v>35.1</v>
      </c>
      <c r="E116" s="189" t="s">
        <v>78</v>
      </c>
      <c r="F116" s="70">
        <v>100000</v>
      </c>
      <c r="G116" s="70">
        <v>96000</v>
      </c>
      <c r="H116" s="71">
        <v>2000</v>
      </c>
      <c r="I116" s="69">
        <f t="shared" ref="I116:I119" si="42">ROUND(G116*13%*30/365,0)</f>
        <v>1026</v>
      </c>
      <c r="J116" s="71">
        <f t="shared" si="40"/>
        <v>3026</v>
      </c>
      <c r="K116" s="106">
        <f t="shared" si="41"/>
        <v>94000</v>
      </c>
    </row>
    <row r="117" spans="1:11" ht="15.75">
      <c r="A117" s="14">
        <v>3</v>
      </c>
      <c r="B117" s="121" t="s">
        <v>126</v>
      </c>
      <c r="C117" s="189" t="s">
        <v>447</v>
      </c>
      <c r="D117" s="52">
        <v>188</v>
      </c>
      <c r="E117" s="189" t="s">
        <v>78</v>
      </c>
      <c r="F117" s="85">
        <v>175000</v>
      </c>
      <c r="G117" s="70">
        <v>136500</v>
      </c>
      <c r="H117" s="71">
        <v>3500</v>
      </c>
      <c r="I117" s="69">
        <f t="shared" si="42"/>
        <v>1458</v>
      </c>
      <c r="J117" s="71">
        <f t="shared" si="40"/>
        <v>4958</v>
      </c>
      <c r="K117" s="106">
        <f t="shared" si="41"/>
        <v>133000</v>
      </c>
    </row>
    <row r="118" spans="1:11" ht="15.75">
      <c r="A118" s="14">
        <v>4</v>
      </c>
      <c r="B118" s="121" t="s">
        <v>126</v>
      </c>
      <c r="C118" s="16" t="s">
        <v>448</v>
      </c>
      <c r="D118" s="52">
        <v>190</v>
      </c>
      <c r="E118" s="189" t="s">
        <v>78</v>
      </c>
      <c r="F118" s="85">
        <v>230000</v>
      </c>
      <c r="G118" s="70">
        <v>179400</v>
      </c>
      <c r="H118" s="71">
        <v>4600</v>
      </c>
      <c r="I118" s="69">
        <f t="shared" si="42"/>
        <v>1917</v>
      </c>
      <c r="J118" s="71">
        <f t="shared" si="40"/>
        <v>6517</v>
      </c>
      <c r="K118" s="106">
        <f t="shared" si="41"/>
        <v>174800</v>
      </c>
    </row>
    <row r="119" spans="1:11" ht="15.75">
      <c r="A119" s="14">
        <v>5</v>
      </c>
      <c r="B119" s="121" t="s">
        <v>505</v>
      </c>
      <c r="C119" s="16" t="s">
        <v>245</v>
      </c>
      <c r="D119" s="52">
        <v>37.1</v>
      </c>
      <c r="E119" s="189" t="s">
        <v>78</v>
      </c>
      <c r="F119" s="85">
        <v>200000</v>
      </c>
      <c r="G119" s="70">
        <v>196000</v>
      </c>
      <c r="H119" s="71">
        <v>4000</v>
      </c>
      <c r="I119" s="69">
        <f t="shared" si="42"/>
        <v>2094</v>
      </c>
      <c r="J119" s="71">
        <f t="shared" si="40"/>
        <v>6094</v>
      </c>
      <c r="K119" s="106">
        <f t="shared" si="41"/>
        <v>192000</v>
      </c>
    </row>
    <row r="120" spans="1:11" ht="16.5">
      <c r="A120" s="14"/>
      <c r="B120" s="185" t="s">
        <v>4</v>
      </c>
      <c r="C120" s="20"/>
      <c r="D120" s="20"/>
      <c r="E120" s="193"/>
      <c r="F120" s="88">
        <f>SUM(F115:F119)</f>
        <v>905000</v>
      </c>
      <c r="G120" s="88">
        <f t="shared" ref="G120:K120" si="43">SUM(G115:G119)</f>
        <v>735900</v>
      </c>
      <c r="H120" s="88">
        <f>SUM(H115:H119)</f>
        <v>18100</v>
      </c>
      <c r="I120" s="88">
        <f>SUM(I115:I119)</f>
        <v>7863</v>
      </c>
      <c r="J120" s="88">
        <f t="shared" si="40"/>
        <v>25963</v>
      </c>
      <c r="K120" s="88">
        <f t="shared" si="43"/>
        <v>717800</v>
      </c>
    </row>
    <row r="121" spans="1:11" ht="16.5">
      <c r="A121" s="14"/>
      <c r="B121" s="185"/>
      <c r="C121" s="20" t="s">
        <v>204</v>
      </c>
      <c r="D121" s="20"/>
      <c r="E121" s="193"/>
      <c r="F121" s="177"/>
      <c r="G121" s="161"/>
      <c r="H121" s="72"/>
      <c r="I121" s="69"/>
      <c r="J121" s="72"/>
      <c r="K121" s="55"/>
    </row>
    <row r="122" spans="1:11" ht="16.5">
      <c r="A122" s="14"/>
      <c r="B122" s="185" t="s">
        <v>148</v>
      </c>
      <c r="C122" s="20"/>
      <c r="D122" s="46"/>
      <c r="E122" s="193"/>
      <c r="F122" s="170"/>
      <c r="G122" s="161"/>
      <c r="H122" s="72"/>
      <c r="I122" s="69"/>
      <c r="J122" s="72"/>
      <c r="K122" s="55"/>
    </row>
    <row r="123" spans="1:11" ht="15.75">
      <c r="A123" s="14">
        <v>1</v>
      </c>
      <c r="B123" s="121" t="s">
        <v>148</v>
      </c>
      <c r="C123" s="16" t="s">
        <v>391</v>
      </c>
      <c r="D123" s="52">
        <v>126</v>
      </c>
      <c r="E123" s="189" t="s">
        <v>78</v>
      </c>
      <c r="F123" s="85">
        <v>80000</v>
      </c>
      <c r="G123" s="77">
        <v>49600</v>
      </c>
      <c r="H123" s="71">
        <v>1600</v>
      </c>
      <c r="I123" s="69">
        <f>ROUND(G123*13%*30/365,0)</f>
        <v>530</v>
      </c>
      <c r="J123" s="69">
        <f t="shared" ref="J123:J128" si="44">SUM(H123:I123)</f>
        <v>2130</v>
      </c>
      <c r="K123" s="106">
        <f t="shared" ref="K123:K127" si="45">G123-H123</f>
        <v>48000</v>
      </c>
    </row>
    <row r="124" spans="1:11" ht="15.75">
      <c r="A124" s="14">
        <v>2</v>
      </c>
      <c r="B124" s="121" t="s">
        <v>148</v>
      </c>
      <c r="C124" s="16" t="s">
        <v>478</v>
      </c>
      <c r="D124" s="52">
        <v>134</v>
      </c>
      <c r="E124" s="189" t="s">
        <v>78</v>
      </c>
      <c r="F124" s="85">
        <v>250000</v>
      </c>
      <c r="G124" s="77">
        <v>142864</v>
      </c>
      <c r="H124" s="71">
        <v>5952</v>
      </c>
      <c r="I124" s="69">
        <f t="shared" ref="I124:I127" si="46">ROUND(G124*13%*30/365,0)</f>
        <v>1526</v>
      </c>
      <c r="J124" s="69">
        <f t="shared" si="44"/>
        <v>7478</v>
      </c>
      <c r="K124" s="106">
        <f t="shared" si="45"/>
        <v>136912</v>
      </c>
    </row>
    <row r="125" spans="1:11" ht="15.75">
      <c r="A125" s="14">
        <v>3</v>
      </c>
      <c r="B125" s="121" t="s">
        <v>148</v>
      </c>
      <c r="C125" s="16" t="s">
        <v>477</v>
      </c>
      <c r="D125" s="52">
        <v>136</v>
      </c>
      <c r="E125" s="189" t="s">
        <v>78</v>
      </c>
      <c r="F125" s="85">
        <v>100000</v>
      </c>
      <c r="G125" s="77">
        <v>57142</v>
      </c>
      <c r="H125" s="71">
        <v>2381</v>
      </c>
      <c r="I125" s="69">
        <f t="shared" si="46"/>
        <v>611</v>
      </c>
      <c r="J125" s="69">
        <f t="shared" si="44"/>
        <v>2992</v>
      </c>
      <c r="K125" s="106">
        <f t="shared" si="45"/>
        <v>54761</v>
      </c>
    </row>
    <row r="126" spans="1:11" ht="15.75">
      <c r="A126" s="14">
        <v>4</v>
      </c>
      <c r="B126" s="121" t="s">
        <v>215</v>
      </c>
      <c r="C126" s="16" t="s">
        <v>508</v>
      </c>
      <c r="D126" s="52">
        <v>43.1</v>
      </c>
      <c r="E126" s="189" t="s">
        <v>78</v>
      </c>
      <c r="F126" s="85">
        <v>210000</v>
      </c>
      <c r="G126" s="77">
        <v>205800</v>
      </c>
      <c r="H126" s="71">
        <v>4200</v>
      </c>
      <c r="I126" s="69">
        <f t="shared" si="46"/>
        <v>2199</v>
      </c>
      <c r="J126" s="69">
        <f t="shared" si="44"/>
        <v>6399</v>
      </c>
      <c r="K126" s="106">
        <f t="shared" si="45"/>
        <v>201600</v>
      </c>
    </row>
    <row r="127" spans="1:11" ht="15.75">
      <c r="A127" s="14">
        <v>5</v>
      </c>
      <c r="B127" s="121" t="s">
        <v>509</v>
      </c>
      <c r="C127" s="16" t="s">
        <v>510</v>
      </c>
      <c r="D127" s="52">
        <v>45.1</v>
      </c>
      <c r="E127" s="189" t="s">
        <v>78</v>
      </c>
      <c r="F127" s="85">
        <v>275000</v>
      </c>
      <c r="G127" s="77">
        <v>269500</v>
      </c>
      <c r="H127" s="71">
        <v>5500</v>
      </c>
      <c r="I127" s="69">
        <f t="shared" si="46"/>
        <v>2880</v>
      </c>
      <c r="J127" s="69">
        <f t="shared" si="44"/>
        <v>8380</v>
      </c>
      <c r="K127" s="106">
        <f t="shared" si="45"/>
        <v>264000</v>
      </c>
    </row>
    <row r="128" spans="1:11" ht="16.5">
      <c r="A128" s="14"/>
      <c r="B128" s="185" t="s">
        <v>4</v>
      </c>
      <c r="C128" s="20"/>
      <c r="D128" s="46"/>
      <c r="E128" s="193"/>
      <c r="F128" s="72">
        <f>SUM(F123:F127)</f>
        <v>915000</v>
      </c>
      <c r="G128" s="72">
        <f t="shared" ref="G128:K128" si="47">SUM(G123:G127)</f>
        <v>724906</v>
      </c>
      <c r="H128" s="72">
        <f>SUM(H123:H127)</f>
        <v>19633</v>
      </c>
      <c r="I128" s="72">
        <f>SUM(I123:I127)</f>
        <v>7746</v>
      </c>
      <c r="J128" s="72">
        <f t="shared" si="44"/>
        <v>27379</v>
      </c>
      <c r="K128" s="72">
        <f t="shared" si="47"/>
        <v>705273</v>
      </c>
    </row>
    <row r="129" spans="1:11" ht="16.5">
      <c r="A129" s="14"/>
      <c r="B129" s="185"/>
      <c r="C129" s="20"/>
      <c r="D129" s="22"/>
      <c r="E129" s="194"/>
      <c r="F129" s="72"/>
      <c r="G129" s="72"/>
      <c r="H129" s="72"/>
      <c r="I129" s="72"/>
      <c r="J129" s="72"/>
      <c r="K129" s="72"/>
    </row>
    <row r="130" spans="1:11" ht="16.5">
      <c r="A130" s="14"/>
      <c r="B130" s="185" t="s">
        <v>162</v>
      </c>
      <c r="C130" s="16"/>
      <c r="D130" s="22"/>
      <c r="E130" s="194"/>
      <c r="F130" s="85"/>
      <c r="G130" s="77"/>
      <c r="H130" s="71"/>
      <c r="I130" s="69"/>
      <c r="J130" s="69"/>
      <c r="K130" s="106"/>
    </row>
    <row r="131" spans="1:11" ht="16.5">
      <c r="A131" s="14">
        <v>1</v>
      </c>
      <c r="B131" s="121" t="s">
        <v>163</v>
      </c>
      <c r="C131" s="16" t="s">
        <v>479</v>
      </c>
      <c r="D131" s="22">
        <v>162</v>
      </c>
      <c r="E131" s="194" t="s">
        <v>78</v>
      </c>
      <c r="F131" s="85">
        <v>200000</v>
      </c>
      <c r="G131" s="77">
        <v>140000</v>
      </c>
      <c r="H131" s="71">
        <v>4000</v>
      </c>
      <c r="I131" s="69">
        <f>ROUND(G131*13%*30/365,0)</f>
        <v>1496</v>
      </c>
      <c r="J131" s="69">
        <f t="shared" ref="J131" si="48">SUM(H131:I131)</f>
        <v>5496</v>
      </c>
      <c r="K131" s="106">
        <f t="shared" ref="K131" si="49">G131-H131</f>
        <v>136000</v>
      </c>
    </row>
    <row r="132" spans="1:11" ht="16.5">
      <c r="A132" s="14"/>
      <c r="B132" s="186" t="s">
        <v>4</v>
      </c>
      <c r="C132" s="20"/>
      <c r="D132" s="20"/>
      <c r="E132" s="193"/>
      <c r="F132" s="97">
        <f t="shared" ref="F132:K132" si="50">SUM(F131:F131)</f>
        <v>200000</v>
      </c>
      <c r="G132" s="97">
        <f t="shared" si="50"/>
        <v>140000</v>
      </c>
      <c r="H132" s="97">
        <f t="shared" si="50"/>
        <v>4000</v>
      </c>
      <c r="I132" s="97">
        <f t="shared" si="50"/>
        <v>1496</v>
      </c>
      <c r="J132" s="97">
        <f t="shared" si="50"/>
        <v>5496</v>
      </c>
      <c r="K132" s="97">
        <f t="shared" si="50"/>
        <v>136000</v>
      </c>
    </row>
    <row r="133" spans="1:11" ht="16.5">
      <c r="A133" s="14"/>
      <c r="B133" s="186"/>
      <c r="C133" s="20"/>
      <c r="D133" s="20"/>
      <c r="E133" s="193"/>
      <c r="F133" s="97"/>
      <c r="G133" s="97"/>
      <c r="H133" s="72"/>
      <c r="I133" s="72"/>
      <c r="J133" s="72"/>
      <c r="K133" s="131"/>
    </row>
    <row r="134" spans="1:11" ht="16.5">
      <c r="A134" s="14"/>
      <c r="B134" s="186" t="s">
        <v>282</v>
      </c>
      <c r="C134" s="20"/>
      <c r="D134" s="20"/>
      <c r="E134" s="193"/>
      <c r="F134" s="177"/>
      <c r="G134" s="161"/>
      <c r="H134" s="72"/>
      <c r="I134" s="69"/>
      <c r="J134" s="72"/>
      <c r="K134" s="55"/>
    </row>
    <row r="135" spans="1:11" ht="16.5">
      <c r="A135" s="14">
        <v>1</v>
      </c>
      <c r="B135" s="121" t="s">
        <v>84</v>
      </c>
      <c r="C135" s="16" t="s">
        <v>283</v>
      </c>
      <c r="D135" s="22">
        <v>77</v>
      </c>
      <c r="E135" s="194" t="s">
        <v>78</v>
      </c>
      <c r="F135" s="85">
        <v>150000</v>
      </c>
      <c r="G135" s="77">
        <v>49992</v>
      </c>
      <c r="H135" s="71">
        <f>ROUND(F135/36,0)</f>
        <v>4167</v>
      </c>
      <c r="I135" s="69">
        <f>ROUND(G135*13%*30/365,0)</f>
        <v>534</v>
      </c>
      <c r="J135" s="69">
        <f t="shared" ref="J135:J141" si="51">SUM(H135:I135)</f>
        <v>4701</v>
      </c>
      <c r="K135" s="106">
        <f t="shared" ref="K135:K140" si="52">G135-H135</f>
        <v>45825</v>
      </c>
    </row>
    <row r="136" spans="1:11" ht="16.5">
      <c r="A136" s="14">
        <v>2</v>
      </c>
      <c r="B136" s="121" t="s">
        <v>84</v>
      </c>
      <c r="C136" s="16" t="s">
        <v>392</v>
      </c>
      <c r="D136" s="52">
        <v>128</v>
      </c>
      <c r="E136" s="194" t="s">
        <v>78</v>
      </c>
      <c r="F136" s="85">
        <v>120000</v>
      </c>
      <c r="G136" s="77">
        <v>74400</v>
      </c>
      <c r="H136" s="71">
        <v>2400</v>
      </c>
      <c r="I136" s="69">
        <f t="shared" ref="I136:I140" si="53">ROUND(G136*13%*30/365,0)</f>
        <v>795</v>
      </c>
      <c r="J136" s="69">
        <f t="shared" si="51"/>
        <v>3195</v>
      </c>
      <c r="K136" s="106">
        <f t="shared" si="52"/>
        <v>72000</v>
      </c>
    </row>
    <row r="137" spans="1:11" ht="16.5">
      <c r="A137" s="14">
        <v>3</v>
      </c>
      <c r="B137" s="121" t="s">
        <v>84</v>
      </c>
      <c r="C137" s="16" t="s">
        <v>323</v>
      </c>
      <c r="D137" s="52">
        <v>27.1</v>
      </c>
      <c r="E137" s="194" t="s">
        <v>78</v>
      </c>
      <c r="F137" s="85">
        <v>120000</v>
      </c>
      <c r="G137" s="77">
        <v>112800</v>
      </c>
      <c r="H137" s="71">
        <v>2400</v>
      </c>
      <c r="I137" s="69">
        <f t="shared" si="53"/>
        <v>1205</v>
      </c>
      <c r="J137" s="69">
        <f t="shared" si="51"/>
        <v>3605</v>
      </c>
      <c r="K137" s="106">
        <f t="shared" si="52"/>
        <v>110400</v>
      </c>
    </row>
    <row r="138" spans="1:11" ht="16.5">
      <c r="A138" s="14">
        <v>4</v>
      </c>
      <c r="B138" s="121" t="s">
        <v>497</v>
      </c>
      <c r="C138" s="16" t="s">
        <v>498</v>
      </c>
      <c r="D138" s="52">
        <v>29.1</v>
      </c>
      <c r="E138" s="194" t="s">
        <v>78</v>
      </c>
      <c r="F138" s="85">
        <v>120000</v>
      </c>
      <c r="G138" s="77">
        <v>112800</v>
      </c>
      <c r="H138" s="71">
        <v>2400</v>
      </c>
      <c r="I138" s="69">
        <f t="shared" si="53"/>
        <v>1205</v>
      </c>
      <c r="J138" s="69">
        <f t="shared" si="51"/>
        <v>3605</v>
      </c>
      <c r="K138" s="106">
        <f t="shared" si="52"/>
        <v>110400</v>
      </c>
    </row>
    <row r="139" spans="1:11" ht="16.5">
      <c r="A139" s="14">
        <v>5</v>
      </c>
      <c r="B139" s="121" t="s">
        <v>497</v>
      </c>
      <c r="C139" s="16" t="s">
        <v>499</v>
      </c>
      <c r="D139" s="52">
        <v>31.1</v>
      </c>
      <c r="E139" s="194" t="s">
        <v>78</v>
      </c>
      <c r="F139" s="85">
        <v>120000</v>
      </c>
      <c r="G139" s="77">
        <v>112800</v>
      </c>
      <c r="H139" s="71">
        <v>2400</v>
      </c>
      <c r="I139" s="69">
        <f t="shared" si="53"/>
        <v>1205</v>
      </c>
      <c r="J139" s="69">
        <f t="shared" si="51"/>
        <v>3605</v>
      </c>
      <c r="K139" s="106">
        <f t="shared" si="52"/>
        <v>110400</v>
      </c>
    </row>
    <row r="140" spans="1:11" ht="16.5">
      <c r="A140" s="14">
        <v>6</v>
      </c>
      <c r="B140" s="121" t="s">
        <v>466</v>
      </c>
      <c r="C140" s="16" t="s">
        <v>467</v>
      </c>
      <c r="D140" s="52">
        <v>15.2</v>
      </c>
      <c r="E140" s="194" t="s">
        <v>78</v>
      </c>
      <c r="F140" s="85">
        <v>235000</v>
      </c>
      <c r="G140" s="77">
        <v>216200</v>
      </c>
      <c r="H140" s="71">
        <v>4700</v>
      </c>
      <c r="I140" s="69">
        <f t="shared" si="53"/>
        <v>2310</v>
      </c>
      <c r="J140" s="69">
        <f t="shared" si="51"/>
        <v>7010</v>
      </c>
      <c r="K140" s="106">
        <f t="shared" si="52"/>
        <v>211500</v>
      </c>
    </row>
    <row r="141" spans="1:11" ht="16.5">
      <c r="A141" s="14"/>
      <c r="B141" s="185"/>
      <c r="C141" s="20"/>
      <c r="D141" s="20"/>
      <c r="E141" s="193"/>
      <c r="F141" s="97">
        <f t="shared" ref="F141:K141" si="54">SUM(F135:F140)</f>
        <v>865000</v>
      </c>
      <c r="G141" s="97">
        <f t="shared" si="54"/>
        <v>678992</v>
      </c>
      <c r="H141" s="97">
        <f>SUM(H135:H140)</f>
        <v>18467</v>
      </c>
      <c r="I141" s="97">
        <f>SUM(I135:I140)</f>
        <v>7254</v>
      </c>
      <c r="J141" s="97">
        <f t="shared" si="51"/>
        <v>25721</v>
      </c>
      <c r="K141" s="97">
        <f t="shared" si="54"/>
        <v>660525</v>
      </c>
    </row>
    <row r="142" spans="1:11" ht="16.5">
      <c r="A142" s="14"/>
      <c r="B142" s="185" t="s">
        <v>300</v>
      </c>
      <c r="C142" s="20"/>
      <c r="D142" s="20"/>
      <c r="E142" s="193"/>
      <c r="F142" s="177"/>
      <c r="G142" s="161"/>
      <c r="H142" s="72"/>
      <c r="I142" s="69"/>
      <c r="J142" s="72"/>
      <c r="K142" s="55"/>
    </row>
    <row r="143" spans="1:11" ht="16.5">
      <c r="A143" s="14">
        <v>1</v>
      </c>
      <c r="B143" s="121" t="s">
        <v>406</v>
      </c>
      <c r="C143" s="16" t="s">
        <v>302</v>
      </c>
      <c r="D143" s="22">
        <v>8</v>
      </c>
      <c r="E143" s="194" t="s">
        <v>78</v>
      </c>
      <c r="F143" s="85">
        <v>200000</v>
      </c>
      <c r="G143" s="77">
        <v>11096</v>
      </c>
      <c r="H143" s="71">
        <f>ROUND(F143/36,0)</f>
        <v>5556</v>
      </c>
      <c r="I143" s="69">
        <f>ROUND(G143*13%*30/365,0)</f>
        <v>119</v>
      </c>
      <c r="J143" s="69">
        <f>SUM(H143:I143)</f>
        <v>5675</v>
      </c>
      <c r="K143" s="106">
        <f>SUM(G143-H143)</f>
        <v>5540</v>
      </c>
    </row>
    <row r="144" spans="1:11" ht="16.5">
      <c r="A144" s="14">
        <v>2</v>
      </c>
      <c r="B144" s="121" t="s">
        <v>406</v>
      </c>
      <c r="C144" s="16" t="s">
        <v>444</v>
      </c>
      <c r="D144" s="22">
        <v>12</v>
      </c>
      <c r="E144" s="194" t="s">
        <v>78</v>
      </c>
      <c r="F144" s="85">
        <v>200000</v>
      </c>
      <c r="G144" s="77">
        <v>11096</v>
      </c>
      <c r="H144" s="71">
        <f>ROUND(F144/36,0)</f>
        <v>5556</v>
      </c>
      <c r="I144" s="69">
        <f t="shared" ref="I144:I145" si="55">ROUND(G144*13%*30/365,0)</f>
        <v>119</v>
      </c>
      <c r="J144" s="69">
        <f>SUM(H144:I144)</f>
        <v>5675</v>
      </c>
      <c r="K144" s="106">
        <f t="shared" ref="K144" si="56">SUM(G144-H144)</f>
        <v>5540</v>
      </c>
    </row>
    <row r="145" spans="1:12" ht="16.5">
      <c r="A145" s="14">
        <v>3</v>
      </c>
      <c r="B145" s="121" t="s">
        <v>456</v>
      </c>
      <c r="C145" s="16" t="s">
        <v>481</v>
      </c>
      <c r="D145" s="52">
        <v>7.1</v>
      </c>
      <c r="E145" s="194" t="s">
        <v>78</v>
      </c>
      <c r="F145" s="85">
        <v>175000</v>
      </c>
      <c r="G145" s="77">
        <v>103405</v>
      </c>
      <c r="H145" s="71">
        <v>7955</v>
      </c>
      <c r="I145" s="69">
        <f t="shared" si="55"/>
        <v>1105</v>
      </c>
      <c r="J145" s="69">
        <f>SUM(H145:I145)</f>
        <v>9060</v>
      </c>
      <c r="K145" s="106">
        <f>G145-H145</f>
        <v>95450</v>
      </c>
    </row>
    <row r="146" spans="1:12" ht="16.5">
      <c r="A146" s="14"/>
      <c r="B146" s="185"/>
      <c r="C146" s="20"/>
      <c r="D146" s="20"/>
      <c r="E146" s="193"/>
      <c r="F146" s="97">
        <f>SUM(F143:F145)</f>
        <v>575000</v>
      </c>
      <c r="G146" s="97">
        <f t="shared" ref="G146:K146" si="57">SUM(G143:G145)</f>
        <v>125597</v>
      </c>
      <c r="H146" s="97">
        <f>SUM(H143:H145)</f>
        <v>19067</v>
      </c>
      <c r="I146" s="97">
        <f>SUM(I143:I145)</f>
        <v>1343</v>
      </c>
      <c r="J146" s="97">
        <f>SUM(H146:I146)</f>
        <v>20410</v>
      </c>
      <c r="K146" s="97">
        <f t="shared" si="57"/>
        <v>106530</v>
      </c>
    </row>
    <row r="147" spans="1:12" ht="16.5" hidden="1">
      <c r="A147" s="14"/>
      <c r="B147" s="121"/>
      <c r="C147" s="16"/>
      <c r="D147" s="22"/>
      <c r="E147" s="194"/>
      <c r="F147" s="85"/>
      <c r="G147" s="77"/>
      <c r="H147" s="71"/>
      <c r="I147" s="69"/>
      <c r="J147" s="69"/>
      <c r="K147" s="106"/>
    </row>
    <row r="148" spans="1:12" ht="16.5" hidden="1">
      <c r="A148" s="14"/>
      <c r="B148" s="185"/>
      <c r="C148" s="20"/>
      <c r="D148" s="20"/>
      <c r="E148" s="193"/>
      <c r="F148" s="97"/>
      <c r="G148" s="97"/>
      <c r="H148" s="97"/>
      <c r="I148" s="97"/>
      <c r="J148" s="97"/>
      <c r="K148" s="97"/>
    </row>
    <row r="149" spans="1:12" ht="16.5">
      <c r="A149" s="14"/>
      <c r="B149" s="185" t="s">
        <v>404</v>
      </c>
      <c r="C149" s="20"/>
      <c r="D149" s="20"/>
      <c r="E149" s="193"/>
      <c r="F149" s="177"/>
      <c r="G149" s="161"/>
      <c r="H149" s="72"/>
      <c r="I149" s="69"/>
      <c r="J149" s="72"/>
      <c r="K149" s="55"/>
    </row>
    <row r="150" spans="1:12" ht="16.5">
      <c r="A150" s="14">
        <v>1</v>
      </c>
      <c r="B150" s="121" t="s">
        <v>408</v>
      </c>
      <c r="C150" s="16" t="s">
        <v>420</v>
      </c>
      <c r="D150" s="22">
        <v>88</v>
      </c>
      <c r="E150" s="194" t="s">
        <v>78</v>
      </c>
      <c r="F150" s="85">
        <v>300000</v>
      </c>
      <c r="G150" s="77">
        <v>178800</v>
      </c>
      <c r="H150" s="71">
        <v>6000</v>
      </c>
      <c r="I150" s="69">
        <f>ROUND(G150*13%*30/365,0)</f>
        <v>1910</v>
      </c>
      <c r="J150" s="69">
        <f>SUM(H150:I150)</f>
        <v>7910</v>
      </c>
      <c r="K150" s="106">
        <f t="shared" ref="K150" si="58">G150-H150</f>
        <v>172800</v>
      </c>
    </row>
    <row r="151" spans="1:12" ht="16.5">
      <c r="A151" s="14"/>
      <c r="B151" s="185"/>
      <c r="C151" s="20"/>
      <c r="D151" s="20"/>
      <c r="E151" s="193"/>
      <c r="F151" s="97">
        <f>SUM(F150)</f>
        <v>300000</v>
      </c>
      <c r="G151" s="97">
        <f t="shared" ref="G151:I151" si="59">SUM(G150)</f>
        <v>178800</v>
      </c>
      <c r="H151" s="97">
        <f t="shared" si="59"/>
        <v>6000</v>
      </c>
      <c r="I151" s="97">
        <f t="shared" si="59"/>
        <v>1910</v>
      </c>
      <c r="J151" s="97">
        <f>SUM(H151:I151)</f>
        <v>7910</v>
      </c>
      <c r="K151" s="97">
        <f t="shared" ref="K151" si="60">SUM(K150)</f>
        <v>172800</v>
      </c>
    </row>
    <row r="152" spans="1:12" ht="16.5">
      <c r="A152" s="14"/>
      <c r="B152" s="185"/>
      <c r="C152" s="20"/>
      <c r="D152" s="20"/>
      <c r="E152" s="193"/>
      <c r="F152" s="97"/>
      <c r="G152" s="97"/>
      <c r="H152" s="72"/>
      <c r="I152" s="72"/>
      <c r="J152" s="72"/>
      <c r="K152" s="131"/>
    </row>
    <row r="153" spans="1:12" ht="16.5">
      <c r="A153" s="55"/>
      <c r="B153" s="185" t="s">
        <v>20</v>
      </c>
      <c r="C153" s="20"/>
      <c r="D153" s="20"/>
      <c r="E153" s="193"/>
      <c r="F153" s="198">
        <f t="shared" ref="F153:K153" si="61">SUM(F148+F146+F141+F132+F128+F120+F112+F99+F95+F76+F64+F51+F39+F33+F28+F21+F12+F151)</f>
        <v>17593000</v>
      </c>
      <c r="G153" s="198">
        <f t="shared" si="61"/>
        <v>11931955</v>
      </c>
      <c r="H153" s="198">
        <f t="shared" si="61"/>
        <v>380279</v>
      </c>
      <c r="I153" s="198">
        <f t="shared" si="61"/>
        <v>130554</v>
      </c>
      <c r="J153" s="198">
        <f t="shared" si="61"/>
        <v>510833</v>
      </c>
      <c r="K153" s="198">
        <f t="shared" si="61"/>
        <v>11555076</v>
      </c>
    </row>
    <row r="154" spans="1:12">
      <c r="A154" s="5"/>
      <c r="B154" s="215"/>
      <c r="C154" s="2"/>
      <c r="D154" s="3"/>
      <c r="E154" s="205"/>
      <c r="F154" s="3"/>
      <c r="G154" s="3"/>
      <c r="H154" s="5"/>
      <c r="I154" s="5"/>
      <c r="J154" s="212"/>
      <c r="K154" s="212"/>
    </row>
    <row r="155" spans="1:12">
      <c r="A155" s="5"/>
      <c r="B155" s="215"/>
      <c r="C155" s="2"/>
      <c r="D155" s="3"/>
      <c r="E155" s="205"/>
      <c r="F155" s="3"/>
      <c r="G155" s="3"/>
      <c r="H155" s="5"/>
      <c r="I155" s="5"/>
      <c r="J155" s="5"/>
      <c r="K155" s="5"/>
    </row>
    <row r="156" spans="1:12">
      <c r="A156" s="5"/>
      <c r="B156" s="212"/>
      <c r="C156" s="5"/>
      <c r="D156" s="5"/>
      <c r="E156" s="213"/>
      <c r="F156" s="214"/>
      <c r="G156" s="214"/>
      <c r="H156" s="5"/>
      <c r="I156" s="5"/>
      <c r="J156" s="5"/>
      <c r="K156" s="5"/>
      <c r="L156" t="s">
        <v>321</v>
      </c>
    </row>
    <row r="157" spans="1:12">
      <c r="A157" s="5"/>
      <c r="B157" s="212"/>
      <c r="C157" s="5"/>
      <c r="D157" s="5"/>
      <c r="E157" s="212"/>
      <c r="F157" s="214"/>
      <c r="G157" s="214"/>
      <c r="H157" s="5"/>
      <c r="I157" s="5"/>
      <c r="J157" s="5"/>
      <c r="K157" s="5"/>
    </row>
    <row r="159" spans="1:12" ht="16.5">
      <c r="B159" s="30"/>
      <c r="J159" t="s">
        <v>503</v>
      </c>
    </row>
  </sheetData>
  <mergeCells count="2">
    <mergeCell ref="A2:K2"/>
    <mergeCell ref="B3:J3"/>
  </mergeCells>
  <pageMargins left="0.31496062992125984" right="0.11811023622047245" top="0.31496062992125984" bottom="0.11811023622047245" header="0.19685039370078741" footer="0.31496062992125984"/>
  <pageSetup paperSize="9" scale="89" orientation="portrait" horizontalDpi="0" verticalDpi="0" r:id="rId1"/>
  <rowBreaks count="2" manualBreakCount="2">
    <brk id="40" max="10" man="1"/>
    <brk id="96" max="10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M177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5.42578125" customWidth="1"/>
    <col min="3" max="3" width="25.28515625" customWidth="1"/>
    <col min="4" max="4" width="5.7109375" customWidth="1"/>
    <col min="5" max="5" width="8.5703125" customWidth="1"/>
    <col min="6" max="6" width="13" customWidth="1"/>
    <col min="7" max="7" width="9.8554687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333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56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63886</v>
      </c>
      <c r="H5" s="71">
        <f t="shared" ref="H5" si="0">ROUND(F5/36,0)</f>
        <v>2778</v>
      </c>
      <c r="I5" s="69">
        <f>ROUND(G5*13%*31/365,0)</f>
        <v>705</v>
      </c>
      <c r="J5" s="71">
        <f t="shared" ref="J5:J7" si="1">SUM(H5:I5)</f>
        <v>3483</v>
      </c>
      <c r="K5" s="135">
        <f t="shared" ref="K5:K7" si="2">G5-H5</f>
        <v>61108</v>
      </c>
    </row>
    <row r="6" spans="1:11" ht="16.5">
      <c r="A6" s="10">
        <v>2</v>
      </c>
      <c r="B6" s="156" t="s">
        <v>334</v>
      </c>
      <c r="C6" s="16" t="s">
        <v>31</v>
      </c>
      <c r="D6" s="17">
        <v>122</v>
      </c>
      <c r="E6" s="16" t="s">
        <v>38</v>
      </c>
      <c r="F6" s="70">
        <v>100000</v>
      </c>
      <c r="G6" s="77">
        <v>16660</v>
      </c>
      <c r="H6" s="71">
        <f t="shared" ref="H6" si="3">ROUND(F6/36,0)</f>
        <v>2778</v>
      </c>
      <c r="I6" s="69">
        <f t="shared" ref="I6:I7" si="4">ROUND(G6*13%*31/365,0)</f>
        <v>184</v>
      </c>
      <c r="J6" s="71">
        <f t="shared" ref="J6" si="5">SUM(H6:I6)</f>
        <v>2962</v>
      </c>
      <c r="K6" s="135">
        <f t="shared" ref="K6" si="6">G6-H6</f>
        <v>13882</v>
      </c>
    </row>
    <row r="7" spans="1:11" ht="16.5">
      <c r="A7" s="10">
        <v>3</v>
      </c>
      <c r="B7" s="156" t="s">
        <v>88</v>
      </c>
      <c r="C7" s="122" t="s">
        <v>287</v>
      </c>
      <c r="D7" s="124">
        <v>414</v>
      </c>
      <c r="E7" s="122" t="s">
        <v>38</v>
      </c>
      <c r="F7" s="70">
        <v>300000</v>
      </c>
      <c r="G7" s="77">
        <v>112639</v>
      </c>
      <c r="H7" s="71">
        <v>10345</v>
      </c>
      <c r="I7" s="69">
        <f t="shared" si="4"/>
        <v>1244</v>
      </c>
      <c r="J7" s="71">
        <f t="shared" si="1"/>
        <v>11589</v>
      </c>
      <c r="K7" s="135">
        <f t="shared" si="2"/>
        <v>102294</v>
      </c>
    </row>
    <row r="8" spans="1:11" ht="16.5">
      <c r="A8" s="10"/>
      <c r="B8" s="13" t="s">
        <v>4</v>
      </c>
      <c r="C8" s="10"/>
      <c r="D8" s="10"/>
      <c r="E8" s="10"/>
      <c r="F8" s="127">
        <f t="shared" ref="F8:K8" si="7">SUM(F5:F7)</f>
        <v>500000</v>
      </c>
      <c r="G8" s="128">
        <f t="shared" si="7"/>
        <v>193185</v>
      </c>
      <c r="H8" s="134">
        <f t="shared" si="7"/>
        <v>15901</v>
      </c>
      <c r="I8" s="134">
        <f t="shared" si="7"/>
        <v>2133</v>
      </c>
      <c r="J8" s="134">
        <f t="shared" si="7"/>
        <v>18034</v>
      </c>
      <c r="K8" s="136">
        <f t="shared" si="7"/>
        <v>177284</v>
      </c>
    </row>
    <row r="9" spans="1:11" ht="16.5">
      <c r="A9" s="28"/>
      <c r="B9" s="29" t="s">
        <v>5</v>
      </c>
      <c r="C9" s="30"/>
      <c r="D9" s="30"/>
      <c r="E9" s="30"/>
      <c r="F9" s="73"/>
      <c r="G9" s="73"/>
      <c r="H9" s="75"/>
      <c r="I9" s="76"/>
      <c r="J9" s="76"/>
      <c r="K9" s="120"/>
    </row>
    <row r="10" spans="1:11" ht="15.75">
      <c r="A10" s="15">
        <v>1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191390</v>
      </c>
      <c r="H10" s="71">
        <f>ROUND(F10/36,0)</f>
        <v>7361</v>
      </c>
      <c r="I10" s="69">
        <f>ROUND(G10*13%*31/365,0)</f>
        <v>2113</v>
      </c>
      <c r="J10" s="71">
        <f t="shared" ref="J10:J23" si="8">SUM(H10:I10)</f>
        <v>9474</v>
      </c>
      <c r="K10" s="106">
        <f t="shared" ref="K10:K24" si="9">G10-H10</f>
        <v>184029</v>
      </c>
    </row>
    <row r="11" spans="1:11" ht="15.75">
      <c r="A11" s="15">
        <v>2</v>
      </c>
      <c r="B11" s="14" t="s">
        <v>8</v>
      </c>
      <c r="C11" s="16" t="s">
        <v>310</v>
      </c>
      <c r="D11" s="17">
        <v>22</v>
      </c>
      <c r="E11" s="16" t="s">
        <v>38</v>
      </c>
      <c r="F11" s="70">
        <v>165000</v>
      </c>
      <c r="G11" s="77">
        <v>142085</v>
      </c>
      <c r="H11" s="71">
        <v>4583</v>
      </c>
      <c r="I11" s="69">
        <f t="shared" ref="I11:I24" si="10">ROUND(G11*13%*31/365,0)</f>
        <v>1569</v>
      </c>
      <c r="J11" s="71">
        <f t="shared" si="8"/>
        <v>6152</v>
      </c>
      <c r="K11" s="106">
        <f t="shared" si="9"/>
        <v>137502</v>
      </c>
    </row>
    <row r="12" spans="1:11" ht="15.75">
      <c r="A12" s="15">
        <v>3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27500</v>
      </c>
      <c r="H12" s="71">
        <f>ROUND(F12/36,0)</f>
        <v>2500</v>
      </c>
      <c r="I12" s="69">
        <f t="shared" si="10"/>
        <v>304</v>
      </c>
      <c r="J12" s="71">
        <f t="shared" si="8"/>
        <v>2804</v>
      </c>
      <c r="K12" s="106">
        <f t="shared" si="9"/>
        <v>25000</v>
      </c>
    </row>
    <row r="13" spans="1:11" ht="15.75">
      <c r="A13" s="15">
        <v>4</v>
      </c>
      <c r="B13" s="14" t="s">
        <v>6</v>
      </c>
      <c r="C13" s="16" t="s">
        <v>121</v>
      </c>
      <c r="D13" s="26" t="s">
        <v>136</v>
      </c>
      <c r="E13" s="16" t="s">
        <v>38</v>
      </c>
      <c r="F13" s="70">
        <v>100000</v>
      </c>
      <c r="G13" s="77">
        <v>25000</v>
      </c>
      <c r="H13" s="71">
        <f>ROUND(F13/32,0)</f>
        <v>3125</v>
      </c>
      <c r="I13" s="69">
        <f t="shared" si="10"/>
        <v>276</v>
      </c>
      <c r="J13" s="99">
        <f>SUM(H13:I13)</f>
        <v>3401</v>
      </c>
      <c r="K13" s="106">
        <f>G13-H13</f>
        <v>21875</v>
      </c>
    </row>
    <row r="14" spans="1:11" ht="15.75">
      <c r="A14" s="15">
        <v>5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22216</v>
      </c>
      <c r="H14" s="71">
        <f t="shared" ref="H14:H21" si="11">ROUND(F14/36,0)</f>
        <v>2778</v>
      </c>
      <c r="I14" s="69">
        <f t="shared" si="10"/>
        <v>245</v>
      </c>
      <c r="J14" s="71">
        <f t="shared" si="8"/>
        <v>3023</v>
      </c>
      <c r="K14" s="106">
        <f t="shared" si="9"/>
        <v>19438</v>
      </c>
    </row>
    <row r="15" spans="1:11" ht="16.5">
      <c r="A15" s="15">
        <v>6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18892</v>
      </c>
      <c r="H15" s="71">
        <f t="shared" si="11"/>
        <v>2361</v>
      </c>
      <c r="I15" s="69">
        <f t="shared" si="10"/>
        <v>209</v>
      </c>
      <c r="J15" s="71">
        <f t="shared" si="8"/>
        <v>2570</v>
      </c>
      <c r="K15" s="106">
        <f t="shared" si="9"/>
        <v>16531</v>
      </c>
    </row>
    <row r="16" spans="1:11" ht="15.75">
      <c r="A16" s="15">
        <v>7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20000</v>
      </c>
      <c r="H16" s="71">
        <f t="shared" si="11"/>
        <v>2500</v>
      </c>
      <c r="I16" s="69">
        <f t="shared" si="10"/>
        <v>221</v>
      </c>
      <c r="J16" s="71">
        <f t="shared" si="8"/>
        <v>2721</v>
      </c>
      <c r="K16" s="106">
        <f t="shared" si="9"/>
        <v>17500</v>
      </c>
    </row>
    <row r="17" spans="1:11" ht="15.75">
      <c r="A17" s="15">
        <v>8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21734</v>
      </c>
      <c r="H17" s="71">
        <f>ROUND(F17/29,0)</f>
        <v>3103</v>
      </c>
      <c r="I17" s="69">
        <f t="shared" si="10"/>
        <v>240</v>
      </c>
      <c r="J17" s="71">
        <f t="shared" si="8"/>
        <v>3343</v>
      </c>
      <c r="K17" s="106">
        <f t="shared" si="9"/>
        <v>18631</v>
      </c>
    </row>
    <row r="18" spans="1:11" ht="15.75">
      <c r="A18" s="15">
        <v>9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20008</v>
      </c>
      <c r="H18" s="71">
        <f>ROUND(F18/30,0)</f>
        <v>3333</v>
      </c>
      <c r="I18" s="69">
        <f t="shared" si="10"/>
        <v>221</v>
      </c>
      <c r="J18" s="71">
        <f t="shared" si="8"/>
        <v>3554</v>
      </c>
      <c r="K18" s="106">
        <f t="shared" si="9"/>
        <v>16675</v>
      </c>
    </row>
    <row r="19" spans="1:11" ht="15.75">
      <c r="A19" s="15">
        <v>10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20008</v>
      </c>
      <c r="H19" s="71">
        <f>ROUND(F19/30,0)</f>
        <v>3333</v>
      </c>
      <c r="I19" s="69">
        <f t="shared" si="10"/>
        <v>221</v>
      </c>
      <c r="J19" s="71">
        <f t="shared" si="8"/>
        <v>3554</v>
      </c>
      <c r="K19" s="106">
        <f t="shared" si="9"/>
        <v>16675</v>
      </c>
    </row>
    <row r="20" spans="1:11" ht="15.75">
      <c r="A20" s="15">
        <v>11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64714</v>
      </c>
      <c r="H20" s="71">
        <f>ROUND(F20/34,0)</f>
        <v>5882</v>
      </c>
      <c r="I20" s="69">
        <f t="shared" si="10"/>
        <v>715</v>
      </c>
      <c r="J20" s="71">
        <f t="shared" si="8"/>
        <v>6597</v>
      </c>
      <c r="K20" s="106">
        <f t="shared" si="9"/>
        <v>58832</v>
      </c>
    </row>
    <row r="21" spans="1:11" ht="15.75">
      <c r="A21" s="15">
        <v>12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58326</v>
      </c>
      <c r="H21" s="71">
        <f t="shared" si="11"/>
        <v>4167</v>
      </c>
      <c r="I21" s="69">
        <f t="shared" si="10"/>
        <v>644</v>
      </c>
      <c r="J21" s="71">
        <f t="shared" si="8"/>
        <v>4811</v>
      </c>
      <c r="K21" s="106">
        <f t="shared" si="9"/>
        <v>54159</v>
      </c>
    </row>
    <row r="22" spans="1:11" ht="15.75">
      <c r="A22" s="15">
        <v>13</v>
      </c>
      <c r="B22" s="14" t="s">
        <v>179</v>
      </c>
      <c r="C22" s="16" t="s">
        <v>160</v>
      </c>
      <c r="D22" s="17">
        <v>276</v>
      </c>
      <c r="E22" s="16" t="s">
        <v>38</v>
      </c>
      <c r="F22" s="70">
        <v>100000</v>
      </c>
      <c r="G22" s="77">
        <v>32357</v>
      </c>
      <c r="H22" s="71">
        <f>ROUND(F22/34,0)</f>
        <v>2941</v>
      </c>
      <c r="I22" s="69">
        <f t="shared" si="10"/>
        <v>357</v>
      </c>
      <c r="J22" s="71">
        <f t="shared" si="8"/>
        <v>3298</v>
      </c>
      <c r="K22" s="106">
        <f t="shared" si="9"/>
        <v>29416</v>
      </c>
    </row>
    <row r="23" spans="1:11" ht="15.75">
      <c r="A23" s="15">
        <v>14</v>
      </c>
      <c r="B23" s="14" t="s">
        <v>179</v>
      </c>
      <c r="C23" s="16" t="s">
        <v>180</v>
      </c>
      <c r="D23" s="17">
        <v>304</v>
      </c>
      <c r="E23" s="16" t="s">
        <v>38</v>
      </c>
      <c r="F23" s="70">
        <v>120000</v>
      </c>
      <c r="G23" s="77">
        <v>46674</v>
      </c>
      <c r="H23" s="71">
        <f>ROUND(F23/36,0)</f>
        <v>3333</v>
      </c>
      <c r="I23" s="69">
        <f t="shared" si="10"/>
        <v>515</v>
      </c>
      <c r="J23" s="71">
        <f t="shared" si="8"/>
        <v>3848</v>
      </c>
      <c r="K23" s="106">
        <f t="shared" si="9"/>
        <v>43341</v>
      </c>
    </row>
    <row r="24" spans="1:11" ht="16.5">
      <c r="A24" s="15">
        <v>15</v>
      </c>
      <c r="B24" s="156" t="s">
        <v>259</v>
      </c>
      <c r="C24" s="16" t="s">
        <v>261</v>
      </c>
      <c r="D24" s="17">
        <v>385</v>
      </c>
      <c r="E24" s="16" t="s">
        <v>38</v>
      </c>
      <c r="F24" s="70">
        <v>70000</v>
      </c>
      <c r="G24" s="77">
        <v>42784</v>
      </c>
      <c r="H24" s="71">
        <v>1944</v>
      </c>
      <c r="I24" s="69">
        <f t="shared" si="10"/>
        <v>472</v>
      </c>
      <c r="J24" s="71">
        <f>SUM(H24:I24)</f>
        <v>2416</v>
      </c>
      <c r="K24" s="106">
        <f t="shared" si="9"/>
        <v>40840</v>
      </c>
    </row>
    <row r="25" spans="1:11" ht="16.5">
      <c r="A25" s="15"/>
      <c r="B25" s="13" t="s">
        <v>4</v>
      </c>
      <c r="C25" s="20"/>
      <c r="D25" s="20"/>
      <c r="E25" s="20"/>
      <c r="F25" s="72">
        <f>SUM(F10:F24)</f>
        <v>1825000</v>
      </c>
      <c r="G25" s="72">
        <f t="shared" ref="G25:K25" si="12">SUM(G10:G24)</f>
        <v>753688</v>
      </c>
      <c r="H25" s="72">
        <f t="shared" si="12"/>
        <v>53244</v>
      </c>
      <c r="I25" s="72">
        <f t="shared" si="12"/>
        <v>8322</v>
      </c>
      <c r="J25" s="72">
        <f t="shared" si="12"/>
        <v>61566</v>
      </c>
      <c r="K25" s="72">
        <f t="shared" si="12"/>
        <v>700444</v>
      </c>
    </row>
    <row r="26" spans="1:11" ht="16.5">
      <c r="A26" s="28"/>
      <c r="B26" s="29"/>
      <c r="C26" s="30"/>
      <c r="D26" s="30"/>
      <c r="E26" s="30"/>
      <c r="F26" s="78"/>
      <c r="G26" s="79"/>
      <c r="H26" s="74"/>
      <c r="I26" s="80"/>
      <c r="J26" s="74"/>
      <c r="K26" s="106"/>
    </row>
    <row r="27" spans="1:11" ht="16.5">
      <c r="A27" s="28"/>
      <c r="B27" s="29" t="s">
        <v>10</v>
      </c>
      <c r="C27" s="30"/>
      <c r="D27" s="30"/>
      <c r="E27" s="30"/>
      <c r="F27" s="78"/>
      <c r="G27" s="79"/>
      <c r="H27" s="76"/>
      <c r="I27" s="80"/>
      <c r="J27" s="76"/>
      <c r="K27" s="55"/>
    </row>
    <row r="28" spans="1:11" ht="15.75">
      <c r="A28" s="15">
        <v>1</v>
      </c>
      <c r="B28" s="158" t="s">
        <v>10</v>
      </c>
      <c r="C28" s="16" t="s">
        <v>140</v>
      </c>
      <c r="D28" s="26" t="s">
        <v>141</v>
      </c>
      <c r="E28" s="16" t="s">
        <v>38</v>
      </c>
      <c r="F28" s="70">
        <v>250000</v>
      </c>
      <c r="G28" s="77">
        <v>83344</v>
      </c>
      <c r="H28" s="71">
        <v>6944</v>
      </c>
      <c r="I28" s="69">
        <f>ROUND(G28*13%*31/365,0)</f>
        <v>920</v>
      </c>
      <c r="J28" s="69">
        <f t="shared" ref="J28:J33" si="13">SUM(H28:I28)</f>
        <v>7864</v>
      </c>
      <c r="K28" s="106">
        <f t="shared" ref="K28:K35" si="14">G28-H28</f>
        <v>76400</v>
      </c>
    </row>
    <row r="29" spans="1:11" ht="15.75">
      <c r="A29" s="15">
        <v>2</v>
      </c>
      <c r="B29" s="158" t="s">
        <v>91</v>
      </c>
      <c r="C29" s="16" t="s">
        <v>93</v>
      </c>
      <c r="D29" s="26" t="s">
        <v>95</v>
      </c>
      <c r="E29" s="16" t="s">
        <v>38</v>
      </c>
      <c r="F29" s="70">
        <v>25000</v>
      </c>
      <c r="G29" s="77">
        <v>6956</v>
      </c>
      <c r="H29" s="71">
        <v>694</v>
      </c>
      <c r="I29" s="69">
        <f t="shared" ref="I29:I36" si="15">ROUND(G29*13%*31/365,0)</f>
        <v>77</v>
      </c>
      <c r="J29" s="69">
        <f t="shared" si="13"/>
        <v>771</v>
      </c>
      <c r="K29" s="106">
        <f t="shared" si="14"/>
        <v>6262</v>
      </c>
    </row>
    <row r="30" spans="1:11" ht="15.75">
      <c r="A30" s="15">
        <v>3</v>
      </c>
      <c r="B30" s="158" t="s">
        <v>182</v>
      </c>
      <c r="C30" s="16" t="s">
        <v>50</v>
      </c>
      <c r="D30" s="26" t="s">
        <v>183</v>
      </c>
      <c r="E30" s="16" t="s">
        <v>38</v>
      </c>
      <c r="F30" s="70">
        <v>50000</v>
      </c>
      <c r="G30" s="77">
        <v>8967</v>
      </c>
      <c r="H30" s="71">
        <v>1389</v>
      </c>
      <c r="I30" s="69">
        <f t="shared" si="15"/>
        <v>99</v>
      </c>
      <c r="J30" s="69">
        <f t="shared" si="13"/>
        <v>1488</v>
      </c>
      <c r="K30" s="106">
        <f t="shared" si="14"/>
        <v>7578</v>
      </c>
    </row>
    <row r="31" spans="1:11" ht="15.75">
      <c r="A31" s="15">
        <v>4</v>
      </c>
      <c r="B31" s="158" t="s">
        <v>182</v>
      </c>
      <c r="C31" s="16" t="s">
        <v>194</v>
      </c>
      <c r="D31" s="26" t="s">
        <v>195</v>
      </c>
      <c r="E31" s="16" t="s">
        <v>38</v>
      </c>
      <c r="F31" s="70">
        <v>120000</v>
      </c>
      <c r="G31" s="77">
        <v>46674</v>
      </c>
      <c r="H31" s="71">
        <v>3333</v>
      </c>
      <c r="I31" s="69">
        <f t="shared" si="15"/>
        <v>515</v>
      </c>
      <c r="J31" s="69">
        <f t="shared" si="13"/>
        <v>3848</v>
      </c>
      <c r="K31" s="106">
        <f t="shared" si="14"/>
        <v>43341</v>
      </c>
    </row>
    <row r="32" spans="1:11" ht="15.75">
      <c r="A32" s="15">
        <v>5</v>
      </c>
      <c r="B32" s="158" t="s">
        <v>268</v>
      </c>
      <c r="C32" s="16" t="s">
        <v>202</v>
      </c>
      <c r="D32" s="26" t="s">
        <v>203</v>
      </c>
      <c r="E32" s="16" t="s">
        <v>38</v>
      </c>
      <c r="F32" s="70">
        <v>90000</v>
      </c>
      <c r="G32" s="77">
        <v>37500</v>
      </c>
      <c r="H32" s="71">
        <f t="shared" ref="H32:H35" si="16">ROUND(F32/36,0)</f>
        <v>2500</v>
      </c>
      <c r="I32" s="69">
        <f t="shared" si="15"/>
        <v>414</v>
      </c>
      <c r="J32" s="69">
        <f t="shared" si="13"/>
        <v>2914</v>
      </c>
      <c r="K32" s="106">
        <f t="shared" si="14"/>
        <v>35000</v>
      </c>
    </row>
    <row r="33" spans="1:11" ht="15.75">
      <c r="A33" s="15">
        <v>6</v>
      </c>
      <c r="B33" s="158" t="s">
        <v>182</v>
      </c>
      <c r="C33" s="16" t="s">
        <v>221</v>
      </c>
      <c r="D33" s="26" t="s">
        <v>219</v>
      </c>
      <c r="E33" s="16" t="s">
        <v>38</v>
      </c>
      <c r="F33" s="70">
        <v>85000</v>
      </c>
      <c r="G33" s="77">
        <v>40141</v>
      </c>
      <c r="H33" s="71">
        <f t="shared" si="16"/>
        <v>2361</v>
      </c>
      <c r="I33" s="69">
        <f t="shared" si="15"/>
        <v>443</v>
      </c>
      <c r="J33" s="69">
        <f t="shared" si="13"/>
        <v>2804</v>
      </c>
      <c r="K33" s="106">
        <f t="shared" si="14"/>
        <v>37780</v>
      </c>
    </row>
    <row r="34" spans="1:11" ht="15.75">
      <c r="A34" s="15">
        <v>7</v>
      </c>
      <c r="B34" s="158" t="s">
        <v>120</v>
      </c>
      <c r="C34" s="16" t="s">
        <v>305</v>
      </c>
      <c r="D34" s="26" t="s">
        <v>306</v>
      </c>
      <c r="E34" s="16" t="s">
        <v>38</v>
      </c>
      <c r="F34" s="70">
        <v>170000</v>
      </c>
      <c r="G34" s="77">
        <v>141668</v>
      </c>
      <c r="H34" s="71">
        <f t="shared" si="16"/>
        <v>4722</v>
      </c>
      <c r="I34" s="69">
        <f t="shared" si="15"/>
        <v>1564</v>
      </c>
      <c r="J34" s="69">
        <f t="shared" ref="J34:J35" si="17">SUM(H34:I34)</f>
        <v>6286</v>
      </c>
      <c r="K34" s="106">
        <f t="shared" si="14"/>
        <v>136946</v>
      </c>
    </row>
    <row r="35" spans="1:11" ht="15.75">
      <c r="A35" s="15">
        <v>8</v>
      </c>
      <c r="B35" s="158" t="s">
        <v>120</v>
      </c>
      <c r="C35" s="16" t="s">
        <v>307</v>
      </c>
      <c r="D35" s="26" t="s">
        <v>308</v>
      </c>
      <c r="E35" s="16" t="s">
        <v>38</v>
      </c>
      <c r="F35" s="70">
        <v>150000</v>
      </c>
      <c r="G35" s="77">
        <v>124998</v>
      </c>
      <c r="H35" s="71">
        <f t="shared" si="16"/>
        <v>4167</v>
      </c>
      <c r="I35" s="69">
        <f t="shared" si="15"/>
        <v>1380</v>
      </c>
      <c r="J35" s="69">
        <f t="shared" si="17"/>
        <v>5547</v>
      </c>
      <c r="K35" s="106">
        <f t="shared" si="14"/>
        <v>120831</v>
      </c>
    </row>
    <row r="36" spans="1:11" ht="15.75">
      <c r="A36" s="15">
        <v>9</v>
      </c>
      <c r="B36" s="158" t="s">
        <v>120</v>
      </c>
      <c r="C36" s="16" t="s">
        <v>325</v>
      </c>
      <c r="D36" s="26" t="s">
        <v>326</v>
      </c>
      <c r="E36" s="16" t="s">
        <v>38</v>
      </c>
      <c r="F36" s="70">
        <v>130000</v>
      </c>
      <c r="G36" s="77">
        <v>122778</v>
      </c>
      <c r="H36" s="71">
        <v>3611</v>
      </c>
      <c r="I36" s="69">
        <f t="shared" si="15"/>
        <v>1356</v>
      </c>
      <c r="J36" s="69">
        <f>SUM(H36:I36)</f>
        <v>4967</v>
      </c>
      <c r="K36" s="106">
        <f>G36-H36</f>
        <v>119167</v>
      </c>
    </row>
    <row r="37" spans="1:11" ht="16.5">
      <c r="A37" s="15"/>
      <c r="B37" s="13" t="s">
        <v>4</v>
      </c>
      <c r="C37" s="20"/>
      <c r="D37" s="20"/>
      <c r="E37" s="20"/>
      <c r="F37" s="72">
        <f>SUM(F28:F36)</f>
        <v>1070000</v>
      </c>
      <c r="G37" s="72">
        <f t="shared" ref="G37:K37" si="18">SUM(G28:G36)</f>
        <v>613026</v>
      </c>
      <c r="H37" s="72">
        <f t="shared" si="18"/>
        <v>29721</v>
      </c>
      <c r="I37" s="72">
        <f t="shared" si="18"/>
        <v>6768</v>
      </c>
      <c r="J37" s="72">
        <f t="shared" si="18"/>
        <v>36489</v>
      </c>
      <c r="K37" s="72">
        <f t="shared" si="18"/>
        <v>583305</v>
      </c>
    </row>
    <row r="38" spans="1:11" ht="16.5">
      <c r="A38" s="28"/>
      <c r="B38" s="29"/>
      <c r="C38" s="30"/>
      <c r="D38" s="30"/>
      <c r="E38" s="30"/>
      <c r="F38" s="78"/>
      <c r="G38" s="79"/>
      <c r="H38" s="74"/>
      <c r="I38" s="80"/>
      <c r="J38" s="74"/>
      <c r="K38" s="55"/>
    </row>
    <row r="39" spans="1:11" ht="16.5">
      <c r="A39" s="28"/>
      <c r="B39" s="29" t="s">
        <v>11</v>
      </c>
      <c r="C39" s="30"/>
      <c r="D39" s="30"/>
      <c r="E39" s="30"/>
      <c r="F39" s="78"/>
      <c r="G39" s="79"/>
      <c r="H39" s="76"/>
      <c r="I39" s="80"/>
      <c r="J39" s="76"/>
      <c r="K39" s="55"/>
    </row>
    <row r="40" spans="1:11" ht="15.75">
      <c r="A40" s="15">
        <v>1</v>
      </c>
      <c r="B40" s="14" t="s">
        <v>12</v>
      </c>
      <c r="C40" s="16" t="s">
        <v>41</v>
      </c>
      <c r="D40" s="19">
        <v>111</v>
      </c>
      <c r="E40" s="16" t="s">
        <v>38</v>
      </c>
      <c r="F40" s="70">
        <v>165000</v>
      </c>
      <c r="G40" s="77">
        <v>27510</v>
      </c>
      <c r="H40" s="71">
        <f t="shared" ref="H40:H43" si="19">ROUND(F40/36,0)</f>
        <v>4583</v>
      </c>
      <c r="I40" s="69">
        <f>ROUND(G40*13%*31/365,0)</f>
        <v>304</v>
      </c>
      <c r="J40" s="99">
        <f t="shared" ref="J40:J45" si="20">SUM(H40:I40)</f>
        <v>4887</v>
      </c>
      <c r="K40" s="106">
        <f t="shared" ref="K40:K45" si="21">G40-H40</f>
        <v>22927</v>
      </c>
    </row>
    <row r="41" spans="1:11" ht="15.75">
      <c r="A41" s="15">
        <v>2</v>
      </c>
      <c r="B41" s="14" t="s">
        <v>12</v>
      </c>
      <c r="C41" s="16" t="s">
        <v>45</v>
      </c>
      <c r="D41" s="19">
        <v>116</v>
      </c>
      <c r="E41" s="16" t="s">
        <v>38</v>
      </c>
      <c r="F41" s="70">
        <v>125000</v>
      </c>
      <c r="G41" s="77">
        <v>20840</v>
      </c>
      <c r="H41" s="71">
        <f>ROUND(F41/36,0)</f>
        <v>3472</v>
      </c>
      <c r="I41" s="69">
        <f t="shared" ref="I41:I45" si="22">ROUND(G41*13%*31/365,0)</f>
        <v>230</v>
      </c>
      <c r="J41" s="99">
        <f t="shared" si="20"/>
        <v>3702</v>
      </c>
      <c r="K41" s="106">
        <f t="shared" si="21"/>
        <v>17368</v>
      </c>
    </row>
    <row r="42" spans="1:11" ht="15.75">
      <c r="A42" s="15">
        <v>3</v>
      </c>
      <c r="B42" s="14" t="s">
        <v>11</v>
      </c>
      <c r="C42" s="16" t="s">
        <v>47</v>
      </c>
      <c r="D42" s="19">
        <v>124</v>
      </c>
      <c r="E42" s="16" t="s">
        <v>38</v>
      </c>
      <c r="F42" s="70">
        <v>50000</v>
      </c>
      <c r="G42" s="77">
        <v>8330</v>
      </c>
      <c r="H42" s="71">
        <f>ROUND(F42/36,0)</f>
        <v>1389</v>
      </c>
      <c r="I42" s="69">
        <f t="shared" si="22"/>
        <v>92</v>
      </c>
      <c r="J42" s="99">
        <f t="shared" si="20"/>
        <v>1481</v>
      </c>
      <c r="K42" s="106">
        <f t="shared" si="21"/>
        <v>6941</v>
      </c>
    </row>
    <row r="43" spans="1:11" ht="15.75">
      <c r="A43" s="15">
        <v>4</v>
      </c>
      <c r="B43" s="14" t="s">
        <v>13</v>
      </c>
      <c r="C43" s="16" t="s">
        <v>46</v>
      </c>
      <c r="D43" s="19">
        <v>117</v>
      </c>
      <c r="E43" s="16" t="s">
        <v>38</v>
      </c>
      <c r="F43" s="70">
        <v>100000</v>
      </c>
      <c r="G43" s="77">
        <v>16660</v>
      </c>
      <c r="H43" s="71">
        <f t="shared" si="19"/>
        <v>2778</v>
      </c>
      <c r="I43" s="69">
        <f t="shared" si="22"/>
        <v>184</v>
      </c>
      <c r="J43" s="99">
        <f t="shared" si="20"/>
        <v>2962</v>
      </c>
      <c r="K43" s="106">
        <f t="shared" si="21"/>
        <v>13882</v>
      </c>
    </row>
    <row r="44" spans="1:11" ht="15.75">
      <c r="A44" s="15">
        <v>5</v>
      </c>
      <c r="B44" s="14" t="s">
        <v>73</v>
      </c>
      <c r="C44" s="16" t="s">
        <v>214</v>
      </c>
      <c r="D44" s="19">
        <v>341</v>
      </c>
      <c r="E44" s="16" t="s">
        <v>38</v>
      </c>
      <c r="F44" s="70">
        <v>110000</v>
      </c>
      <c r="G44" s="77">
        <v>48860</v>
      </c>
      <c r="H44" s="71">
        <v>3057</v>
      </c>
      <c r="I44" s="69">
        <f t="shared" si="22"/>
        <v>539</v>
      </c>
      <c r="J44" s="99">
        <f t="shared" si="20"/>
        <v>3596</v>
      </c>
      <c r="K44" s="106">
        <f t="shared" si="21"/>
        <v>45803</v>
      </c>
    </row>
    <row r="45" spans="1:11" ht="15.75">
      <c r="A45" s="15">
        <v>6</v>
      </c>
      <c r="B45" s="14" t="s">
        <v>73</v>
      </c>
      <c r="C45" s="16" t="s">
        <v>96</v>
      </c>
      <c r="D45" s="19">
        <v>221</v>
      </c>
      <c r="E45" s="16" t="s">
        <v>38</v>
      </c>
      <c r="F45" s="70">
        <v>100000</v>
      </c>
      <c r="G45" s="77">
        <v>30550</v>
      </c>
      <c r="H45" s="71">
        <f>ROUND(F45/36,0)</f>
        <v>2778</v>
      </c>
      <c r="I45" s="69">
        <f t="shared" si="22"/>
        <v>337</v>
      </c>
      <c r="J45" s="99">
        <f t="shared" si="20"/>
        <v>3115</v>
      </c>
      <c r="K45" s="106">
        <f t="shared" si="21"/>
        <v>27772</v>
      </c>
    </row>
    <row r="46" spans="1:11" ht="16.5">
      <c r="A46" s="15"/>
      <c r="B46" s="13" t="s">
        <v>4</v>
      </c>
      <c r="C46" s="20"/>
      <c r="D46" s="20"/>
      <c r="E46" s="20"/>
      <c r="F46" s="72">
        <f>SUM(F40:F45)</f>
        <v>650000</v>
      </c>
      <c r="G46" s="72">
        <f t="shared" ref="G46:K46" si="23">SUM(G40:G45)</f>
        <v>152750</v>
      </c>
      <c r="H46" s="72">
        <f t="shared" si="23"/>
        <v>18057</v>
      </c>
      <c r="I46" s="72">
        <f t="shared" si="23"/>
        <v>1686</v>
      </c>
      <c r="J46" s="72">
        <f t="shared" si="23"/>
        <v>19743</v>
      </c>
      <c r="K46" s="72">
        <f t="shared" si="23"/>
        <v>134693</v>
      </c>
    </row>
    <row r="47" spans="1:11" ht="16.5">
      <c r="A47" s="28"/>
      <c r="B47" s="29"/>
      <c r="C47" s="30"/>
      <c r="D47" s="30"/>
      <c r="E47" s="30"/>
      <c r="F47" s="78"/>
      <c r="G47" s="79"/>
      <c r="H47" s="74"/>
      <c r="I47" s="80"/>
      <c r="J47" s="74"/>
      <c r="K47" s="55"/>
    </row>
    <row r="48" spans="1:11" ht="16.5">
      <c r="A48" s="28"/>
      <c r="B48" s="29" t="s">
        <v>14</v>
      </c>
      <c r="C48" s="30"/>
      <c r="D48" s="30"/>
      <c r="E48" s="30"/>
      <c r="F48" s="78"/>
      <c r="G48" s="79"/>
      <c r="H48" s="76"/>
      <c r="I48" s="94"/>
      <c r="J48" s="76"/>
      <c r="K48" s="55"/>
    </row>
    <row r="49" spans="1:11" ht="15.75">
      <c r="A49" s="15">
        <v>1</v>
      </c>
      <c r="B49" s="14" t="s">
        <v>14</v>
      </c>
      <c r="C49" s="16" t="s">
        <v>59</v>
      </c>
      <c r="D49" s="17">
        <v>152</v>
      </c>
      <c r="E49" s="16" t="s">
        <v>38</v>
      </c>
      <c r="F49" s="70">
        <v>55000</v>
      </c>
      <c r="G49" s="77">
        <v>12216</v>
      </c>
      <c r="H49" s="71">
        <f t="shared" ref="H49:H60" si="24">ROUND(F49/36,0)</f>
        <v>1528</v>
      </c>
      <c r="I49" s="69">
        <f>ROUND(G49*13%*31/365,0)</f>
        <v>135</v>
      </c>
      <c r="J49" s="99">
        <f t="shared" ref="J49:J58" si="25">SUM(H49:I49)</f>
        <v>1663</v>
      </c>
      <c r="K49" s="106">
        <f t="shared" ref="K49:K60" si="26">G49-H49</f>
        <v>10688</v>
      </c>
    </row>
    <row r="50" spans="1:11" ht="15.75">
      <c r="A50" s="15">
        <v>2</v>
      </c>
      <c r="B50" s="14" t="s">
        <v>317</v>
      </c>
      <c r="C50" s="16" t="s">
        <v>318</v>
      </c>
      <c r="D50" s="17">
        <v>38</v>
      </c>
      <c r="E50" s="16" t="s">
        <v>38</v>
      </c>
      <c r="F50" s="70">
        <v>135000</v>
      </c>
      <c r="G50" s="77">
        <v>120000</v>
      </c>
      <c r="H50" s="71">
        <f t="shared" si="24"/>
        <v>3750</v>
      </c>
      <c r="I50" s="69">
        <f t="shared" ref="I50:I60" si="27">ROUND(G50*13%*31/365,0)</f>
        <v>1325</v>
      </c>
      <c r="J50" s="99">
        <f t="shared" ref="J50" si="28">SUM(H50:I50)</f>
        <v>5075</v>
      </c>
      <c r="K50" s="106">
        <f t="shared" si="26"/>
        <v>116250</v>
      </c>
    </row>
    <row r="51" spans="1:11" ht="15.75">
      <c r="A51" s="15">
        <v>3</v>
      </c>
      <c r="B51" s="14" t="s">
        <v>15</v>
      </c>
      <c r="C51" s="16" t="s">
        <v>49</v>
      </c>
      <c r="D51" s="17">
        <v>175</v>
      </c>
      <c r="E51" s="16" t="s">
        <v>38</v>
      </c>
      <c r="F51" s="70">
        <v>75000</v>
      </c>
      <c r="G51" s="77">
        <v>18759</v>
      </c>
      <c r="H51" s="71">
        <f t="shared" si="24"/>
        <v>2083</v>
      </c>
      <c r="I51" s="69">
        <f t="shared" si="27"/>
        <v>207</v>
      </c>
      <c r="J51" s="99">
        <f t="shared" si="25"/>
        <v>2290</v>
      </c>
      <c r="K51" s="106">
        <f t="shared" si="26"/>
        <v>16676</v>
      </c>
    </row>
    <row r="52" spans="1:11" ht="15.75">
      <c r="A52" s="15">
        <v>4</v>
      </c>
      <c r="B52" s="14" t="s">
        <v>15</v>
      </c>
      <c r="C52" s="16" t="s">
        <v>52</v>
      </c>
      <c r="D52" s="17">
        <v>178</v>
      </c>
      <c r="E52" s="16" t="s">
        <v>38</v>
      </c>
      <c r="F52" s="70">
        <v>95000</v>
      </c>
      <c r="G52" s="77">
        <v>23747</v>
      </c>
      <c r="H52" s="71">
        <f t="shared" si="24"/>
        <v>2639</v>
      </c>
      <c r="I52" s="69">
        <f t="shared" si="27"/>
        <v>262</v>
      </c>
      <c r="J52" s="99">
        <f t="shared" si="25"/>
        <v>2901</v>
      </c>
      <c r="K52" s="106">
        <f t="shared" si="26"/>
        <v>21108</v>
      </c>
    </row>
    <row r="53" spans="1:11" ht="15.75">
      <c r="A53" s="15">
        <v>5</v>
      </c>
      <c r="B53" s="14" t="s">
        <v>15</v>
      </c>
      <c r="C53" s="16" t="s">
        <v>319</v>
      </c>
      <c r="D53" s="17">
        <v>40</v>
      </c>
      <c r="E53" s="16" t="s">
        <v>38</v>
      </c>
      <c r="F53" s="70">
        <v>110000</v>
      </c>
      <c r="G53" s="77">
        <v>97776</v>
      </c>
      <c r="H53" s="71">
        <f t="shared" si="24"/>
        <v>3056</v>
      </c>
      <c r="I53" s="69">
        <f t="shared" si="27"/>
        <v>1080</v>
      </c>
      <c r="J53" s="99">
        <f t="shared" ref="J53" si="29">SUM(H53:I53)</f>
        <v>4136</v>
      </c>
      <c r="K53" s="106">
        <f t="shared" si="26"/>
        <v>94720</v>
      </c>
    </row>
    <row r="54" spans="1:11" ht="15.75">
      <c r="A54" s="15">
        <v>6</v>
      </c>
      <c r="B54" s="14" t="s">
        <v>97</v>
      </c>
      <c r="C54" s="16" t="s">
        <v>99</v>
      </c>
      <c r="D54" s="17">
        <v>206</v>
      </c>
      <c r="E54" s="16" t="s">
        <v>38</v>
      </c>
      <c r="F54" s="70">
        <v>130000</v>
      </c>
      <c r="G54" s="77">
        <v>39725</v>
      </c>
      <c r="H54" s="71">
        <f t="shared" si="24"/>
        <v>3611</v>
      </c>
      <c r="I54" s="69">
        <f t="shared" si="27"/>
        <v>439</v>
      </c>
      <c r="J54" s="99">
        <f t="shared" si="25"/>
        <v>4050</v>
      </c>
      <c r="K54" s="106">
        <f t="shared" si="26"/>
        <v>36114</v>
      </c>
    </row>
    <row r="55" spans="1:11" ht="15.75">
      <c r="A55" s="15">
        <v>7</v>
      </c>
      <c r="B55" s="14" t="s">
        <v>97</v>
      </c>
      <c r="C55" s="16" t="s">
        <v>231</v>
      </c>
      <c r="D55" s="17">
        <v>356</v>
      </c>
      <c r="E55" s="16" t="s">
        <v>38</v>
      </c>
      <c r="F55" s="70">
        <v>99000</v>
      </c>
      <c r="G55" s="77">
        <v>43672</v>
      </c>
      <c r="H55" s="71">
        <f>ROUND(F55/34,0)</f>
        <v>2912</v>
      </c>
      <c r="I55" s="69">
        <f t="shared" si="27"/>
        <v>482</v>
      </c>
      <c r="J55" s="99">
        <f t="shared" si="25"/>
        <v>3394</v>
      </c>
      <c r="K55" s="106">
        <f t="shared" si="26"/>
        <v>40760</v>
      </c>
    </row>
    <row r="56" spans="1:11" ht="15.75">
      <c r="A56" s="15">
        <v>8</v>
      </c>
      <c r="B56" s="14" t="s">
        <v>117</v>
      </c>
      <c r="C56" s="16" t="s">
        <v>118</v>
      </c>
      <c r="D56" s="17">
        <v>242</v>
      </c>
      <c r="E56" s="16" t="s">
        <v>38</v>
      </c>
      <c r="F56" s="70">
        <v>85000</v>
      </c>
      <c r="G56" s="77">
        <v>28336</v>
      </c>
      <c r="H56" s="71">
        <f t="shared" si="24"/>
        <v>2361</v>
      </c>
      <c r="I56" s="69">
        <f t="shared" si="27"/>
        <v>313</v>
      </c>
      <c r="J56" s="99">
        <f t="shared" si="25"/>
        <v>2674</v>
      </c>
      <c r="K56" s="106">
        <f t="shared" si="26"/>
        <v>25975</v>
      </c>
    </row>
    <row r="57" spans="1:11" ht="15.75">
      <c r="A57" s="15">
        <v>9</v>
      </c>
      <c r="B57" s="14" t="s">
        <v>117</v>
      </c>
      <c r="C57" s="16" t="s">
        <v>119</v>
      </c>
      <c r="D57" s="17">
        <v>243</v>
      </c>
      <c r="E57" s="16" t="s">
        <v>38</v>
      </c>
      <c r="F57" s="70">
        <v>100000</v>
      </c>
      <c r="G57" s="77">
        <v>33328</v>
      </c>
      <c r="H57" s="71">
        <f t="shared" si="24"/>
        <v>2778</v>
      </c>
      <c r="I57" s="69">
        <f t="shared" si="27"/>
        <v>368</v>
      </c>
      <c r="J57" s="99">
        <f t="shared" si="25"/>
        <v>3146</v>
      </c>
      <c r="K57" s="106">
        <f t="shared" si="26"/>
        <v>30550</v>
      </c>
    </row>
    <row r="58" spans="1:11" ht="15.75">
      <c r="A58" s="15">
        <v>10</v>
      </c>
      <c r="B58" s="14" t="s">
        <v>117</v>
      </c>
      <c r="C58" s="16" t="s">
        <v>186</v>
      </c>
      <c r="D58" s="17">
        <v>307</v>
      </c>
      <c r="E58" s="16" t="s">
        <v>38</v>
      </c>
      <c r="F58" s="70">
        <v>190000</v>
      </c>
      <c r="G58" s="77">
        <v>73884</v>
      </c>
      <c r="H58" s="71">
        <f t="shared" si="24"/>
        <v>5278</v>
      </c>
      <c r="I58" s="69">
        <f t="shared" si="27"/>
        <v>816</v>
      </c>
      <c r="J58" s="99">
        <f t="shared" si="25"/>
        <v>6094</v>
      </c>
      <c r="K58" s="106">
        <f t="shared" si="26"/>
        <v>68606</v>
      </c>
    </row>
    <row r="59" spans="1:11" ht="15.75">
      <c r="A59" s="15">
        <v>11</v>
      </c>
      <c r="B59" s="14" t="s">
        <v>327</v>
      </c>
      <c r="C59" s="16" t="s">
        <v>328</v>
      </c>
      <c r="D59" s="17">
        <v>48</v>
      </c>
      <c r="E59" s="16" t="s">
        <v>38</v>
      </c>
      <c r="F59" s="70">
        <v>120000</v>
      </c>
      <c r="G59" s="77">
        <v>113334</v>
      </c>
      <c r="H59" s="71">
        <f t="shared" si="24"/>
        <v>3333</v>
      </c>
      <c r="I59" s="69">
        <f t="shared" si="27"/>
        <v>1251</v>
      </c>
      <c r="J59" s="99">
        <f t="shared" ref="J59:J60" si="30">SUM(H59:I59)</f>
        <v>4584</v>
      </c>
      <c r="K59" s="106">
        <f t="shared" si="26"/>
        <v>110001</v>
      </c>
    </row>
    <row r="60" spans="1:11" ht="15.75">
      <c r="A60" s="15">
        <v>12</v>
      </c>
      <c r="B60" s="14" t="s">
        <v>327</v>
      </c>
      <c r="C60" s="16" t="s">
        <v>329</v>
      </c>
      <c r="D60" s="17">
        <v>50</v>
      </c>
      <c r="E60" s="16" t="s">
        <v>38</v>
      </c>
      <c r="F60" s="70">
        <v>130000</v>
      </c>
      <c r="G60" s="77">
        <v>122778</v>
      </c>
      <c r="H60" s="71">
        <f t="shared" si="24"/>
        <v>3611</v>
      </c>
      <c r="I60" s="69">
        <f t="shared" si="27"/>
        <v>1356</v>
      </c>
      <c r="J60" s="99">
        <f t="shared" si="30"/>
        <v>4967</v>
      </c>
      <c r="K60" s="106">
        <f t="shared" si="26"/>
        <v>119167</v>
      </c>
    </row>
    <row r="61" spans="1:11" ht="16.5">
      <c r="A61" s="14"/>
      <c r="B61" s="13" t="s">
        <v>4</v>
      </c>
      <c r="C61" s="20"/>
      <c r="D61" s="20"/>
      <c r="E61" s="20"/>
      <c r="F61" s="72">
        <f t="shared" ref="F61:K61" si="31">SUM(F49:F60)</f>
        <v>1324000</v>
      </c>
      <c r="G61" s="72">
        <f t="shared" si="31"/>
        <v>727555</v>
      </c>
      <c r="H61" s="72">
        <f t="shared" si="31"/>
        <v>36940</v>
      </c>
      <c r="I61" s="72">
        <f t="shared" si="31"/>
        <v>8034</v>
      </c>
      <c r="J61" s="72">
        <f t="shared" si="31"/>
        <v>44974</v>
      </c>
      <c r="K61" s="72">
        <f t="shared" si="31"/>
        <v>690615</v>
      </c>
    </row>
    <row r="62" spans="1:11" ht="16.5">
      <c r="A62" s="34"/>
      <c r="B62" s="29"/>
      <c r="C62" s="30"/>
      <c r="D62" s="30"/>
      <c r="E62" s="30"/>
      <c r="F62" s="78"/>
      <c r="G62" s="79"/>
      <c r="H62" s="74"/>
      <c r="I62" s="80"/>
      <c r="J62" s="74"/>
      <c r="K62" s="55"/>
    </row>
    <row r="63" spans="1:11" ht="16.5">
      <c r="A63" s="34"/>
      <c r="B63" s="29" t="s">
        <v>16</v>
      </c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5.75">
      <c r="A64" s="14">
        <v>1</v>
      </c>
      <c r="B64" s="14" t="s">
        <v>17</v>
      </c>
      <c r="C64" s="16" t="s">
        <v>69</v>
      </c>
      <c r="D64" s="17">
        <v>142</v>
      </c>
      <c r="E64" s="16" t="s">
        <v>38</v>
      </c>
      <c r="F64" s="70">
        <v>140000</v>
      </c>
      <c r="G64" s="77">
        <v>31108</v>
      </c>
      <c r="H64" s="71">
        <f t="shared" ref="H64:H73" si="32">ROUND(F64/36,0)</f>
        <v>3889</v>
      </c>
      <c r="I64" s="69">
        <f>ROUND(G64*13%*31/365,0)</f>
        <v>343</v>
      </c>
      <c r="J64" s="99">
        <f t="shared" ref="J64:J74" si="33">SUM(H64:I64)</f>
        <v>4232</v>
      </c>
      <c r="K64" s="106">
        <f t="shared" ref="K64:K74" si="34">G64-H64</f>
        <v>27219</v>
      </c>
    </row>
    <row r="65" spans="1:11" ht="15.75">
      <c r="A65" s="14">
        <v>2</v>
      </c>
      <c r="B65" s="14" t="s">
        <v>17</v>
      </c>
      <c r="C65" s="16" t="s">
        <v>174</v>
      </c>
      <c r="D65" s="17">
        <v>299</v>
      </c>
      <c r="E65" s="16" t="s">
        <v>38</v>
      </c>
      <c r="F65" s="70">
        <v>200000</v>
      </c>
      <c r="G65" s="77">
        <v>74292</v>
      </c>
      <c r="H65" s="71">
        <f>ROUND(F65/35,0)</f>
        <v>5714</v>
      </c>
      <c r="I65" s="69">
        <f t="shared" ref="I65:I74" si="35">ROUND(G65*13%*31/365,0)</f>
        <v>820</v>
      </c>
      <c r="J65" s="99">
        <f t="shared" si="33"/>
        <v>6534</v>
      </c>
      <c r="K65" s="106">
        <f t="shared" si="34"/>
        <v>68578</v>
      </c>
    </row>
    <row r="66" spans="1:11" ht="15.75">
      <c r="A66" s="14">
        <v>3</v>
      </c>
      <c r="B66" s="14" t="s">
        <v>17</v>
      </c>
      <c r="C66" s="16" t="s">
        <v>264</v>
      </c>
      <c r="D66" s="17">
        <v>389</v>
      </c>
      <c r="E66" s="16" t="s">
        <v>78</v>
      </c>
      <c r="F66" s="70">
        <v>260000</v>
      </c>
      <c r="G66" s="77">
        <v>158892</v>
      </c>
      <c r="H66" s="71">
        <v>7222</v>
      </c>
      <c r="I66" s="69">
        <f t="shared" si="35"/>
        <v>1754</v>
      </c>
      <c r="J66" s="99">
        <f>SUM(H66:I66)</f>
        <v>8976</v>
      </c>
      <c r="K66" s="106">
        <f t="shared" si="34"/>
        <v>151670</v>
      </c>
    </row>
    <row r="67" spans="1:11" ht="16.5">
      <c r="A67" s="14">
        <v>4</v>
      </c>
      <c r="B67" s="156" t="s">
        <v>187</v>
      </c>
      <c r="C67" s="16" t="s">
        <v>188</v>
      </c>
      <c r="D67" s="17">
        <v>312</v>
      </c>
      <c r="E67" s="16" t="s">
        <v>38</v>
      </c>
      <c r="F67" s="70">
        <v>135000</v>
      </c>
      <c r="G67" s="77">
        <v>52500</v>
      </c>
      <c r="H67" s="71">
        <f>ROUND(F67/36,0)</f>
        <v>3750</v>
      </c>
      <c r="I67" s="69">
        <f t="shared" si="35"/>
        <v>580</v>
      </c>
      <c r="J67" s="99">
        <f t="shared" si="33"/>
        <v>4330</v>
      </c>
      <c r="K67" s="106">
        <f t="shared" si="34"/>
        <v>48750</v>
      </c>
    </row>
    <row r="68" spans="1:11" ht="16.5">
      <c r="A68" s="14">
        <v>5</v>
      </c>
      <c r="B68" s="156" t="s">
        <v>187</v>
      </c>
      <c r="C68" s="16" t="s">
        <v>239</v>
      </c>
      <c r="D68" s="17">
        <v>360</v>
      </c>
      <c r="E68" s="16" t="s">
        <v>38</v>
      </c>
      <c r="F68" s="70">
        <v>125000</v>
      </c>
      <c r="G68" s="77">
        <v>62504</v>
      </c>
      <c r="H68" s="71">
        <f>ROUND(F68/36,0)</f>
        <v>3472</v>
      </c>
      <c r="I68" s="69">
        <f t="shared" si="35"/>
        <v>690</v>
      </c>
      <c r="J68" s="99">
        <f t="shared" si="33"/>
        <v>4162</v>
      </c>
      <c r="K68" s="106">
        <f t="shared" si="34"/>
        <v>59032</v>
      </c>
    </row>
    <row r="69" spans="1:11" ht="16.5">
      <c r="A69" s="14">
        <v>6</v>
      </c>
      <c r="B69" s="156" t="s">
        <v>187</v>
      </c>
      <c r="C69" s="16" t="s">
        <v>212</v>
      </c>
      <c r="D69" s="17">
        <v>331</v>
      </c>
      <c r="E69" s="16" t="s">
        <v>38</v>
      </c>
      <c r="F69" s="70">
        <v>120000</v>
      </c>
      <c r="G69" s="77">
        <v>53340</v>
      </c>
      <c r="H69" s="71">
        <v>3333</v>
      </c>
      <c r="I69" s="69">
        <f t="shared" si="35"/>
        <v>589</v>
      </c>
      <c r="J69" s="99">
        <f t="shared" si="33"/>
        <v>3922</v>
      </c>
      <c r="K69" s="106">
        <f t="shared" si="34"/>
        <v>50007</v>
      </c>
    </row>
    <row r="70" spans="1:11" ht="15.75">
      <c r="A70" s="14">
        <v>7</v>
      </c>
      <c r="B70" s="14" t="s">
        <v>62</v>
      </c>
      <c r="C70" s="16" t="s">
        <v>291</v>
      </c>
      <c r="D70" s="17">
        <v>423</v>
      </c>
      <c r="E70" s="16" t="s">
        <v>38</v>
      </c>
      <c r="F70" s="70">
        <v>75000</v>
      </c>
      <c r="G70" s="77">
        <v>56253</v>
      </c>
      <c r="H70" s="71">
        <f t="shared" si="32"/>
        <v>2083</v>
      </c>
      <c r="I70" s="69">
        <f t="shared" si="35"/>
        <v>621</v>
      </c>
      <c r="J70" s="99">
        <f t="shared" si="33"/>
        <v>2704</v>
      </c>
      <c r="K70" s="106">
        <f t="shared" si="34"/>
        <v>54170</v>
      </c>
    </row>
    <row r="71" spans="1:11" ht="15.75">
      <c r="A71" s="14">
        <v>8</v>
      </c>
      <c r="B71" s="14" t="s">
        <v>62</v>
      </c>
      <c r="C71" s="16" t="s">
        <v>65</v>
      </c>
      <c r="D71" s="17">
        <v>34</v>
      </c>
      <c r="E71" s="16" t="s">
        <v>38</v>
      </c>
      <c r="F71" s="70">
        <v>130000</v>
      </c>
      <c r="G71" s="77">
        <v>115556</v>
      </c>
      <c r="H71" s="71">
        <f t="shared" si="32"/>
        <v>3611</v>
      </c>
      <c r="I71" s="69">
        <f t="shared" si="35"/>
        <v>1276</v>
      </c>
      <c r="J71" s="99">
        <f t="shared" ref="J71" si="36">SUM(H71:I71)</f>
        <v>4887</v>
      </c>
      <c r="K71" s="106">
        <f t="shared" si="34"/>
        <v>111945</v>
      </c>
    </row>
    <row r="72" spans="1:11" ht="15.75">
      <c r="A72" s="14">
        <v>9</v>
      </c>
      <c r="B72" s="14" t="s">
        <v>66</v>
      </c>
      <c r="C72" s="16" t="s">
        <v>68</v>
      </c>
      <c r="D72" s="17">
        <v>196</v>
      </c>
      <c r="E72" s="16" t="s">
        <v>38</v>
      </c>
      <c r="F72" s="70">
        <v>45000</v>
      </c>
      <c r="G72" s="77">
        <v>12500</v>
      </c>
      <c r="H72" s="71">
        <f t="shared" si="32"/>
        <v>1250</v>
      </c>
      <c r="I72" s="69">
        <f t="shared" si="35"/>
        <v>138</v>
      </c>
      <c r="J72" s="99">
        <f t="shared" si="33"/>
        <v>1388</v>
      </c>
      <c r="K72" s="106">
        <f t="shared" si="34"/>
        <v>11250</v>
      </c>
    </row>
    <row r="73" spans="1:11" ht="15.75">
      <c r="A73" s="14">
        <v>10</v>
      </c>
      <c r="B73" s="14" t="s">
        <v>335</v>
      </c>
      <c r="C73" s="16" t="s">
        <v>189</v>
      </c>
      <c r="D73" s="17">
        <v>313</v>
      </c>
      <c r="E73" s="16" t="s">
        <v>38</v>
      </c>
      <c r="F73" s="70">
        <v>195000</v>
      </c>
      <c r="G73" s="77">
        <v>75826</v>
      </c>
      <c r="H73" s="71">
        <f t="shared" si="32"/>
        <v>5417</v>
      </c>
      <c r="I73" s="69">
        <f t="shared" si="35"/>
        <v>837</v>
      </c>
      <c r="J73" s="99">
        <f t="shared" si="33"/>
        <v>6254</v>
      </c>
      <c r="K73" s="106">
        <f t="shared" si="34"/>
        <v>70409</v>
      </c>
    </row>
    <row r="74" spans="1:11" ht="15.75">
      <c r="A74" s="14">
        <v>11</v>
      </c>
      <c r="B74" s="14" t="s">
        <v>16</v>
      </c>
      <c r="C74" s="16" t="s">
        <v>256</v>
      </c>
      <c r="D74" s="17">
        <v>382</v>
      </c>
      <c r="E74" s="16" t="s">
        <v>38</v>
      </c>
      <c r="F74" s="70">
        <v>85000</v>
      </c>
      <c r="G74" s="77">
        <v>48565</v>
      </c>
      <c r="H74" s="71">
        <v>2429</v>
      </c>
      <c r="I74" s="69">
        <f t="shared" si="35"/>
        <v>536</v>
      </c>
      <c r="J74" s="99">
        <f t="shared" si="33"/>
        <v>2965</v>
      </c>
      <c r="K74" s="108">
        <f t="shared" si="34"/>
        <v>46136</v>
      </c>
    </row>
    <row r="75" spans="1:11" ht="16.5">
      <c r="A75" s="27"/>
      <c r="B75" s="13" t="s">
        <v>4</v>
      </c>
      <c r="C75" s="20"/>
      <c r="D75" s="20"/>
      <c r="E75" s="20"/>
      <c r="F75" s="72">
        <f t="shared" ref="F75:K75" si="37">SUM(F64:F74)</f>
        <v>1510000</v>
      </c>
      <c r="G75" s="72">
        <f t="shared" si="37"/>
        <v>741336</v>
      </c>
      <c r="H75" s="72">
        <f t="shared" si="37"/>
        <v>42170</v>
      </c>
      <c r="I75" s="72">
        <f t="shared" si="37"/>
        <v>8184</v>
      </c>
      <c r="J75" s="100">
        <f t="shared" si="37"/>
        <v>50354</v>
      </c>
      <c r="K75" s="100">
        <f t="shared" si="37"/>
        <v>699166</v>
      </c>
    </row>
    <row r="76" spans="1:11" ht="16.5">
      <c r="A76" s="37"/>
      <c r="B76" s="29"/>
      <c r="C76" s="30"/>
      <c r="D76" s="30"/>
      <c r="E76" s="30"/>
      <c r="F76" s="78"/>
      <c r="G76" s="79"/>
      <c r="H76" s="74"/>
      <c r="I76" s="80"/>
      <c r="J76" s="74"/>
      <c r="K76" s="55"/>
    </row>
    <row r="77" spans="1:11" ht="16.5">
      <c r="A77" s="34"/>
      <c r="B77" s="29" t="s">
        <v>282</v>
      </c>
      <c r="C77" s="30"/>
      <c r="D77" s="30"/>
      <c r="E77" s="30"/>
      <c r="F77" s="78"/>
      <c r="G77" s="79"/>
      <c r="H77" s="74"/>
      <c r="I77" s="80"/>
      <c r="J77" s="74"/>
      <c r="K77" s="55"/>
    </row>
    <row r="78" spans="1:11" ht="16.5">
      <c r="A78" s="14">
        <v>1</v>
      </c>
      <c r="B78" s="67" t="s">
        <v>84</v>
      </c>
      <c r="C78" s="16" t="s">
        <v>283</v>
      </c>
      <c r="D78" s="22">
        <v>346</v>
      </c>
      <c r="E78" s="22" t="s">
        <v>78</v>
      </c>
      <c r="F78" s="85">
        <v>60000</v>
      </c>
      <c r="G78" s="77">
        <v>28327</v>
      </c>
      <c r="H78" s="71">
        <f>ROUND(F78/36,0)</f>
        <v>1667</v>
      </c>
      <c r="I78" s="69">
        <f>ROUND(G78*13%*31/365,0)</f>
        <v>313</v>
      </c>
      <c r="J78" s="104">
        <f>SUM(H78:I78)</f>
        <v>1980</v>
      </c>
      <c r="K78" s="106">
        <f t="shared" ref="K78" si="38">G78-H78</f>
        <v>26660</v>
      </c>
    </row>
    <row r="79" spans="1:11" ht="16.5">
      <c r="A79" s="34"/>
      <c r="B79" s="56" t="s">
        <v>4</v>
      </c>
      <c r="C79" s="30"/>
      <c r="D79" s="30"/>
      <c r="E79" s="30"/>
      <c r="F79" s="97">
        <f t="shared" ref="F79:K79" si="39">SUM(F78:F78)</f>
        <v>60000</v>
      </c>
      <c r="G79" s="97">
        <f t="shared" si="39"/>
        <v>28327</v>
      </c>
      <c r="H79" s="72">
        <f t="shared" si="39"/>
        <v>1667</v>
      </c>
      <c r="I79" s="72">
        <f t="shared" si="39"/>
        <v>313</v>
      </c>
      <c r="J79" s="72">
        <f t="shared" si="39"/>
        <v>1980</v>
      </c>
      <c r="K79" s="131">
        <f t="shared" si="39"/>
        <v>26660</v>
      </c>
    </row>
    <row r="80" spans="1:11" ht="16.5">
      <c r="A80" s="37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7"/>
      <c r="B81" s="29" t="s">
        <v>18</v>
      </c>
      <c r="C81" s="30"/>
      <c r="D81" s="30"/>
      <c r="E81" s="30"/>
      <c r="F81" s="78"/>
      <c r="G81" s="79"/>
      <c r="H81" s="76"/>
      <c r="I81" s="80"/>
      <c r="J81" s="76"/>
      <c r="K81" s="55"/>
    </row>
    <row r="82" spans="1:11" ht="15.75">
      <c r="A82" s="27">
        <v>1</v>
      </c>
      <c r="B82" s="14" t="s">
        <v>18</v>
      </c>
      <c r="C82" s="16" t="s">
        <v>192</v>
      </c>
      <c r="D82" s="17">
        <v>315</v>
      </c>
      <c r="E82" s="16" t="s">
        <v>38</v>
      </c>
      <c r="F82" s="77">
        <v>100000</v>
      </c>
      <c r="G82" s="77">
        <v>38884</v>
      </c>
      <c r="H82" s="71">
        <f>ROUND(F82/36,0)</f>
        <v>2778</v>
      </c>
      <c r="I82" s="69">
        <f>ROUND(G82*13%*31/365,0)</f>
        <v>429</v>
      </c>
      <c r="J82" s="99">
        <f t="shared" ref="J82:J88" si="40">SUM(H82:I82)</f>
        <v>3207</v>
      </c>
      <c r="K82" s="106">
        <f t="shared" ref="K82:K88" si="41">G82-H82</f>
        <v>36106</v>
      </c>
    </row>
    <row r="83" spans="1:11" ht="15.75">
      <c r="A83" s="27">
        <v>2</v>
      </c>
      <c r="B83" s="14" t="s">
        <v>18</v>
      </c>
      <c r="C83" s="16" t="s">
        <v>193</v>
      </c>
      <c r="D83" s="17">
        <v>316</v>
      </c>
      <c r="E83" s="16" t="s">
        <v>38</v>
      </c>
      <c r="F83" s="77">
        <v>65000</v>
      </c>
      <c r="G83" s="77">
        <v>25268</v>
      </c>
      <c r="H83" s="71">
        <f>ROUND(F83/36,0)</f>
        <v>1806</v>
      </c>
      <c r="I83" s="69">
        <f t="shared" ref="I83:I88" si="42">ROUND(G83*13%*31/365,0)</f>
        <v>279</v>
      </c>
      <c r="J83" s="99">
        <f t="shared" si="40"/>
        <v>2085</v>
      </c>
      <c r="K83" s="106">
        <f t="shared" si="41"/>
        <v>23462</v>
      </c>
    </row>
    <row r="84" spans="1:11" ht="15.75">
      <c r="A84" s="27">
        <v>3</v>
      </c>
      <c r="B84" s="14" t="s">
        <v>222</v>
      </c>
      <c r="C84" s="16" t="s">
        <v>223</v>
      </c>
      <c r="D84" s="17">
        <v>350</v>
      </c>
      <c r="E84" s="16" t="s">
        <v>38</v>
      </c>
      <c r="F84" s="77">
        <v>90000</v>
      </c>
      <c r="G84" s="77">
        <v>42500</v>
      </c>
      <c r="H84" s="71">
        <f>ROUND(F84/36,0)</f>
        <v>2500</v>
      </c>
      <c r="I84" s="69">
        <f t="shared" si="42"/>
        <v>469</v>
      </c>
      <c r="J84" s="99">
        <f t="shared" si="40"/>
        <v>2969</v>
      </c>
      <c r="K84" s="106">
        <f t="shared" si="41"/>
        <v>40000</v>
      </c>
    </row>
    <row r="85" spans="1:11" ht="15.75">
      <c r="A85" s="27">
        <v>4</v>
      </c>
      <c r="B85" s="14" t="s">
        <v>71</v>
      </c>
      <c r="C85" s="16" t="s">
        <v>196</v>
      </c>
      <c r="D85" s="17">
        <v>318</v>
      </c>
      <c r="E85" s="16" t="s">
        <v>38</v>
      </c>
      <c r="F85" s="77">
        <v>40000</v>
      </c>
      <c r="G85" s="77">
        <v>6164</v>
      </c>
      <c r="H85" s="71">
        <f>ROUND(F85/26,0)</f>
        <v>1538</v>
      </c>
      <c r="I85" s="69">
        <f t="shared" si="42"/>
        <v>68</v>
      </c>
      <c r="J85" s="99">
        <f t="shared" si="40"/>
        <v>1606</v>
      </c>
      <c r="K85" s="106">
        <f t="shared" si="41"/>
        <v>4626</v>
      </c>
    </row>
    <row r="86" spans="1:11" ht="15.75">
      <c r="A86" s="27">
        <v>5</v>
      </c>
      <c r="B86" s="14" t="s">
        <v>71</v>
      </c>
      <c r="C86" s="16" t="s">
        <v>72</v>
      </c>
      <c r="D86" s="17">
        <v>197</v>
      </c>
      <c r="E86" s="16" t="s">
        <v>38</v>
      </c>
      <c r="F86" s="77">
        <v>90000</v>
      </c>
      <c r="G86" s="77">
        <v>8777</v>
      </c>
      <c r="H86" s="71">
        <v>976</v>
      </c>
      <c r="I86" s="69">
        <f t="shared" si="42"/>
        <v>97</v>
      </c>
      <c r="J86" s="99">
        <f t="shared" si="40"/>
        <v>1073</v>
      </c>
      <c r="K86" s="106">
        <f t="shared" si="41"/>
        <v>7801</v>
      </c>
    </row>
    <row r="87" spans="1:11" ht="16.5">
      <c r="A87" s="27">
        <v>6</v>
      </c>
      <c r="B87" s="67" t="s">
        <v>227</v>
      </c>
      <c r="C87" s="16" t="s">
        <v>235</v>
      </c>
      <c r="D87" s="22">
        <v>357</v>
      </c>
      <c r="E87" s="22" t="s">
        <v>78</v>
      </c>
      <c r="F87" s="85">
        <v>54000</v>
      </c>
      <c r="G87" s="77">
        <v>27000</v>
      </c>
      <c r="H87" s="71">
        <v>1500</v>
      </c>
      <c r="I87" s="69">
        <f t="shared" si="42"/>
        <v>298</v>
      </c>
      <c r="J87" s="99">
        <f t="shared" ref="J87" si="43">SUM(H87:I87)</f>
        <v>1798</v>
      </c>
      <c r="K87" s="106">
        <f t="shared" ref="K87" si="44">G87-H87</f>
        <v>25500</v>
      </c>
    </row>
    <row r="88" spans="1:11" ht="15.75">
      <c r="A88" s="27">
        <v>7</v>
      </c>
      <c r="B88" s="14" t="s">
        <v>71</v>
      </c>
      <c r="C88" s="16" t="s">
        <v>172</v>
      </c>
      <c r="D88" s="17">
        <v>297</v>
      </c>
      <c r="E88" s="16" t="s">
        <v>38</v>
      </c>
      <c r="F88" s="77">
        <v>90000</v>
      </c>
      <c r="G88" s="77">
        <v>13836</v>
      </c>
      <c r="H88" s="71">
        <f>ROUND(F88/26,0)</f>
        <v>3462</v>
      </c>
      <c r="I88" s="69">
        <f t="shared" si="42"/>
        <v>153</v>
      </c>
      <c r="J88" s="99">
        <f t="shared" si="40"/>
        <v>3615</v>
      </c>
      <c r="K88" s="106">
        <f t="shared" si="41"/>
        <v>10374</v>
      </c>
    </row>
    <row r="89" spans="1:11" ht="16.5">
      <c r="A89" s="14"/>
      <c r="B89" s="13" t="s">
        <v>4</v>
      </c>
      <c r="C89" s="20"/>
      <c r="D89" s="20"/>
      <c r="E89" s="20"/>
      <c r="F89" s="72">
        <f t="shared" ref="F89:K89" si="45">SUM(F82:F88)</f>
        <v>529000</v>
      </c>
      <c r="G89" s="72">
        <f t="shared" si="45"/>
        <v>162429</v>
      </c>
      <c r="H89" s="72">
        <f t="shared" si="45"/>
        <v>14560</v>
      </c>
      <c r="I89" s="72">
        <f t="shared" si="45"/>
        <v>1793</v>
      </c>
      <c r="J89" s="100">
        <f t="shared" si="45"/>
        <v>16353</v>
      </c>
      <c r="K89" s="100">
        <f t="shared" si="45"/>
        <v>147869</v>
      </c>
    </row>
    <row r="90" spans="1:11" ht="16.5">
      <c r="A90" s="34"/>
      <c r="B90" s="29"/>
      <c r="C90" s="30"/>
      <c r="D90" s="30"/>
      <c r="E90" s="30"/>
      <c r="F90" s="78"/>
      <c r="G90" s="79"/>
      <c r="H90" s="74"/>
      <c r="I90" s="80"/>
      <c r="J90" s="74"/>
      <c r="K90" s="55"/>
    </row>
    <row r="91" spans="1:11" ht="16.5">
      <c r="A91" s="34"/>
      <c r="B91" s="29" t="s">
        <v>79</v>
      </c>
      <c r="C91" s="30"/>
      <c r="D91" s="48"/>
      <c r="E91" s="30"/>
      <c r="F91" s="86"/>
      <c r="G91" s="79"/>
      <c r="H91" s="74"/>
      <c r="I91" s="80"/>
      <c r="J91" s="74"/>
      <c r="K91" s="55"/>
    </row>
    <row r="92" spans="1:11" ht="15.75">
      <c r="A92" s="14">
        <v>1</v>
      </c>
      <c r="B92" s="14" t="s">
        <v>79</v>
      </c>
      <c r="C92" s="16" t="s">
        <v>80</v>
      </c>
      <c r="D92" s="52">
        <v>191</v>
      </c>
      <c r="E92" s="16" t="s">
        <v>78</v>
      </c>
      <c r="F92" s="85">
        <v>100000</v>
      </c>
      <c r="G92" s="77">
        <v>23534</v>
      </c>
      <c r="H92" s="71">
        <f>ROUND(F92/34,0)</f>
        <v>2941</v>
      </c>
      <c r="I92" s="69">
        <f>ROUND(G92*13%*31/365,0)</f>
        <v>260</v>
      </c>
      <c r="J92" s="99">
        <f>SUM(H92:I92)</f>
        <v>3201</v>
      </c>
      <c r="K92" s="106">
        <f t="shared" ref="K92:K105" si="46">G92-H92</f>
        <v>20593</v>
      </c>
    </row>
    <row r="93" spans="1:11" ht="15.75">
      <c r="A93" s="14">
        <v>2</v>
      </c>
      <c r="B93" s="14" t="s">
        <v>79</v>
      </c>
      <c r="C93" s="16" t="s">
        <v>240</v>
      </c>
      <c r="D93" s="52">
        <v>361</v>
      </c>
      <c r="E93" s="16" t="s">
        <v>78</v>
      </c>
      <c r="F93" s="85">
        <v>100000</v>
      </c>
      <c r="G93" s="77">
        <v>47062</v>
      </c>
      <c r="H93" s="71">
        <f>ROUND(F93/34,0)</f>
        <v>2941</v>
      </c>
      <c r="I93" s="69">
        <f t="shared" ref="I93:I105" si="47">ROUND(G93*13%*31/365,0)</f>
        <v>520</v>
      </c>
      <c r="J93" s="99">
        <f t="shared" ref="J93:J101" si="48">SUM(H93:I93)</f>
        <v>3461</v>
      </c>
      <c r="K93" s="106">
        <f t="shared" si="46"/>
        <v>44121</v>
      </c>
    </row>
    <row r="94" spans="1:11" ht="15.75">
      <c r="A94" s="14">
        <v>3</v>
      </c>
      <c r="B94" s="14" t="s">
        <v>79</v>
      </c>
      <c r="C94" s="16" t="s">
        <v>290</v>
      </c>
      <c r="D94" s="52">
        <v>420</v>
      </c>
      <c r="E94" s="16" t="s">
        <v>78</v>
      </c>
      <c r="F94" s="85">
        <v>150000</v>
      </c>
      <c r="G94" s="70">
        <v>107808</v>
      </c>
      <c r="H94" s="71">
        <v>4688</v>
      </c>
      <c r="I94" s="69">
        <f t="shared" si="47"/>
        <v>1190</v>
      </c>
      <c r="J94" s="99">
        <f t="shared" ref="J94" si="49">SUM(H94:I94)</f>
        <v>5878</v>
      </c>
      <c r="K94" s="106">
        <f t="shared" si="46"/>
        <v>103120</v>
      </c>
    </row>
    <row r="95" spans="1:11" ht="15.75">
      <c r="A95" s="14">
        <v>4</v>
      </c>
      <c r="B95" s="14" t="s">
        <v>103</v>
      </c>
      <c r="C95" s="16" t="s">
        <v>107</v>
      </c>
      <c r="D95" s="52">
        <v>217</v>
      </c>
      <c r="E95" s="16" t="s">
        <v>78</v>
      </c>
      <c r="F95" s="85">
        <v>100000</v>
      </c>
      <c r="G95" s="77">
        <v>27011</v>
      </c>
      <c r="H95" s="71">
        <f>ROUND(F95/36,0)</f>
        <v>2778</v>
      </c>
      <c r="I95" s="69">
        <f t="shared" si="47"/>
        <v>298</v>
      </c>
      <c r="J95" s="99">
        <f t="shared" si="48"/>
        <v>3076</v>
      </c>
      <c r="K95" s="106">
        <f t="shared" si="46"/>
        <v>24233</v>
      </c>
    </row>
    <row r="96" spans="1:11" ht="15.75">
      <c r="A96" s="14">
        <v>5</v>
      </c>
      <c r="B96" s="14" t="s">
        <v>103</v>
      </c>
      <c r="C96" s="16" t="s">
        <v>105</v>
      </c>
      <c r="D96" s="52">
        <v>218</v>
      </c>
      <c r="E96" s="16" t="s">
        <v>78</v>
      </c>
      <c r="F96" s="85">
        <v>100000</v>
      </c>
      <c r="G96" s="77">
        <v>27011</v>
      </c>
      <c r="H96" s="71">
        <f t="shared" ref="H96:H101" si="50">ROUND(F96/36,0)</f>
        <v>2778</v>
      </c>
      <c r="I96" s="69">
        <f t="shared" si="47"/>
        <v>298</v>
      </c>
      <c r="J96" s="99">
        <f t="shared" si="48"/>
        <v>3076</v>
      </c>
      <c r="K96" s="106">
        <f t="shared" si="46"/>
        <v>24233</v>
      </c>
    </row>
    <row r="97" spans="1:11" ht="15.75">
      <c r="A97" s="14">
        <v>6</v>
      </c>
      <c r="B97" s="14" t="s">
        <v>224</v>
      </c>
      <c r="C97" s="16" t="s">
        <v>225</v>
      </c>
      <c r="D97" s="52">
        <v>351</v>
      </c>
      <c r="E97" s="16" t="s">
        <v>78</v>
      </c>
      <c r="F97" s="85">
        <v>140000</v>
      </c>
      <c r="G97" s="77">
        <v>66109</v>
      </c>
      <c r="H97" s="71">
        <f t="shared" si="50"/>
        <v>3889</v>
      </c>
      <c r="I97" s="69">
        <f t="shared" si="47"/>
        <v>730</v>
      </c>
      <c r="J97" s="99">
        <f t="shared" si="48"/>
        <v>4619</v>
      </c>
      <c r="K97" s="106">
        <f t="shared" si="46"/>
        <v>62220</v>
      </c>
    </row>
    <row r="98" spans="1:11" ht="15.75">
      <c r="A98" s="14">
        <v>7</v>
      </c>
      <c r="B98" s="14" t="s">
        <v>224</v>
      </c>
      <c r="C98" s="16" t="s">
        <v>309</v>
      </c>
      <c r="D98" s="52">
        <v>20</v>
      </c>
      <c r="E98" s="16" t="s">
        <v>78</v>
      </c>
      <c r="F98" s="85">
        <v>100000</v>
      </c>
      <c r="G98" s="77">
        <v>77275</v>
      </c>
      <c r="H98" s="71">
        <v>4545</v>
      </c>
      <c r="I98" s="69">
        <f t="shared" si="47"/>
        <v>853</v>
      </c>
      <c r="J98" s="99">
        <f t="shared" ref="J98:J99" si="51">SUM(H98:I98)</f>
        <v>5398</v>
      </c>
      <c r="K98" s="106">
        <f t="shared" si="46"/>
        <v>72730</v>
      </c>
    </row>
    <row r="99" spans="1:11" ht="15.75">
      <c r="A99" s="14">
        <v>8</v>
      </c>
      <c r="B99" s="14" t="s">
        <v>224</v>
      </c>
      <c r="C99" s="16" t="s">
        <v>313</v>
      </c>
      <c r="D99" s="52">
        <v>28</v>
      </c>
      <c r="E99" s="16" t="s">
        <v>78</v>
      </c>
      <c r="F99" s="85">
        <v>120000</v>
      </c>
      <c r="G99" s="77">
        <v>103085</v>
      </c>
      <c r="H99" s="71">
        <v>3383</v>
      </c>
      <c r="I99" s="69">
        <f t="shared" si="47"/>
        <v>1138</v>
      </c>
      <c r="J99" s="99">
        <f t="shared" si="51"/>
        <v>4521</v>
      </c>
      <c r="K99" s="106">
        <f t="shared" si="46"/>
        <v>99702</v>
      </c>
    </row>
    <row r="100" spans="1:11" ht="15.75">
      <c r="A100" s="14">
        <v>9</v>
      </c>
      <c r="B100" s="14" t="s">
        <v>132</v>
      </c>
      <c r="C100" s="16" t="s">
        <v>139</v>
      </c>
      <c r="D100" s="52">
        <v>254</v>
      </c>
      <c r="E100" s="16" t="s">
        <v>78</v>
      </c>
      <c r="F100" s="85">
        <v>140000</v>
      </c>
      <c r="G100" s="77">
        <v>46664</v>
      </c>
      <c r="H100" s="71">
        <f t="shared" si="50"/>
        <v>3889</v>
      </c>
      <c r="I100" s="69">
        <f t="shared" si="47"/>
        <v>515</v>
      </c>
      <c r="J100" s="99">
        <f t="shared" si="48"/>
        <v>4404</v>
      </c>
      <c r="K100" s="106">
        <f t="shared" si="46"/>
        <v>42775</v>
      </c>
    </row>
    <row r="101" spans="1:11" ht="15.75">
      <c r="A101" s="14">
        <v>10</v>
      </c>
      <c r="B101" s="14" t="s">
        <v>266</v>
      </c>
      <c r="C101" s="16" t="s">
        <v>263</v>
      </c>
      <c r="D101" s="52">
        <v>387</v>
      </c>
      <c r="E101" s="16" t="s">
        <v>78</v>
      </c>
      <c r="F101" s="85">
        <v>85000</v>
      </c>
      <c r="G101" s="77">
        <v>51946</v>
      </c>
      <c r="H101" s="71">
        <f t="shared" si="50"/>
        <v>2361</v>
      </c>
      <c r="I101" s="69">
        <f t="shared" si="47"/>
        <v>574</v>
      </c>
      <c r="J101" s="99">
        <f t="shared" si="48"/>
        <v>2935</v>
      </c>
      <c r="K101" s="106">
        <f t="shared" si="46"/>
        <v>49585</v>
      </c>
    </row>
    <row r="102" spans="1:11" ht="15.75">
      <c r="A102" s="14">
        <v>11</v>
      </c>
      <c r="B102" s="14" t="s">
        <v>266</v>
      </c>
      <c r="C102" s="16" t="s">
        <v>288</v>
      </c>
      <c r="D102" s="52">
        <v>415</v>
      </c>
      <c r="E102" s="16" t="s">
        <v>78</v>
      </c>
      <c r="F102" s="85">
        <v>90000</v>
      </c>
      <c r="G102" s="77">
        <v>33750</v>
      </c>
      <c r="H102" s="71">
        <v>5625</v>
      </c>
      <c r="I102" s="69">
        <f t="shared" si="47"/>
        <v>373</v>
      </c>
      <c r="J102" s="99">
        <f t="shared" ref="J102:J105" si="52">SUM(H102:I102)</f>
        <v>5998</v>
      </c>
      <c r="K102" s="106">
        <f t="shared" si="46"/>
        <v>28125</v>
      </c>
    </row>
    <row r="103" spans="1:11" ht="15.75">
      <c r="A103" s="14">
        <v>12</v>
      </c>
      <c r="B103" s="14" t="s">
        <v>266</v>
      </c>
      <c r="C103" s="16" t="s">
        <v>330</v>
      </c>
      <c r="D103" s="52">
        <v>52</v>
      </c>
      <c r="E103" s="16" t="s">
        <v>78</v>
      </c>
      <c r="F103" s="85">
        <v>120000</v>
      </c>
      <c r="G103" s="77">
        <v>113334</v>
      </c>
      <c r="H103" s="71">
        <v>3333</v>
      </c>
      <c r="I103" s="69">
        <f t="shared" si="47"/>
        <v>1251</v>
      </c>
      <c r="J103" s="99">
        <f t="shared" si="52"/>
        <v>4584</v>
      </c>
      <c r="K103" s="106">
        <f t="shared" si="46"/>
        <v>110001</v>
      </c>
    </row>
    <row r="104" spans="1:11" ht="15.75">
      <c r="A104" s="14">
        <v>13</v>
      </c>
      <c r="B104" s="14" t="s">
        <v>266</v>
      </c>
      <c r="C104" s="16" t="s">
        <v>331</v>
      </c>
      <c r="D104" s="52">
        <v>54</v>
      </c>
      <c r="E104" s="16" t="s">
        <v>78</v>
      </c>
      <c r="F104" s="85">
        <v>110000</v>
      </c>
      <c r="G104" s="77">
        <v>103888</v>
      </c>
      <c r="H104" s="71">
        <v>3056</v>
      </c>
      <c r="I104" s="69">
        <f t="shared" si="47"/>
        <v>1147</v>
      </c>
      <c r="J104" s="99">
        <f t="shared" si="52"/>
        <v>4203</v>
      </c>
      <c r="K104" s="106">
        <f t="shared" si="46"/>
        <v>100832</v>
      </c>
    </row>
    <row r="105" spans="1:11" ht="15.75">
      <c r="A105" s="14">
        <v>14</v>
      </c>
      <c r="B105" s="14" t="s">
        <v>132</v>
      </c>
      <c r="C105" s="16" t="s">
        <v>133</v>
      </c>
      <c r="D105" s="52">
        <v>32</v>
      </c>
      <c r="E105" s="16" t="s">
        <v>78</v>
      </c>
      <c r="F105" s="85">
        <v>150000</v>
      </c>
      <c r="G105" s="77">
        <v>133332</v>
      </c>
      <c r="H105" s="71">
        <v>4167</v>
      </c>
      <c r="I105" s="69">
        <f t="shared" si="47"/>
        <v>1472</v>
      </c>
      <c r="J105" s="99">
        <f t="shared" si="52"/>
        <v>5639</v>
      </c>
      <c r="K105" s="106">
        <f t="shared" si="46"/>
        <v>129165</v>
      </c>
    </row>
    <row r="106" spans="1:11" ht="16.5">
      <c r="A106" s="14"/>
      <c r="B106" s="13" t="s">
        <v>4</v>
      </c>
      <c r="C106" s="20"/>
      <c r="D106" s="46"/>
      <c r="E106" s="20"/>
      <c r="F106" s="72">
        <f>SUM(F92:F105)</f>
        <v>1605000</v>
      </c>
      <c r="G106" s="72">
        <f t="shared" ref="G106:K106" si="53">SUM(G92:G105)</f>
        <v>961809</v>
      </c>
      <c r="H106" s="72">
        <f t="shared" si="53"/>
        <v>50374</v>
      </c>
      <c r="I106" s="72">
        <f t="shared" si="53"/>
        <v>10619</v>
      </c>
      <c r="J106" s="72">
        <f t="shared" si="53"/>
        <v>60993</v>
      </c>
      <c r="K106" s="72">
        <f t="shared" si="53"/>
        <v>911435</v>
      </c>
    </row>
    <row r="107" spans="1:11" ht="16.5">
      <c r="A107" s="34"/>
      <c r="B107" s="29"/>
      <c r="C107" s="30"/>
      <c r="D107" s="48"/>
      <c r="E107" s="30"/>
      <c r="F107" s="74"/>
      <c r="G107" s="74"/>
      <c r="H107" s="74"/>
      <c r="I107" s="74"/>
      <c r="J107" s="74"/>
      <c r="K107" s="100"/>
    </row>
    <row r="108" spans="1:11" ht="16.5">
      <c r="A108" s="34"/>
      <c r="B108" s="29" t="s">
        <v>284</v>
      </c>
      <c r="C108" s="30"/>
      <c r="D108" s="30"/>
      <c r="E108" s="30"/>
      <c r="F108" s="78"/>
      <c r="G108" s="79"/>
      <c r="H108" s="74"/>
      <c r="I108" s="80"/>
      <c r="J108" s="74"/>
      <c r="K108" s="55"/>
    </row>
    <row r="109" spans="1:11" ht="15.75">
      <c r="A109" s="14">
        <v>1</v>
      </c>
      <c r="B109" s="14" t="s">
        <v>285</v>
      </c>
      <c r="C109" s="16" t="s">
        <v>315</v>
      </c>
      <c r="D109" s="52">
        <v>30</v>
      </c>
      <c r="E109" s="16" t="s">
        <v>78</v>
      </c>
      <c r="F109" s="85">
        <v>100000</v>
      </c>
      <c r="G109" s="77">
        <v>88888</v>
      </c>
      <c r="H109" s="71">
        <v>2778</v>
      </c>
      <c r="I109" s="69">
        <f>ROUND(G109*13%*31/365,0)</f>
        <v>981</v>
      </c>
      <c r="J109" s="99">
        <f>SUM(H109:I109)</f>
        <v>3759</v>
      </c>
      <c r="K109" s="106">
        <f t="shared" ref="K109:K111" si="54">G109-H109</f>
        <v>86110</v>
      </c>
    </row>
    <row r="110" spans="1:11" ht="15.75">
      <c r="A110" s="14">
        <v>1</v>
      </c>
      <c r="B110" s="14" t="s">
        <v>285</v>
      </c>
      <c r="C110" s="16" t="s">
        <v>323</v>
      </c>
      <c r="D110" s="52">
        <v>42</v>
      </c>
      <c r="E110" s="16" t="s">
        <v>78</v>
      </c>
      <c r="F110" s="85">
        <v>80000</v>
      </c>
      <c r="G110" s="77">
        <v>75556</v>
      </c>
      <c r="H110" s="71">
        <v>2222</v>
      </c>
      <c r="I110" s="69">
        <f t="shared" ref="I110:I111" si="55">ROUND(G110*13%*31/365,0)</f>
        <v>834</v>
      </c>
      <c r="J110" s="99">
        <f>SUM(H110:I110)</f>
        <v>3056</v>
      </c>
      <c r="K110" s="106">
        <f t="shared" si="54"/>
        <v>73334</v>
      </c>
    </row>
    <row r="111" spans="1:11" ht="15.75">
      <c r="A111" s="14">
        <v>1</v>
      </c>
      <c r="B111" s="14" t="s">
        <v>285</v>
      </c>
      <c r="C111" s="16" t="s">
        <v>324</v>
      </c>
      <c r="D111" s="52">
        <v>44</v>
      </c>
      <c r="E111" s="16" t="s">
        <v>78</v>
      </c>
      <c r="F111" s="85">
        <v>150000</v>
      </c>
      <c r="G111" s="77">
        <v>141666</v>
      </c>
      <c r="H111" s="71">
        <v>4167</v>
      </c>
      <c r="I111" s="69">
        <f t="shared" si="55"/>
        <v>1564</v>
      </c>
      <c r="J111" s="99">
        <f>SUM(H111:I111)</f>
        <v>5731</v>
      </c>
      <c r="K111" s="106">
        <f t="shared" si="54"/>
        <v>137499</v>
      </c>
    </row>
    <row r="112" spans="1:11" ht="16.5">
      <c r="A112" s="14"/>
      <c r="B112" s="13" t="s">
        <v>4</v>
      </c>
      <c r="C112" s="20"/>
      <c r="D112" s="46"/>
      <c r="E112" s="20"/>
      <c r="F112" s="72">
        <f>SUM(F109:F111)</f>
        <v>330000</v>
      </c>
      <c r="G112" s="72">
        <f t="shared" ref="G112:K112" si="56">SUM(G109:G111)</f>
        <v>306110</v>
      </c>
      <c r="H112" s="72">
        <f t="shared" si="56"/>
        <v>9167</v>
      </c>
      <c r="I112" s="72">
        <f t="shared" si="56"/>
        <v>3379</v>
      </c>
      <c r="J112" s="72">
        <f t="shared" si="56"/>
        <v>12546</v>
      </c>
      <c r="K112" s="72">
        <f t="shared" si="56"/>
        <v>296943</v>
      </c>
    </row>
    <row r="113" spans="1:13" ht="16.5">
      <c r="A113" s="34"/>
      <c r="B113" s="29"/>
      <c r="C113" s="30"/>
      <c r="D113" s="48"/>
      <c r="E113" s="30"/>
      <c r="F113" s="74"/>
      <c r="G113" s="74"/>
      <c r="H113" s="74"/>
      <c r="I113" s="74"/>
      <c r="J113" s="74"/>
      <c r="K113" s="55"/>
    </row>
    <row r="114" spans="1:13" ht="16.5">
      <c r="A114" s="34"/>
      <c r="B114" s="29" t="s">
        <v>109</v>
      </c>
      <c r="C114" s="30"/>
      <c r="D114" s="48"/>
      <c r="E114" s="30"/>
      <c r="F114" s="86"/>
      <c r="G114" s="79"/>
      <c r="H114" s="74"/>
      <c r="I114" s="80"/>
      <c r="J114" s="74"/>
      <c r="K114" s="55"/>
    </row>
    <row r="115" spans="1:13" ht="15.75">
      <c r="A115" s="14">
        <v>1</v>
      </c>
      <c r="B115" s="14" t="s">
        <v>110</v>
      </c>
      <c r="C115" s="16" t="s">
        <v>111</v>
      </c>
      <c r="D115" s="52">
        <v>225</v>
      </c>
      <c r="E115" s="16" t="s">
        <v>78</v>
      </c>
      <c r="F115" s="85">
        <v>86000</v>
      </c>
      <c r="G115" s="77">
        <v>26275</v>
      </c>
      <c r="H115" s="71">
        <f t="shared" ref="H115:H128" si="57">ROUND(F115/36,0)</f>
        <v>2389</v>
      </c>
      <c r="I115" s="69">
        <f>ROUND(G115*13%*31/365,0)</f>
        <v>290</v>
      </c>
      <c r="J115" s="99">
        <f t="shared" ref="J115:J130" si="58">SUM(H115:I115)</f>
        <v>2679</v>
      </c>
      <c r="K115" s="106">
        <f t="shared" ref="K115:K130" si="59">G115-H115</f>
        <v>23886</v>
      </c>
    </row>
    <row r="116" spans="1:13" ht="15.75">
      <c r="A116" s="14">
        <v>2</v>
      </c>
      <c r="B116" s="14" t="s">
        <v>110</v>
      </c>
      <c r="C116" s="16" t="s">
        <v>112</v>
      </c>
      <c r="D116" s="52">
        <v>226</v>
      </c>
      <c r="E116" s="16" t="s">
        <v>78</v>
      </c>
      <c r="F116" s="85">
        <v>93000</v>
      </c>
      <c r="G116" s="77">
        <v>28425</v>
      </c>
      <c r="H116" s="71">
        <f t="shared" si="57"/>
        <v>2583</v>
      </c>
      <c r="I116" s="69">
        <f t="shared" ref="I116:I129" si="60">ROUND(G116*13%*31/365,0)</f>
        <v>314</v>
      </c>
      <c r="J116" s="99">
        <f t="shared" si="58"/>
        <v>2897</v>
      </c>
      <c r="K116" s="106">
        <f t="shared" si="59"/>
        <v>25842</v>
      </c>
    </row>
    <row r="117" spans="1:13" ht="15.75">
      <c r="A117" s="14">
        <v>3</v>
      </c>
      <c r="B117" s="14" t="s">
        <v>110</v>
      </c>
      <c r="C117" s="16" t="s">
        <v>113</v>
      </c>
      <c r="D117" s="52">
        <v>227</v>
      </c>
      <c r="E117" s="16" t="s">
        <v>78</v>
      </c>
      <c r="F117" s="85">
        <v>68000</v>
      </c>
      <c r="G117" s="77">
        <v>20775</v>
      </c>
      <c r="H117" s="71">
        <f t="shared" si="57"/>
        <v>1889</v>
      </c>
      <c r="I117" s="69">
        <f t="shared" si="60"/>
        <v>229</v>
      </c>
      <c r="J117" s="99">
        <f t="shared" si="58"/>
        <v>2118</v>
      </c>
      <c r="K117" s="106">
        <f t="shared" si="59"/>
        <v>18886</v>
      </c>
    </row>
    <row r="118" spans="1:13" ht="15.75">
      <c r="A118" s="14">
        <v>4</v>
      </c>
      <c r="B118" s="14" t="s">
        <v>110</v>
      </c>
      <c r="C118" s="16" t="s">
        <v>114</v>
      </c>
      <c r="D118" s="52">
        <v>228</v>
      </c>
      <c r="E118" s="16" t="s">
        <v>78</v>
      </c>
      <c r="F118" s="85">
        <v>55000</v>
      </c>
      <c r="G118" s="77">
        <v>4145</v>
      </c>
      <c r="H118" s="71">
        <v>689</v>
      </c>
      <c r="I118" s="69">
        <f t="shared" si="60"/>
        <v>46</v>
      </c>
      <c r="J118" s="99">
        <f t="shared" si="58"/>
        <v>735</v>
      </c>
      <c r="K118" s="106">
        <f t="shared" si="59"/>
        <v>3456</v>
      </c>
    </row>
    <row r="119" spans="1:13" ht="15.75">
      <c r="A119" s="14">
        <v>5</v>
      </c>
      <c r="B119" s="14" t="s">
        <v>109</v>
      </c>
      <c r="C119" s="16" t="s">
        <v>115</v>
      </c>
      <c r="D119" s="52">
        <v>229</v>
      </c>
      <c r="E119" s="16" t="s">
        <v>78</v>
      </c>
      <c r="F119" s="85">
        <v>141000</v>
      </c>
      <c r="G119" s="77">
        <v>43075</v>
      </c>
      <c r="H119" s="71">
        <f t="shared" si="57"/>
        <v>3917</v>
      </c>
      <c r="I119" s="69">
        <f t="shared" si="60"/>
        <v>476</v>
      </c>
      <c r="J119" s="99">
        <f t="shared" si="58"/>
        <v>4393</v>
      </c>
      <c r="K119" s="106">
        <f t="shared" si="59"/>
        <v>39158</v>
      </c>
    </row>
    <row r="120" spans="1:13" ht="15.75">
      <c r="A120" s="14">
        <v>6</v>
      </c>
      <c r="B120" s="14" t="s">
        <v>110</v>
      </c>
      <c r="C120" s="16" t="s">
        <v>116</v>
      </c>
      <c r="D120" s="52">
        <v>234</v>
      </c>
      <c r="E120" s="16" t="s">
        <v>78</v>
      </c>
      <c r="F120" s="85">
        <v>160000</v>
      </c>
      <c r="G120" s="77">
        <v>48900</v>
      </c>
      <c r="H120" s="71">
        <f t="shared" si="57"/>
        <v>4444</v>
      </c>
      <c r="I120" s="69">
        <f t="shared" si="60"/>
        <v>540</v>
      </c>
      <c r="J120" s="99">
        <f t="shared" si="58"/>
        <v>4984</v>
      </c>
      <c r="K120" s="106">
        <f t="shared" si="59"/>
        <v>44456</v>
      </c>
    </row>
    <row r="121" spans="1:13" ht="15.75">
      <c r="A121" s="14">
        <v>7</v>
      </c>
      <c r="B121" s="14" t="s">
        <v>109</v>
      </c>
      <c r="C121" s="16" t="s">
        <v>213</v>
      </c>
      <c r="D121" s="52">
        <v>333</v>
      </c>
      <c r="E121" s="16" t="s">
        <v>78</v>
      </c>
      <c r="F121" s="85">
        <v>195000</v>
      </c>
      <c r="G121" s="77">
        <v>80300</v>
      </c>
      <c r="H121" s="71">
        <v>5735</v>
      </c>
      <c r="I121" s="69">
        <f t="shared" si="60"/>
        <v>887</v>
      </c>
      <c r="J121" s="99">
        <f t="shared" si="58"/>
        <v>6622</v>
      </c>
      <c r="K121" s="106">
        <f t="shared" si="59"/>
        <v>74565</v>
      </c>
      <c r="M121" s="96"/>
    </row>
    <row r="122" spans="1:13" ht="15.75">
      <c r="A122" s="14">
        <v>8</v>
      </c>
      <c r="B122" s="14" t="s">
        <v>109</v>
      </c>
      <c r="C122" s="16" t="s">
        <v>175</v>
      </c>
      <c r="D122" s="52">
        <v>300</v>
      </c>
      <c r="E122" s="16" t="s">
        <v>78</v>
      </c>
      <c r="F122" s="85">
        <v>95000</v>
      </c>
      <c r="G122" s="77">
        <v>36942</v>
      </c>
      <c r="H122" s="71">
        <f t="shared" si="57"/>
        <v>2639</v>
      </c>
      <c r="I122" s="69">
        <f t="shared" si="60"/>
        <v>408</v>
      </c>
      <c r="J122" s="99">
        <f t="shared" si="58"/>
        <v>3047</v>
      </c>
      <c r="K122" s="106">
        <f t="shared" si="59"/>
        <v>34303</v>
      </c>
      <c r="M122" s="96"/>
    </row>
    <row r="123" spans="1:13" ht="15.75">
      <c r="A123" s="14">
        <v>9</v>
      </c>
      <c r="B123" s="14" t="s">
        <v>109</v>
      </c>
      <c r="C123" s="16" t="s">
        <v>299</v>
      </c>
      <c r="D123" s="52">
        <v>6</v>
      </c>
      <c r="E123" s="16" t="s">
        <v>78</v>
      </c>
      <c r="F123" s="85">
        <v>60000</v>
      </c>
      <c r="G123" s="77">
        <v>36000</v>
      </c>
      <c r="H123" s="71">
        <v>4000</v>
      </c>
      <c r="I123" s="69">
        <f t="shared" si="60"/>
        <v>397</v>
      </c>
      <c r="J123" s="99">
        <f t="shared" si="58"/>
        <v>4397</v>
      </c>
      <c r="K123" s="106">
        <f t="shared" si="59"/>
        <v>32000</v>
      </c>
      <c r="M123" s="96"/>
    </row>
    <row r="124" spans="1:13" ht="15.75">
      <c r="A124" s="14">
        <v>10</v>
      </c>
      <c r="B124" s="14" t="s">
        <v>169</v>
      </c>
      <c r="C124" s="16" t="s">
        <v>170</v>
      </c>
      <c r="D124" s="52">
        <v>294</v>
      </c>
      <c r="E124" s="16" t="s">
        <v>78</v>
      </c>
      <c r="F124" s="85">
        <v>55000</v>
      </c>
      <c r="G124" s="77">
        <v>21384</v>
      </c>
      <c r="H124" s="71">
        <f t="shared" si="57"/>
        <v>1528</v>
      </c>
      <c r="I124" s="69">
        <f t="shared" si="60"/>
        <v>236</v>
      </c>
      <c r="J124" s="99">
        <f t="shared" si="58"/>
        <v>1764</v>
      </c>
      <c r="K124" s="106">
        <f t="shared" si="59"/>
        <v>19856</v>
      </c>
    </row>
    <row r="125" spans="1:13" ht="15.75">
      <c r="A125" s="14">
        <v>11</v>
      </c>
      <c r="B125" s="14" t="s">
        <v>169</v>
      </c>
      <c r="C125" s="16" t="s">
        <v>209</v>
      </c>
      <c r="D125" s="52">
        <v>327</v>
      </c>
      <c r="E125" s="16" t="s">
        <v>78</v>
      </c>
      <c r="F125" s="85">
        <v>90000</v>
      </c>
      <c r="G125" s="77">
        <v>37500</v>
      </c>
      <c r="H125" s="71">
        <f t="shared" si="57"/>
        <v>2500</v>
      </c>
      <c r="I125" s="69">
        <f t="shared" si="60"/>
        <v>414</v>
      </c>
      <c r="J125" s="99">
        <f t="shared" si="58"/>
        <v>2914</v>
      </c>
      <c r="K125" s="106">
        <f t="shared" si="59"/>
        <v>35000</v>
      </c>
    </row>
    <row r="126" spans="1:13" ht="15.75">
      <c r="A126" s="14">
        <v>12</v>
      </c>
      <c r="B126" s="14" t="s">
        <v>169</v>
      </c>
      <c r="C126" s="16" t="s">
        <v>208</v>
      </c>
      <c r="D126" s="52">
        <v>326</v>
      </c>
      <c r="E126" s="16" t="s">
        <v>78</v>
      </c>
      <c r="F126" s="85">
        <v>135000</v>
      </c>
      <c r="G126" s="77">
        <v>56250</v>
      </c>
      <c r="H126" s="71">
        <f t="shared" si="57"/>
        <v>3750</v>
      </c>
      <c r="I126" s="69">
        <f t="shared" si="60"/>
        <v>621</v>
      </c>
      <c r="J126" s="99">
        <f t="shared" si="58"/>
        <v>4371</v>
      </c>
      <c r="K126" s="106">
        <f t="shared" si="59"/>
        <v>52500</v>
      </c>
    </row>
    <row r="127" spans="1:13" ht="15.75">
      <c r="A127" s="14">
        <v>13</v>
      </c>
      <c r="B127" s="14" t="s">
        <v>169</v>
      </c>
      <c r="C127" s="16" t="s">
        <v>171</v>
      </c>
      <c r="D127" s="52">
        <v>295</v>
      </c>
      <c r="E127" s="16" t="s">
        <v>78</v>
      </c>
      <c r="F127" s="85">
        <v>80000</v>
      </c>
      <c r="G127" s="77">
        <v>31116</v>
      </c>
      <c r="H127" s="71">
        <f t="shared" si="57"/>
        <v>2222</v>
      </c>
      <c r="I127" s="69">
        <f t="shared" si="60"/>
        <v>344</v>
      </c>
      <c r="J127" s="99">
        <f t="shared" si="58"/>
        <v>2566</v>
      </c>
      <c r="K127" s="106">
        <f t="shared" si="59"/>
        <v>28894</v>
      </c>
    </row>
    <row r="128" spans="1:13" ht="15.75">
      <c r="A128" s="14">
        <v>14</v>
      </c>
      <c r="B128" s="14" t="s">
        <v>273</v>
      </c>
      <c r="C128" s="16" t="s">
        <v>274</v>
      </c>
      <c r="D128" s="52">
        <v>393</v>
      </c>
      <c r="E128" s="16" t="s">
        <v>78</v>
      </c>
      <c r="F128" s="85">
        <v>80000</v>
      </c>
      <c r="G128" s="77">
        <v>51114</v>
      </c>
      <c r="H128" s="71">
        <f t="shared" si="57"/>
        <v>2222</v>
      </c>
      <c r="I128" s="69">
        <f t="shared" si="60"/>
        <v>564</v>
      </c>
      <c r="J128" s="99">
        <f t="shared" si="58"/>
        <v>2786</v>
      </c>
      <c r="K128" s="106">
        <f t="shared" si="59"/>
        <v>48892</v>
      </c>
    </row>
    <row r="129" spans="1:11" ht="15.75">
      <c r="A129" s="14">
        <v>15</v>
      </c>
      <c r="B129" s="14" t="s">
        <v>273</v>
      </c>
      <c r="C129" s="16" t="s">
        <v>275</v>
      </c>
      <c r="D129" s="52">
        <v>394</v>
      </c>
      <c r="E129" s="16" t="s">
        <v>78</v>
      </c>
      <c r="F129" s="85">
        <v>89000</v>
      </c>
      <c r="G129" s="77">
        <v>56864</v>
      </c>
      <c r="H129" s="71">
        <f>ROUND(F129/36,0)</f>
        <v>2472</v>
      </c>
      <c r="I129" s="69">
        <f t="shared" si="60"/>
        <v>628</v>
      </c>
      <c r="J129" s="99">
        <f t="shared" si="58"/>
        <v>3100</v>
      </c>
      <c r="K129" s="106">
        <f t="shared" si="59"/>
        <v>54392</v>
      </c>
    </row>
    <row r="130" spans="1:11" ht="15.75">
      <c r="A130" s="14">
        <v>16</v>
      </c>
      <c r="B130" s="57" t="s">
        <v>109</v>
      </c>
      <c r="C130" s="58" t="s">
        <v>272</v>
      </c>
      <c r="D130" s="64">
        <v>14</v>
      </c>
      <c r="E130" s="58" t="s">
        <v>39</v>
      </c>
      <c r="F130" s="89">
        <v>42000</v>
      </c>
      <c r="G130" s="82">
        <v>19827</v>
      </c>
      <c r="H130" s="83">
        <v>1167</v>
      </c>
      <c r="I130" s="83">
        <f>ROUND(G130*11.5%*31/365,0)</f>
        <v>194</v>
      </c>
      <c r="J130" s="83">
        <f t="shared" si="58"/>
        <v>1361</v>
      </c>
      <c r="K130" s="83">
        <f t="shared" si="59"/>
        <v>18660</v>
      </c>
    </row>
    <row r="131" spans="1:11" ht="16.5">
      <c r="A131" s="34"/>
      <c r="B131" s="13" t="s">
        <v>4</v>
      </c>
      <c r="C131" s="20"/>
      <c r="D131" s="20"/>
      <c r="E131" s="20"/>
      <c r="F131" s="72">
        <f t="shared" ref="F131:K131" si="61">SUM(F115:F130)</f>
        <v>1524000</v>
      </c>
      <c r="G131" s="72">
        <f t="shared" si="61"/>
        <v>598892</v>
      </c>
      <c r="H131" s="72">
        <f t="shared" si="61"/>
        <v>44146</v>
      </c>
      <c r="I131" s="72">
        <f t="shared" si="61"/>
        <v>6588</v>
      </c>
      <c r="J131" s="72">
        <f t="shared" si="61"/>
        <v>50734</v>
      </c>
      <c r="K131" s="72">
        <f t="shared" si="61"/>
        <v>554746</v>
      </c>
    </row>
    <row r="132" spans="1:11" ht="16.5">
      <c r="A132" s="34"/>
      <c r="B132" s="29"/>
      <c r="C132" s="30"/>
      <c r="D132" s="30"/>
      <c r="E132" s="30"/>
      <c r="F132" s="74"/>
      <c r="G132" s="79"/>
      <c r="H132" s="74"/>
      <c r="I132" s="80"/>
      <c r="J132" s="74"/>
      <c r="K132" s="55"/>
    </row>
    <row r="133" spans="1:11" ht="16.5">
      <c r="A133" s="14"/>
      <c r="B133" s="29" t="s">
        <v>125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1" ht="15.75">
      <c r="A134" s="14">
        <v>1</v>
      </c>
      <c r="B134" s="14" t="s">
        <v>126</v>
      </c>
      <c r="C134" s="16" t="s">
        <v>127</v>
      </c>
      <c r="D134" s="17">
        <v>247</v>
      </c>
      <c r="E134" s="16" t="s">
        <v>78</v>
      </c>
      <c r="F134" s="70">
        <v>100000</v>
      </c>
      <c r="G134" s="70">
        <v>33328</v>
      </c>
      <c r="H134" s="71">
        <f t="shared" ref="H134" si="62">ROUND(F134/36,0)</f>
        <v>2778</v>
      </c>
      <c r="I134" s="69">
        <f>ROUND(G134*13%*31/365,0)</f>
        <v>368</v>
      </c>
      <c r="J134" s="102">
        <f t="shared" ref="J134" si="63">SUM(H134:I134)</f>
        <v>3146</v>
      </c>
      <c r="K134" s="106">
        <f t="shared" ref="K134:K141" si="64">G134-H134</f>
        <v>30550</v>
      </c>
    </row>
    <row r="135" spans="1:11" ht="15.75">
      <c r="A135" s="14">
        <v>2</v>
      </c>
      <c r="B135" s="14" t="s">
        <v>137</v>
      </c>
      <c r="C135" s="16" t="s">
        <v>138</v>
      </c>
      <c r="D135" s="17">
        <v>253</v>
      </c>
      <c r="E135" s="16" t="s">
        <v>78</v>
      </c>
      <c r="F135" s="70">
        <v>100000</v>
      </c>
      <c r="G135" s="70">
        <v>33328</v>
      </c>
      <c r="H135" s="71">
        <f>ROUND(F135/36,0)</f>
        <v>2778</v>
      </c>
      <c r="I135" s="69">
        <f t="shared" ref="I135:I141" si="65">ROUND(G135*13%*31/365,0)</f>
        <v>368</v>
      </c>
      <c r="J135" s="102">
        <f>SUM(H135:I135)</f>
        <v>3146</v>
      </c>
      <c r="K135" s="106">
        <f t="shared" si="64"/>
        <v>30550</v>
      </c>
    </row>
    <row r="136" spans="1:11" ht="15.75">
      <c r="A136" s="14">
        <v>3</v>
      </c>
      <c r="B136" s="14" t="s">
        <v>137</v>
      </c>
      <c r="C136" s="16" t="s">
        <v>207</v>
      </c>
      <c r="D136" s="17">
        <v>325</v>
      </c>
      <c r="E136" s="16" t="s">
        <v>78</v>
      </c>
      <c r="F136" s="70">
        <v>50000</v>
      </c>
      <c r="G136" s="70">
        <v>6257</v>
      </c>
      <c r="H136" s="71">
        <f>ROUND(F136/24,0)</f>
        <v>2083</v>
      </c>
      <c r="I136" s="69">
        <f t="shared" si="65"/>
        <v>69</v>
      </c>
      <c r="J136" s="102">
        <f>SUM(H136:I136)</f>
        <v>2152</v>
      </c>
      <c r="K136" s="106">
        <f t="shared" si="64"/>
        <v>4174</v>
      </c>
    </row>
    <row r="137" spans="1:11" ht="15.75">
      <c r="A137" s="14">
        <v>4</v>
      </c>
      <c r="B137" s="14" t="s">
        <v>137</v>
      </c>
      <c r="C137" s="16" t="s">
        <v>230</v>
      </c>
      <c r="D137" s="17">
        <v>355</v>
      </c>
      <c r="E137" s="16" t="s">
        <v>78</v>
      </c>
      <c r="F137" s="70">
        <v>50000</v>
      </c>
      <c r="G137" s="70">
        <v>23609</v>
      </c>
      <c r="H137" s="71">
        <f>ROUND(F137/36,0)</f>
        <v>1389</v>
      </c>
      <c r="I137" s="69">
        <f t="shared" si="65"/>
        <v>261</v>
      </c>
      <c r="J137" s="102">
        <f>SUM(H137:I137)</f>
        <v>1650</v>
      </c>
      <c r="K137" s="106">
        <f t="shared" si="64"/>
        <v>22220</v>
      </c>
    </row>
    <row r="138" spans="1:11" ht="16.5">
      <c r="A138" s="14">
        <v>5</v>
      </c>
      <c r="B138" s="14" t="s">
        <v>151</v>
      </c>
      <c r="C138" s="16" t="s">
        <v>152</v>
      </c>
      <c r="D138" s="22">
        <v>272</v>
      </c>
      <c r="E138" s="22" t="s">
        <v>78</v>
      </c>
      <c r="F138" s="85">
        <v>100000</v>
      </c>
      <c r="G138" s="77">
        <v>17867</v>
      </c>
      <c r="H138" s="71">
        <f>ROUND(F138/28,0)</f>
        <v>3571</v>
      </c>
      <c r="I138" s="69">
        <f t="shared" si="65"/>
        <v>197</v>
      </c>
      <c r="J138" s="99">
        <f>SUM(H138:I138)</f>
        <v>3768</v>
      </c>
      <c r="K138" s="106">
        <f t="shared" si="64"/>
        <v>14296</v>
      </c>
    </row>
    <row r="139" spans="1:11" ht="16.5">
      <c r="A139" s="14">
        <v>6</v>
      </c>
      <c r="B139" s="14" t="s">
        <v>151</v>
      </c>
      <c r="C139" s="16" t="s">
        <v>177</v>
      </c>
      <c r="D139" s="22">
        <v>302</v>
      </c>
      <c r="E139" s="22" t="s">
        <v>78</v>
      </c>
      <c r="F139" s="85">
        <v>90000</v>
      </c>
      <c r="G139" s="77">
        <v>35000</v>
      </c>
      <c r="H139" s="71">
        <f>ROUND(F139/36,0)</f>
        <v>2500</v>
      </c>
      <c r="I139" s="69">
        <f t="shared" si="65"/>
        <v>386</v>
      </c>
      <c r="J139" s="99">
        <f t="shared" ref="J139:J140" si="66">SUM(H139:I139)</f>
        <v>2886</v>
      </c>
      <c r="K139" s="106">
        <f t="shared" si="64"/>
        <v>32500</v>
      </c>
    </row>
    <row r="140" spans="1:11" ht="16.5">
      <c r="A140" s="14">
        <v>7</v>
      </c>
      <c r="B140" s="14" t="s">
        <v>151</v>
      </c>
      <c r="C140" s="16" t="s">
        <v>178</v>
      </c>
      <c r="D140" s="22">
        <v>303</v>
      </c>
      <c r="E140" s="22" t="s">
        <v>78</v>
      </c>
      <c r="F140" s="85">
        <v>100000</v>
      </c>
      <c r="G140" s="77">
        <v>38884</v>
      </c>
      <c r="H140" s="71">
        <f>ROUND(F140/36,0)</f>
        <v>2778</v>
      </c>
      <c r="I140" s="69">
        <f t="shared" si="65"/>
        <v>429</v>
      </c>
      <c r="J140" s="99">
        <f t="shared" si="66"/>
        <v>3207</v>
      </c>
      <c r="K140" s="106">
        <f t="shared" si="64"/>
        <v>36106</v>
      </c>
    </row>
    <row r="141" spans="1:11" ht="15.75">
      <c r="A141" s="14">
        <v>8</v>
      </c>
      <c r="B141" s="14" t="s">
        <v>134</v>
      </c>
      <c r="C141" s="16" t="s">
        <v>245</v>
      </c>
      <c r="D141" s="52">
        <v>364</v>
      </c>
      <c r="E141" s="16" t="s">
        <v>78</v>
      </c>
      <c r="F141" s="85">
        <v>100000</v>
      </c>
      <c r="G141" s="70">
        <v>52774</v>
      </c>
      <c r="H141" s="71">
        <f>ROUND(F141/36,0)</f>
        <v>2778</v>
      </c>
      <c r="I141" s="69">
        <f t="shared" si="65"/>
        <v>583</v>
      </c>
      <c r="J141" s="102">
        <f>SUM(H141:I141)</f>
        <v>3361</v>
      </c>
      <c r="K141" s="106">
        <f t="shared" si="64"/>
        <v>49996</v>
      </c>
    </row>
    <row r="142" spans="1:11" ht="16.5">
      <c r="A142" s="34"/>
      <c r="B142" s="13" t="s">
        <v>4</v>
      </c>
      <c r="C142" s="20"/>
      <c r="D142" s="20"/>
      <c r="E142" s="20"/>
      <c r="F142" s="88">
        <f t="shared" ref="F142:K142" si="67">SUM(F134:F141)</f>
        <v>690000</v>
      </c>
      <c r="G142" s="88">
        <f t="shared" si="67"/>
        <v>241047</v>
      </c>
      <c r="H142" s="88">
        <f t="shared" si="67"/>
        <v>20655</v>
      </c>
      <c r="I142" s="88">
        <f t="shared" si="67"/>
        <v>2661</v>
      </c>
      <c r="J142" s="88">
        <f t="shared" si="67"/>
        <v>23316</v>
      </c>
      <c r="K142" s="88">
        <f t="shared" si="67"/>
        <v>220392</v>
      </c>
    </row>
    <row r="143" spans="1:11" ht="16.5">
      <c r="A143" s="34"/>
      <c r="B143" s="29"/>
      <c r="C143" s="30"/>
      <c r="D143" s="30"/>
      <c r="E143" s="30"/>
      <c r="F143" s="78"/>
      <c r="G143" s="79"/>
      <c r="H143" s="74"/>
      <c r="I143" s="80"/>
      <c r="J143" s="74"/>
      <c r="K143" s="55"/>
    </row>
    <row r="144" spans="1:11" ht="16.5">
      <c r="A144" s="34"/>
      <c r="B144" s="29" t="s">
        <v>148</v>
      </c>
      <c r="C144" s="30"/>
      <c r="D144" s="48"/>
      <c r="E144" s="30"/>
      <c r="F144" s="86"/>
      <c r="G144" s="79"/>
      <c r="H144" s="74"/>
      <c r="I144" s="80"/>
      <c r="J144" s="74"/>
      <c r="K144" s="55"/>
    </row>
    <row r="145" spans="1:11" ht="15.75">
      <c r="A145" s="14">
        <v>1</v>
      </c>
      <c r="B145" s="14" t="s">
        <v>148</v>
      </c>
      <c r="C145" s="16" t="s">
        <v>205</v>
      </c>
      <c r="D145" s="52">
        <v>323</v>
      </c>
      <c r="E145" s="16" t="s">
        <v>78</v>
      </c>
      <c r="F145" s="85">
        <v>100000</v>
      </c>
      <c r="G145" s="77">
        <v>41662</v>
      </c>
      <c r="H145" s="71">
        <f>ROUND(F145/36,0)</f>
        <v>2778</v>
      </c>
      <c r="I145" s="69">
        <f>ROUND(G145*13%*31/365,0)</f>
        <v>460</v>
      </c>
      <c r="J145" s="99">
        <f t="shared" ref="J145:J150" si="68">SUM(H145:I145)</f>
        <v>3238</v>
      </c>
      <c r="K145" s="106">
        <f t="shared" ref="K145:K151" si="69">G145-H145</f>
        <v>38884</v>
      </c>
    </row>
    <row r="146" spans="1:11" ht="15.75">
      <c r="A146" s="14">
        <v>2</v>
      </c>
      <c r="B146" s="14" t="s">
        <v>148</v>
      </c>
      <c r="C146" s="16" t="s">
        <v>241</v>
      </c>
      <c r="D146" s="52">
        <v>363</v>
      </c>
      <c r="E146" s="16" t="s">
        <v>78</v>
      </c>
      <c r="F146" s="85">
        <v>40000</v>
      </c>
      <c r="G146" s="77">
        <v>20002</v>
      </c>
      <c r="H146" s="71">
        <f>ROUND(F146/36,0)</f>
        <v>1111</v>
      </c>
      <c r="I146" s="69">
        <f t="shared" ref="I146:I150" si="70">ROUND(G146*13%*31/365,0)</f>
        <v>221</v>
      </c>
      <c r="J146" s="99">
        <f t="shared" si="68"/>
        <v>1332</v>
      </c>
      <c r="K146" s="106">
        <f t="shared" si="69"/>
        <v>18891</v>
      </c>
    </row>
    <row r="147" spans="1:11" ht="15.75">
      <c r="A147" s="14">
        <v>3</v>
      </c>
      <c r="B147" s="14" t="s">
        <v>148</v>
      </c>
      <c r="C147" s="16" t="s">
        <v>210</v>
      </c>
      <c r="D147" s="52">
        <v>322</v>
      </c>
      <c r="E147" s="16" t="s">
        <v>78</v>
      </c>
      <c r="F147" s="85">
        <v>150000</v>
      </c>
      <c r="G147" s="77">
        <v>6822</v>
      </c>
      <c r="H147" s="71">
        <v>6822</v>
      </c>
      <c r="I147" s="69">
        <f t="shared" si="70"/>
        <v>75</v>
      </c>
      <c r="J147" s="99">
        <f t="shared" si="68"/>
        <v>6897</v>
      </c>
      <c r="K147" s="106">
        <f t="shared" si="69"/>
        <v>0</v>
      </c>
    </row>
    <row r="148" spans="1:11" ht="15.75">
      <c r="A148" s="14">
        <v>4</v>
      </c>
      <c r="B148" s="14" t="s">
        <v>148</v>
      </c>
      <c r="C148" s="16" t="s">
        <v>279</v>
      </c>
      <c r="D148" s="52">
        <v>406</v>
      </c>
      <c r="E148" s="16" t="s">
        <v>78</v>
      </c>
      <c r="F148" s="85">
        <v>260000</v>
      </c>
      <c r="G148" s="77">
        <v>164663</v>
      </c>
      <c r="H148" s="71">
        <v>8667</v>
      </c>
      <c r="I148" s="69">
        <f t="shared" si="70"/>
        <v>1818</v>
      </c>
      <c r="J148" s="99">
        <f t="shared" ref="J148" si="71">SUM(H148:I148)</f>
        <v>10485</v>
      </c>
      <c r="K148" s="106">
        <f t="shared" si="69"/>
        <v>155996</v>
      </c>
    </row>
    <row r="149" spans="1:11" ht="15.75">
      <c r="A149" s="14">
        <v>5</v>
      </c>
      <c r="B149" s="14" t="s">
        <v>215</v>
      </c>
      <c r="C149" s="16" t="s">
        <v>216</v>
      </c>
      <c r="D149" s="52">
        <v>342</v>
      </c>
      <c r="E149" s="16" t="s">
        <v>78</v>
      </c>
      <c r="F149" s="85">
        <v>80000</v>
      </c>
      <c r="G149" s="77">
        <v>35560</v>
      </c>
      <c r="H149" s="71">
        <v>2222</v>
      </c>
      <c r="I149" s="69">
        <f t="shared" si="70"/>
        <v>393</v>
      </c>
      <c r="J149" s="99">
        <f t="shared" si="68"/>
        <v>2615</v>
      </c>
      <c r="K149" s="106">
        <f t="shared" si="69"/>
        <v>33338</v>
      </c>
    </row>
    <row r="150" spans="1:11" ht="15.75">
      <c r="A150" s="14">
        <v>6</v>
      </c>
      <c r="B150" s="14" t="s">
        <v>149</v>
      </c>
      <c r="C150" s="16" t="s">
        <v>150</v>
      </c>
      <c r="D150" s="52">
        <v>266</v>
      </c>
      <c r="E150" s="16" t="s">
        <v>78</v>
      </c>
      <c r="F150" s="85">
        <v>155000</v>
      </c>
      <c r="G150" s="77">
        <v>55962</v>
      </c>
      <c r="H150" s="71">
        <f t="shared" ref="H150:H151" si="72">ROUND(F150/36,0)</f>
        <v>4306</v>
      </c>
      <c r="I150" s="69">
        <f t="shared" si="70"/>
        <v>618</v>
      </c>
      <c r="J150" s="99">
        <f t="shared" si="68"/>
        <v>4924</v>
      </c>
      <c r="K150" s="106">
        <f t="shared" si="69"/>
        <v>51656</v>
      </c>
    </row>
    <row r="151" spans="1:11" ht="15.75">
      <c r="A151" s="14">
        <v>7</v>
      </c>
      <c r="B151" s="57" t="s">
        <v>149</v>
      </c>
      <c r="C151" s="58" t="s">
        <v>271</v>
      </c>
      <c r="D151" s="64">
        <v>11</v>
      </c>
      <c r="E151" s="58" t="s">
        <v>39</v>
      </c>
      <c r="F151" s="89">
        <v>40600</v>
      </c>
      <c r="G151" s="82">
        <v>14656</v>
      </c>
      <c r="H151" s="83">
        <f t="shared" si="72"/>
        <v>1128</v>
      </c>
      <c r="I151" s="83">
        <f>ROUND(G151*11.5%*31/365,0)</f>
        <v>143</v>
      </c>
      <c r="J151" s="101">
        <f>SUM(H151:I151)</f>
        <v>1271</v>
      </c>
      <c r="K151" s="106">
        <f t="shared" si="69"/>
        <v>13528</v>
      </c>
    </row>
    <row r="152" spans="1:11" ht="16.5">
      <c r="A152" s="34"/>
      <c r="B152" s="13" t="s">
        <v>4</v>
      </c>
      <c r="C152" s="20"/>
      <c r="D152" s="46"/>
      <c r="E152" s="20"/>
      <c r="F152" s="72">
        <f t="shared" ref="F152:K152" si="73">SUM(F145:F151)</f>
        <v>825600</v>
      </c>
      <c r="G152" s="72">
        <f t="shared" si="73"/>
        <v>339327</v>
      </c>
      <c r="H152" s="72">
        <f t="shared" si="73"/>
        <v>27034</v>
      </c>
      <c r="I152" s="72">
        <f t="shared" si="73"/>
        <v>3728</v>
      </c>
      <c r="J152" s="72">
        <f>SUM(J145:J151)</f>
        <v>30762</v>
      </c>
      <c r="K152" s="72">
        <f t="shared" si="73"/>
        <v>312293</v>
      </c>
    </row>
    <row r="153" spans="1:11" ht="16.5">
      <c r="A153" s="34"/>
      <c r="B153" s="29"/>
      <c r="C153" s="30"/>
      <c r="D153" s="32"/>
      <c r="E153" s="32"/>
      <c r="F153" s="74"/>
      <c r="G153" s="74"/>
      <c r="H153" s="74"/>
      <c r="I153" s="74"/>
      <c r="J153" s="74"/>
      <c r="K153" s="100"/>
    </row>
    <row r="154" spans="1:11" ht="16.5">
      <c r="A154" s="151"/>
      <c r="B154" s="152"/>
      <c r="C154" s="153"/>
      <c r="D154" s="154"/>
      <c r="E154" s="154"/>
      <c r="F154" s="137"/>
      <c r="G154" s="137"/>
      <c r="H154" s="137"/>
      <c r="I154" s="137"/>
      <c r="J154" s="137"/>
      <c r="K154" s="155"/>
    </row>
    <row r="155" spans="1:11" ht="16.5">
      <c r="A155" s="143"/>
      <c r="B155" s="29" t="s">
        <v>162</v>
      </c>
      <c r="C155" s="144"/>
      <c r="D155" s="145"/>
      <c r="E155" s="145"/>
      <c r="F155" s="146"/>
      <c r="G155" s="147"/>
      <c r="H155" s="148"/>
      <c r="I155" s="94"/>
      <c r="J155" s="149"/>
      <c r="K155" s="150"/>
    </row>
    <row r="156" spans="1:11" ht="16.5">
      <c r="A156" s="14">
        <v>1</v>
      </c>
      <c r="B156" s="67" t="s">
        <v>163</v>
      </c>
      <c r="C156" s="16" t="s">
        <v>200</v>
      </c>
      <c r="D156" s="22">
        <v>283</v>
      </c>
      <c r="E156" s="22" t="s">
        <v>78</v>
      </c>
      <c r="F156" s="85">
        <v>100000</v>
      </c>
      <c r="G156" s="77">
        <v>38884</v>
      </c>
      <c r="H156" s="71">
        <f>ROUND(F156/36,0)</f>
        <v>2778</v>
      </c>
      <c r="I156" s="69">
        <f>ROUND(G156*13%*31/365,0)</f>
        <v>429</v>
      </c>
      <c r="J156" s="104">
        <f>SUM(H156:I156)</f>
        <v>3207</v>
      </c>
      <c r="K156" s="106">
        <f t="shared" ref="K156:K158" si="74">G156-H156</f>
        <v>36106</v>
      </c>
    </row>
    <row r="157" spans="1:11" ht="16.5">
      <c r="A157" s="14">
        <v>2</v>
      </c>
      <c r="B157" s="67" t="s">
        <v>227</v>
      </c>
      <c r="C157" s="16" t="s">
        <v>228</v>
      </c>
      <c r="D157" s="22">
        <v>353</v>
      </c>
      <c r="E157" s="22" t="s">
        <v>78</v>
      </c>
      <c r="F157" s="85">
        <v>68000</v>
      </c>
      <c r="G157" s="77">
        <v>32109</v>
      </c>
      <c r="H157" s="71">
        <f>ROUND(F157/36,0)</f>
        <v>1889</v>
      </c>
      <c r="I157" s="69">
        <f t="shared" ref="I157:I158" si="75">ROUND(G157*13%*31/365,0)</f>
        <v>355</v>
      </c>
      <c r="J157" s="104">
        <f>SUM(H157:I157)</f>
        <v>2244</v>
      </c>
      <c r="K157" s="106">
        <f t="shared" si="74"/>
        <v>30220</v>
      </c>
    </row>
    <row r="158" spans="1:11" ht="16.5">
      <c r="A158" s="14">
        <v>3</v>
      </c>
      <c r="B158" s="67" t="s">
        <v>227</v>
      </c>
      <c r="C158" s="16" t="s">
        <v>258</v>
      </c>
      <c r="D158" s="22">
        <v>383</v>
      </c>
      <c r="E158" s="22" t="s">
        <v>78</v>
      </c>
      <c r="F158" s="85">
        <v>90000</v>
      </c>
      <c r="G158" s="77">
        <v>52500</v>
      </c>
      <c r="H158" s="71">
        <f>ROUND(F158/36,0)</f>
        <v>2500</v>
      </c>
      <c r="I158" s="69">
        <f t="shared" si="75"/>
        <v>580</v>
      </c>
      <c r="J158" s="104">
        <f>SUM(H158:I158)</f>
        <v>3080</v>
      </c>
      <c r="K158" s="106">
        <f t="shared" si="74"/>
        <v>50000</v>
      </c>
    </row>
    <row r="159" spans="1:11" ht="16.5">
      <c r="A159" s="34"/>
      <c r="B159" s="56" t="s">
        <v>4</v>
      </c>
      <c r="C159" s="30"/>
      <c r="D159" s="30"/>
      <c r="E159" s="30"/>
      <c r="F159" s="97">
        <f>SUM(F156:F158)</f>
        <v>258000</v>
      </c>
      <c r="G159" s="97">
        <f t="shared" ref="G159:K159" si="76">SUM(G156:G158)</f>
        <v>123493</v>
      </c>
      <c r="H159" s="97">
        <f t="shared" si="76"/>
        <v>7167</v>
      </c>
      <c r="I159" s="97">
        <f t="shared" si="76"/>
        <v>1364</v>
      </c>
      <c r="J159" s="97">
        <f t="shared" si="76"/>
        <v>8531</v>
      </c>
      <c r="K159" s="97">
        <f t="shared" si="76"/>
        <v>116326</v>
      </c>
    </row>
    <row r="160" spans="1:11" ht="16.5">
      <c r="A160" s="34"/>
      <c r="B160" s="29"/>
      <c r="C160" s="30"/>
      <c r="D160" s="30"/>
      <c r="E160" s="30"/>
      <c r="F160" s="91"/>
      <c r="G160" s="91"/>
      <c r="H160" s="74"/>
      <c r="I160" s="74"/>
      <c r="J160" s="74"/>
      <c r="K160" s="133"/>
    </row>
    <row r="161" spans="1:12" ht="16.5">
      <c r="A161" s="34"/>
      <c r="B161" s="29" t="s">
        <v>281</v>
      </c>
      <c r="C161" s="30"/>
      <c r="D161" s="30"/>
      <c r="E161" s="30"/>
      <c r="F161" s="78"/>
      <c r="G161" s="79"/>
      <c r="H161" s="74"/>
      <c r="I161" s="80"/>
      <c r="J161" s="74"/>
      <c r="K161" s="55"/>
    </row>
    <row r="162" spans="1:12" ht="16.5">
      <c r="A162" s="14">
        <v>1</v>
      </c>
      <c r="B162" s="67" t="s">
        <v>281</v>
      </c>
      <c r="C162" s="16" t="s">
        <v>206</v>
      </c>
      <c r="D162" s="22">
        <v>324</v>
      </c>
      <c r="E162" s="22" t="s">
        <v>78</v>
      </c>
      <c r="F162" s="85">
        <v>110000</v>
      </c>
      <c r="G162" s="77">
        <v>45824</v>
      </c>
      <c r="H162" s="71">
        <f>ROUND(F162/36,0)</f>
        <v>3056</v>
      </c>
      <c r="I162" s="69">
        <f>ROUND(G162*13%*31/365,0)</f>
        <v>506</v>
      </c>
      <c r="J162" s="104">
        <f>SUM(H162:I162)</f>
        <v>3562</v>
      </c>
      <c r="K162" s="106">
        <f t="shared" ref="K162" si="77">G162-H162</f>
        <v>42768</v>
      </c>
    </row>
    <row r="163" spans="1:12" ht="16.5">
      <c r="A163" s="34"/>
      <c r="B163" s="56" t="s">
        <v>4</v>
      </c>
      <c r="C163" s="30"/>
      <c r="D163" s="30"/>
      <c r="E163" s="30"/>
      <c r="F163" s="97">
        <f t="shared" ref="F163:K163" si="78">SUM(F162:F162)</f>
        <v>110000</v>
      </c>
      <c r="G163" s="97">
        <f t="shared" si="78"/>
        <v>45824</v>
      </c>
      <c r="H163" s="72">
        <f t="shared" si="78"/>
        <v>3056</v>
      </c>
      <c r="I163" s="72">
        <f t="shared" si="78"/>
        <v>506</v>
      </c>
      <c r="J163" s="72">
        <f t="shared" si="78"/>
        <v>3562</v>
      </c>
      <c r="K163" s="131">
        <f t="shared" si="78"/>
        <v>42768</v>
      </c>
    </row>
    <row r="164" spans="1:12" ht="16.5">
      <c r="A164" s="34"/>
      <c r="B164" s="29"/>
      <c r="C164" s="30"/>
      <c r="D164" s="30"/>
      <c r="E164" s="30"/>
      <c r="F164" s="97"/>
      <c r="G164" s="97"/>
      <c r="H164" s="72"/>
      <c r="I164" s="72"/>
      <c r="J164" s="72"/>
      <c r="K164" s="131"/>
    </row>
    <row r="165" spans="1:12" ht="16.5">
      <c r="A165" s="34"/>
      <c r="B165" s="29" t="s">
        <v>300</v>
      </c>
      <c r="C165" s="30"/>
      <c r="D165" s="30"/>
      <c r="E165" s="30"/>
      <c r="F165" s="78"/>
      <c r="G165" s="79"/>
      <c r="H165" s="74"/>
      <c r="I165" s="80"/>
      <c r="J165" s="74"/>
      <c r="K165" s="55"/>
    </row>
    <row r="166" spans="1:12" ht="16.5">
      <c r="A166" s="14">
        <v>1</v>
      </c>
      <c r="B166" s="67" t="s">
        <v>301</v>
      </c>
      <c r="C166" s="16" t="s">
        <v>302</v>
      </c>
      <c r="D166" s="22">
        <v>8</v>
      </c>
      <c r="E166" s="22" t="s">
        <v>78</v>
      </c>
      <c r="F166" s="85">
        <v>200000</v>
      </c>
      <c r="G166" s="77">
        <v>166664</v>
      </c>
      <c r="H166" s="71">
        <f>ROUND(F166/36,0)</f>
        <v>5556</v>
      </c>
      <c r="I166" s="69">
        <f>ROUND(G166*13%*31/365,0)</f>
        <v>1840</v>
      </c>
      <c r="J166" s="104">
        <f>SUM(H166:I166)</f>
        <v>7396</v>
      </c>
      <c r="K166" s="106">
        <f t="shared" ref="K166:K168" si="79">G166-H166</f>
        <v>161108</v>
      </c>
    </row>
    <row r="167" spans="1:12" ht="16.5">
      <c r="A167" s="152">
        <v>2</v>
      </c>
      <c r="B167" s="67" t="s">
        <v>301</v>
      </c>
      <c r="C167" s="16" t="s">
        <v>304</v>
      </c>
      <c r="D167" s="22">
        <v>12</v>
      </c>
      <c r="E167" s="22" t="s">
        <v>78</v>
      </c>
      <c r="F167" s="85">
        <v>200000</v>
      </c>
      <c r="G167" s="77">
        <v>166664</v>
      </c>
      <c r="H167" s="71">
        <f>ROUND(F167/36,0)</f>
        <v>5556</v>
      </c>
      <c r="I167" s="69">
        <f t="shared" ref="I167:I168" si="80">ROUND(G167*13%*31/365,0)</f>
        <v>1840</v>
      </c>
      <c r="J167" s="104">
        <f>SUM(H167:I167)</f>
        <v>7396</v>
      </c>
      <c r="K167" s="106">
        <f t="shared" si="79"/>
        <v>161108</v>
      </c>
    </row>
    <row r="168" spans="1:12" ht="16.5">
      <c r="A168" s="152">
        <v>3</v>
      </c>
      <c r="B168" s="152" t="s">
        <v>301</v>
      </c>
      <c r="C168" s="16" t="s">
        <v>303</v>
      </c>
      <c r="D168" s="22">
        <v>10</v>
      </c>
      <c r="E168" s="22" t="s">
        <v>78</v>
      </c>
      <c r="F168" s="85">
        <v>150000</v>
      </c>
      <c r="G168" s="77">
        <v>124998</v>
      </c>
      <c r="H168" s="71">
        <v>4167</v>
      </c>
      <c r="I168" s="69">
        <f t="shared" si="80"/>
        <v>1380</v>
      </c>
      <c r="J168" s="104">
        <f>SUM(H168:I168)</f>
        <v>5547</v>
      </c>
      <c r="K168" s="106">
        <f t="shared" si="79"/>
        <v>120831</v>
      </c>
    </row>
    <row r="169" spans="1:12" ht="16.5">
      <c r="A169" s="34"/>
      <c r="B169" s="29"/>
      <c r="C169" s="30"/>
      <c r="D169" s="30"/>
      <c r="E169" s="30"/>
      <c r="F169" s="97">
        <f>SUM(F166:F168)</f>
        <v>550000</v>
      </c>
      <c r="G169" s="97">
        <f t="shared" ref="G169:K169" si="81">SUM(G166:G168)</f>
        <v>458326</v>
      </c>
      <c r="H169" s="97">
        <f t="shared" si="81"/>
        <v>15279</v>
      </c>
      <c r="I169" s="97">
        <f t="shared" si="81"/>
        <v>5060</v>
      </c>
      <c r="J169" s="97">
        <f t="shared" si="81"/>
        <v>20339</v>
      </c>
      <c r="K169" s="97">
        <f t="shared" si="81"/>
        <v>443047</v>
      </c>
    </row>
    <row r="170" spans="1:12" ht="17.25" thickBot="1">
      <c r="A170" s="34"/>
      <c r="B170" s="29"/>
      <c r="C170" s="30"/>
      <c r="D170" s="30"/>
      <c r="E170" s="30"/>
      <c r="F170" s="97"/>
      <c r="G170" s="97"/>
      <c r="H170" s="72"/>
      <c r="I170" s="72"/>
      <c r="J170" s="72"/>
      <c r="K170" s="131"/>
    </row>
    <row r="171" spans="1:12" ht="17.25" thickBot="1">
      <c r="B171" s="51" t="s">
        <v>20</v>
      </c>
      <c r="C171" s="39"/>
      <c r="D171" s="39"/>
      <c r="E171" s="39"/>
      <c r="F171" s="72">
        <f t="shared" ref="F171:K171" si="82">SUM(F8+F25+F37+F46+F61+F75+F79+F89+F106+F112+F131+F142+F152+F159+F163+F169)</f>
        <v>13360600</v>
      </c>
      <c r="G171" s="72">
        <f t="shared" si="82"/>
        <v>6447124</v>
      </c>
      <c r="H171" s="72">
        <f t="shared" si="82"/>
        <v>389138</v>
      </c>
      <c r="I171" s="72">
        <f t="shared" si="82"/>
        <v>71138</v>
      </c>
      <c r="J171" s="72">
        <f t="shared" si="82"/>
        <v>460276</v>
      </c>
      <c r="K171" s="72">
        <f t="shared" si="82"/>
        <v>6057986</v>
      </c>
    </row>
    <row r="172" spans="1:12">
      <c r="B172" s="2"/>
      <c r="C172" s="2"/>
      <c r="D172" s="3"/>
      <c r="E172" s="3"/>
      <c r="F172" s="3"/>
      <c r="G172" s="3"/>
    </row>
    <row r="173" spans="1:12">
      <c r="B173" s="2"/>
      <c r="C173" s="2"/>
      <c r="D173" s="3"/>
      <c r="E173" s="3"/>
      <c r="F173" s="3"/>
      <c r="G173" s="3"/>
    </row>
    <row r="174" spans="1:12" ht="18.75">
      <c r="E174" s="4"/>
      <c r="F174" s="1"/>
      <c r="G174" s="1"/>
      <c r="L174" t="s">
        <v>321</v>
      </c>
    </row>
    <row r="175" spans="1:12">
      <c r="F175" s="1"/>
      <c r="G175" s="1"/>
    </row>
    <row r="177" spans="2:2" ht="16.5">
      <c r="B17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38" max="10" man="1"/>
    <brk id="80" max="10" man="1"/>
    <brk id="132" max="1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M187"/>
  <sheetViews>
    <sheetView view="pageBreakPreview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2.5703125" customWidth="1"/>
    <col min="3" max="3" width="26.28515625" customWidth="1"/>
    <col min="4" max="4" width="6.5703125" customWidth="1"/>
    <col min="5" max="5" width="8.7109375" customWidth="1"/>
    <col min="6" max="6" width="14" customWidth="1"/>
    <col min="7" max="7" width="10.14062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332</v>
      </c>
      <c r="C2" s="900"/>
      <c r="D2" s="900"/>
      <c r="E2" s="900"/>
      <c r="F2" s="900"/>
      <c r="G2" s="900"/>
      <c r="H2" s="900"/>
      <c r="I2" s="7"/>
    </row>
    <row r="3" spans="1:11" ht="49.5">
      <c r="A3" s="157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66664</v>
      </c>
      <c r="H5" s="71">
        <f t="shared" ref="H5" si="0">ROUND(F5/36,0)</f>
        <v>2778</v>
      </c>
      <c r="I5" s="69">
        <f>ROUND(G5*13%*30/365,0)</f>
        <v>712</v>
      </c>
      <c r="J5" s="71">
        <f t="shared" ref="J5:J6" si="1">SUM(H5:I5)</f>
        <v>3490</v>
      </c>
      <c r="K5" s="135">
        <f t="shared" ref="K5:K6" si="2">G5-H5</f>
        <v>63886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122984</v>
      </c>
      <c r="H6" s="71">
        <v>10345</v>
      </c>
      <c r="I6" s="69">
        <f>ROUND(G6*13%*30/365,0)</f>
        <v>1314</v>
      </c>
      <c r="J6" s="71">
        <f t="shared" si="1"/>
        <v>11659</v>
      </c>
      <c r="K6" s="135">
        <f t="shared" si="2"/>
        <v>112639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189648</v>
      </c>
      <c r="H7" s="134">
        <f t="shared" si="3"/>
        <v>13123</v>
      </c>
      <c r="I7" s="134">
        <f t="shared" si="3"/>
        <v>2026</v>
      </c>
      <c r="J7" s="134">
        <f t="shared" si="3"/>
        <v>15149</v>
      </c>
      <c r="K7" s="136">
        <f t="shared" si="3"/>
        <v>176525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198751</v>
      </c>
      <c r="H9" s="71">
        <f>ROUND(F9/36,0)</f>
        <v>7361</v>
      </c>
      <c r="I9" s="69">
        <f>ROUND(G9*13%*30/365,0)</f>
        <v>2124</v>
      </c>
      <c r="J9" s="71">
        <f t="shared" ref="J9:J27" si="4">SUM(H9:I9)</f>
        <v>9485</v>
      </c>
      <c r="K9" s="106">
        <f t="shared" ref="K9:K29" si="5">G9-H9</f>
        <v>191390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146668</v>
      </c>
      <c r="H10" s="71">
        <v>4583</v>
      </c>
      <c r="I10" s="69">
        <f t="shared" ref="I10:I29" si="6">ROUND(G10*13%*30/365,0)</f>
        <v>1567</v>
      </c>
      <c r="J10" s="71">
        <f t="shared" si="4"/>
        <v>6150</v>
      </c>
      <c r="K10" s="106">
        <f t="shared" si="5"/>
        <v>142085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19438</v>
      </c>
      <c r="H11" s="71">
        <f t="shared" ref="H11:H23" si="7">ROUND(F11/36,0)</f>
        <v>2778</v>
      </c>
      <c r="I11" s="69">
        <f t="shared" si="6"/>
        <v>208</v>
      </c>
      <c r="J11" s="71">
        <f t="shared" si="4"/>
        <v>2986</v>
      </c>
      <c r="K11" s="106">
        <f t="shared" si="5"/>
        <v>16660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30000</v>
      </c>
      <c r="H12" s="71">
        <f>ROUND(F12/36,0)</f>
        <v>2500</v>
      </c>
      <c r="I12" s="69">
        <f t="shared" si="6"/>
        <v>321</v>
      </c>
      <c r="J12" s="71">
        <f t="shared" si="4"/>
        <v>2821</v>
      </c>
      <c r="K12" s="106">
        <f t="shared" si="5"/>
        <v>27500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10000</v>
      </c>
      <c r="H13" s="71">
        <f t="shared" si="7"/>
        <v>1250</v>
      </c>
      <c r="I13" s="69">
        <f t="shared" si="6"/>
        <v>107</v>
      </c>
      <c r="J13" s="71">
        <f t="shared" si="4"/>
        <v>1357</v>
      </c>
      <c r="K13" s="106">
        <f t="shared" si="5"/>
        <v>8750</v>
      </c>
    </row>
    <row r="14" spans="1:11" ht="15.75">
      <c r="A14" s="15">
        <v>6</v>
      </c>
      <c r="B14" s="14" t="s">
        <v>6</v>
      </c>
      <c r="C14" s="16" t="s">
        <v>316</v>
      </c>
      <c r="D14" s="17">
        <v>36</v>
      </c>
      <c r="E14" s="16" t="s">
        <v>38</v>
      </c>
      <c r="F14" s="70">
        <v>140000</v>
      </c>
      <c r="G14" s="77">
        <v>128333</v>
      </c>
      <c r="H14" s="71">
        <f t="shared" si="7"/>
        <v>3889</v>
      </c>
      <c r="I14" s="69">
        <f t="shared" si="6"/>
        <v>1371</v>
      </c>
      <c r="J14" s="71">
        <f t="shared" ref="J14" si="8">SUM(H14:I14)</f>
        <v>5260</v>
      </c>
      <c r="K14" s="106">
        <f t="shared" si="5"/>
        <v>124444</v>
      </c>
    </row>
    <row r="15" spans="1:11" ht="15.75">
      <c r="A15" s="15">
        <v>7</v>
      </c>
      <c r="B15" s="14" t="s">
        <v>6</v>
      </c>
      <c r="C15" s="16" t="s">
        <v>121</v>
      </c>
      <c r="D15" s="26" t="s">
        <v>136</v>
      </c>
      <c r="E15" s="16" t="s">
        <v>38</v>
      </c>
      <c r="F15" s="70">
        <v>100000</v>
      </c>
      <c r="G15" s="77">
        <v>28125</v>
      </c>
      <c r="H15" s="71">
        <f>ROUND(F15/32,0)</f>
        <v>3125</v>
      </c>
      <c r="I15" s="69">
        <f t="shared" si="6"/>
        <v>301</v>
      </c>
      <c r="J15" s="99">
        <f>SUM(H15:I15)</f>
        <v>3426</v>
      </c>
      <c r="K15" s="106">
        <f>G15-H15</f>
        <v>25000</v>
      </c>
    </row>
    <row r="16" spans="1:11" ht="15.75">
      <c r="A16" s="15">
        <v>8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24994</v>
      </c>
      <c r="H16" s="71">
        <f t="shared" si="7"/>
        <v>2778</v>
      </c>
      <c r="I16" s="69">
        <f t="shared" si="6"/>
        <v>267</v>
      </c>
      <c r="J16" s="71">
        <f t="shared" si="4"/>
        <v>3045</v>
      </c>
      <c r="K16" s="106">
        <f t="shared" si="5"/>
        <v>22216</v>
      </c>
    </row>
    <row r="17" spans="1:11" ht="16.5">
      <c r="A17" s="15">
        <v>9</v>
      </c>
      <c r="B17" s="14" t="s">
        <v>7</v>
      </c>
      <c r="C17" s="116" t="s">
        <v>58</v>
      </c>
      <c r="D17" s="17">
        <v>144</v>
      </c>
      <c r="E17" s="16" t="s">
        <v>38</v>
      </c>
      <c r="F17" s="70">
        <v>85000</v>
      </c>
      <c r="G17" s="77">
        <v>21253</v>
      </c>
      <c r="H17" s="71">
        <f t="shared" si="7"/>
        <v>2361</v>
      </c>
      <c r="I17" s="69">
        <f t="shared" si="6"/>
        <v>227</v>
      </c>
      <c r="J17" s="71">
        <f t="shared" si="4"/>
        <v>2588</v>
      </c>
      <c r="K17" s="106">
        <f t="shared" si="5"/>
        <v>18892</v>
      </c>
    </row>
    <row r="18" spans="1:11" ht="15.75">
      <c r="A18" s="15">
        <v>10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22500</v>
      </c>
      <c r="H18" s="71">
        <f t="shared" si="7"/>
        <v>2500</v>
      </c>
      <c r="I18" s="69">
        <f t="shared" si="6"/>
        <v>240</v>
      </c>
      <c r="J18" s="71">
        <f t="shared" si="4"/>
        <v>2740</v>
      </c>
      <c r="K18" s="106">
        <f t="shared" si="5"/>
        <v>20000</v>
      </c>
    </row>
    <row r="19" spans="1:11" ht="15.75">
      <c r="A19" s="15">
        <v>11</v>
      </c>
      <c r="B19" s="14" t="s">
        <v>7</v>
      </c>
      <c r="C19" s="16" t="s">
        <v>168</v>
      </c>
      <c r="D19" s="17">
        <v>293</v>
      </c>
      <c r="E19" s="16" t="s">
        <v>38</v>
      </c>
      <c r="F19" s="70">
        <v>90000</v>
      </c>
      <c r="G19" s="77">
        <v>24837</v>
      </c>
      <c r="H19" s="71">
        <f>ROUND(F19/29,0)</f>
        <v>3103</v>
      </c>
      <c r="I19" s="69">
        <f t="shared" si="6"/>
        <v>265</v>
      </c>
      <c r="J19" s="71">
        <f t="shared" si="4"/>
        <v>3368</v>
      </c>
      <c r="K19" s="106">
        <f t="shared" si="5"/>
        <v>21734</v>
      </c>
    </row>
    <row r="20" spans="1:11" ht="15.75">
      <c r="A20" s="15">
        <v>12</v>
      </c>
      <c r="B20" s="14" t="s">
        <v>5</v>
      </c>
      <c r="C20" s="16" t="s">
        <v>142</v>
      </c>
      <c r="D20" s="17">
        <v>257</v>
      </c>
      <c r="E20" s="16" t="s">
        <v>38</v>
      </c>
      <c r="F20" s="70">
        <v>100000</v>
      </c>
      <c r="G20" s="77">
        <v>23341</v>
      </c>
      <c r="H20" s="71">
        <f>ROUND(F20/30,0)</f>
        <v>3333</v>
      </c>
      <c r="I20" s="69">
        <f t="shared" si="6"/>
        <v>249</v>
      </c>
      <c r="J20" s="71">
        <f t="shared" si="4"/>
        <v>3582</v>
      </c>
      <c r="K20" s="106">
        <f t="shared" si="5"/>
        <v>20008</v>
      </c>
    </row>
    <row r="21" spans="1:11" ht="15.75">
      <c r="A21" s="15">
        <v>13</v>
      </c>
      <c r="B21" s="14" t="s">
        <v>5</v>
      </c>
      <c r="C21" s="16" t="s">
        <v>143</v>
      </c>
      <c r="D21" s="17">
        <v>258</v>
      </c>
      <c r="E21" s="16" t="s">
        <v>38</v>
      </c>
      <c r="F21" s="70">
        <v>100000</v>
      </c>
      <c r="G21" s="77">
        <v>23341</v>
      </c>
      <c r="H21" s="71">
        <f>ROUND(F21/30,0)</f>
        <v>3333</v>
      </c>
      <c r="I21" s="69">
        <f t="shared" si="6"/>
        <v>249</v>
      </c>
      <c r="J21" s="71">
        <f t="shared" si="4"/>
        <v>3582</v>
      </c>
      <c r="K21" s="106">
        <f t="shared" si="5"/>
        <v>20008</v>
      </c>
    </row>
    <row r="22" spans="1:11" ht="15.75">
      <c r="A22" s="15">
        <v>14</v>
      </c>
      <c r="B22" s="14" t="s">
        <v>5</v>
      </c>
      <c r="C22" s="16" t="s">
        <v>159</v>
      </c>
      <c r="D22" s="17">
        <v>275</v>
      </c>
      <c r="E22" s="16" t="s">
        <v>38</v>
      </c>
      <c r="F22" s="70">
        <v>200000</v>
      </c>
      <c r="G22" s="77">
        <v>70596</v>
      </c>
      <c r="H22" s="71">
        <f>ROUND(F22/34,0)</f>
        <v>5882</v>
      </c>
      <c r="I22" s="69">
        <f t="shared" si="6"/>
        <v>754</v>
      </c>
      <c r="J22" s="71">
        <f t="shared" si="4"/>
        <v>6636</v>
      </c>
      <c r="K22" s="106">
        <f t="shared" si="5"/>
        <v>64714</v>
      </c>
    </row>
    <row r="23" spans="1:11" ht="15.75">
      <c r="A23" s="15">
        <v>15</v>
      </c>
      <c r="B23" s="14" t="s">
        <v>128</v>
      </c>
      <c r="C23" s="16" t="s">
        <v>166</v>
      </c>
      <c r="D23" s="17">
        <v>291</v>
      </c>
      <c r="E23" s="16" t="s">
        <v>38</v>
      </c>
      <c r="F23" s="70">
        <v>150000</v>
      </c>
      <c r="G23" s="77">
        <v>62493</v>
      </c>
      <c r="H23" s="71">
        <f t="shared" si="7"/>
        <v>4167</v>
      </c>
      <c r="I23" s="69">
        <f t="shared" si="6"/>
        <v>668</v>
      </c>
      <c r="J23" s="71">
        <f t="shared" si="4"/>
        <v>4835</v>
      </c>
      <c r="K23" s="106">
        <f t="shared" si="5"/>
        <v>58326</v>
      </c>
    </row>
    <row r="24" spans="1:11" ht="15.75">
      <c r="A24" s="15">
        <v>16</v>
      </c>
      <c r="B24" s="14" t="s">
        <v>128</v>
      </c>
      <c r="C24" s="16" t="s">
        <v>167</v>
      </c>
      <c r="D24" s="17">
        <v>292</v>
      </c>
      <c r="E24" s="16" t="s">
        <v>38</v>
      </c>
      <c r="F24" s="70">
        <v>100000</v>
      </c>
      <c r="G24" s="77">
        <v>4555</v>
      </c>
      <c r="H24" s="71">
        <v>4555</v>
      </c>
      <c r="I24" s="69">
        <f t="shared" si="6"/>
        <v>49</v>
      </c>
      <c r="J24" s="71">
        <f t="shared" si="4"/>
        <v>4604</v>
      </c>
      <c r="K24" s="106">
        <f t="shared" si="5"/>
        <v>0</v>
      </c>
    </row>
    <row r="25" spans="1:11" ht="15.75">
      <c r="A25" s="15">
        <v>17</v>
      </c>
      <c r="B25" s="14" t="s">
        <v>190</v>
      </c>
      <c r="C25" s="16" t="s">
        <v>191</v>
      </c>
      <c r="D25" s="17">
        <v>314</v>
      </c>
      <c r="E25" s="16" t="s">
        <v>38</v>
      </c>
      <c r="F25" s="70">
        <v>115000</v>
      </c>
      <c r="G25" s="77">
        <v>47926</v>
      </c>
      <c r="H25" s="71">
        <f>ROUND(F25/36,0)</f>
        <v>3194</v>
      </c>
      <c r="I25" s="69">
        <f t="shared" si="6"/>
        <v>512</v>
      </c>
      <c r="J25" s="71">
        <f t="shared" si="4"/>
        <v>3706</v>
      </c>
      <c r="K25" s="106">
        <f t="shared" si="5"/>
        <v>44732</v>
      </c>
    </row>
    <row r="26" spans="1:11" ht="15.75">
      <c r="A26" s="15">
        <v>18</v>
      </c>
      <c r="B26" s="14" t="s">
        <v>179</v>
      </c>
      <c r="C26" s="16" t="s">
        <v>160</v>
      </c>
      <c r="D26" s="17">
        <v>276</v>
      </c>
      <c r="E26" s="16" t="s">
        <v>38</v>
      </c>
      <c r="F26" s="70">
        <v>100000</v>
      </c>
      <c r="G26" s="77">
        <v>35298</v>
      </c>
      <c r="H26" s="71">
        <f>ROUND(F26/34,0)</f>
        <v>2941</v>
      </c>
      <c r="I26" s="69">
        <f t="shared" si="6"/>
        <v>377</v>
      </c>
      <c r="J26" s="71">
        <f t="shared" si="4"/>
        <v>3318</v>
      </c>
      <c r="K26" s="106">
        <f t="shared" si="5"/>
        <v>32357</v>
      </c>
    </row>
    <row r="27" spans="1:11" ht="15.75">
      <c r="A27" s="15">
        <v>19</v>
      </c>
      <c r="B27" s="14" t="s">
        <v>179</v>
      </c>
      <c r="C27" s="16" t="s">
        <v>180</v>
      </c>
      <c r="D27" s="17">
        <v>304</v>
      </c>
      <c r="E27" s="16" t="s">
        <v>38</v>
      </c>
      <c r="F27" s="70">
        <v>120000</v>
      </c>
      <c r="G27" s="77">
        <v>50007</v>
      </c>
      <c r="H27" s="71">
        <f>ROUND(F27/36,0)</f>
        <v>3333</v>
      </c>
      <c r="I27" s="69">
        <f t="shared" si="6"/>
        <v>534</v>
      </c>
      <c r="J27" s="71">
        <f t="shared" si="4"/>
        <v>3867</v>
      </c>
      <c r="K27" s="106">
        <f t="shared" si="5"/>
        <v>46674</v>
      </c>
    </row>
    <row r="28" spans="1:11" ht="16.5">
      <c r="A28" s="15">
        <v>20</v>
      </c>
      <c r="B28" s="156" t="s">
        <v>259</v>
      </c>
      <c r="C28" s="16" t="s">
        <v>261</v>
      </c>
      <c r="D28" s="17">
        <v>385</v>
      </c>
      <c r="E28" s="16" t="s">
        <v>38</v>
      </c>
      <c r="F28" s="70">
        <v>70000</v>
      </c>
      <c r="G28" s="77">
        <v>44728</v>
      </c>
      <c r="H28" s="71">
        <v>1944</v>
      </c>
      <c r="I28" s="69">
        <f t="shared" si="6"/>
        <v>478</v>
      </c>
      <c r="J28" s="71">
        <f>SUM(H28:I28)</f>
        <v>2422</v>
      </c>
      <c r="K28" s="106">
        <f t="shared" si="5"/>
        <v>42784</v>
      </c>
    </row>
    <row r="29" spans="1:11" ht="15.75">
      <c r="A29" s="15">
        <v>21</v>
      </c>
      <c r="B29" s="14" t="s">
        <v>6</v>
      </c>
      <c r="C29" s="16" t="s">
        <v>260</v>
      </c>
      <c r="D29" s="17">
        <v>386</v>
      </c>
      <c r="E29" s="16" t="s">
        <v>38</v>
      </c>
      <c r="F29" s="70">
        <v>125000</v>
      </c>
      <c r="G29" s="77">
        <v>79864</v>
      </c>
      <c r="H29" s="71">
        <v>3472</v>
      </c>
      <c r="I29" s="69">
        <f t="shared" si="6"/>
        <v>853</v>
      </c>
      <c r="J29" s="71">
        <f>SUM(H29:I29)</f>
        <v>4325</v>
      </c>
      <c r="K29" s="106">
        <f t="shared" si="5"/>
        <v>76392</v>
      </c>
    </row>
    <row r="30" spans="1:11" ht="16.5">
      <c r="A30" s="15"/>
      <c r="B30" s="13" t="s">
        <v>4</v>
      </c>
      <c r="C30" s="20"/>
      <c r="D30" s="20"/>
      <c r="E30" s="20"/>
      <c r="F30" s="72">
        <f t="shared" ref="F30:K30" si="9">SUM(F9:F29)</f>
        <v>2450000</v>
      </c>
      <c r="G30" s="72">
        <f t="shared" si="9"/>
        <v>1097048</v>
      </c>
      <c r="H30" s="72">
        <f t="shared" si="9"/>
        <v>72382</v>
      </c>
      <c r="I30" s="72">
        <f t="shared" si="9"/>
        <v>11721</v>
      </c>
      <c r="J30" s="72">
        <f t="shared" si="9"/>
        <v>84103</v>
      </c>
      <c r="K30" s="72">
        <f t="shared" si="9"/>
        <v>1024666</v>
      </c>
    </row>
    <row r="31" spans="1:11" ht="16.5">
      <c r="A31" s="28"/>
      <c r="B31" s="29"/>
      <c r="C31" s="30"/>
      <c r="D31" s="30"/>
      <c r="E31" s="30"/>
      <c r="F31" s="78"/>
      <c r="G31" s="79"/>
      <c r="H31" s="74"/>
      <c r="I31" s="80"/>
      <c r="J31" s="74"/>
      <c r="K31" s="106"/>
    </row>
    <row r="32" spans="1:11" ht="16.5">
      <c r="A32" s="28"/>
      <c r="B32" s="29" t="s">
        <v>10</v>
      </c>
      <c r="C32" s="30"/>
      <c r="D32" s="30"/>
      <c r="E32" s="30"/>
      <c r="F32" s="78"/>
      <c r="G32" s="79"/>
      <c r="H32" s="76"/>
      <c r="I32" s="80"/>
      <c r="J32" s="76"/>
      <c r="K32" s="55"/>
    </row>
    <row r="33" spans="1:11" ht="15.75">
      <c r="A33" s="15">
        <v>1</v>
      </c>
      <c r="B33" s="14" t="s">
        <v>10</v>
      </c>
      <c r="C33" s="16" t="s">
        <v>140</v>
      </c>
      <c r="D33" s="26" t="s">
        <v>141</v>
      </c>
      <c r="E33" s="16" t="s">
        <v>38</v>
      </c>
      <c r="F33" s="70">
        <v>250000</v>
      </c>
      <c r="G33" s="77">
        <v>90288</v>
      </c>
      <c r="H33" s="71">
        <v>6944</v>
      </c>
      <c r="I33" s="69">
        <f>ROUND(G33*13%*30/365,0)</f>
        <v>965</v>
      </c>
      <c r="J33" s="99">
        <f t="shared" ref="J33:J38" si="10">SUM(H33:I33)</f>
        <v>7909</v>
      </c>
      <c r="K33" s="106">
        <f t="shared" ref="K33:K40" si="11">G33-H33</f>
        <v>83344</v>
      </c>
    </row>
    <row r="34" spans="1:11" ht="15.75">
      <c r="A34" s="15">
        <v>2</v>
      </c>
      <c r="B34" s="14" t="s">
        <v>91</v>
      </c>
      <c r="C34" s="16" t="s">
        <v>93</v>
      </c>
      <c r="D34" s="26" t="s">
        <v>95</v>
      </c>
      <c r="E34" s="16" t="s">
        <v>38</v>
      </c>
      <c r="F34" s="70">
        <v>25000</v>
      </c>
      <c r="G34" s="77">
        <v>7650</v>
      </c>
      <c r="H34" s="71">
        <v>694</v>
      </c>
      <c r="I34" s="69">
        <f t="shared" ref="I34:I41" si="12">ROUND(G34*13%*30/365,0)</f>
        <v>82</v>
      </c>
      <c r="J34" s="99">
        <f t="shared" si="10"/>
        <v>776</v>
      </c>
      <c r="K34" s="106">
        <f t="shared" si="11"/>
        <v>6956</v>
      </c>
    </row>
    <row r="35" spans="1:11" ht="15.75">
      <c r="A35" s="15">
        <v>3</v>
      </c>
      <c r="B35" s="14" t="s">
        <v>182</v>
      </c>
      <c r="C35" s="16" t="s">
        <v>50</v>
      </c>
      <c r="D35" s="26" t="s">
        <v>183</v>
      </c>
      <c r="E35" s="16" t="s">
        <v>38</v>
      </c>
      <c r="F35" s="70">
        <v>50000</v>
      </c>
      <c r="G35" s="77">
        <v>10356</v>
      </c>
      <c r="H35" s="71">
        <v>1389</v>
      </c>
      <c r="I35" s="69">
        <f t="shared" si="12"/>
        <v>111</v>
      </c>
      <c r="J35" s="99">
        <f t="shared" si="10"/>
        <v>1500</v>
      </c>
      <c r="K35" s="106">
        <f t="shared" si="11"/>
        <v>8967</v>
      </c>
    </row>
    <row r="36" spans="1:11" ht="15.75">
      <c r="A36" s="15">
        <v>4</v>
      </c>
      <c r="B36" s="14" t="s">
        <v>182</v>
      </c>
      <c r="C36" s="16" t="s">
        <v>194</v>
      </c>
      <c r="D36" s="26" t="s">
        <v>195</v>
      </c>
      <c r="E36" s="16" t="s">
        <v>38</v>
      </c>
      <c r="F36" s="70">
        <v>120000</v>
      </c>
      <c r="G36" s="77">
        <v>50007</v>
      </c>
      <c r="H36" s="71">
        <v>3333</v>
      </c>
      <c r="I36" s="69">
        <f t="shared" si="12"/>
        <v>534</v>
      </c>
      <c r="J36" s="99">
        <f t="shared" si="10"/>
        <v>3867</v>
      </c>
      <c r="K36" s="106">
        <f t="shared" si="11"/>
        <v>46674</v>
      </c>
    </row>
    <row r="37" spans="1:11" ht="15.75">
      <c r="A37" s="15">
        <v>5</v>
      </c>
      <c r="B37" s="14" t="s">
        <v>268</v>
      </c>
      <c r="C37" s="16" t="s">
        <v>202</v>
      </c>
      <c r="D37" s="26" t="s">
        <v>203</v>
      </c>
      <c r="E37" s="16" t="s">
        <v>38</v>
      </c>
      <c r="F37" s="70">
        <v>90000</v>
      </c>
      <c r="G37" s="77">
        <v>40000</v>
      </c>
      <c r="H37" s="71">
        <f t="shared" ref="H37:H38" si="13">ROUND(F37/36,0)</f>
        <v>2500</v>
      </c>
      <c r="I37" s="69">
        <f t="shared" si="12"/>
        <v>427</v>
      </c>
      <c r="J37" s="99">
        <f t="shared" si="10"/>
        <v>2927</v>
      </c>
      <c r="K37" s="106">
        <f t="shared" si="11"/>
        <v>37500</v>
      </c>
    </row>
    <row r="38" spans="1:11" ht="15.75">
      <c r="A38" s="15">
        <v>6</v>
      </c>
      <c r="B38" s="14" t="s">
        <v>182</v>
      </c>
      <c r="C38" s="16" t="s">
        <v>221</v>
      </c>
      <c r="D38" s="26" t="s">
        <v>219</v>
      </c>
      <c r="E38" s="16" t="s">
        <v>38</v>
      </c>
      <c r="F38" s="70">
        <v>85000</v>
      </c>
      <c r="G38" s="77">
        <v>42502</v>
      </c>
      <c r="H38" s="71">
        <f t="shared" si="13"/>
        <v>2361</v>
      </c>
      <c r="I38" s="69">
        <f t="shared" si="12"/>
        <v>454</v>
      </c>
      <c r="J38" s="99">
        <f t="shared" si="10"/>
        <v>2815</v>
      </c>
      <c r="K38" s="106">
        <f t="shared" si="11"/>
        <v>40141</v>
      </c>
    </row>
    <row r="39" spans="1:11" ht="15.75">
      <c r="A39" s="15">
        <v>7</v>
      </c>
      <c r="B39" s="14" t="s">
        <v>120</v>
      </c>
      <c r="C39" s="16" t="s">
        <v>305</v>
      </c>
      <c r="D39" s="26" t="s">
        <v>306</v>
      </c>
      <c r="E39" s="16" t="s">
        <v>38</v>
      </c>
      <c r="F39" s="70">
        <v>170000</v>
      </c>
      <c r="G39" s="77">
        <v>146390</v>
      </c>
      <c r="H39" s="71">
        <f t="shared" ref="H39:H40" si="14">ROUND(F39/36,0)</f>
        <v>4722</v>
      </c>
      <c r="I39" s="69">
        <f t="shared" si="12"/>
        <v>1564</v>
      </c>
      <c r="J39" s="99">
        <f t="shared" ref="J39:J40" si="15">SUM(H39:I39)</f>
        <v>6286</v>
      </c>
      <c r="K39" s="106">
        <f t="shared" si="11"/>
        <v>141668</v>
      </c>
    </row>
    <row r="40" spans="1:11" ht="15.75">
      <c r="A40" s="15">
        <v>8</v>
      </c>
      <c r="B40" s="14" t="s">
        <v>120</v>
      </c>
      <c r="C40" s="16" t="s">
        <v>307</v>
      </c>
      <c r="D40" s="26" t="s">
        <v>308</v>
      </c>
      <c r="E40" s="16" t="s">
        <v>38</v>
      </c>
      <c r="F40" s="70">
        <v>150000</v>
      </c>
      <c r="G40" s="77">
        <v>129165</v>
      </c>
      <c r="H40" s="71">
        <f t="shared" si="14"/>
        <v>4167</v>
      </c>
      <c r="I40" s="69">
        <f t="shared" si="12"/>
        <v>1380</v>
      </c>
      <c r="J40" s="99">
        <f t="shared" si="15"/>
        <v>5547</v>
      </c>
      <c r="K40" s="106">
        <f t="shared" si="11"/>
        <v>124998</v>
      </c>
    </row>
    <row r="41" spans="1:11" ht="15.75">
      <c r="A41" s="15">
        <v>9</v>
      </c>
      <c r="B41" s="14" t="s">
        <v>120</v>
      </c>
      <c r="C41" s="16" t="s">
        <v>325</v>
      </c>
      <c r="D41" s="26" t="s">
        <v>326</v>
      </c>
      <c r="E41" s="16" t="s">
        <v>38</v>
      </c>
      <c r="F41" s="70">
        <v>130000</v>
      </c>
      <c r="G41" s="77">
        <v>126389</v>
      </c>
      <c r="H41" s="71">
        <v>3611</v>
      </c>
      <c r="I41" s="69">
        <f t="shared" si="12"/>
        <v>1350</v>
      </c>
      <c r="J41" s="99">
        <f>SUM(H41:I41)</f>
        <v>4961</v>
      </c>
      <c r="K41" s="106">
        <f>G41-H41</f>
        <v>122778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16">SUM(F33:F40)</f>
        <v>940000</v>
      </c>
      <c r="G42" s="72">
        <f t="shared" si="16"/>
        <v>516358</v>
      </c>
      <c r="H42" s="72">
        <f t="shared" si="16"/>
        <v>26110</v>
      </c>
      <c r="I42" s="72">
        <f t="shared" si="16"/>
        <v>5517</v>
      </c>
      <c r="J42" s="72">
        <f t="shared" si="16"/>
        <v>31627</v>
      </c>
      <c r="K42" s="72">
        <f t="shared" si="16"/>
        <v>490248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11</v>
      </c>
      <c r="C44" s="30"/>
      <c r="D44" s="30"/>
      <c r="E44" s="30"/>
      <c r="F44" s="78"/>
      <c r="G44" s="79"/>
      <c r="H44" s="76"/>
      <c r="I44" s="80"/>
      <c r="J44" s="76"/>
      <c r="K44" s="55"/>
    </row>
    <row r="45" spans="1:11" ht="15.75">
      <c r="A45" s="15">
        <v>1</v>
      </c>
      <c r="B45" s="14" t="s">
        <v>12</v>
      </c>
      <c r="C45" s="16" t="s">
        <v>40</v>
      </c>
      <c r="D45" s="19">
        <v>110</v>
      </c>
      <c r="E45" s="16" t="s">
        <v>38</v>
      </c>
      <c r="F45" s="70">
        <v>175000</v>
      </c>
      <c r="G45" s="77">
        <v>34031</v>
      </c>
      <c r="H45" s="71">
        <f t="shared" ref="H45:H51" si="17">ROUND(F45/36,0)</f>
        <v>4861</v>
      </c>
      <c r="I45" s="69">
        <f>ROUND(G45*13%*30/365,0)</f>
        <v>364</v>
      </c>
      <c r="J45" s="99">
        <f t="shared" ref="J45:J54" si="18">SUM(H45:I45)</f>
        <v>5225</v>
      </c>
      <c r="K45" s="106">
        <f t="shared" ref="K45:K54" si="19">G45-H45</f>
        <v>29170</v>
      </c>
    </row>
    <row r="46" spans="1:11" ht="15.75">
      <c r="A46" s="15">
        <v>2</v>
      </c>
      <c r="B46" s="14" t="s">
        <v>12</v>
      </c>
      <c r="C46" s="16" t="s">
        <v>41</v>
      </c>
      <c r="D46" s="19">
        <v>111</v>
      </c>
      <c r="E46" s="16" t="s">
        <v>38</v>
      </c>
      <c r="F46" s="70">
        <v>165000</v>
      </c>
      <c r="G46" s="77">
        <v>32093</v>
      </c>
      <c r="H46" s="71">
        <f t="shared" si="17"/>
        <v>4583</v>
      </c>
      <c r="I46" s="69">
        <f t="shared" ref="I46:I54" si="20">ROUND(G46*13%*30/365,0)</f>
        <v>343</v>
      </c>
      <c r="J46" s="99">
        <f t="shared" si="18"/>
        <v>4926</v>
      </c>
      <c r="K46" s="106">
        <f t="shared" si="19"/>
        <v>27510</v>
      </c>
    </row>
    <row r="47" spans="1:11" ht="15.75">
      <c r="A47" s="15">
        <v>3</v>
      </c>
      <c r="B47" s="14" t="s">
        <v>11</v>
      </c>
      <c r="C47" s="16" t="s">
        <v>42</v>
      </c>
      <c r="D47" s="19">
        <v>112</v>
      </c>
      <c r="E47" s="16" t="s">
        <v>38</v>
      </c>
      <c r="F47" s="70">
        <v>125000</v>
      </c>
      <c r="G47" s="77">
        <v>24312</v>
      </c>
      <c r="H47" s="71">
        <f t="shared" si="17"/>
        <v>3472</v>
      </c>
      <c r="I47" s="69">
        <f t="shared" si="20"/>
        <v>260</v>
      </c>
      <c r="J47" s="99">
        <f t="shared" si="18"/>
        <v>3732</v>
      </c>
      <c r="K47" s="106">
        <f t="shared" si="19"/>
        <v>20840</v>
      </c>
    </row>
    <row r="48" spans="1:11" ht="15.75">
      <c r="A48" s="15">
        <v>4</v>
      </c>
      <c r="B48" s="14" t="s">
        <v>11</v>
      </c>
      <c r="C48" s="16" t="s">
        <v>43</v>
      </c>
      <c r="D48" s="19">
        <v>113</v>
      </c>
      <c r="E48" s="16" t="s">
        <v>38</v>
      </c>
      <c r="F48" s="70">
        <v>100000</v>
      </c>
      <c r="G48" s="77">
        <v>19438</v>
      </c>
      <c r="H48" s="71">
        <f t="shared" si="17"/>
        <v>2778</v>
      </c>
      <c r="I48" s="69">
        <f t="shared" si="20"/>
        <v>208</v>
      </c>
      <c r="J48" s="99">
        <f t="shared" si="18"/>
        <v>2986</v>
      </c>
      <c r="K48" s="106">
        <f t="shared" si="19"/>
        <v>16660</v>
      </c>
    </row>
    <row r="49" spans="1:11" ht="15.75">
      <c r="A49" s="15">
        <v>5</v>
      </c>
      <c r="B49" s="14" t="s">
        <v>12</v>
      </c>
      <c r="C49" s="16" t="s">
        <v>45</v>
      </c>
      <c r="D49" s="19">
        <v>116</v>
      </c>
      <c r="E49" s="16" t="s">
        <v>38</v>
      </c>
      <c r="F49" s="70">
        <v>125000</v>
      </c>
      <c r="G49" s="77">
        <v>24312</v>
      </c>
      <c r="H49" s="71">
        <f>ROUND(F49/36,0)</f>
        <v>3472</v>
      </c>
      <c r="I49" s="69">
        <f t="shared" si="20"/>
        <v>260</v>
      </c>
      <c r="J49" s="99">
        <f t="shared" si="18"/>
        <v>3732</v>
      </c>
      <c r="K49" s="106">
        <f t="shared" si="19"/>
        <v>20840</v>
      </c>
    </row>
    <row r="50" spans="1:11" ht="15.75">
      <c r="A50" s="15">
        <v>6</v>
      </c>
      <c r="B50" s="14" t="s">
        <v>11</v>
      </c>
      <c r="C50" s="16" t="s">
        <v>47</v>
      </c>
      <c r="D50" s="19">
        <v>124</v>
      </c>
      <c r="E50" s="16" t="s">
        <v>38</v>
      </c>
      <c r="F50" s="70">
        <v>50000</v>
      </c>
      <c r="G50" s="77">
        <v>9719</v>
      </c>
      <c r="H50" s="71">
        <f>ROUND(F50/36,0)</f>
        <v>1389</v>
      </c>
      <c r="I50" s="69">
        <f t="shared" si="20"/>
        <v>104</v>
      </c>
      <c r="J50" s="99">
        <f t="shared" si="18"/>
        <v>1493</v>
      </c>
      <c r="K50" s="106">
        <f t="shared" si="19"/>
        <v>8330</v>
      </c>
    </row>
    <row r="51" spans="1:11" ht="15.75">
      <c r="A51" s="15">
        <v>7</v>
      </c>
      <c r="B51" s="14" t="s">
        <v>13</v>
      </c>
      <c r="C51" s="16" t="s">
        <v>46</v>
      </c>
      <c r="D51" s="19">
        <v>117</v>
      </c>
      <c r="E51" s="16" t="s">
        <v>38</v>
      </c>
      <c r="F51" s="70">
        <v>100000</v>
      </c>
      <c r="G51" s="77">
        <v>19438</v>
      </c>
      <c r="H51" s="71">
        <f t="shared" si="17"/>
        <v>2778</v>
      </c>
      <c r="I51" s="69">
        <f t="shared" si="20"/>
        <v>208</v>
      </c>
      <c r="J51" s="99">
        <f t="shared" si="18"/>
        <v>2986</v>
      </c>
      <c r="K51" s="106">
        <f t="shared" si="19"/>
        <v>16660</v>
      </c>
    </row>
    <row r="52" spans="1:11" ht="15.75">
      <c r="A52" s="15">
        <v>8</v>
      </c>
      <c r="B52" s="14" t="s">
        <v>73</v>
      </c>
      <c r="C52" s="16" t="s">
        <v>74</v>
      </c>
      <c r="D52" s="19">
        <v>203</v>
      </c>
      <c r="E52" s="16" t="s">
        <v>38</v>
      </c>
      <c r="F52" s="70">
        <v>95000</v>
      </c>
      <c r="G52" s="77">
        <v>29025</v>
      </c>
      <c r="H52" s="71">
        <f>ROUND(F52/36,0)</f>
        <v>2639</v>
      </c>
      <c r="I52" s="69">
        <f t="shared" si="20"/>
        <v>310</v>
      </c>
      <c r="J52" s="99">
        <f t="shared" si="18"/>
        <v>2949</v>
      </c>
      <c r="K52" s="106">
        <f t="shared" si="19"/>
        <v>26386</v>
      </c>
    </row>
    <row r="53" spans="1:11" ht="15.75">
      <c r="A53" s="15">
        <v>9</v>
      </c>
      <c r="B53" s="14" t="s">
        <v>73</v>
      </c>
      <c r="C53" s="16" t="s">
        <v>214</v>
      </c>
      <c r="D53" s="19">
        <v>341</v>
      </c>
      <c r="E53" s="16" t="s">
        <v>38</v>
      </c>
      <c r="F53" s="70">
        <v>110000</v>
      </c>
      <c r="G53" s="77">
        <v>51917</v>
      </c>
      <c r="H53" s="71">
        <v>3057</v>
      </c>
      <c r="I53" s="69">
        <f t="shared" si="20"/>
        <v>555</v>
      </c>
      <c r="J53" s="99">
        <f t="shared" si="18"/>
        <v>3612</v>
      </c>
      <c r="K53" s="106">
        <f t="shared" si="19"/>
        <v>48860</v>
      </c>
    </row>
    <row r="54" spans="1:11" ht="15.75">
      <c r="A54" s="15">
        <v>10</v>
      </c>
      <c r="B54" s="14" t="s">
        <v>73</v>
      </c>
      <c r="C54" s="16" t="s">
        <v>96</v>
      </c>
      <c r="D54" s="19">
        <v>221</v>
      </c>
      <c r="E54" s="16" t="s">
        <v>38</v>
      </c>
      <c r="F54" s="70">
        <v>100000</v>
      </c>
      <c r="G54" s="77">
        <v>33328</v>
      </c>
      <c r="H54" s="71">
        <f>ROUND(F54/36,0)</f>
        <v>2778</v>
      </c>
      <c r="I54" s="69">
        <f t="shared" si="20"/>
        <v>356</v>
      </c>
      <c r="J54" s="99">
        <f t="shared" si="18"/>
        <v>3134</v>
      </c>
      <c r="K54" s="106">
        <f t="shared" si="19"/>
        <v>30550</v>
      </c>
    </row>
    <row r="55" spans="1:11" ht="16.5">
      <c r="A55" s="15"/>
      <c r="B55" s="13" t="s">
        <v>4</v>
      </c>
      <c r="C55" s="20"/>
      <c r="D55" s="20"/>
      <c r="E55" s="20"/>
      <c r="F55" s="72">
        <f t="shared" ref="F55" si="21">SUM(F45:F54)</f>
        <v>1145000</v>
      </c>
      <c r="G55" s="72">
        <f>SUM(G45:G54)</f>
        <v>277613</v>
      </c>
      <c r="H55" s="72">
        <f t="shared" ref="H55:K55" si="22">SUM(H45:H54)</f>
        <v>31807</v>
      </c>
      <c r="I55" s="72">
        <f>SUM(I45:I54)</f>
        <v>2968</v>
      </c>
      <c r="J55" s="72">
        <f t="shared" si="22"/>
        <v>34775</v>
      </c>
      <c r="K55" s="72">
        <f t="shared" si="22"/>
        <v>245806</v>
      </c>
    </row>
    <row r="56" spans="1:11" ht="16.5">
      <c r="A56" s="28"/>
      <c r="B56" s="29"/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6.5">
      <c r="A57" s="28"/>
      <c r="B57" s="29" t="s">
        <v>14</v>
      </c>
      <c r="C57" s="30"/>
      <c r="D57" s="30"/>
      <c r="E57" s="30"/>
      <c r="F57" s="78"/>
      <c r="G57" s="79"/>
      <c r="H57" s="76"/>
      <c r="I57" s="94"/>
      <c r="J57" s="76"/>
      <c r="K57" s="55"/>
    </row>
    <row r="58" spans="1:11" ht="15.75">
      <c r="A58" s="15">
        <v>1</v>
      </c>
      <c r="B58" s="14" t="s">
        <v>14</v>
      </c>
      <c r="C58" s="16" t="s">
        <v>59</v>
      </c>
      <c r="D58" s="17">
        <v>152</v>
      </c>
      <c r="E58" s="16" t="s">
        <v>38</v>
      </c>
      <c r="F58" s="70">
        <v>55000</v>
      </c>
      <c r="G58" s="77">
        <v>13744</v>
      </c>
      <c r="H58" s="71">
        <f t="shared" ref="H58:H69" si="23">ROUND(F58/36,0)</f>
        <v>1528</v>
      </c>
      <c r="I58" s="69">
        <f t="shared" ref="I58:I69" si="24">ROUND(G58*13%*30/365,0)</f>
        <v>147</v>
      </c>
      <c r="J58" s="99">
        <f t="shared" ref="J58:J67" si="25">SUM(H58:I58)</f>
        <v>1675</v>
      </c>
      <c r="K58" s="106">
        <f t="shared" ref="K58:K69" si="26">G58-H58</f>
        <v>12216</v>
      </c>
    </row>
    <row r="59" spans="1:11" ht="15.75">
      <c r="A59" s="15">
        <v>2</v>
      </c>
      <c r="B59" s="14" t="s">
        <v>317</v>
      </c>
      <c r="C59" s="16" t="s">
        <v>318</v>
      </c>
      <c r="D59" s="17">
        <v>38</v>
      </c>
      <c r="E59" s="16" t="s">
        <v>38</v>
      </c>
      <c r="F59" s="70">
        <v>135000</v>
      </c>
      <c r="G59" s="77">
        <v>123750</v>
      </c>
      <c r="H59" s="71">
        <f t="shared" si="23"/>
        <v>3750</v>
      </c>
      <c r="I59" s="69">
        <f t="shared" si="24"/>
        <v>1322</v>
      </c>
      <c r="J59" s="99">
        <f t="shared" ref="J59" si="27">SUM(H59:I59)</f>
        <v>5072</v>
      </c>
      <c r="K59" s="106">
        <f t="shared" si="26"/>
        <v>120000</v>
      </c>
    </row>
    <row r="60" spans="1:11" ht="15.75">
      <c r="A60" s="15">
        <v>3</v>
      </c>
      <c r="B60" s="14" t="s">
        <v>15</v>
      </c>
      <c r="C60" s="16" t="s">
        <v>49</v>
      </c>
      <c r="D60" s="17">
        <v>175</v>
      </c>
      <c r="E60" s="16" t="s">
        <v>38</v>
      </c>
      <c r="F60" s="70">
        <v>75000</v>
      </c>
      <c r="G60" s="77">
        <v>20842</v>
      </c>
      <c r="H60" s="71">
        <f t="shared" si="23"/>
        <v>2083</v>
      </c>
      <c r="I60" s="69">
        <f t="shared" si="24"/>
        <v>223</v>
      </c>
      <c r="J60" s="99">
        <f t="shared" si="25"/>
        <v>2306</v>
      </c>
      <c r="K60" s="106">
        <f t="shared" si="26"/>
        <v>18759</v>
      </c>
    </row>
    <row r="61" spans="1:11" ht="15.75">
      <c r="A61" s="15">
        <v>4</v>
      </c>
      <c r="B61" s="14" t="s">
        <v>15</v>
      </c>
      <c r="C61" s="16" t="s">
        <v>52</v>
      </c>
      <c r="D61" s="17">
        <v>178</v>
      </c>
      <c r="E61" s="16" t="s">
        <v>38</v>
      </c>
      <c r="F61" s="70">
        <v>95000</v>
      </c>
      <c r="G61" s="77">
        <v>26386</v>
      </c>
      <c r="H61" s="71">
        <f t="shared" si="23"/>
        <v>2639</v>
      </c>
      <c r="I61" s="69">
        <f t="shared" si="24"/>
        <v>282</v>
      </c>
      <c r="J61" s="99">
        <f t="shared" si="25"/>
        <v>2921</v>
      </c>
      <c r="K61" s="106">
        <f t="shared" si="26"/>
        <v>23747</v>
      </c>
    </row>
    <row r="62" spans="1:11" ht="15.75">
      <c r="A62" s="15">
        <v>5</v>
      </c>
      <c r="B62" s="14" t="s">
        <v>15</v>
      </c>
      <c r="C62" s="16" t="s">
        <v>319</v>
      </c>
      <c r="D62" s="17">
        <v>40</v>
      </c>
      <c r="E62" s="16" t="s">
        <v>38</v>
      </c>
      <c r="F62" s="70">
        <v>110000</v>
      </c>
      <c r="G62" s="77">
        <v>100832</v>
      </c>
      <c r="H62" s="71">
        <f t="shared" si="23"/>
        <v>3056</v>
      </c>
      <c r="I62" s="69">
        <f t="shared" si="24"/>
        <v>1077</v>
      </c>
      <c r="J62" s="99">
        <f t="shared" ref="J62" si="28">SUM(H62:I62)</f>
        <v>4133</v>
      </c>
      <c r="K62" s="106">
        <f t="shared" si="26"/>
        <v>97776</v>
      </c>
    </row>
    <row r="63" spans="1:11" ht="15.75">
      <c r="A63" s="15">
        <v>6</v>
      </c>
      <c r="B63" s="14" t="s">
        <v>97</v>
      </c>
      <c r="C63" s="16" t="s">
        <v>99</v>
      </c>
      <c r="D63" s="17">
        <v>206</v>
      </c>
      <c r="E63" s="16" t="s">
        <v>38</v>
      </c>
      <c r="F63" s="70">
        <v>130000</v>
      </c>
      <c r="G63" s="77">
        <v>43336</v>
      </c>
      <c r="H63" s="71">
        <f t="shared" si="23"/>
        <v>3611</v>
      </c>
      <c r="I63" s="69">
        <f t="shared" si="24"/>
        <v>463</v>
      </c>
      <c r="J63" s="99">
        <f t="shared" si="25"/>
        <v>4074</v>
      </c>
      <c r="K63" s="106">
        <f t="shared" si="26"/>
        <v>39725</v>
      </c>
    </row>
    <row r="64" spans="1:11" ht="15.75">
      <c r="A64" s="15">
        <v>7</v>
      </c>
      <c r="B64" s="14" t="s">
        <v>97</v>
      </c>
      <c r="C64" s="16" t="s">
        <v>231</v>
      </c>
      <c r="D64" s="17">
        <v>356</v>
      </c>
      <c r="E64" s="16" t="s">
        <v>38</v>
      </c>
      <c r="F64" s="70">
        <v>99000</v>
      </c>
      <c r="G64" s="77">
        <v>46584</v>
      </c>
      <c r="H64" s="71">
        <f>ROUND(F64/34,0)</f>
        <v>2912</v>
      </c>
      <c r="I64" s="69">
        <f t="shared" si="24"/>
        <v>498</v>
      </c>
      <c r="J64" s="99">
        <f t="shared" si="25"/>
        <v>3410</v>
      </c>
      <c r="K64" s="106">
        <f t="shared" si="26"/>
        <v>43672</v>
      </c>
    </row>
    <row r="65" spans="1:11" ht="15.75">
      <c r="A65" s="15">
        <v>8</v>
      </c>
      <c r="B65" s="14" t="s">
        <v>117</v>
      </c>
      <c r="C65" s="16" t="s">
        <v>118</v>
      </c>
      <c r="D65" s="17">
        <v>242</v>
      </c>
      <c r="E65" s="16" t="s">
        <v>38</v>
      </c>
      <c r="F65" s="70">
        <v>85000</v>
      </c>
      <c r="G65" s="77">
        <v>30697</v>
      </c>
      <c r="H65" s="71">
        <f t="shared" si="23"/>
        <v>2361</v>
      </c>
      <c r="I65" s="69">
        <f t="shared" si="24"/>
        <v>328</v>
      </c>
      <c r="J65" s="99">
        <f t="shared" si="25"/>
        <v>2689</v>
      </c>
      <c r="K65" s="106">
        <f t="shared" si="26"/>
        <v>28336</v>
      </c>
    </row>
    <row r="66" spans="1:11" ht="15.75">
      <c r="A66" s="15">
        <v>9</v>
      </c>
      <c r="B66" s="14" t="s">
        <v>117</v>
      </c>
      <c r="C66" s="16" t="s">
        <v>119</v>
      </c>
      <c r="D66" s="17">
        <v>243</v>
      </c>
      <c r="E66" s="16" t="s">
        <v>38</v>
      </c>
      <c r="F66" s="70">
        <v>100000</v>
      </c>
      <c r="G66" s="77">
        <v>36106</v>
      </c>
      <c r="H66" s="71">
        <f t="shared" si="23"/>
        <v>2778</v>
      </c>
      <c r="I66" s="69">
        <f t="shared" si="24"/>
        <v>386</v>
      </c>
      <c r="J66" s="99">
        <f t="shared" si="25"/>
        <v>3164</v>
      </c>
      <c r="K66" s="106">
        <f t="shared" si="26"/>
        <v>33328</v>
      </c>
    </row>
    <row r="67" spans="1:11" ht="15.75">
      <c r="A67" s="15">
        <v>10</v>
      </c>
      <c r="B67" s="14" t="s">
        <v>117</v>
      </c>
      <c r="C67" s="16" t="s">
        <v>186</v>
      </c>
      <c r="D67" s="17">
        <v>307</v>
      </c>
      <c r="E67" s="16" t="s">
        <v>38</v>
      </c>
      <c r="F67" s="70">
        <v>190000</v>
      </c>
      <c r="G67" s="77">
        <v>79162</v>
      </c>
      <c r="H67" s="71">
        <f t="shared" si="23"/>
        <v>5278</v>
      </c>
      <c r="I67" s="69">
        <f t="shared" si="24"/>
        <v>846</v>
      </c>
      <c r="J67" s="99">
        <f t="shared" si="25"/>
        <v>6124</v>
      </c>
      <c r="K67" s="106">
        <f t="shared" si="26"/>
        <v>73884</v>
      </c>
    </row>
    <row r="68" spans="1:11" ht="15.75">
      <c r="A68" s="15">
        <v>11</v>
      </c>
      <c r="B68" s="14" t="s">
        <v>327</v>
      </c>
      <c r="C68" s="16" t="s">
        <v>328</v>
      </c>
      <c r="D68" s="17">
        <v>48</v>
      </c>
      <c r="E68" s="16" t="s">
        <v>38</v>
      </c>
      <c r="F68" s="70">
        <v>120000</v>
      </c>
      <c r="G68" s="77">
        <v>116667</v>
      </c>
      <c r="H68" s="71">
        <f t="shared" si="23"/>
        <v>3333</v>
      </c>
      <c r="I68" s="69">
        <f t="shared" si="24"/>
        <v>1247</v>
      </c>
      <c r="J68" s="99">
        <f t="shared" ref="J68:J69" si="29">SUM(H68:I68)</f>
        <v>4580</v>
      </c>
      <c r="K68" s="106">
        <f t="shared" si="26"/>
        <v>113334</v>
      </c>
    </row>
    <row r="69" spans="1:11" ht="15.75">
      <c r="A69" s="15">
        <v>12</v>
      </c>
      <c r="B69" s="14" t="s">
        <v>327</v>
      </c>
      <c r="C69" s="16" t="s">
        <v>329</v>
      </c>
      <c r="D69" s="17">
        <v>50</v>
      </c>
      <c r="E69" s="16" t="s">
        <v>38</v>
      </c>
      <c r="F69" s="70">
        <v>130000</v>
      </c>
      <c r="G69" s="77">
        <v>126389</v>
      </c>
      <c r="H69" s="71">
        <f t="shared" si="23"/>
        <v>3611</v>
      </c>
      <c r="I69" s="69">
        <f t="shared" si="24"/>
        <v>1350</v>
      </c>
      <c r="J69" s="99">
        <f t="shared" si="29"/>
        <v>4961</v>
      </c>
      <c r="K69" s="106">
        <f t="shared" si="26"/>
        <v>122778</v>
      </c>
    </row>
    <row r="70" spans="1:11" ht="16.5">
      <c r="A70" s="14"/>
      <c r="B70" s="13" t="s">
        <v>4</v>
      </c>
      <c r="C70" s="20"/>
      <c r="D70" s="20"/>
      <c r="E70" s="20"/>
      <c r="F70" s="72">
        <f t="shared" ref="F70:K70" si="30">SUM(F58:F69)</f>
        <v>1324000</v>
      </c>
      <c r="G70" s="72">
        <f t="shared" si="30"/>
        <v>764495</v>
      </c>
      <c r="H70" s="72">
        <f t="shared" si="30"/>
        <v>36940</v>
      </c>
      <c r="I70" s="72">
        <f t="shared" si="30"/>
        <v>8169</v>
      </c>
      <c r="J70" s="72">
        <f t="shared" si="30"/>
        <v>45109</v>
      </c>
      <c r="K70" s="72">
        <f t="shared" si="30"/>
        <v>727555</v>
      </c>
    </row>
    <row r="71" spans="1:11" ht="16.5">
      <c r="A71" s="34"/>
      <c r="B71" s="29"/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6.5">
      <c r="A72" s="34"/>
      <c r="B72" s="29" t="s">
        <v>16</v>
      </c>
      <c r="C72" s="30"/>
      <c r="D72" s="30"/>
      <c r="E72" s="30"/>
      <c r="F72" s="78"/>
      <c r="G72" s="79"/>
      <c r="H72" s="74"/>
      <c r="I72" s="80"/>
      <c r="J72" s="74"/>
      <c r="K72" s="55"/>
    </row>
    <row r="73" spans="1:11" ht="15.75">
      <c r="A73" s="14">
        <v>1</v>
      </c>
      <c r="B73" s="14" t="s">
        <v>17</v>
      </c>
      <c r="C73" s="16" t="s">
        <v>69</v>
      </c>
      <c r="D73" s="17">
        <v>142</v>
      </c>
      <c r="E73" s="16" t="s">
        <v>38</v>
      </c>
      <c r="F73" s="70">
        <v>140000</v>
      </c>
      <c r="G73" s="77">
        <v>34997</v>
      </c>
      <c r="H73" s="71">
        <f t="shared" ref="H73:H82" si="31">ROUND(F73/36,0)</f>
        <v>3889</v>
      </c>
      <c r="I73" s="69">
        <f>ROUND(G73*13%*30/365,0)</f>
        <v>374</v>
      </c>
      <c r="J73" s="99">
        <f t="shared" ref="J73:J83" si="32">SUM(H73:I73)</f>
        <v>4263</v>
      </c>
      <c r="K73" s="106">
        <f t="shared" ref="K73:K83" si="33">G73-H73</f>
        <v>31108</v>
      </c>
    </row>
    <row r="74" spans="1:11" ht="15.75">
      <c r="A74" s="14">
        <v>2</v>
      </c>
      <c r="B74" s="14" t="s">
        <v>17</v>
      </c>
      <c r="C74" s="16" t="s">
        <v>174</v>
      </c>
      <c r="D74" s="17">
        <v>299</v>
      </c>
      <c r="E74" s="16" t="s">
        <v>38</v>
      </c>
      <c r="F74" s="70">
        <v>200000</v>
      </c>
      <c r="G74" s="77">
        <v>80006</v>
      </c>
      <c r="H74" s="71">
        <f>ROUND(F74/35,0)</f>
        <v>5714</v>
      </c>
      <c r="I74" s="69">
        <f t="shared" ref="I74:I83" si="34">ROUND(G74*13%*30/365,0)</f>
        <v>855</v>
      </c>
      <c r="J74" s="99">
        <f t="shared" si="32"/>
        <v>6569</v>
      </c>
      <c r="K74" s="106">
        <f t="shared" si="33"/>
        <v>74292</v>
      </c>
    </row>
    <row r="75" spans="1:11" ht="15.75">
      <c r="A75" s="14">
        <v>3</v>
      </c>
      <c r="B75" s="14" t="s">
        <v>17</v>
      </c>
      <c r="C75" s="16" t="s">
        <v>264</v>
      </c>
      <c r="D75" s="17">
        <v>389</v>
      </c>
      <c r="E75" s="16" t="s">
        <v>78</v>
      </c>
      <c r="F75" s="70">
        <v>260000</v>
      </c>
      <c r="G75" s="77">
        <v>166114</v>
      </c>
      <c r="H75" s="71">
        <v>7222</v>
      </c>
      <c r="I75" s="69">
        <f t="shared" si="34"/>
        <v>1775</v>
      </c>
      <c r="J75" s="99">
        <f>SUM(H75:I75)</f>
        <v>8997</v>
      </c>
      <c r="K75" s="106">
        <f t="shared" si="33"/>
        <v>158892</v>
      </c>
    </row>
    <row r="76" spans="1:11" ht="15.75">
      <c r="A76" s="14">
        <v>4</v>
      </c>
      <c r="B76" s="14" t="s">
        <v>187</v>
      </c>
      <c r="C76" s="16" t="s">
        <v>188</v>
      </c>
      <c r="D76" s="17">
        <v>312</v>
      </c>
      <c r="E76" s="16" t="s">
        <v>38</v>
      </c>
      <c r="F76" s="70">
        <v>135000</v>
      </c>
      <c r="G76" s="77">
        <v>56250</v>
      </c>
      <c r="H76" s="71">
        <f>ROUND(F76/36,0)</f>
        <v>3750</v>
      </c>
      <c r="I76" s="69">
        <f t="shared" si="34"/>
        <v>601</v>
      </c>
      <c r="J76" s="99">
        <f t="shared" si="32"/>
        <v>4351</v>
      </c>
      <c r="K76" s="106">
        <f t="shared" si="33"/>
        <v>52500</v>
      </c>
    </row>
    <row r="77" spans="1:11" ht="15.75">
      <c r="A77" s="14">
        <v>5</v>
      </c>
      <c r="B77" s="14" t="s">
        <v>187</v>
      </c>
      <c r="C77" s="16" t="s">
        <v>239</v>
      </c>
      <c r="D77" s="17">
        <v>360</v>
      </c>
      <c r="E77" s="16" t="s">
        <v>38</v>
      </c>
      <c r="F77" s="70">
        <v>125000</v>
      </c>
      <c r="G77" s="77">
        <v>65976</v>
      </c>
      <c r="H77" s="71">
        <f>ROUND(F77/36,0)</f>
        <v>3472</v>
      </c>
      <c r="I77" s="69">
        <f t="shared" si="34"/>
        <v>705</v>
      </c>
      <c r="J77" s="99">
        <f t="shared" si="32"/>
        <v>4177</v>
      </c>
      <c r="K77" s="106">
        <f t="shared" si="33"/>
        <v>62504</v>
      </c>
    </row>
    <row r="78" spans="1:11" ht="15.75">
      <c r="A78" s="14">
        <v>6</v>
      </c>
      <c r="B78" s="14" t="s">
        <v>187</v>
      </c>
      <c r="C78" s="16" t="s">
        <v>212</v>
      </c>
      <c r="D78" s="17">
        <v>331</v>
      </c>
      <c r="E78" s="16" t="s">
        <v>38</v>
      </c>
      <c r="F78" s="70">
        <v>120000</v>
      </c>
      <c r="G78" s="77">
        <v>56673</v>
      </c>
      <c r="H78" s="71">
        <v>3333</v>
      </c>
      <c r="I78" s="69">
        <f t="shared" si="34"/>
        <v>606</v>
      </c>
      <c r="J78" s="99">
        <f t="shared" si="32"/>
        <v>3939</v>
      </c>
      <c r="K78" s="106">
        <f t="shared" si="33"/>
        <v>53340</v>
      </c>
    </row>
    <row r="79" spans="1:11" ht="15.75">
      <c r="A79" s="14">
        <v>7</v>
      </c>
      <c r="B79" s="14" t="s">
        <v>62</v>
      </c>
      <c r="C79" s="16" t="s">
        <v>291</v>
      </c>
      <c r="D79" s="17">
        <v>423</v>
      </c>
      <c r="E79" s="16" t="s">
        <v>38</v>
      </c>
      <c r="F79" s="70">
        <v>75000</v>
      </c>
      <c r="G79" s="77">
        <v>58336</v>
      </c>
      <c r="H79" s="71">
        <f t="shared" si="31"/>
        <v>2083</v>
      </c>
      <c r="I79" s="69">
        <f t="shared" si="34"/>
        <v>623</v>
      </c>
      <c r="J79" s="99">
        <f t="shared" si="32"/>
        <v>2706</v>
      </c>
      <c r="K79" s="106">
        <f t="shared" si="33"/>
        <v>56253</v>
      </c>
    </row>
    <row r="80" spans="1:11" ht="15.75">
      <c r="A80" s="14">
        <v>8</v>
      </c>
      <c r="B80" s="14" t="s">
        <v>62</v>
      </c>
      <c r="C80" s="16" t="s">
        <v>65</v>
      </c>
      <c r="D80" s="17">
        <v>34</v>
      </c>
      <c r="E80" s="16" t="s">
        <v>38</v>
      </c>
      <c r="F80" s="70">
        <v>130000</v>
      </c>
      <c r="G80" s="77">
        <v>119167</v>
      </c>
      <c r="H80" s="71">
        <f t="shared" si="31"/>
        <v>3611</v>
      </c>
      <c r="I80" s="69">
        <f t="shared" si="34"/>
        <v>1273</v>
      </c>
      <c r="J80" s="99">
        <f t="shared" ref="J80" si="35">SUM(H80:I80)</f>
        <v>4884</v>
      </c>
      <c r="K80" s="106">
        <f t="shared" si="33"/>
        <v>115556</v>
      </c>
    </row>
    <row r="81" spans="1:11" ht="15.75">
      <c r="A81" s="14">
        <v>9</v>
      </c>
      <c r="B81" s="14" t="s">
        <v>66</v>
      </c>
      <c r="C81" s="16" t="s">
        <v>68</v>
      </c>
      <c r="D81" s="17">
        <v>196</v>
      </c>
      <c r="E81" s="16" t="s">
        <v>38</v>
      </c>
      <c r="F81" s="70">
        <v>45000</v>
      </c>
      <c r="G81" s="77">
        <v>13750</v>
      </c>
      <c r="H81" s="71">
        <f t="shared" si="31"/>
        <v>1250</v>
      </c>
      <c r="I81" s="69">
        <f t="shared" si="34"/>
        <v>147</v>
      </c>
      <c r="J81" s="99">
        <f t="shared" si="32"/>
        <v>1397</v>
      </c>
      <c r="K81" s="106">
        <f t="shared" si="33"/>
        <v>12500</v>
      </c>
    </row>
    <row r="82" spans="1:11" ht="15.75">
      <c r="A82" s="14">
        <v>10</v>
      </c>
      <c r="B82" s="14" t="s">
        <v>66</v>
      </c>
      <c r="C82" s="16" t="s">
        <v>189</v>
      </c>
      <c r="D82" s="17">
        <v>313</v>
      </c>
      <c r="E82" s="16" t="s">
        <v>38</v>
      </c>
      <c r="F82" s="70">
        <v>195000</v>
      </c>
      <c r="G82" s="77">
        <v>81243</v>
      </c>
      <c r="H82" s="71">
        <f t="shared" si="31"/>
        <v>5417</v>
      </c>
      <c r="I82" s="69">
        <f>ROUND(G82*13%*30/365,0)</f>
        <v>868</v>
      </c>
      <c r="J82" s="99">
        <f t="shared" si="32"/>
        <v>6285</v>
      </c>
      <c r="K82" s="106">
        <f t="shared" si="33"/>
        <v>75826</v>
      </c>
    </row>
    <row r="83" spans="1:11" ht="15.75">
      <c r="A83" s="14">
        <v>11</v>
      </c>
      <c r="B83" s="14" t="s">
        <v>16</v>
      </c>
      <c r="C83" s="16" t="s">
        <v>256</v>
      </c>
      <c r="D83" s="17">
        <v>382</v>
      </c>
      <c r="E83" s="16" t="s">
        <v>38</v>
      </c>
      <c r="F83" s="70">
        <v>85000</v>
      </c>
      <c r="G83" s="77">
        <v>50994</v>
      </c>
      <c r="H83" s="71">
        <v>2429</v>
      </c>
      <c r="I83" s="69">
        <f t="shared" si="34"/>
        <v>545</v>
      </c>
      <c r="J83" s="99">
        <f t="shared" si="32"/>
        <v>2974</v>
      </c>
      <c r="K83" s="108">
        <f t="shared" si="33"/>
        <v>48565</v>
      </c>
    </row>
    <row r="84" spans="1:11" ht="16.5">
      <c r="A84" s="27"/>
      <c r="B84" s="13" t="s">
        <v>4</v>
      </c>
      <c r="C84" s="20"/>
      <c r="D84" s="20"/>
      <c r="E84" s="20"/>
      <c r="F84" s="72">
        <f t="shared" ref="F84:K84" si="36">SUM(F73:F83)</f>
        <v>1510000</v>
      </c>
      <c r="G84" s="72">
        <f t="shared" si="36"/>
        <v>783506</v>
      </c>
      <c r="H84" s="72">
        <f t="shared" si="36"/>
        <v>42170</v>
      </c>
      <c r="I84" s="72">
        <f t="shared" si="36"/>
        <v>8372</v>
      </c>
      <c r="J84" s="100">
        <f t="shared" si="36"/>
        <v>50542</v>
      </c>
      <c r="K84" s="100">
        <f t="shared" si="36"/>
        <v>741336</v>
      </c>
    </row>
    <row r="85" spans="1:11" ht="16.5">
      <c r="A85" s="37"/>
      <c r="B85" s="29"/>
      <c r="C85" s="30"/>
      <c r="D85" s="30"/>
      <c r="E85" s="30"/>
      <c r="F85" s="78"/>
      <c r="G85" s="79"/>
      <c r="H85" s="74"/>
      <c r="I85" s="80"/>
      <c r="J85" s="74"/>
      <c r="K85" s="55"/>
    </row>
    <row r="86" spans="1:11" ht="16.5">
      <c r="A86" s="34"/>
      <c r="B86" s="29" t="s">
        <v>282</v>
      </c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6.5">
      <c r="A87" s="14">
        <v>1</v>
      </c>
      <c r="B87" s="67" t="s">
        <v>84</v>
      </c>
      <c r="C87" s="16" t="s">
        <v>283</v>
      </c>
      <c r="D87" s="22">
        <v>346</v>
      </c>
      <c r="E87" s="22" t="s">
        <v>78</v>
      </c>
      <c r="F87" s="85">
        <v>60000</v>
      </c>
      <c r="G87" s="77">
        <v>29994</v>
      </c>
      <c r="H87" s="71">
        <f>ROUND(F87/36,0)</f>
        <v>1667</v>
      </c>
      <c r="I87" s="69">
        <f>ROUND(G87*13%*30/365,0)</f>
        <v>320</v>
      </c>
      <c r="J87" s="104">
        <f>SUM(H87:I87)</f>
        <v>1987</v>
      </c>
      <c r="K87" s="106">
        <f t="shared" ref="K87" si="37">G87-H87</f>
        <v>28327</v>
      </c>
    </row>
    <row r="88" spans="1:11" ht="16.5">
      <c r="A88" s="34"/>
      <c r="B88" s="56" t="s">
        <v>4</v>
      </c>
      <c r="C88" s="30"/>
      <c r="D88" s="30"/>
      <c r="E88" s="30"/>
      <c r="F88" s="97">
        <f t="shared" ref="F88:K88" si="38">SUM(F87:F87)</f>
        <v>60000</v>
      </c>
      <c r="G88" s="97">
        <f t="shared" si="38"/>
        <v>29994</v>
      </c>
      <c r="H88" s="72">
        <f t="shared" si="38"/>
        <v>1667</v>
      </c>
      <c r="I88" s="72">
        <f t="shared" si="38"/>
        <v>320</v>
      </c>
      <c r="J88" s="72">
        <f t="shared" si="38"/>
        <v>1987</v>
      </c>
      <c r="K88" s="131">
        <f t="shared" si="38"/>
        <v>28327</v>
      </c>
    </row>
    <row r="89" spans="1:11" ht="16.5">
      <c r="A89" s="37"/>
      <c r="B89" s="29"/>
      <c r="C89" s="30"/>
      <c r="D89" s="30"/>
      <c r="E89" s="30"/>
      <c r="F89" s="78"/>
      <c r="G89" s="79"/>
      <c r="H89" s="74"/>
      <c r="I89" s="80"/>
      <c r="J89" s="74"/>
      <c r="K89" s="55"/>
    </row>
    <row r="90" spans="1:11" ht="16.5">
      <c r="A90" s="37"/>
      <c r="B90" s="29" t="s">
        <v>18</v>
      </c>
      <c r="C90" s="30"/>
      <c r="D90" s="30"/>
      <c r="E90" s="30"/>
      <c r="F90" s="78"/>
      <c r="G90" s="79"/>
      <c r="H90" s="76"/>
      <c r="I90" s="80"/>
      <c r="J90" s="76"/>
      <c r="K90" s="55"/>
    </row>
    <row r="91" spans="1:11" ht="15.75">
      <c r="A91" s="27">
        <v>1</v>
      </c>
      <c r="B91" s="14" t="s">
        <v>18</v>
      </c>
      <c r="C91" s="16" t="s">
        <v>192</v>
      </c>
      <c r="D91" s="17">
        <v>315</v>
      </c>
      <c r="E91" s="16" t="s">
        <v>38</v>
      </c>
      <c r="F91" s="77">
        <v>100000</v>
      </c>
      <c r="G91" s="77">
        <v>41662</v>
      </c>
      <c r="H91" s="71">
        <f>ROUND(F91/36,0)</f>
        <v>2778</v>
      </c>
      <c r="I91" s="69">
        <f>ROUND(G91*13%*30/365,0)</f>
        <v>445</v>
      </c>
      <c r="J91" s="99">
        <f t="shared" ref="J91:J96" si="39">SUM(H91:I91)</f>
        <v>3223</v>
      </c>
      <c r="K91" s="106">
        <f t="shared" ref="K91:K96" si="40">G91-H91</f>
        <v>38884</v>
      </c>
    </row>
    <row r="92" spans="1:11" ht="15.75">
      <c r="A92" s="27">
        <v>2</v>
      </c>
      <c r="B92" s="14" t="s">
        <v>18</v>
      </c>
      <c r="C92" s="16" t="s">
        <v>193</v>
      </c>
      <c r="D92" s="17">
        <v>316</v>
      </c>
      <c r="E92" s="16" t="s">
        <v>38</v>
      </c>
      <c r="F92" s="77">
        <v>65000</v>
      </c>
      <c r="G92" s="77">
        <v>27074</v>
      </c>
      <c r="H92" s="71">
        <f>ROUND(F92/36,0)</f>
        <v>1806</v>
      </c>
      <c r="I92" s="69">
        <f t="shared" ref="I92:I96" si="41">ROUND(G92*13%*30/365,0)</f>
        <v>289</v>
      </c>
      <c r="J92" s="99">
        <f t="shared" si="39"/>
        <v>2095</v>
      </c>
      <c r="K92" s="106">
        <f t="shared" si="40"/>
        <v>25268</v>
      </c>
    </row>
    <row r="93" spans="1:11" ht="15.75">
      <c r="A93" s="27">
        <v>3</v>
      </c>
      <c r="B93" s="14" t="s">
        <v>222</v>
      </c>
      <c r="C93" s="16" t="s">
        <v>223</v>
      </c>
      <c r="D93" s="17">
        <v>350</v>
      </c>
      <c r="E93" s="16" t="s">
        <v>38</v>
      </c>
      <c r="F93" s="77">
        <v>90000</v>
      </c>
      <c r="G93" s="77">
        <v>45000</v>
      </c>
      <c r="H93" s="71">
        <f>ROUND(F93/36,0)</f>
        <v>2500</v>
      </c>
      <c r="I93" s="69">
        <f t="shared" si="41"/>
        <v>481</v>
      </c>
      <c r="J93" s="99">
        <f t="shared" si="39"/>
        <v>2981</v>
      </c>
      <c r="K93" s="106">
        <f t="shared" si="40"/>
        <v>42500</v>
      </c>
    </row>
    <row r="94" spans="1:11" ht="15.75">
      <c r="A94" s="27">
        <v>4</v>
      </c>
      <c r="B94" s="14" t="s">
        <v>71</v>
      </c>
      <c r="C94" s="16" t="s">
        <v>196</v>
      </c>
      <c r="D94" s="17">
        <v>318</v>
      </c>
      <c r="E94" s="16" t="s">
        <v>38</v>
      </c>
      <c r="F94" s="77">
        <v>40000</v>
      </c>
      <c r="G94" s="77">
        <v>7702</v>
      </c>
      <c r="H94" s="71">
        <f>ROUND(F94/26,0)</f>
        <v>1538</v>
      </c>
      <c r="I94" s="69">
        <f t="shared" si="41"/>
        <v>82</v>
      </c>
      <c r="J94" s="99">
        <f t="shared" si="39"/>
        <v>1620</v>
      </c>
      <c r="K94" s="106">
        <f t="shared" si="40"/>
        <v>6164</v>
      </c>
    </row>
    <row r="95" spans="1:11" ht="15.75">
      <c r="A95" s="27">
        <v>5</v>
      </c>
      <c r="B95" s="14" t="s">
        <v>71</v>
      </c>
      <c r="C95" s="16" t="s">
        <v>72</v>
      </c>
      <c r="D95" s="17">
        <v>197</v>
      </c>
      <c r="E95" s="16" t="s">
        <v>38</v>
      </c>
      <c r="F95" s="77">
        <v>90000</v>
      </c>
      <c r="G95" s="77">
        <v>9753</v>
      </c>
      <c r="H95" s="71">
        <v>976</v>
      </c>
      <c r="I95" s="69">
        <f t="shared" si="41"/>
        <v>104</v>
      </c>
      <c r="J95" s="99">
        <f t="shared" si="39"/>
        <v>1080</v>
      </c>
      <c r="K95" s="106">
        <f t="shared" si="40"/>
        <v>8777</v>
      </c>
    </row>
    <row r="96" spans="1:11" ht="15.75">
      <c r="A96" s="27">
        <v>6</v>
      </c>
      <c r="B96" s="14" t="s">
        <v>71</v>
      </c>
      <c r="C96" s="16" t="s">
        <v>172</v>
      </c>
      <c r="D96" s="17">
        <v>297</v>
      </c>
      <c r="E96" s="16" t="s">
        <v>38</v>
      </c>
      <c r="F96" s="77">
        <v>90000</v>
      </c>
      <c r="G96" s="77">
        <v>17298</v>
      </c>
      <c r="H96" s="71">
        <f>ROUND(F96/26,0)</f>
        <v>3462</v>
      </c>
      <c r="I96" s="69">
        <f t="shared" si="41"/>
        <v>185</v>
      </c>
      <c r="J96" s="99">
        <f t="shared" si="39"/>
        <v>3647</v>
      </c>
      <c r="K96" s="106">
        <f t="shared" si="40"/>
        <v>13836</v>
      </c>
    </row>
    <row r="97" spans="1:11" ht="16.5">
      <c r="A97" s="14"/>
      <c r="B97" s="13" t="s">
        <v>4</v>
      </c>
      <c r="C97" s="20"/>
      <c r="D97" s="20"/>
      <c r="E97" s="20"/>
      <c r="F97" s="72">
        <f t="shared" ref="F97:K97" si="42">SUM(F91:F96)</f>
        <v>475000</v>
      </c>
      <c r="G97" s="72">
        <f t="shared" si="42"/>
        <v>148489</v>
      </c>
      <c r="H97" s="72">
        <f t="shared" si="42"/>
        <v>13060</v>
      </c>
      <c r="I97" s="72">
        <f t="shared" si="42"/>
        <v>1586</v>
      </c>
      <c r="J97" s="100">
        <f t="shared" si="42"/>
        <v>14646</v>
      </c>
      <c r="K97" s="100">
        <f t="shared" si="42"/>
        <v>135429</v>
      </c>
    </row>
    <row r="98" spans="1:11" ht="16.5">
      <c r="A98" s="34"/>
      <c r="B98" s="29"/>
      <c r="C98" s="30"/>
      <c r="D98" s="30"/>
      <c r="E98" s="30"/>
      <c r="F98" s="78"/>
      <c r="G98" s="79"/>
      <c r="H98" s="74"/>
      <c r="I98" s="80"/>
      <c r="J98" s="74"/>
      <c r="K98" s="55"/>
    </row>
    <row r="99" spans="1:11" ht="16.5">
      <c r="A99" s="34"/>
      <c r="B99" s="29" t="s">
        <v>79</v>
      </c>
      <c r="C99" s="30"/>
      <c r="D99" s="48"/>
      <c r="E99" s="30"/>
      <c r="F99" s="86"/>
      <c r="G99" s="79"/>
      <c r="H99" s="74"/>
      <c r="I99" s="80"/>
      <c r="J99" s="74"/>
      <c r="K99" s="55"/>
    </row>
    <row r="100" spans="1:11" ht="15.75">
      <c r="A100" s="14">
        <v>1</v>
      </c>
      <c r="B100" s="14" t="s">
        <v>79</v>
      </c>
      <c r="C100" s="16" t="s">
        <v>80</v>
      </c>
      <c r="D100" s="52">
        <v>191</v>
      </c>
      <c r="E100" s="16" t="s">
        <v>78</v>
      </c>
      <c r="F100" s="85">
        <v>100000</v>
      </c>
      <c r="G100" s="77">
        <v>26475</v>
      </c>
      <c r="H100" s="71">
        <f>ROUND(F100/34,0)</f>
        <v>2941</v>
      </c>
      <c r="I100" s="69">
        <f>ROUND(G100*13%*30/365,0)</f>
        <v>283</v>
      </c>
      <c r="J100" s="99">
        <f>SUM(H100:I100)</f>
        <v>3224</v>
      </c>
      <c r="K100" s="106">
        <f t="shared" ref="K100:K114" si="43">G100-H100</f>
        <v>23534</v>
      </c>
    </row>
    <row r="101" spans="1:11" ht="15.75">
      <c r="A101" s="14">
        <v>2</v>
      </c>
      <c r="B101" s="14" t="s">
        <v>79</v>
      </c>
      <c r="C101" s="16" t="s">
        <v>240</v>
      </c>
      <c r="D101" s="52">
        <v>361</v>
      </c>
      <c r="E101" s="16" t="s">
        <v>78</v>
      </c>
      <c r="F101" s="85">
        <v>100000</v>
      </c>
      <c r="G101" s="77">
        <v>50003</v>
      </c>
      <c r="H101" s="71">
        <f>ROUND(F101/34,0)</f>
        <v>2941</v>
      </c>
      <c r="I101" s="69">
        <f t="shared" ref="I101:I114" si="44">ROUND(G101*13%*30/365,0)</f>
        <v>534</v>
      </c>
      <c r="J101" s="99">
        <f t="shared" ref="J101:J110" si="45">SUM(H101:I101)</f>
        <v>3475</v>
      </c>
      <c r="K101" s="106">
        <f t="shared" si="43"/>
        <v>47062</v>
      </c>
    </row>
    <row r="102" spans="1:11" ht="15.75">
      <c r="A102" s="14">
        <v>3</v>
      </c>
      <c r="B102" s="14" t="s">
        <v>79</v>
      </c>
      <c r="C102" s="16" t="s">
        <v>257</v>
      </c>
      <c r="D102" s="52">
        <v>377</v>
      </c>
      <c r="E102" s="16" t="s">
        <v>78</v>
      </c>
      <c r="F102" s="85">
        <v>44000</v>
      </c>
      <c r="G102" s="70">
        <v>26892</v>
      </c>
      <c r="H102" s="71">
        <v>1222</v>
      </c>
      <c r="I102" s="69">
        <f t="shared" si="44"/>
        <v>287</v>
      </c>
      <c r="J102" s="99">
        <f t="shared" si="45"/>
        <v>1509</v>
      </c>
      <c r="K102" s="106">
        <f t="shared" si="43"/>
        <v>25670</v>
      </c>
    </row>
    <row r="103" spans="1:11" ht="15.75">
      <c r="A103" s="14">
        <v>4</v>
      </c>
      <c r="B103" s="14" t="s">
        <v>79</v>
      </c>
      <c r="C103" s="16" t="s">
        <v>290</v>
      </c>
      <c r="D103" s="52">
        <v>420</v>
      </c>
      <c r="E103" s="16" t="s">
        <v>78</v>
      </c>
      <c r="F103" s="85">
        <v>150000</v>
      </c>
      <c r="G103" s="70">
        <v>112496</v>
      </c>
      <c r="H103" s="71">
        <v>4688</v>
      </c>
      <c r="I103" s="69">
        <f t="shared" si="44"/>
        <v>1202</v>
      </c>
      <c r="J103" s="99">
        <f t="shared" ref="J103" si="46">SUM(H103:I103)</f>
        <v>5890</v>
      </c>
      <c r="K103" s="106">
        <f t="shared" si="43"/>
        <v>107808</v>
      </c>
    </row>
    <row r="104" spans="1:11" ht="15.75">
      <c r="A104" s="14">
        <v>5</v>
      </c>
      <c r="B104" s="14" t="s">
        <v>103</v>
      </c>
      <c r="C104" s="16" t="s">
        <v>107</v>
      </c>
      <c r="D104" s="52">
        <v>217</v>
      </c>
      <c r="E104" s="16" t="s">
        <v>78</v>
      </c>
      <c r="F104" s="85">
        <v>100000</v>
      </c>
      <c r="G104" s="77">
        <v>29789</v>
      </c>
      <c r="H104" s="71">
        <f>ROUND(F104/36,0)</f>
        <v>2778</v>
      </c>
      <c r="I104" s="69">
        <f t="shared" si="44"/>
        <v>318</v>
      </c>
      <c r="J104" s="99">
        <f t="shared" si="45"/>
        <v>3096</v>
      </c>
      <c r="K104" s="106">
        <f t="shared" si="43"/>
        <v>27011</v>
      </c>
    </row>
    <row r="105" spans="1:11" ht="15.75">
      <c r="A105" s="14">
        <v>6</v>
      </c>
      <c r="B105" s="14" t="s">
        <v>103</v>
      </c>
      <c r="C105" s="16" t="s">
        <v>105</v>
      </c>
      <c r="D105" s="52">
        <v>218</v>
      </c>
      <c r="E105" s="16" t="s">
        <v>78</v>
      </c>
      <c r="F105" s="85">
        <v>100000</v>
      </c>
      <c r="G105" s="77">
        <v>29789</v>
      </c>
      <c r="H105" s="71">
        <f t="shared" ref="H105:H110" si="47">ROUND(F105/36,0)</f>
        <v>2778</v>
      </c>
      <c r="I105" s="69">
        <f t="shared" si="44"/>
        <v>318</v>
      </c>
      <c r="J105" s="99">
        <f t="shared" si="45"/>
        <v>3096</v>
      </c>
      <c r="K105" s="106">
        <f t="shared" si="43"/>
        <v>27011</v>
      </c>
    </row>
    <row r="106" spans="1:11" ht="15.75">
      <c r="A106" s="14">
        <v>7</v>
      </c>
      <c r="B106" s="14" t="s">
        <v>224</v>
      </c>
      <c r="C106" s="16" t="s">
        <v>225</v>
      </c>
      <c r="D106" s="52">
        <v>351</v>
      </c>
      <c r="E106" s="16" t="s">
        <v>78</v>
      </c>
      <c r="F106" s="85">
        <v>140000</v>
      </c>
      <c r="G106" s="77">
        <v>69998</v>
      </c>
      <c r="H106" s="71">
        <f t="shared" si="47"/>
        <v>3889</v>
      </c>
      <c r="I106" s="69">
        <f t="shared" si="44"/>
        <v>748</v>
      </c>
      <c r="J106" s="99">
        <f t="shared" si="45"/>
        <v>4637</v>
      </c>
      <c r="K106" s="106">
        <f t="shared" si="43"/>
        <v>66109</v>
      </c>
    </row>
    <row r="107" spans="1:11" ht="15.75">
      <c r="A107" s="14">
        <v>8</v>
      </c>
      <c r="B107" s="14" t="s">
        <v>224</v>
      </c>
      <c r="C107" s="16" t="s">
        <v>309</v>
      </c>
      <c r="D107" s="52">
        <v>20</v>
      </c>
      <c r="E107" s="16" t="s">
        <v>78</v>
      </c>
      <c r="F107" s="85">
        <v>100000</v>
      </c>
      <c r="G107" s="77">
        <v>81820</v>
      </c>
      <c r="H107" s="71">
        <v>4545</v>
      </c>
      <c r="I107" s="69">
        <f t="shared" si="44"/>
        <v>874</v>
      </c>
      <c r="J107" s="99">
        <f t="shared" ref="J107:J108" si="48">SUM(H107:I107)</f>
        <v>5419</v>
      </c>
      <c r="K107" s="106">
        <f t="shared" si="43"/>
        <v>77275</v>
      </c>
    </row>
    <row r="108" spans="1:11" ht="15.75">
      <c r="A108" s="14">
        <v>9</v>
      </c>
      <c r="B108" s="14" t="s">
        <v>224</v>
      </c>
      <c r="C108" s="16" t="s">
        <v>313</v>
      </c>
      <c r="D108" s="52">
        <v>28</v>
      </c>
      <c r="E108" s="16" t="s">
        <v>78</v>
      </c>
      <c r="F108" s="85">
        <v>120000</v>
      </c>
      <c r="G108" s="77">
        <v>106468</v>
      </c>
      <c r="H108" s="71">
        <v>3383</v>
      </c>
      <c r="I108" s="69">
        <f t="shared" si="44"/>
        <v>1138</v>
      </c>
      <c r="J108" s="99">
        <f t="shared" si="48"/>
        <v>4521</v>
      </c>
      <c r="K108" s="106">
        <f t="shared" si="43"/>
        <v>103085</v>
      </c>
    </row>
    <row r="109" spans="1:11" ht="15.75">
      <c r="A109" s="14">
        <v>10</v>
      </c>
      <c r="B109" s="14" t="s">
        <v>132</v>
      </c>
      <c r="C109" s="16" t="s">
        <v>139</v>
      </c>
      <c r="D109" s="52">
        <v>254</v>
      </c>
      <c r="E109" s="16" t="s">
        <v>78</v>
      </c>
      <c r="F109" s="85">
        <v>140000</v>
      </c>
      <c r="G109" s="77">
        <v>50553</v>
      </c>
      <c r="H109" s="71">
        <f t="shared" si="47"/>
        <v>3889</v>
      </c>
      <c r="I109" s="69">
        <f t="shared" si="44"/>
        <v>540</v>
      </c>
      <c r="J109" s="99">
        <f t="shared" si="45"/>
        <v>4429</v>
      </c>
      <c r="K109" s="106">
        <f t="shared" si="43"/>
        <v>46664</v>
      </c>
    </row>
    <row r="110" spans="1:11" ht="15.75">
      <c r="A110" s="14">
        <v>11</v>
      </c>
      <c r="B110" s="14" t="s">
        <v>266</v>
      </c>
      <c r="C110" s="16" t="s">
        <v>263</v>
      </c>
      <c r="D110" s="52">
        <v>387</v>
      </c>
      <c r="E110" s="16" t="s">
        <v>78</v>
      </c>
      <c r="F110" s="85">
        <v>85000</v>
      </c>
      <c r="G110" s="77">
        <v>54307</v>
      </c>
      <c r="H110" s="71">
        <f t="shared" si="47"/>
        <v>2361</v>
      </c>
      <c r="I110" s="69">
        <f t="shared" si="44"/>
        <v>580</v>
      </c>
      <c r="J110" s="99">
        <f t="shared" si="45"/>
        <v>2941</v>
      </c>
      <c r="K110" s="106">
        <f t="shared" si="43"/>
        <v>51946</v>
      </c>
    </row>
    <row r="111" spans="1:11" ht="15.75">
      <c r="A111" s="14">
        <v>12</v>
      </c>
      <c r="B111" s="14" t="s">
        <v>266</v>
      </c>
      <c r="C111" s="16" t="s">
        <v>288</v>
      </c>
      <c r="D111" s="52">
        <v>415</v>
      </c>
      <c r="E111" s="16" t="s">
        <v>78</v>
      </c>
      <c r="F111" s="85">
        <v>90000</v>
      </c>
      <c r="G111" s="77">
        <v>39375</v>
      </c>
      <c r="H111" s="71">
        <v>5625</v>
      </c>
      <c r="I111" s="69">
        <f t="shared" si="44"/>
        <v>421</v>
      </c>
      <c r="J111" s="99">
        <f t="shared" ref="J111:J114" si="49">SUM(H111:I111)</f>
        <v>6046</v>
      </c>
      <c r="K111" s="106">
        <f t="shared" si="43"/>
        <v>33750</v>
      </c>
    </row>
    <row r="112" spans="1:11" ht="15.75">
      <c r="A112" s="14">
        <v>13</v>
      </c>
      <c r="B112" s="14" t="s">
        <v>266</v>
      </c>
      <c r="C112" s="16" t="s">
        <v>330</v>
      </c>
      <c r="D112" s="52">
        <v>52</v>
      </c>
      <c r="E112" s="16" t="s">
        <v>78</v>
      </c>
      <c r="F112" s="85">
        <v>120000</v>
      </c>
      <c r="G112" s="77">
        <v>116667</v>
      </c>
      <c r="H112" s="71">
        <v>3333</v>
      </c>
      <c r="I112" s="69">
        <f t="shared" si="44"/>
        <v>1247</v>
      </c>
      <c r="J112" s="99">
        <f t="shared" si="49"/>
        <v>4580</v>
      </c>
      <c r="K112" s="106">
        <f t="shared" si="43"/>
        <v>113334</v>
      </c>
    </row>
    <row r="113" spans="1:11" ht="15.75">
      <c r="A113" s="14">
        <v>14</v>
      </c>
      <c r="B113" s="14" t="s">
        <v>266</v>
      </c>
      <c r="C113" s="16" t="s">
        <v>331</v>
      </c>
      <c r="D113" s="52">
        <v>54</v>
      </c>
      <c r="E113" s="16" t="s">
        <v>78</v>
      </c>
      <c r="F113" s="85">
        <v>110000</v>
      </c>
      <c r="G113" s="77">
        <v>106944</v>
      </c>
      <c r="H113" s="71">
        <v>3056</v>
      </c>
      <c r="I113" s="69">
        <f t="shared" si="44"/>
        <v>1143</v>
      </c>
      <c r="J113" s="99">
        <f t="shared" si="49"/>
        <v>4199</v>
      </c>
      <c r="K113" s="106">
        <f t="shared" si="43"/>
        <v>103888</v>
      </c>
    </row>
    <row r="114" spans="1:11" ht="15.75">
      <c r="A114" s="14">
        <v>15</v>
      </c>
      <c r="B114" s="14" t="s">
        <v>132</v>
      </c>
      <c r="C114" s="16" t="s">
        <v>133</v>
      </c>
      <c r="D114" s="52">
        <v>32</v>
      </c>
      <c r="E114" s="16" t="s">
        <v>78</v>
      </c>
      <c r="F114" s="85">
        <v>150000</v>
      </c>
      <c r="G114" s="77">
        <v>137499</v>
      </c>
      <c r="H114" s="71">
        <v>4167</v>
      </c>
      <c r="I114" s="69">
        <f t="shared" si="44"/>
        <v>1469</v>
      </c>
      <c r="J114" s="99">
        <f t="shared" si="49"/>
        <v>5636</v>
      </c>
      <c r="K114" s="106">
        <f t="shared" si="43"/>
        <v>133332</v>
      </c>
    </row>
    <row r="115" spans="1:11" ht="16.5">
      <c r="A115" s="14"/>
      <c r="B115" s="13" t="s">
        <v>4</v>
      </c>
      <c r="C115" s="20"/>
      <c r="D115" s="46"/>
      <c r="E115" s="20"/>
      <c r="F115" s="72">
        <f>SUM(F100:F114)</f>
        <v>1649000</v>
      </c>
      <c r="G115" s="72">
        <f t="shared" ref="G115:K115" si="50">SUM(G100:G114)</f>
        <v>1039075</v>
      </c>
      <c r="H115" s="72">
        <f t="shared" si="50"/>
        <v>51596</v>
      </c>
      <c r="I115" s="72">
        <f t="shared" si="50"/>
        <v>11102</v>
      </c>
      <c r="J115" s="72">
        <f t="shared" si="50"/>
        <v>62698</v>
      </c>
      <c r="K115" s="72">
        <f t="shared" si="50"/>
        <v>987479</v>
      </c>
    </row>
    <row r="116" spans="1:11" ht="16.5">
      <c r="A116" s="34"/>
      <c r="B116" s="29"/>
      <c r="C116" s="30"/>
      <c r="D116" s="48"/>
      <c r="E116" s="30"/>
      <c r="F116" s="74"/>
      <c r="G116" s="74"/>
      <c r="H116" s="74"/>
      <c r="I116" s="74"/>
      <c r="J116" s="74"/>
      <c r="K116" s="100"/>
    </row>
    <row r="117" spans="1:11" ht="16.5">
      <c r="A117" s="34"/>
      <c r="B117" s="29" t="s">
        <v>284</v>
      </c>
      <c r="C117" s="30"/>
      <c r="D117" s="30"/>
      <c r="E117" s="30"/>
      <c r="F117" s="78"/>
      <c r="G117" s="79"/>
      <c r="H117" s="74"/>
      <c r="I117" s="80"/>
      <c r="J117" s="74"/>
      <c r="K117" s="55"/>
    </row>
    <row r="118" spans="1:11" ht="15.75">
      <c r="A118" s="14">
        <v>1</v>
      </c>
      <c r="B118" s="14" t="s">
        <v>285</v>
      </c>
      <c r="C118" s="16" t="s">
        <v>315</v>
      </c>
      <c r="D118" s="52">
        <v>30</v>
      </c>
      <c r="E118" s="16" t="s">
        <v>78</v>
      </c>
      <c r="F118" s="85">
        <v>100000</v>
      </c>
      <c r="G118" s="77">
        <v>91666</v>
      </c>
      <c r="H118" s="71">
        <v>2778</v>
      </c>
      <c r="I118" s="69">
        <f>ROUND(G118*13%*30/365,0)</f>
        <v>979</v>
      </c>
      <c r="J118" s="99">
        <f>SUM(H118:I118)</f>
        <v>3757</v>
      </c>
      <c r="K118" s="106">
        <f t="shared" ref="K118:K120" si="51">G118-H118</f>
        <v>88888</v>
      </c>
    </row>
    <row r="119" spans="1:11" ht="15.75">
      <c r="A119" s="14">
        <v>1</v>
      </c>
      <c r="B119" s="14" t="s">
        <v>285</v>
      </c>
      <c r="C119" s="16" t="s">
        <v>323</v>
      </c>
      <c r="D119" s="52">
        <v>42</v>
      </c>
      <c r="E119" s="16" t="s">
        <v>78</v>
      </c>
      <c r="F119" s="85">
        <v>80000</v>
      </c>
      <c r="G119" s="77">
        <v>77778</v>
      </c>
      <c r="H119" s="71">
        <v>2222</v>
      </c>
      <c r="I119" s="69">
        <f t="shared" ref="I119:I120" si="52">ROUND(G119*13%*30/365,0)</f>
        <v>831</v>
      </c>
      <c r="J119" s="99">
        <f>SUM(H119:I119)</f>
        <v>3053</v>
      </c>
      <c r="K119" s="106">
        <f t="shared" si="51"/>
        <v>75556</v>
      </c>
    </row>
    <row r="120" spans="1:11" ht="15.75">
      <c r="A120" s="14">
        <v>1</v>
      </c>
      <c r="B120" s="14" t="s">
        <v>285</v>
      </c>
      <c r="C120" s="16" t="s">
        <v>324</v>
      </c>
      <c r="D120" s="52">
        <v>44</v>
      </c>
      <c r="E120" s="16" t="s">
        <v>78</v>
      </c>
      <c r="F120" s="85">
        <v>150000</v>
      </c>
      <c r="G120" s="77">
        <v>145833</v>
      </c>
      <c r="H120" s="71">
        <v>4167</v>
      </c>
      <c r="I120" s="69">
        <f t="shared" si="52"/>
        <v>1558</v>
      </c>
      <c r="J120" s="99">
        <f>SUM(H120:I120)</f>
        <v>5725</v>
      </c>
      <c r="K120" s="106">
        <f t="shared" si="51"/>
        <v>141666</v>
      </c>
    </row>
    <row r="121" spans="1:11" ht="16.5">
      <c r="A121" s="14"/>
      <c r="B121" s="13" t="s">
        <v>4</v>
      </c>
      <c r="C121" s="20"/>
      <c r="D121" s="46"/>
      <c r="E121" s="20"/>
      <c r="F121" s="72">
        <f>SUM(F118:F120)</f>
        <v>330000</v>
      </c>
      <c r="G121" s="72">
        <f t="shared" ref="G121:K121" si="53">SUM(G118:G120)</f>
        <v>315277</v>
      </c>
      <c r="H121" s="72">
        <f t="shared" si="53"/>
        <v>9167</v>
      </c>
      <c r="I121" s="72">
        <f t="shared" si="53"/>
        <v>3368</v>
      </c>
      <c r="J121" s="72">
        <f t="shared" si="53"/>
        <v>12535</v>
      </c>
      <c r="K121" s="72">
        <f t="shared" si="53"/>
        <v>306110</v>
      </c>
    </row>
    <row r="122" spans="1:11" ht="16.5">
      <c r="A122" s="34"/>
      <c r="B122" s="29"/>
      <c r="C122" s="30"/>
      <c r="D122" s="48"/>
      <c r="E122" s="30"/>
      <c r="F122" s="74"/>
      <c r="G122" s="74"/>
      <c r="H122" s="74"/>
      <c r="I122" s="74"/>
      <c r="J122" s="74"/>
      <c r="K122" s="55"/>
    </row>
    <row r="123" spans="1:11" ht="16.5">
      <c r="A123" s="34"/>
      <c r="B123" s="29" t="s">
        <v>109</v>
      </c>
      <c r="C123" s="30"/>
      <c r="D123" s="48"/>
      <c r="E123" s="30"/>
      <c r="F123" s="86"/>
      <c r="G123" s="79"/>
      <c r="H123" s="74"/>
      <c r="I123" s="80"/>
      <c r="J123" s="74"/>
      <c r="K123" s="55"/>
    </row>
    <row r="124" spans="1:11" ht="15.75">
      <c r="A124" s="14">
        <v>1</v>
      </c>
      <c r="B124" s="14" t="s">
        <v>110</v>
      </c>
      <c r="C124" s="16" t="s">
        <v>111</v>
      </c>
      <c r="D124" s="52">
        <v>225</v>
      </c>
      <c r="E124" s="16" t="s">
        <v>78</v>
      </c>
      <c r="F124" s="85">
        <v>86000</v>
      </c>
      <c r="G124" s="77">
        <v>28664</v>
      </c>
      <c r="H124" s="71">
        <f t="shared" ref="H124:H137" si="54">ROUND(F124/36,0)</f>
        <v>2389</v>
      </c>
      <c r="I124" s="69">
        <f>ROUND(G124*13%*30/365,0)</f>
        <v>306</v>
      </c>
      <c r="J124" s="99">
        <f t="shared" ref="J124:J139" si="55">SUM(H124:I124)</f>
        <v>2695</v>
      </c>
      <c r="K124" s="106">
        <f t="shared" ref="K124:K139" si="56">G124-H124</f>
        <v>26275</v>
      </c>
    </row>
    <row r="125" spans="1:11" ht="15.75">
      <c r="A125" s="14">
        <v>2</v>
      </c>
      <c r="B125" s="14" t="s">
        <v>110</v>
      </c>
      <c r="C125" s="16" t="s">
        <v>112</v>
      </c>
      <c r="D125" s="52">
        <v>226</v>
      </c>
      <c r="E125" s="16" t="s">
        <v>78</v>
      </c>
      <c r="F125" s="85">
        <v>93000</v>
      </c>
      <c r="G125" s="77">
        <v>31008</v>
      </c>
      <c r="H125" s="71">
        <f t="shared" si="54"/>
        <v>2583</v>
      </c>
      <c r="I125" s="69">
        <f t="shared" ref="I125:I138" si="57">ROUND(G125*13%*30/365,0)</f>
        <v>331</v>
      </c>
      <c r="J125" s="99">
        <f t="shared" si="55"/>
        <v>2914</v>
      </c>
      <c r="K125" s="106">
        <f t="shared" si="56"/>
        <v>28425</v>
      </c>
    </row>
    <row r="126" spans="1:11" ht="15.75">
      <c r="A126" s="14">
        <v>3</v>
      </c>
      <c r="B126" s="14" t="s">
        <v>110</v>
      </c>
      <c r="C126" s="16" t="s">
        <v>113</v>
      </c>
      <c r="D126" s="52">
        <v>227</v>
      </c>
      <c r="E126" s="16" t="s">
        <v>78</v>
      </c>
      <c r="F126" s="85">
        <v>68000</v>
      </c>
      <c r="G126" s="77">
        <v>22664</v>
      </c>
      <c r="H126" s="71">
        <f t="shared" si="54"/>
        <v>1889</v>
      </c>
      <c r="I126" s="69">
        <f t="shared" si="57"/>
        <v>242</v>
      </c>
      <c r="J126" s="99">
        <f t="shared" si="55"/>
        <v>2131</v>
      </c>
      <c r="K126" s="106">
        <f t="shared" si="56"/>
        <v>20775</v>
      </c>
    </row>
    <row r="127" spans="1:11" ht="15.75">
      <c r="A127" s="14">
        <v>4</v>
      </c>
      <c r="B127" s="14" t="s">
        <v>110</v>
      </c>
      <c r="C127" s="16" t="s">
        <v>114</v>
      </c>
      <c r="D127" s="52">
        <v>228</v>
      </c>
      <c r="E127" s="16" t="s">
        <v>78</v>
      </c>
      <c r="F127" s="85">
        <v>55000</v>
      </c>
      <c r="G127" s="77">
        <v>4834</v>
      </c>
      <c r="H127" s="71">
        <v>689</v>
      </c>
      <c r="I127" s="69">
        <f t="shared" si="57"/>
        <v>52</v>
      </c>
      <c r="J127" s="99">
        <f t="shared" si="55"/>
        <v>741</v>
      </c>
      <c r="K127" s="106">
        <f t="shared" si="56"/>
        <v>4145</v>
      </c>
    </row>
    <row r="128" spans="1:11" ht="15.75">
      <c r="A128" s="14">
        <v>5</v>
      </c>
      <c r="B128" s="14" t="s">
        <v>109</v>
      </c>
      <c r="C128" s="16" t="s">
        <v>115</v>
      </c>
      <c r="D128" s="52">
        <v>229</v>
      </c>
      <c r="E128" s="16" t="s">
        <v>78</v>
      </c>
      <c r="F128" s="85">
        <v>141000</v>
      </c>
      <c r="G128" s="77">
        <v>46992</v>
      </c>
      <c r="H128" s="71">
        <f t="shared" si="54"/>
        <v>3917</v>
      </c>
      <c r="I128" s="69">
        <f t="shared" si="57"/>
        <v>502</v>
      </c>
      <c r="J128" s="99">
        <f t="shared" si="55"/>
        <v>4419</v>
      </c>
      <c r="K128" s="106">
        <f t="shared" si="56"/>
        <v>43075</v>
      </c>
    </row>
    <row r="129" spans="1:13" ht="15.75">
      <c r="A129" s="14">
        <v>6</v>
      </c>
      <c r="B129" s="14" t="s">
        <v>110</v>
      </c>
      <c r="C129" s="16" t="s">
        <v>116</v>
      </c>
      <c r="D129" s="52">
        <v>234</v>
      </c>
      <c r="E129" s="16" t="s">
        <v>78</v>
      </c>
      <c r="F129" s="85">
        <v>160000</v>
      </c>
      <c r="G129" s="77">
        <v>53344</v>
      </c>
      <c r="H129" s="71">
        <f t="shared" si="54"/>
        <v>4444</v>
      </c>
      <c r="I129" s="69">
        <f t="shared" si="57"/>
        <v>570</v>
      </c>
      <c r="J129" s="99">
        <f t="shared" si="55"/>
        <v>5014</v>
      </c>
      <c r="K129" s="106">
        <f t="shared" si="56"/>
        <v>48900</v>
      </c>
    </row>
    <row r="130" spans="1:13" ht="15.75">
      <c r="A130" s="14">
        <v>7</v>
      </c>
      <c r="B130" s="14" t="s">
        <v>109</v>
      </c>
      <c r="C130" s="16" t="s">
        <v>213</v>
      </c>
      <c r="D130" s="52">
        <v>333</v>
      </c>
      <c r="E130" s="16" t="s">
        <v>78</v>
      </c>
      <c r="F130" s="85">
        <v>195000</v>
      </c>
      <c r="G130" s="77">
        <v>86035</v>
      </c>
      <c r="H130" s="71">
        <v>5735</v>
      </c>
      <c r="I130" s="69">
        <f t="shared" si="57"/>
        <v>919</v>
      </c>
      <c r="J130" s="99">
        <f t="shared" si="55"/>
        <v>6654</v>
      </c>
      <c r="K130" s="106">
        <f t="shared" si="56"/>
        <v>80300</v>
      </c>
      <c r="M130" s="96"/>
    </row>
    <row r="131" spans="1:13" ht="15.75">
      <c r="A131" s="14">
        <v>8</v>
      </c>
      <c r="B131" s="14" t="s">
        <v>109</v>
      </c>
      <c r="C131" s="16" t="s">
        <v>175</v>
      </c>
      <c r="D131" s="52">
        <v>300</v>
      </c>
      <c r="E131" s="16" t="s">
        <v>78</v>
      </c>
      <c r="F131" s="85">
        <v>95000</v>
      </c>
      <c r="G131" s="77">
        <v>39581</v>
      </c>
      <c r="H131" s="71">
        <f t="shared" si="54"/>
        <v>2639</v>
      </c>
      <c r="I131" s="69">
        <f t="shared" si="57"/>
        <v>423</v>
      </c>
      <c r="J131" s="99">
        <f t="shared" si="55"/>
        <v>3062</v>
      </c>
      <c r="K131" s="106">
        <f t="shared" si="56"/>
        <v>36942</v>
      </c>
      <c r="M131" s="96"/>
    </row>
    <row r="132" spans="1:13" ht="15.75">
      <c r="A132" s="14">
        <v>9</v>
      </c>
      <c r="B132" s="14" t="s">
        <v>109</v>
      </c>
      <c r="C132" s="16" t="s">
        <v>299</v>
      </c>
      <c r="D132" s="52">
        <v>6</v>
      </c>
      <c r="E132" s="16" t="s">
        <v>78</v>
      </c>
      <c r="F132" s="85">
        <v>60000</v>
      </c>
      <c r="G132" s="77">
        <v>40000</v>
      </c>
      <c r="H132" s="71">
        <v>4000</v>
      </c>
      <c r="I132" s="69">
        <f t="shared" si="57"/>
        <v>427</v>
      </c>
      <c r="J132" s="99">
        <f t="shared" si="55"/>
        <v>4427</v>
      </c>
      <c r="K132" s="106">
        <f t="shared" si="56"/>
        <v>36000</v>
      </c>
      <c r="M132" s="96"/>
    </row>
    <row r="133" spans="1:13" ht="15.75">
      <c r="A133" s="14">
        <v>10</v>
      </c>
      <c r="B133" s="14" t="s">
        <v>169</v>
      </c>
      <c r="C133" s="16" t="s">
        <v>170</v>
      </c>
      <c r="D133" s="52">
        <v>294</v>
      </c>
      <c r="E133" s="16" t="s">
        <v>78</v>
      </c>
      <c r="F133" s="85">
        <v>55000</v>
      </c>
      <c r="G133" s="77">
        <v>22912</v>
      </c>
      <c r="H133" s="71">
        <f t="shared" si="54"/>
        <v>1528</v>
      </c>
      <c r="I133" s="69">
        <f t="shared" si="57"/>
        <v>245</v>
      </c>
      <c r="J133" s="99">
        <f t="shared" si="55"/>
        <v>1773</v>
      </c>
      <c r="K133" s="106">
        <f t="shared" si="56"/>
        <v>21384</v>
      </c>
    </row>
    <row r="134" spans="1:13" ht="15.75">
      <c r="A134" s="14">
        <v>11</v>
      </c>
      <c r="B134" s="14" t="s">
        <v>169</v>
      </c>
      <c r="C134" s="16" t="s">
        <v>209</v>
      </c>
      <c r="D134" s="52">
        <v>327</v>
      </c>
      <c r="E134" s="16" t="s">
        <v>78</v>
      </c>
      <c r="F134" s="85">
        <v>90000</v>
      </c>
      <c r="G134" s="77">
        <v>40000</v>
      </c>
      <c r="H134" s="71">
        <f t="shared" si="54"/>
        <v>2500</v>
      </c>
      <c r="I134" s="69">
        <f t="shared" si="57"/>
        <v>427</v>
      </c>
      <c r="J134" s="99">
        <f t="shared" si="55"/>
        <v>2927</v>
      </c>
      <c r="K134" s="106">
        <f t="shared" si="56"/>
        <v>37500</v>
      </c>
    </row>
    <row r="135" spans="1:13" ht="15.75">
      <c r="A135" s="14">
        <v>12</v>
      </c>
      <c r="B135" s="14" t="s">
        <v>169</v>
      </c>
      <c r="C135" s="16" t="s">
        <v>208</v>
      </c>
      <c r="D135" s="52">
        <v>326</v>
      </c>
      <c r="E135" s="16" t="s">
        <v>78</v>
      </c>
      <c r="F135" s="85">
        <v>135000</v>
      </c>
      <c r="G135" s="77">
        <v>60000</v>
      </c>
      <c r="H135" s="71">
        <f t="shared" si="54"/>
        <v>3750</v>
      </c>
      <c r="I135" s="69">
        <f t="shared" si="57"/>
        <v>641</v>
      </c>
      <c r="J135" s="99">
        <f t="shared" si="55"/>
        <v>4391</v>
      </c>
      <c r="K135" s="106">
        <f t="shared" si="56"/>
        <v>56250</v>
      </c>
    </row>
    <row r="136" spans="1:13" ht="15.75">
      <c r="A136" s="14">
        <v>13</v>
      </c>
      <c r="B136" s="14" t="s">
        <v>169</v>
      </c>
      <c r="C136" s="16" t="s">
        <v>171</v>
      </c>
      <c r="D136" s="52">
        <v>295</v>
      </c>
      <c r="E136" s="16" t="s">
        <v>78</v>
      </c>
      <c r="F136" s="85">
        <v>80000</v>
      </c>
      <c r="G136" s="77">
        <v>33338</v>
      </c>
      <c r="H136" s="71">
        <f t="shared" si="54"/>
        <v>2222</v>
      </c>
      <c r="I136" s="69">
        <f t="shared" si="57"/>
        <v>356</v>
      </c>
      <c r="J136" s="99">
        <f t="shared" si="55"/>
        <v>2578</v>
      </c>
      <c r="K136" s="106">
        <f t="shared" si="56"/>
        <v>31116</v>
      </c>
    </row>
    <row r="137" spans="1:13" ht="15.75">
      <c r="A137" s="14">
        <v>14</v>
      </c>
      <c r="B137" s="14" t="s">
        <v>273</v>
      </c>
      <c r="C137" s="16" t="s">
        <v>274</v>
      </c>
      <c r="D137" s="52">
        <v>393</v>
      </c>
      <c r="E137" s="16" t="s">
        <v>78</v>
      </c>
      <c r="F137" s="85">
        <v>80000</v>
      </c>
      <c r="G137" s="77">
        <v>53336</v>
      </c>
      <c r="H137" s="71">
        <f t="shared" si="54"/>
        <v>2222</v>
      </c>
      <c r="I137" s="69">
        <f t="shared" si="57"/>
        <v>570</v>
      </c>
      <c r="J137" s="99">
        <f t="shared" si="55"/>
        <v>2792</v>
      </c>
      <c r="K137" s="106">
        <f t="shared" si="56"/>
        <v>51114</v>
      </c>
    </row>
    <row r="138" spans="1:13" ht="15.75">
      <c r="A138" s="14">
        <v>15</v>
      </c>
      <c r="B138" s="14" t="s">
        <v>273</v>
      </c>
      <c r="C138" s="16" t="s">
        <v>275</v>
      </c>
      <c r="D138" s="52">
        <v>394</v>
      </c>
      <c r="E138" s="16" t="s">
        <v>78</v>
      </c>
      <c r="F138" s="85">
        <v>89000</v>
      </c>
      <c r="G138" s="77">
        <v>59336</v>
      </c>
      <c r="H138" s="71">
        <f>ROUND(F138/36,0)</f>
        <v>2472</v>
      </c>
      <c r="I138" s="69">
        <f t="shared" si="57"/>
        <v>634</v>
      </c>
      <c r="J138" s="99">
        <f t="shared" si="55"/>
        <v>3106</v>
      </c>
      <c r="K138" s="106">
        <f t="shared" si="56"/>
        <v>56864</v>
      </c>
    </row>
    <row r="139" spans="1:13" ht="15.75">
      <c r="A139" s="14">
        <v>16</v>
      </c>
      <c r="B139" s="57" t="s">
        <v>109</v>
      </c>
      <c r="C139" s="58" t="s">
        <v>272</v>
      </c>
      <c r="D139" s="64">
        <v>14</v>
      </c>
      <c r="E139" s="58" t="s">
        <v>39</v>
      </c>
      <c r="F139" s="89">
        <v>42000</v>
      </c>
      <c r="G139" s="82">
        <v>20994</v>
      </c>
      <c r="H139" s="83">
        <v>1167</v>
      </c>
      <c r="I139" s="83">
        <f>ROUND(G139*11.5%*30/365,0)</f>
        <v>198</v>
      </c>
      <c r="J139" s="83">
        <f t="shared" si="55"/>
        <v>1365</v>
      </c>
      <c r="K139" s="83">
        <f t="shared" si="56"/>
        <v>19827</v>
      </c>
    </row>
    <row r="140" spans="1:13" ht="16.5">
      <c r="A140" s="34"/>
      <c r="B140" s="13" t="s">
        <v>4</v>
      </c>
      <c r="C140" s="20"/>
      <c r="D140" s="20"/>
      <c r="E140" s="20"/>
      <c r="F140" s="72">
        <f t="shared" ref="F140:K140" si="58">SUM(F124:F139)</f>
        <v>1524000</v>
      </c>
      <c r="G140" s="72">
        <f t="shared" si="58"/>
        <v>643038</v>
      </c>
      <c r="H140" s="72">
        <f t="shared" si="58"/>
        <v>44146</v>
      </c>
      <c r="I140" s="72">
        <f t="shared" si="58"/>
        <v>6843</v>
      </c>
      <c r="J140" s="72">
        <f t="shared" si="58"/>
        <v>50989</v>
      </c>
      <c r="K140" s="72">
        <f t="shared" si="58"/>
        <v>598892</v>
      </c>
    </row>
    <row r="141" spans="1:13" ht="16.5">
      <c r="A141" s="34"/>
      <c r="B141" s="29"/>
      <c r="C141" s="30"/>
      <c r="D141" s="30"/>
      <c r="E141" s="30"/>
      <c r="F141" s="74"/>
      <c r="G141" s="79"/>
      <c r="H141" s="74"/>
      <c r="I141" s="80"/>
      <c r="J141" s="74"/>
      <c r="K141" s="55"/>
    </row>
    <row r="142" spans="1:13" ht="16.5">
      <c r="A142" s="14"/>
      <c r="B142" s="29" t="s">
        <v>125</v>
      </c>
      <c r="C142" s="30"/>
      <c r="D142" s="30"/>
      <c r="E142" s="30"/>
      <c r="F142" s="78"/>
      <c r="G142" s="79"/>
      <c r="H142" s="74"/>
      <c r="I142" s="80"/>
      <c r="J142" s="74"/>
      <c r="K142" s="55"/>
    </row>
    <row r="143" spans="1:13" ht="15.75">
      <c r="A143" s="14">
        <v>1</v>
      </c>
      <c r="B143" s="14" t="s">
        <v>126</v>
      </c>
      <c r="C143" s="16" t="s">
        <v>127</v>
      </c>
      <c r="D143" s="17">
        <v>247</v>
      </c>
      <c r="E143" s="16" t="s">
        <v>78</v>
      </c>
      <c r="F143" s="70">
        <v>100000</v>
      </c>
      <c r="G143" s="70">
        <v>36106</v>
      </c>
      <c r="H143" s="71">
        <f t="shared" ref="H143" si="59">ROUND(F143/36,0)</f>
        <v>2778</v>
      </c>
      <c r="I143" s="69">
        <f>ROUND(G143*13%*30/365,0)</f>
        <v>386</v>
      </c>
      <c r="J143" s="102">
        <f t="shared" ref="J143" si="60">SUM(H143:I143)</f>
        <v>3164</v>
      </c>
      <c r="K143" s="106">
        <f t="shared" ref="K143:K150" si="61">G143-H143</f>
        <v>33328</v>
      </c>
    </row>
    <row r="144" spans="1:13" ht="15.75">
      <c r="A144" s="14">
        <v>2</v>
      </c>
      <c r="B144" s="14" t="s">
        <v>137</v>
      </c>
      <c r="C144" s="16" t="s">
        <v>138</v>
      </c>
      <c r="D144" s="17">
        <v>253</v>
      </c>
      <c r="E144" s="16" t="s">
        <v>78</v>
      </c>
      <c r="F144" s="70">
        <v>100000</v>
      </c>
      <c r="G144" s="70">
        <v>36106</v>
      </c>
      <c r="H144" s="71">
        <f>ROUND(F144/36,0)</f>
        <v>2778</v>
      </c>
      <c r="I144" s="69">
        <f t="shared" ref="I144:I150" si="62">ROUND(G144*13%*30/365,0)</f>
        <v>386</v>
      </c>
      <c r="J144" s="102">
        <f>SUM(H144:I144)</f>
        <v>3164</v>
      </c>
      <c r="K144" s="106">
        <f t="shared" si="61"/>
        <v>33328</v>
      </c>
    </row>
    <row r="145" spans="1:11" ht="15.75">
      <c r="A145" s="14">
        <v>3</v>
      </c>
      <c r="B145" s="14" t="s">
        <v>137</v>
      </c>
      <c r="C145" s="16" t="s">
        <v>207</v>
      </c>
      <c r="D145" s="17">
        <v>325</v>
      </c>
      <c r="E145" s="16" t="s">
        <v>78</v>
      </c>
      <c r="F145" s="70">
        <v>50000</v>
      </c>
      <c r="G145" s="70">
        <v>8340</v>
      </c>
      <c r="H145" s="71">
        <f>ROUND(F145/24,0)</f>
        <v>2083</v>
      </c>
      <c r="I145" s="69">
        <f t="shared" si="62"/>
        <v>89</v>
      </c>
      <c r="J145" s="102">
        <f>SUM(H145:I145)</f>
        <v>2172</v>
      </c>
      <c r="K145" s="106">
        <f t="shared" si="61"/>
        <v>6257</v>
      </c>
    </row>
    <row r="146" spans="1:11" ht="15.75">
      <c r="A146" s="14">
        <v>4</v>
      </c>
      <c r="B146" s="14" t="s">
        <v>137</v>
      </c>
      <c r="C146" s="16" t="s">
        <v>230</v>
      </c>
      <c r="D146" s="17">
        <v>355</v>
      </c>
      <c r="E146" s="16" t="s">
        <v>78</v>
      </c>
      <c r="F146" s="70">
        <v>50000</v>
      </c>
      <c r="G146" s="70">
        <v>24998</v>
      </c>
      <c r="H146" s="71">
        <f>ROUND(F146/36,0)</f>
        <v>1389</v>
      </c>
      <c r="I146" s="69">
        <f t="shared" si="62"/>
        <v>267</v>
      </c>
      <c r="J146" s="102">
        <f>SUM(H146:I146)</f>
        <v>1656</v>
      </c>
      <c r="K146" s="106">
        <f t="shared" si="61"/>
        <v>23609</v>
      </c>
    </row>
    <row r="147" spans="1:11" ht="16.5">
      <c r="A147" s="14">
        <v>5</v>
      </c>
      <c r="B147" s="14" t="s">
        <v>151</v>
      </c>
      <c r="C147" s="16" t="s">
        <v>152</v>
      </c>
      <c r="D147" s="22">
        <v>272</v>
      </c>
      <c r="E147" s="22" t="s">
        <v>78</v>
      </c>
      <c r="F147" s="85">
        <v>100000</v>
      </c>
      <c r="G147" s="77">
        <v>21438</v>
      </c>
      <c r="H147" s="71">
        <f>ROUND(F147/28,0)</f>
        <v>3571</v>
      </c>
      <c r="I147" s="69">
        <f t="shared" si="62"/>
        <v>229</v>
      </c>
      <c r="J147" s="99">
        <f>SUM(H147:I147)</f>
        <v>3800</v>
      </c>
      <c r="K147" s="106">
        <f t="shared" si="61"/>
        <v>17867</v>
      </c>
    </row>
    <row r="148" spans="1:11" ht="16.5">
      <c r="A148" s="14">
        <v>6</v>
      </c>
      <c r="B148" s="14" t="s">
        <v>151</v>
      </c>
      <c r="C148" s="16" t="s">
        <v>177</v>
      </c>
      <c r="D148" s="22">
        <v>302</v>
      </c>
      <c r="E148" s="22" t="s">
        <v>78</v>
      </c>
      <c r="F148" s="85">
        <v>90000</v>
      </c>
      <c r="G148" s="77">
        <v>37500</v>
      </c>
      <c r="H148" s="71">
        <f>ROUND(F148/36,0)</f>
        <v>2500</v>
      </c>
      <c r="I148" s="69">
        <f t="shared" si="62"/>
        <v>401</v>
      </c>
      <c r="J148" s="99">
        <f t="shared" ref="J148:J149" si="63">SUM(H148:I148)</f>
        <v>2901</v>
      </c>
      <c r="K148" s="106">
        <f t="shared" si="61"/>
        <v>35000</v>
      </c>
    </row>
    <row r="149" spans="1:11" ht="16.5">
      <c r="A149" s="14">
        <v>7</v>
      </c>
      <c r="B149" s="14" t="s">
        <v>151</v>
      </c>
      <c r="C149" s="16" t="s">
        <v>178</v>
      </c>
      <c r="D149" s="22">
        <v>303</v>
      </c>
      <c r="E149" s="22" t="s">
        <v>78</v>
      </c>
      <c r="F149" s="85">
        <v>100000</v>
      </c>
      <c r="G149" s="77">
        <v>41662</v>
      </c>
      <c r="H149" s="71">
        <f>ROUND(F149/36,0)</f>
        <v>2778</v>
      </c>
      <c r="I149" s="69">
        <f t="shared" si="62"/>
        <v>445</v>
      </c>
      <c r="J149" s="99">
        <f t="shared" si="63"/>
        <v>3223</v>
      </c>
      <c r="K149" s="106">
        <f t="shared" si="61"/>
        <v>38884</v>
      </c>
    </row>
    <row r="150" spans="1:11" ht="15.75">
      <c r="A150" s="14">
        <v>8</v>
      </c>
      <c r="B150" s="14" t="s">
        <v>134</v>
      </c>
      <c r="C150" s="16" t="s">
        <v>245</v>
      </c>
      <c r="D150" s="52">
        <v>364</v>
      </c>
      <c r="E150" s="16" t="s">
        <v>78</v>
      </c>
      <c r="F150" s="85">
        <v>100000</v>
      </c>
      <c r="G150" s="70">
        <v>55552</v>
      </c>
      <c r="H150" s="71">
        <f>ROUND(F150/36,0)</f>
        <v>2778</v>
      </c>
      <c r="I150" s="69">
        <f t="shared" si="62"/>
        <v>594</v>
      </c>
      <c r="J150" s="102">
        <f>SUM(H150:I150)</f>
        <v>3372</v>
      </c>
      <c r="K150" s="106">
        <f t="shared" si="61"/>
        <v>52774</v>
      </c>
    </row>
    <row r="151" spans="1:11" ht="16.5">
      <c r="A151" s="34"/>
      <c r="B151" s="13" t="s">
        <v>4</v>
      </c>
      <c r="C151" s="20"/>
      <c r="D151" s="20"/>
      <c r="E151" s="20"/>
      <c r="F151" s="88">
        <f t="shared" ref="F151:K151" si="64">SUM(F143:F150)</f>
        <v>690000</v>
      </c>
      <c r="G151" s="88">
        <f t="shared" si="64"/>
        <v>261702</v>
      </c>
      <c r="H151" s="88">
        <f t="shared" si="64"/>
        <v>20655</v>
      </c>
      <c r="I151" s="88">
        <f t="shared" si="64"/>
        <v>2797</v>
      </c>
      <c r="J151" s="88">
        <f t="shared" si="64"/>
        <v>23452</v>
      </c>
      <c r="K151" s="88">
        <f t="shared" si="64"/>
        <v>241047</v>
      </c>
    </row>
    <row r="152" spans="1:11" ht="16.5">
      <c r="A152" s="34"/>
      <c r="B152" s="29"/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1" ht="16.5">
      <c r="A153" s="34"/>
      <c r="B153" s="29" t="s">
        <v>148</v>
      </c>
      <c r="C153" s="30"/>
      <c r="D153" s="48"/>
      <c r="E153" s="30"/>
      <c r="F153" s="86"/>
      <c r="G153" s="79"/>
      <c r="H153" s="74"/>
      <c r="I153" s="80"/>
      <c r="J153" s="74"/>
      <c r="K153" s="55"/>
    </row>
    <row r="154" spans="1:11" ht="15.75">
      <c r="A154" s="14">
        <v>1</v>
      </c>
      <c r="B154" s="14" t="s">
        <v>148</v>
      </c>
      <c r="C154" s="16" t="s">
        <v>205</v>
      </c>
      <c r="D154" s="52">
        <v>323</v>
      </c>
      <c r="E154" s="16" t="s">
        <v>78</v>
      </c>
      <c r="F154" s="85">
        <v>100000</v>
      </c>
      <c r="G154" s="77">
        <v>44440</v>
      </c>
      <c r="H154" s="71">
        <f>ROUND(F154/36,0)</f>
        <v>2778</v>
      </c>
      <c r="I154" s="69">
        <f>ROUND(G154*13%*30/365,0)</f>
        <v>475</v>
      </c>
      <c r="J154" s="99">
        <f t="shared" ref="J154:J159" si="65">SUM(H154:I154)</f>
        <v>3253</v>
      </c>
      <c r="K154" s="106">
        <f t="shared" ref="K154:K160" si="66">G154-H154</f>
        <v>41662</v>
      </c>
    </row>
    <row r="155" spans="1:11" ht="15.75">
      <c r="A155" s="14">
        <v>2</v>
      </c>
      <c r="B155" s="14" t="s">
        <v>148</v>
      </c>
      <c r="C155" s="16" t="s">
        <v>241</v>
      </c>
      <c r="D155" s="52">
        <v>363</v>
      </c>
      <c r="E155" s="16" t="s">
        <v>78</v>
      </c>
      <c r="F155" s="85">
        <v>40000</v>
      </c>
      <c r="G155" s="77">
        <v>21113</v>
      </c>
      <c r="H155" s="71">
        <f>ROUND(F155/36,0)</f>
        <v>1111</v>
      </c>
      <c r="I155" s="69">
        <f t="shared" ref="I155:I159" si="67">ROUND(G155*13%*30/365,0)</f>
        <v>226</v>
      </c>
      <c r="J155" s="99">
        <f t="shared" si="65"/>
        <v>1337</v>
      </c>
      <c r="K155" s="106">
        <f t="shared" si="66"/>
        <v>20002</v>
      </c>
    </row>
    <row r="156" spans="1:11" ht="15.75">
      <c r="A156" s="14">
        <v>3</v>
      </c>
      <c r="B156" s="14" t="s">
        <v>148</v>
      </c>
      <c r="C156" s="16" t="s">
        <v>210</v>
      </c>
      <c r="D156" s="52">
        <v>322</v>
      </c>
      <c r="E156" s="16" t="s">
        <v>78</v>
      </c>
      <c r="F156" s="85">
        <v>150000</v>
      </c>
      <c r="G156" s="77">
        <v>13640</v>
      </c>
      <c r="H156" s="71">
        <f>ROUND(F156/22,0)</f>
        <v>6818</v>
      </c>
      <c r="I156" s="69">
        <f t="shared" si="67"/>
        <v>146</v>
      </c>
      <c r="J156" s="99">
        <f t="shared" si="65"/>
        <v>6964</v>
      </c>
      <c r="K156" s="106">
        <f t="shared" si="66"/>
        <v>6822</v>
      </c>
    </row>
    <row r="157" spans="1:11" ht="15.75">
      <c r="A157" s="14">
        <v>4</v>
      </c>
      <c r="B157" s="14" t="s">
        <v>148</v>
      </c>
      <c r="C157" s="16" t="s">
        <v>279</v>
      </c>
      <c r="D157" s="52">
        <v>406</v>
      </c>
      <c r="E157" s="16" t="s">
        <v>78</v>
      </c>
      <c r="F157" s="85">
        <v>260000</v>
      </c>
      <c r="G157" s="77">
        <v>173330</v>
      </c>
      <c r="H157" s="71">
        <v>8667</v>
      </c>
      <c r="I157" s="69">
        <f t="shared" si="67"/>
        <v>1852</v>
      </c>
      <c r="J157" s="99">
        <f t="shared" ref="J157" si="68">SUM(H157:I157)</f>
        <v>10519</v>
      </c>
      <c r="K157" s="106">
        <f t="shared" si="66"/>
        <v>164663</v>
      </c>
    </row>
    <row r="158" spans="1:11" ht="15.75">
      <c r="A158" s="14">
        <v>5</v>
      </c>
      <c r="B158" s="14" t="s">
        <v>215</v>
      </c>
      <c r="C158" s="16" t="s">
        <v>216</v>
      </c>
      <c r="D158" s="52">
        <v>342</v>
      </c>
      <c r="E158" s="16" t="s">
        <v>78</v>
      </c>
      <c r="F158" s="85">
        <v>80000</v>
      </c>
      <c r="G158" s="77">
        <v>37782</v>
      </c>
      <c r="H158" s="71">
        <v>2222</v>
      </c>
      <c r="I158" s="69">
        <f t="shared" si="67"/>
        <v>404</v>
      </c>
      <c r="J158" s="99">
        <f t="shared" si="65"/>
        <v>2626</v>
      </c>
      <c r="K158" s="106">
        <f t="shared" si="66"/>
        <v>35560</v>
      </c>
    </row>
    <row r="159" spans="1:11" ht="15.75">
      <c r="A159" s="14">
        <v>6</v>
      </c>
      <c r="B159" s="14" t="s">
        <v>149</v>
      </c>
      <c r="C159" s="16" t="s">
        <v>150</v>
      </c>
      <c r="D159" s="52">
        <v>266</v>
      </c>
      <c r="E159" s="16" t="s">
        <v>78</v>
      </c>
      <c r="F159" s="85">
        <v>155000</v>
      </c>
      <c r="G159" s="77">
        <v>60268</v>
      </c>
      <c r="H159" s="71">
        <f t="shared" ref="H159:H160" si="69">ROUND(F159/36,0)</f>
        <v>4306</v>
      </c>
      <c r="I159" s="69">
        <f t="shared" si="67"/>
        <v>644</v>
      </c>
      <c r="J159" s="99">
        <f t="shared" si="65"/>
        <v>4950</v>
      </c>
      <c r="K159" s="106">
        <f t="shared" si="66"/>
        <v>55962</v>
      </c>
    </row>
    <row r="160" spans="1:11" ht="15.75">
      <c r="A160" s="14">
        <v>7</v>
      </c>
      <c r="B160" s="57" t="s">
        <v>149</v>
      </c>
      <c r="C160" s="58" t="s">
        <v>271</v>
      </c>
      <c r="D160" s="64">
        <v>11</v>
      </c>
      <c r="E160" s="58" t="s">
        <v>39</v>
      </c>
      <c r="F160" s="89">
        <v>40600</v>
      </c>
      <c r="G160" s="82">
        <v>15784</v>
      </c>
      <c r="H160" s="83">
        <f t="shared" si="69"/>
        <v>1128</v>
      </c>
      <c r="I160" s="83">
        <f>ROUND(G160*11.5%*30/365,0)</f>
        <v>149</v>
      </c>
      <c r="J160" s="101">
        <f>SUM(H160:I160)</f>
        <v>1277</v>
      </c>
      <c r="K160" s="106">
        <f t="shared" si="66"/>
        <v>14656</v>
      </c>
    </row>
    <row r="161" spans="1:11" ht="16.5">
      <c r="A161" s="34"/>
      <c r="B161" s="13" t="s">
        <v>4</v>
      </c>
      <c r="C161" s="20"/>
      <c r="D161" s="46"/>
      <c r="E161" s="20"/>
      <c r="F161" s="72">
        <f t="shared" ref="F161:K161" si="70">SUM(F154:F160)</f>
        <v>825600</v>
      </c>
      <c r="G161" s="72">
        <f t="shared" si="70"/>
        <v>366357</v>
      </c>
      <c r="H161" s="72">
        <f t="shared" si="70"/>
        <v>27030</v>
      </c>
      <c r="I161" s="72">
        <f t="shared" si="70"/>
        <v>3896</v>
      </c>
      <c r="J161" s="72">
        <f>SUM(J154:J160)</f>
        <v>30926</v>
      </c>
      <c r="K161" s="72">
        <f t="shared" si="70"/>
        <v>339327</v>
      </c>
    </row>
    <row r="162" spans="1:11" ht="16.5">
      <c r="A162" s="34"/>
      <c r="B162" s="29"/>
      <c r="C162" s="30"/>
      <c r="D162" s="32"/>
      <c r="E162" s="32"/>
      <c r="F162" s="74"/>
      <c r="G162" s="74"/>
      <c r="H162" s="74"/>
      <c r="I162" s="74"/>
      <c r="J162" s="74"/>
      <c r="K162" s="100"/>
    </row>
    <row r="163" spans="1:11" ht="16.5">
      <c r="A163" s="151"/>
      <c r="B163" s="152"/>
      <c r="C163" s="153"/>
      <c r="D163" s="154"/>
      <c r="E163" s="154"/>
      <c r="F163" s="137"/>
      <c r="G163" s="137"/>
      <c r="H163" s="137"/>
      <c r="I163" s="137"/>
      <c r="J163" s="137"/>
      <c r="K163" s="155"/>
    </row>
    <row r="164" spans="1:11" ht="16.5">
      <c r="A164" s="143"/>
      <c r="B164" s="29" t="s">
        <v>162</v>
      </c>
      <c r="C164" s="144"/>
      <c r="D164" s="145"/>
      <c r="E164" s="145"/>
      <c r="F164" s="146"/>
      <c r="G164" s="147"/>
      <c r="H164" s="148"/>
      <c r="I164" s="94"/>
      <c r="J164" s="149"/>
      <c r="K164" s="150"/>
    </row>
    <row r="165" spans="1:11" ht="16.5">
      <c r="A165" s="14">
        <v>1</v>
      </c>
      <c r="B165" s="67" t="s">
        <v>163</v>
      </c>
      <c r="C165" s="16" t="s">
        <v>200</v>
      </c>
      <c r="D165" s="22">
        <v>283</v>
      </c>
      <c r="E165" s="22" t="s">
        <v>78</v>
      </c>
      <c r="F165" s="85">
        <v>100000</v>
      </c>
      <c r="G165" s="77">
        <v>41662</v>
      </c>
      <c r="H165" s="71">
        <f>ROUND(F165/36,0)</f>
        <v>2778</v>
      </c>
      <c r="I165" s="69">
        <f>ROUND(G165*13%*30/365,0)</f>
        <v>445</v>
      </c>
      <c r="J165" s="104">
        <f>SUM(H165:I165)</f>
        <v>3223</v>
      </c>
      <c r="K165" s="106">
        <f t="shared" ref="K165:K168" si="71">G165-H165</f>
        <v>38884</v>
      </c>
    </row>
    <row r="166" spans="1:11" ht="16.5">
      <c r="A166" s="14">
        <v>2</v>
      </c>
      <c r="B166" s="67" t="s">
        <v>227</v>
      </c>
      <c r="C166" s="16" t="s">
        <v>235</v>
      </c>
      <c r="D166" s="22">
        <v>357</v>
      </c>
      <c r="E166" s="22" t="s">
        <v>78</v>
      </c>
      <c r="F166" s="85">
        <v>54000</v>
      </c>
      <c r="G166" s="77">
        <v>28500</v>
      </c>
      <c r="H166" s="71">
        <f>ROUND(F166/36,0)</f>
        <v>1500</v>
      </c>
      <c r="I166" s="69">
        <f t="shared" ref="I166:I168" si="72">ROUND(G166*13%*30/365,0)</f>
        <v>305</v>
      </c>
      <c r="J166" s="104">
        <f>SUM(H166:I166)</f>
        <v>1805</v>
      </c>
      <c r="K166" s="106">
        <f t="shared" si="71"/>
        <v>27000</v>
      </c>
    </row>
    <row r="167" spans="1:11" ht="16.5">
      <c r="A167" s="14">
        <v>3</v>
      </c>
      <c r="B167" s="67" t="s">
        <v>227</v>
      </c>
      <c r="C167" s="16" t="s">
        <v>228</v>
      </c>
      <c r="D167" s="22">
        <v>353</v>
      </c>
      <c r="E167" s="22" t="s">
        <v>78</v>
      </c>
      <c r="F167" s="85">
        <v>68000</v>
      </c>
      <c r="G167" s="77">
        <v>33998</v>
      </c>
      <c r="H167" s="71">
        <f>ROUND(F167/36,0)</f>
        <v>1889</v>
      </c>
      <c r="I167" s="69">
        <f t="shared" si="72"/>
        <v>363</v>
      </c>
      <c r="J167" s="104">
        <f>SUM(H167:I167)</f>
        <v>2252</v>
      </c>
      <c r="K167" s="106">
        <f t="shared" si="71"/>
        <v>32109</v>
      </c>
    </row>
    <row r="168" spans="1:11" ht="16.5">
      <c r="A168" s="14">
        <v>4</v>
      </c>
      <c r="B168" s="67" t="s">
        <v>227</v>
      </c>
      <c r="C168" s="16" t="s">
        <v>258</v>
      </c>
      <c r="D168" s="22">
        <v>383</v>
      </c>
      <c r="E168" s="22" t="s">
        <v>78</v>
      </c>
      <c r="F168" s="85">
        <v>90000</v>
      </c>
      <c r="G168" s="77">
        <v>55000</v>
      </c>
      <c r="H168" s="71">
        <f>ROUND(F168/36,0)</f>
        <v>2500</v>
      </c>
      <c r="I168" s="69">
        <f t="shared" si="72"/>
        <v>588</v>
      </c>
      <c r="J168" s="104">
        <f>SUM(H168:I168)</f>
        <v>3088</v>
      </c>
      <c r="K168" s="106">
        <f t="shared" si="71"/>
        <v>52500</v>
      </c>
    </row>
    <row r="169" spans="1:11" ht="16.5">
      <c r="A169" s="34"/>
      <c r="B169" s="56" t="s">
        <v>4</v>
      </c>
      <c r="C169" s="30"/>
      <c r="D169" s="30"/>
      <c r="E169" s="30"/>
      <c r="F169" s="97">
        <f>SUM(F165:F168)</f>
        <v>312000</v>
      </c>
      <c r="G169" s="97">
        <f t="shared" ref="G169:K169" si="73">SUM(G165:G168)</f>
        <v>159160</v>
      </c>
      <c r="H169" s="97">
        <f t="shared" si="73"/>
        <v>8667</v>
      </c>
      <c r="I169" s="97">
        <f t="shared" si="73"/>
        <v>1701</v>
      </c>
      <c r="J169" s="97">
        <f t="shared" si="73"/>
        <v>10368</v>
      </c>
      <c r="K169" s="97">
        <f t="shared" si="73"/>
        <v>150493</v>
      </c>
    </row>
    <row r="170" spans="1:11" ht="16.5">
      <c r="A170" s="34"/>
      <c r="B170" s="29"/>
      <c r="C170" s="30"/>
      <c r="D170" s="30"/>
      <c r="E170" s="30"/>
      <c r="F170" s="91"/>
      <c r="G170" s="91"/>
      <c r="H170" s="74"/>
      <c r="I170" s="74"/>
      <c r="J170" s="74"/>
      <c r="K170" s="133"/>
    </row>
    <row r="171" spans="1:11" ht="16.5">
      <c r="A171" s="34"/>
      <c r="B171" s="29" t="s">
        <v>281</v>
      </c>
      <c r="C171" s="30"/>
      <c r="D171" s="30"/>
      <c r="E171" s="30"/>
      <c r="F171" s="78"/>
      <c r="G171" s="79"/>
      <c r="H171" s="74"/>
      <c r="I171" s="80"/>
      <c r="J171" s="74"/>
      <c r="K171" s="55"/>
    </row>
    <row r="172" spans="1:11" ht="16.5">
      <c r="A172" s="14">
        <v>1</v>
      </c>
      <c r="B172" s="67" t="s">
        <v>281</v>
      </c>
      <c r="C172" s="16" t="s">
        <v>206</v>
      </c>
      <c r="D172" s="22">
        <v>324</v>
      </c>
      <c r="E172" s="22" t="s">
        <v>78</v>
      </c>
      <c r="F172" s="85">
        <v>110000</v>
      </c>
      <c r="G172" s="77">
        <v>48880</v>
      </c>
      <c r="H172" s="71">
        <f>ROUND(F172/36,0)</f>
        <v>3056</v>
      </c>
      <c r="I172" s="69">
        <f>ROUND(G172*13%*30/365,0)</f>
        <v>522</v>
      </c>
      <c r="J172" s="104">
        <f>SUM(H172:I172)</f>
        <v>3578</v>
      </c>
      <c r="K172" s="106">
        <f t="shared" ref="K172" si="74">G172-H172</f>
        <v>45824</v>
      </c>
    </row>
    <row r="173" spans="1:11" ht="16.5">
      <c r="A173" s="34"/>
      <c r="B173" s="56" t="s">
        <v>4</v>
      </c>
      <c r="C173" s="30"/>
      <c r="D173" s="30"/>
      <c r="E173" s="30"/>
      <c r="F173" s="97">
        <f t="shared" ref="F173:K173" si="75">SUM(F172:F172)</f>
        <v>110000</v>
      </c>
      <c r="G173" s="97">
        <f t="shared" si="75"/>
        <v>48880</v>
      </c>
      <c r="H173" s="72">
        <f t="shared" si="75"/>
        <v>3056</v>
      </c>
      <c r="I173" s="72">
        <f t="shared" si="75"/>
        <v>522</v>
      </c>
      <c r="J173" s="72">
        <f t="shared" si="75"/>
        <v>3578</v>
      </c>
      <c r="K173" s="131">
        <f t="shared" si="75"/>
        <v>45824</v>
      </c>
    </row>
    <row r="174" spans="1:11" ht="16.5">
      <c r="A174" s="34"/>
      <c r="B174" s="29"/>
      <c r="C174" s="30"/>
      <c r="D174" s="30"/>
      <c r="E174" s="30"/>
      <c r="F174" s="97"/>
      <c r="G174" s="97"/>
      <c r="H174" s="72"/>
      <c r="I174" s="72"/>
      <c r="J174" s="72"/>
      <c r="K174" s="131"/>
    </row>
    <row r="175" spans="1:11" ht="16.5">
      <c r="A175" s="34"/>
      <c r="B175" s="29" t="s">
        <v>300</v>
      </c>
      <c r="C175" s="30"/>
      <c r="D175" s="30"/>
      <c r="E175" s="30"/>
      <c r="F175" s="78"/>
      <c r="G175" s="79"/>
      <c r="H175" s="74"/>
      <c r="I175" s="80"/>
      <c r="J175" s="74"/>
      <c r="K175" s="55"/>
    </row>
    <row r="176" spans="1:11" ht="16.5">
      <c r="A176" s="14">
        <v>1</v>
      </c>
      <c r="B176" s="67" t="s">
        <v>301</v>
      </c>
      <c r="C176" s="16" t="s">
        <v>302</v>
      </c>
      <c r="D176" s="22">
        <v>8</v>
      </c>
      <c r="E176" s="22" t="s">
        <v>78</v>
      </c>
      <c r="F176" s="85">
        <v>200000</v>
      </c>
      <c r="G176" s="77">
        <v>172220</v>
      </c>
      <c r="H176" s="71">
        <f>ROUND(F176/36,0)</f>
        <v>5556</v>
      </c>
      <c r="I176" s="69">
        <f>ROUND(G176*13%*30/365,0)</f>
        <v>1840</v>
      </c>
      <c r="J176" s="104">
        <f>SUM(H176:I176)</f>
        <v>7396</v>
      </c>
      <c r="K176" s="106">
        <f t="shared" ref="K176:K178" si="76">G176-H176</f>
        <v>166664</v>
      </c>
    </row>
    <row r="177" spans="1:12" ht="16.5">
      <c r="A177" s="152">
        <v>2</v>
      </c>
      <c r="B177" s="67" t="s">
        <v>301</v>
      </c>
      <c r="C177" s="16" t="s">
        <v>304</v>
      </c>
      <c r="D177" s="22">
        <v>12</v>
      </c>
      <c r="E177" s="22" t="s">
        <v>78</v>
      </c>
      <c r="F177" s="85">
        <v>200000</v>
      </c>
      <c r="G177" s="77">
        <v>172220</v>
      </c>
      <c r="H177" s="71">
        <f>ROUND(F177/36,0)</f>
        <v>5556</v>
      </c>
      <c r="I177" s="69">
        <f t="shared" ref="I177:I178" si="77">ROUND(G177*13%*30/365,0)</f>
        <v>1840</v>
      </c>
      <c r="J177" s="104">
        <f>SUM(H177:I177)</f>
        <v>7396</v>
      </c>
      <c r="K177" s="106">
        <f t="shared" si="76"/>
        <v>166664</v>
      </c>
    </row>
    <row r="178" spans="1:12" ht="16.5">
      <c r="A178" s="152">
        <v>3</v>
      </c>
      <c r="B178" s="152" t="s">
        <v>301</v>
      </c>
      <c r="C178" s="16" t="s">
        <v>303</v>
      </c>
      <c r="D178" s="22">
        <v>10</v>
      </c>
      <c r="E178" s="22" t="s">
        <v>78</v>
      </c>
      <c r="F178" s="85">
        <v>150000</v>
      </c>
      <c r="G178" s="77">
        <v>129165</v>
      </c>
      <c r="H178" s="71">
        <v>4167</v>
      </c>
      <c r="I178" s="69">
        <f t="shared" si="77"/>
        <v>1380</v>
      </c>
      <c r="J178" s="104">
        <f>SUM(H178:I178)</f>
        <v>5547</v>
      </c>
      <c r="K178" s="106">
        <f t="shared" si="76"/>
        <v>124998</v>
      </c>
    </row>
    <row r="179" spans="1:12" ht="16.5">
      <c r="A179" s="34"/>
      <c r="B179" s="29"/>
      <c r="C179" s="30"/>
      <c r="D179" s="30"/>
      <c r="E179" s="30"/>
      <c r="F179" s="97">
        <f>SUM(F176:F178)</f>
        <v>550000</v>
      </c>
      <c r="G179" s="97">
        <f t="shared" ref="G179:K179" si="78">SUM(G176:G178)</f>
        <v>473605</v>
      </c>
      <c r="H179" s="97">
        <f t="shared" si="78"/>
        <v>15279</v>
      </c>
      <c r="I179" s="97">
        <f t="shared" si="78"/>
        <v>5060</v>
      </c>
      <c r="J179" s="97">
        <f t="shared" si="78"/>
        <v>20339</v>
      </c>
      <c r="K179" s="97">
        <f t="shared" si="78"/>
        <v>458326</v>
      </c>
    </row>
    <row r="180" spans="1:12" ht="17.25" thickBot="1">
      <c r="A180" s="34"/>
      <c r="B180" s="29"/>
      <c r="C180" s="30"/>
      <c r="D180" s="30"/>
      <c r="E180" s="30"/>
      <c r="F180" s="97"/>
      <c r="G180" s="97"/>
      <c r="H180" s="72"/>
      <c r="I180" s="72"/>
      <c r="J180" s="72"/>
      <c r="K180" s="131"/>
    </row>
    <row r="181" spans="1:12" ht="17.25" thickBot="1">
      <c r="B181" s="51" t="s">
        <v>20</v>
      </c>
      <c r="C181" s="39"/>
      <c r="D181" s="39"/>
      <c r="E181" s="39"/>
      <c r="F181" s="72">
        <f t="shared" ref="F181:K181" si="79">SUM(F7+F30+F42+F55+F70+F84+F88+F97+F115+F121+F140+F151+F161+F169+F173+F179)</f>
        <v>14294600</v>
      </c>
      <c r="G181" s="72">
        <f t="shared" si="79"/>
        <v>7114245</v>
      </c>
      <c r="H181" s="72">
        <f t="shared" si="79"/>
        <v>416855</v>
      </c>
      <c r="I181" s="72">
        <f t="shared" si="79"/>
        <v>75968</v>
      </c>
      <c r="J181" s="72">
        <f t="shared" si="79"/>
        <v>492823</v>
      </c>
      <c r="K181" s="72">
        <f t="shared" si="79"/>
        <v>6697390</v>
      </c>
    </row>
    <row r="182" spans="1:12">
      <c r="B182" s="2"/>
      <c r="C182" s="2"/>
      <c r="D182" s="3"/>
      <c r="E182" s="3"/>
      <c r="F182" s="3"/>
      <c r="G182" s="3"/>
    </row>
    <row r="183" spans="1:12">
      <c r="B183" s="2"/>
      <c r="C183" s="2"/>
      <c r="D183" s="3"/>
      <c r="E183" s="3"/>
      <c r="F183" s="3"/>
      <c r="G183" s="3"/>
    </row>
    <row r="184" spans="1:12" ht="18.75">
      <c r="E184" s="4"/>
      <c r="F184" s="1"/>
      <c r="G184" s="1"/>
      <c r="L184" t="s">
        <v>321</v>
      </c>
    </row>
    <row r="185" spans="1:12">
      <c r="F185" s="1"/>
      <c r="G185" s="1"/>
    </row>
    <row r="187" spans="1:12" ht="16.5">
      <c r="B18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43" max="10" man="1"/>
    <brk id="89" max="10" man="1"/>
    <brk id="141" max="1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:M193"/>
  <sheetViews>
    <sheetView view="pageBreakPreview" zoomScale="85" zoomScaleSheetLayoutView="85" workbookViewId="0">
      <selection sqref="A1:K186"/>
    </sheetView>
  </sheetViews>
  <sheetFormatPr defaultRowHeight="15"/>
  <cols>
    <col min="1" max="1" width="4.42578125" customWidth="1"/>
    <col min="2" max="2" width="22.5703125" customWidth="1"/>
    <col min="3" max="3" width="26.28515625" customWidth="1"/>
    <col min="4" max="4" width="6.5703125" customWidth="1"/>
    <col min="5" max="5" width="8.7109375" customWidth="1"/>
    <col min="6" max="6" width="14" customWidth="1"/>
    <col min="7" max="7" width="10.14062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322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69442</v>
      </c>
      <c r="H5" s="71">
        <f t="shared" ref="H5" si="0">ROUND(F5/36,0)</f>
        <v>2778</v>
      </c>
      <c r="I5" s="69">
        <f>ROUND(G5*13%*31/365,0)</f>
        <v>767</v>
      </c>
      <c r="J5" s="71">
        <f t="shared" ref="J5:J6" si="1">SUM(H5:I5)</f>
        <v>3545</v>
      </c>
      <c r="K5" s="135">
        <f t="shared" ref="K5:K6" si="2">G5-H5</f>
        <v>66664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133329</v>
      </c>
      <c r="H6" s="71">
        <v>10345</v>
      </c>
      <c r="I6" s="69">
        <f>ROUND(G6*13%*31/365,0)</f>
        <v>1472</v>
      </c>
      <c r="J6" s="71">
        <f t="shared" si="1"/>
        <v>11817</v>
      </c>
      <c r="K6" s="135">
        <f t="shared" si="2"/>
        <v>122984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202771</v>
      </c>
      <c r="H7" s="134">
        <f t="shared" si="3"/>
        <v>13123</v>
      </c>
      <c r="I7" s="134">
        <f t="shared" si="3"/>
        <v>2239</v>
      </c>
      <c r="J7" s="134">
        <f t="shared" si="3"/>
        <v>15362</v>
      </c>
      <c r="K7" s="136">
        <f t="shared" si="3"/>
        <v>189648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206112</v>
      </c>
      <c r="H9" s="71">
        <f>ROUND(F9/36,0)</f>
        <v>7361</v>
      </c>
      <c r="I9" s="69">
        <f>ROUND(G9*13%*31/365,0)</f>
        <v>2276</v>
      </c>
      <c r="J9" s="71">
        <f t="shared" ref="J9:J28" si="4">SUM(H9:I9)</f>
        <v>9637</v>
      </c>
      <c r="K9" s="106">
        <f t="shared" ref="K9:K30" si="5">G9-H9</f>
        <v>198751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151251</v>
      </c>
      <c r="H10" s="71">
        <v>4583</v>
      </c>
      <c r="I10" s="69">
        <f t="shared" ref="I10:I30" si="6">ROUND(G10*13%*31/365,0)</f>
        <v>1670</v>
      </c>
      <c r="J10" s="71">
        <f t="shared" si="4"/>
        <v>6253</v>
      </c>
      <c r="K10" s="106">
        <f t="shared" si="5"/>
        <v>146668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22216</v>
      </c>
      <c r="H11" s="71">
        <f t="shared" ref="H11:H24" si="7">ROUND(F11/36,0)</f>
        <v>2778</v>
      </c>
      <c r="I11" s="69">
        <f t="shared" si="6"/>
        <v>245</v>
      </c>
      <c r="J11" s="71">
        <f t="shared" si="4"/>
        <v>3023</v>
      </c>
      <c r="K11" s="106">
        <f t="shared" si="5"/>
        <v>19438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32500</v>
      </c>
      <c r="H12" s="71">
        <f>ROUND(F12/36,0)</f>
        <v>2500</v>
      </c>
      <c r="I12" s="69">
        <f t="shared" si="6"/>
        <v>359</v>
      </c>
      <c r="J12" s="71">
        <f t="shared" si="4"/>
        <v>2859</v>
      </c>
      <c r="K12" s="106">
        <f t="shared" si="5"/>
        <v>30000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11250</v>
      </c>
      <c r="H13" s="71">
        <f t="shared" si="7"/>
        <v>1250</v>
      </c>
      <c r="I13" s="69">
        <f t="shared" si="6"/>
        <v>124</v>
      </c>
      <c r="J13" s="71">
        <f t="shared" si="4"/>
        <v>1374</v>
      </c>
      <c r="K13" s="106">
        <f t="shared" si="5"/>
        <v>10000</v>
      </c>
    </row>
    <row r="14" spans="1:11" ht="15.75">
      <c r="A14" s="15">
        <v>6</v>
      </c>
      <c r="B14" s="14" t="s">
        <v>6</v>
      </c>
      <c r="C14" s="16" t="s">
        <v>316</v>
      </c>
      <c r="D14" s="17">
        <v>36</v>
      </c>
      <c r="E14" s="16" t="s">
        <v>38</v>
      </c>
      <c r="F14" s="70">
        <v>140000</v>
      </c>
      <c r="G14" s="77">
        <v>132222</v>
      </c>
      <c r="H14" s="71">
        <f t="shared" si="7"/>
        <v>3889</v>
      </c>
      <c r="I14" s="69">
        <f t="shared" si="6"/>
        <v>1460</v>
      </c>
      <c r="J14" s="71">
        <f t="shared" ref="J14" si="8">SUM(H14:I14)</f>
        <v>5349</v>
      </c>
      <c r="K14" s="106">
        <f t="shared" si="5"/>
        <v>128333</v>
      </c>
    </row>
    <row r="15" spans="1:11" ht="15.75">
      <c r="A15" s="15">
        <v>7</v>
      </c>
      <c r="B15" s="14" t="s">
        <v>120</v>
      </c>
      <c r="C15" s="16" t="s">
        <v>121</v>
      </c>
      <c r="D15" s="26" t="s">
        <v>136</v>
      </c>
      <c r="E15" s="16" t="s">
        <v>38</v>
      </c>
      <c r="F15" s="70">
        <v>100000</v>
      </c>
      <c r="G15" s="77">
        <v>31250</v>
      </c>
      <c r="H15" s="71">
        <f>ROUND(F15/32,0)</f>
        <v>3125</v>
      </c>
      <c r="I15" s="69">
        <f t="shared" si="6"/>
        <v>345</v>
      </c>
      <c r="J15" s="99">
        <f>SUM(H15:I15)</f>
        <v>3470</v>
      </c>
      <c r="K15" s="106">
        <f>G15-H15</f>
        <v>28125</v>
      </c>
    </row>
    <row r="16" spans="1:11" ht="15.75">
      <c r="A16" s="15"/>
      <c r="B16" s="14" t="s">
        <v>120</v>
      </c>
      <c r="C16" s="16" t="s">
        <v>325</v>
      </c>
      <c r="D16" s="26" t="s">
        <v>326</v>
      </c>
      <c r="E16" s="16" t="s">
        <v>38</v>
      </c>
      <c r="F16" s="70">
        <v>130000</v>
      </c>
      <c r="G16" s="77">
        <v>130000</v>
      </c>
      <c r="H16" s="71">
        <v>3611</v>
      </c>
      <c r="I16" s="69">
        <v>2454</v>
      </c>
      <c r="J16" s="99">
        <f>SUM(H16:I16)</f>
        <v>6065</v>
      </c>
      <c r="K16" s="106">
        <f>G16-H16</f>
        <v>126389</v>
      </c>
    </row>
    <row r="17" spans="1:11" ht="15.75">
      <c r="A17" s="15">
        <v>8</v>
      </c>
      <c r="B17" s="14" t="s">
        <v>7</v>
      </c>
      <c r="C17" s="16" t="s">
        <v>34</v>
      </c>
      <c r="D17" s="17">
        <v>143</v>
      </c>
      <c r="E17" s="16" t="s">
        <v>38</v>
      </c>
      <c r="F17" s="70">
        <v>100000</v>
      </c>
      <c r="G17" s="77">
        <v>27772</v>
      </c>
      <c r="H17" s="71">
        <f t="shared" si="7"/>
        <v>2778</v>
      </c>
      <c r="I17" s="69">
        <f t="shared" si="6"/>
        <v>307</v>
      </c>
      <c r="J17" s="71">
        <f t="shared" si="4"/>
        <v>3085</v>
      </c>
      <c r="K17" s="106">
        <f t="shared" si="5"/>
        <v>24994</v>
      </c>
    </row>
    <row r="18" spans="1:11" ht="16.5">
      <c r="A18" s="15">
        <v>9</v>
      </c>
      <c r="B18" s="14" t="s">
        <v>7</v>
      </c>
      <c r="C18" s="116" t="s">
        <v>58</v>
      </c>
      <c r="D18" s="17">
        <v>144</v>
      </c>
      <c r="E18" s="16" t="s">
        <v>38</v>
      </c>
      <c r="F18" s="70">
        <v>85000</v>
      </c>
      <c r="G18" s="77">
        <v>23614</v>
      </c>
      <c r="H18" s="71">
        <f t="shared" si="7"/>
        <v>2361</v>
      </c>
      <c r="I18" s="69">
        <f t="shared" si="6"/>
        <v>261</v>
      </c>
      <c r="J18" s="71">
        <f t="shared" si="4"/>
        <v>2622</v>
      </c>
      <c r="K18" s="106">
        <f t="shared" si="5"/>
        <v>21253</v>
      </c>
    </row>
    <row r="19" spans="1:11" ht="15.75">
      <c r="A19" s="15">
        <v>10</v>
      </c>
      <c r="B19" s="14" t="s">
        <v>7</v>
      </c>
      <c r="C19" s="16" t="s">
        <v>35</v>
      </c>
      <c r="D19" s="17">
        <v>145</v>
      </c>
      <c r="E19" s="16" t="s">
        <v>38</v>
      </c>
      <c r="F19" s="70">
        <v>90000</v>
      </c>
      <c r="G19" s="77">
        <v>25000</v>
      </c>
      <c r="H19" s="71">
        <f t="shared" si="7"/>
        <v>2500</v>
      </c>
      <c r="I19" s="69">
        <f t="shared" si="6"/>
        <v>276</v>
      </c>
      <c r="J19" s="71">
        <f t="shared" si="4"/>
        <v>2776</v>
      </c>
      <c r="K19" s="106">
        <f t="shared" si="5"/>
        <v>22500</v>
      </c>
    </row>
    <row r="20" spans="1:11" ht="15.75">
      <c r="A20" s="15">
        <v>11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27940</v>
      </c>
      <c r="H20" s="71">
        <f>ROUND(F20/29,0)</f>
        <v>3103</v>
      </c>
      <c r="I20" s="69">
        <f t="shared" si="6"/>
        <v>308</v>
      </c>
      <c r="J20" s="71">
        <f t="shared" si="4"/>
        <v>3411</v>
      </c>
      <c r="K20" s="106">
        <f t="shared" si="5"/>
        <v>24837</v>
      </c>
    </row>
    <row r="21" spans="1:11" ht="15.75">
      <c r="A21" s="15">
        <v>12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26674</v>
      </c>
      <c r="H21" s="71">
        <f>ROUND(F21/30,0)</f>
        <v>3333</v>
      </c>
      <c r="I21" s="69">
        <f t="shared" si="6"/>
        <v>295</v>
      </c>
      <c r="J21" s="71">
        <f t="shared" si="4"/>
        <v>3628</v>
      </c>
      <c r="K21" s="106">
        <f t="shared" si="5"/>
        <v>23341</v>
      </c>
    </row>
    <row r="22" spans="1:11" ht="15.75">
      <c r="A22" s="15">
        <v>13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26674</v>
      </c>
      <c r="H22" s="71">
        <f>ROUND(F22/30,0)</f>
        <v>3333</v>
      </c>
      <c r="I22" s="69">
        <f t="shared" si="6"/>
        <v>295</v>
      </c>
      <c r="J22" s="71">
        <f t="shared" si="4"/>
        <v>3628</v>
      </c>
      <c r="K22" s="106">
        <f t="shared" si="5"/>
        <v>23341</v>
      </c>
    </row>
    <row r="23" spans="1:11" ht="15.75">
      <c r="A23" s="15">
        <v>14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76478</v>
      </c>
      <c r="H23" s="71">
        <f>ROUND(F23/34,0)</f>
        <v>5882</v>
      </c>
      <c r="I23" s="69">
        <f t="shared" si="6"/>
        <v>844</v>
      </c>
      <c r="J23" s="71">
        <f t="shared" si="4"/>
        <v>6726</v>
      </c>
      <c r="K23" s="106">
        <f t="shared" si="5"/>
        <v>70596</v>
      </c>
    </row>
    <row r="24" spans="1:11" ht="15.75">
      <c r="A24" s="15">
        <v>15</v>
      </c>
      <c r="B24" s="14" t="s">
        <v>128</v>
      </c>
      <c r="C24" s="16" t="s">
        <v>166</v>
      </c>
      <c r="D24" s="17">
        <v>291</v>
      </c>
      <c r="E24" s="16" t="s">
        <v>38</v>
      </c>
      <c r="F24" s="70">
        <v>150000</v>
      </c>
      <c r="G24" s="77">
        <v>66660</v>
      </c>
      <c r="H24" s="71">
        <f t="shared" si="7"/>
        <v>4167</v>
      </c>
      <c r="I24" s="69">
        <f t="shared" si="6"/>
        <v>736</v>
      </c>
      <c r="J24" s="71">
        <f t="shared" si="4"/>
        <v>4903</v>
      </c>
      <c r="K24" s="106">
        <f t="shared" si="5"/>
        <v>62493</v>
      </c>
    </row>
    <row r="25" spans="1:11" ht="15.75">
      <c r="A25" s="15">
        <v>16</v>
      </c>
      <c r="B25" s="14" t="s">
        <v>128</v>
      </c>
      <c r="C25" s="16" t="s">
        <v>167</v>
      </c>
      <c r="D25" s="17">
        <v>292</v>
      </c>
      <c r="E25" s="16" t="s">
        <v>38</v>
      </c>
      <c r="F25" s="70">
        <v>100000</v>
      </c>
      <c r="G25" s="77">
        <v>9100</v>
      </c>
      <c r="H25" s="71">
        <f>ROUND(F25/22,0)</f>
        <v>4545</v>
      </c>
      <c r="I25" s="69">
        <f t="shared" si="6"/>
        <v>100</v>
      </c>
      <c r="J25" s="71">
        <f t="shared" si="4"/>
        <v>4645</v>
      </c>
      <c r="K25" s="106">
        <f t="shared" si="5"/>
        <v>4555</v>
      </c>
    </row>
    <row r="26" spans="1:11" ht="15.75">
      <c r="A26" s="15">
        <v>17</v>
      </c>
      <c r="B26" s="14" t="s">
        <v>190</v>
      </c>
      <c r="C26" s="16" t="s">
        <v>191</v>
      </c>
      <c r="D26" s="17">
        <v>314</v>
      </c>
      <c r="E26" s="16" t="s">
        <v>38</v>
      </c>
      <c r="F26" s="70">
        <v>115000</v>
      </c>
      <c r="G26" s="77">
        <v>51120</v>
      </c>
      <c r="H26" s="71">
        <f>ROUND(F26/36,0)</f>
        <v>3194</v>
      </c>
      <c r="I26" s="69">
        <f t="shared" si="6"/>
        <v>564</v>
      </c>
      <c r="J26" s="71">
        <f t="shared" si="4"/>
        <v>3758</v>
      </c>
      <c r="K26" s="106">
        <f t="shared" si="5"/>
        <v>47926</v>
      </c>
    </row>
    <row r="27" spans="1:11" ht="15.75">
      <c r="A27" s="15">
        <v>18</v>
      </c>
      <c r="B27" s="14" t="s">
        <v>179</v>
      </c>
      <c r="C27" s="16" t="s">
        <v>160</v>
      </c>
      <c r="D27" s="17">
        <v>276</v>
      </c>
      <c r="E27" s="16" t="s">
        <v>38</v>
      </c>
      <c r="F27" s="70">
        <v>100000</v>
      </c>
      <c r="G27" s="77">
        <v>38239</v>
      </c>
      <c r="H27" s="71">
        <f>ROUND(F27/34,0)</f>
        <v>2941</v>
      </c>
      <c r="I27" s="69">
        <f t="shared" si="6"/>
        <v>422</v>
      </c>
      <c r="J27" s="71">
        <f t="shared" si="4"/>
        <v>3363</v>
      </c>
      <c r="K27" s="106">
        <f t="shared" si="5"/>
        <v>35298</v>
      </c>
    </row>
    <row r="28" spans="1:11" ht="15.75">
      <c r="A28" s="15">
        <v>19</v>
      </c>
      <c r="B28" s="14" t="s">
        <v>179</v>
      </c>
      <c r="C28" s="16" t="s">
        <v>180</v>
      </c>
      <c r="D28" s="17">
        <v>304</v>
      </c>
      <c r="E28" s="16" t="s">
        <v>38</v>
      </c>
      <c r="F28" s="70">
        <v>120000</v>
      </c>
      <c r="G28" s="77">
        <v>53340</v>
      </c>
      <c r="H28" s="71">
        <f>ROUND(F28/36,0)</f>
        <v>3333</v>
      </c>
      <c r="I28" s="69">
        <f t="shared" si="6"/>
        <v>589</v>
      </c>
      <c r="J28" s="71">
        <f t="shared" si="4"/>
        <v>3922</v>
      </c>
      <c r="K28" s="106">
        <f t="shared" si="5"/>
        <v>50007</v>
      </c>
    </row>
    <row r="29" spans="1:11" ht="16.5">
      <c r="A29" s="15">
        <v>20</v>
      </c>
      <c r="B29" s="156" t="s">
        <v>259</v>
      </c>
      <c r="C29" s="16" t="s">
        <v>261</v>
      </c>
      <c r="D29" s="17">
        <v>385</v>
      </c>
      <c r="E29" s="16" t="s">
        <v>38</v>
      </c>
      <c r="F29" s="70">
        <v>70000</v>
      </c>
      <c r="G29" s="77">
        <v>46672</v>
      </c>
      <c r="H29" s="71">
        <v>1944</v>
      </c>
      <c r="I29" s="69">
        <f t="shared" si="6"/>
        <v>515</v>
      </c>
      <c r="J29" s="71">
        <f>SUM(H29:I29)</f>
        <v>2459</v>
      </c>
      <c r="K29" s="106">
        <f t="shared" si="5"/>
        <v>44728</v>
      </c>
    </row>
    <row r="30" spans="1:11" ht="16.5">
      <c r="A30" s="15">
        <v>21</v>
      </c>
      <c r="B30" s="156" t="s">
        <v>259</v>
      </c>
      <c r="C30" s="16" t="s">
        <v>260</v>
      </c>
      <c r="D30" s="17">
        <v>386</v>
      </c>
      <c r="E30" s="16" t="s">
        <v>38</v>
      </c>
      <c r="F30" s="70">
        <v>125000</v>
      </c>
      <c r="G30" s="77">
        <v>83336</v>
      </c>
      <c r="H30" s="71">
        <v>3472</v>
      </c>
      <c r="I30" s="69">
        <f t="shared" si="6"/>
        <v>920</v>
      </c>
      <c r="J30" s="71">
        <f>SUM(H30:I30)</f>
        <v>4392</v>
      </c>
      <c r="K30" s="106">
        <f t="shared" si="5"/>
        <v>79864</v>
      </c>
    </row>
    <row r="31" spans="1:11" ht="16.5">
      <c r="A31" s="15"/>
      <c r="B31" s="13" t="s">
        <v>4</v>
      </c>
      <c r="C31" s="20"/>
      <c r="D31" s="20"/>
      <c r="E31" s="20"/>
      <c r="F31" s="72">
        <f t="shared" ref="F31:K31" si="9">SUM(F9:F30)</f>
        <v>2580000</v>
      </c>
      <c r="G31" s="72">
        <f t="shared" si="9"/>
        <v>1299420</v>
      </c>
      <c r="H31" s="72">
        <f t="shared" si="9"/>
        <v>75983</v>
      </c>
      <c r="I31" s="72">
        <f t="shared" si="9"/>
        <v>15365</v>
      </c>
      <c r="J31" s="72">
        <f t="shared" si="9"/>
        <v>91348</v>
      </c>
      <c r="K31" s="72">
        <f t="shared" si="9"/>
        <v>1223437</v>
      </c>
    </row>
    <row r="32" spans="1:11" ht="16.5">
      <c r="A32" s="28"/>
      <c r="B32" s="29"/>
      <c r="C32" s="30"/>
      <c r="D32" s="30"/>
      <c r="E32" s="30"/>
      <c r="F32" s="78"/>
      <c r="G32" s="79"/>
      <c r="H32" s="74"/>
      <c r="I32" s="80"/>
      <c r="J32" s="74"/>
      <c r="K32" s="106"/>
    </row>
    <row r="33" spans="1:11" ht="16.5">
      <c r="A33" s="28"/>
      <c r="B33" s="29" t="s">
        <v>10</v>
      </c>
      <c r="C33" s="30"/>
      <c r="D33" s="30"/>
      <c r="E33" s="30"/>
      <c r="F33" s="78"/>
      <c r="G33" s="79"/>
      <c r="H33" s="76"/>
      <c r="I33" s="80"/>
      <c r="J33" s="76"/>
      <c r="K33" s="55"/>
    </row>
    <row r="34" spans="1:11" ht="15.75">
      <c r="A34" s="15">
        <v>1</v>
      </c>
      <c r="B34" s="14" t="s">
        <v>10</v>
      </c>
      <c r="C34" s="16" t="s">
        <v>140</v>
      </c>
      <c r="D34" s="26" t="s">
        <v>141</v>
      </c>
      <c r="E34" s="16" t="s">
        <v>38</v>
      </c>
      <c r="F34" s="70">
        <v>250000</v>
      </c>
      <c r="G34" s="77">
        <v>97232</v>
      </c>
      <c r="H34" s="71">
        <v>6944</v>
      </c>
      <c r="I34" s="69">
        <f>ROUND(G34*13%*31/365,0)</f>
        <v>1074</v>
      </c>
      <c r="J34" s="99">
        <f t="shared" ref="J34:J40" si="10">SUM(H34:I34)</f>
        <v>8018</v>
      </c>
      <c r="K34" s="106">
        <f t="shared" ref="K34:K42" si="11">G34-H34</f>
        <v>90288</v>
      </c>
    </row>
    <row r="35" spans="1:11" ht="15.75">
      <c r="A35" s="15">
        <v>2</v>
      </c>
      <c r="B35" s="14" t="s">
        <v>91</v>
      </c>
      <c r="C35" s="16" t="s">
        <v>93</v>
      </c>
      <c r="D35" s="26" t="s">
        <v>95</v>
      </c>
      <c r="E35" s="16" t="s">
        <v>38</v>
      </c>
      <c r="F35" s="70">
        <v>25000</v>
      </c>
      <c r="G35" s="77">
        <v>8344</v>
      </c>
      <c r="H35" s="71">
        <v>694</v>
      </c>
      <c r="I35" s="69">
        <f t="shared" ref="I35:I42" si="12">ROUND(G35*13%*31/365,0)</f>
        <v>92</v>
      </c>
      <c r="J35" s="99">
        <f t="shared" si="10"/>
        <v>786</v>
      </c>
      <c r="K35" s="106">
        <f t="shared" si="11"/>
        <v>7650</v>
      </c>
    </row>
    <row r="36" spans="1:11" ht="15.75">
      <c r="A36" s="15">
        <v>3</v>
      </c>
      <c r="B36" s="14" t="s">
        <v>182</v>
      </c>
      <c r="C36" s="16" t="s">
        <v>50</v>
      </c>
      <c r="D36" s="26" t="s">
        <v>183</v>
      </c>
      <c r="E36" s="16" t="s">
        <v>38</v>
      </c>
      <c r="F36" s="70">
        <v>50000</v>
      </c>
      <c r="G36" s="77">
        <v>11745</v>
      </c>
      <c r="H36" s="71">
        <v>1389</v>
      </c>
      <c r="I36" s="69">
        <f t="shared" si="12"/>
        <v>130</v>
      </c>
      <c r="J36" s="99">
        <f t="shared" si="10"/>
        <v>1519</v>
      </c>
      <c r="K36" s="106">
        <f t="shared" si="11"/>
        <v>10356</v>
      </c>
    </row>
    <row r="37" spans="1:11" ht="15.75">
      <c r="A37" s="15">
        <v>4</v>
      </c>
      <c r="B37" s="14" t="s">
        <v>182</v>
      </c>
      <c r="C37" s="16" t="s">
        <v>194</v>
      </c>
      <c r="D37" s="26" t="s">
        <v>195</v>
      </c>
      <c r="E37" s="16" t="s">
        <v>38</v>
      </c>
      <c r="F37" s="70">
        <v>120000</v>
      </c>
      <c r="G37" s="77">
        <v>53340</v>
      </c>
      <c r="H37" s="71">
        <v>3333</v>
      </c>
      <c r="I37" s="69">
        <f t="shared" si="12"/>
        <v>589</v>
      </c>
      <c r="J37" s="99">
        <f t="shared" si="10"/>
        <v>3922</v>
      </c>
      <c r="K37" s="106">
        <f t="shared" si="11"/>
        <v>50007</v>
      </c>
    </row>
    <row r="38" spans="1:11" ht="15.75">
      <c r="A38" s="15">
        <v>5</v>
      </c>
      <c r="B38" s="14" t="s">
        <v>268</v>
      </c>
      <c r="C38" s="16" t="s">
        <v>202</v>
      </c>
      <c r="D38" s="26" t="s">
        <v>203</v>
      </c>
      <c r="E38" s="16" t="s">
        <v>38</v>
      </c>
      <c r="F38" s="70">
        <v>90000</v>
      </c>
      <c r="G38" s="77">
        <v>42500</v>
      </c>
      <c r="H38" s="71">
        <f t="shared" ref="H38:H39" si="13">ROUND(F38/36,0)</f>
        <v>2500</v>
      </c>
      <c r="I38" s="69">
        <f t="shared" si="12"/>
        <v>469</v>
      </c>
      <c r="J38" s="99">
        <f t="shared" si="10"/>
        <v>2969</v>
      </c>
      <c r="K38" s="106">
        <f t="shared" si="11"/>
        <v>40000</v>
      </c>
    </row>
    <row r="39" spans="1:11" ht="15.75">
      <c r="A39" s="15">
        <v>6</v>
      </c>
      <c r="B39" s="14" t="s">
        <v>182</v>
      </c>
      <c r="C39" s="16" t="s">
        <v>221</v>
      </c>
      <c r="D39" s="26" t="s">
        <v>219</v>
      </c>
      <c r="E39" s="16" t="s">
        <v>38</v>
      </c>
      <c r="F39" s="70">
        <v>85000</v>
      </c>
      <c r="G39" s="77">
        <v>44863</v>
      </c>
      <c r="H39" s="71">
        <f t="shared" si="13"/>
        <v>2361</v>
      </c>
      <c r="I39" s="69">
        <f t="shared" si="12"/>
        <v>495</v>
      </c>
      <c r="J39" s="99">
        <f t="shared" si="10"/>
        <v>2856</v>
      </c>
      <c r="K39" s="106">
        <f t="shared" si="11"/>
        <v>42502</v>
      </c>
    </row>
    <row r="40" spans="1:11" ht="15.75">
      <c r="A40" s="15">
        <v>7</v>
      </c>
      <c r="B40" s="14" t="s">
        <v>156</v>
      </c>
      <c r="C40" s="16" t="s">
        <v>226</v>
      </c>
      <c r="D40" s="26" t="s">
        <v>243</v>
      </c>
      <c r="E40" s="16" t="s">
        <v>38</v>
      </c>
      <c r="F40" s="70">
        <v>150000</v>
      </c>
      <c r="G40" s="77">
        <v>79161</v>
      </c>
      <c r="H40" s="71">
        <f>ROUND(F40/36,0)</f>
        <v>4167</v>
      </c>
      <c r="I40" s="69">
        <f t="shared" si="12"/>
        <v>874</v>
      </c>
      <c r="J40" s="99">
        <f t="shared" si="10"/>
        <v>5041</v>
      </c>
      <c r="K40" s="106">
        <f t="shared" si="11"/>
        <v>74994</v>
      </c>
    </row>
    <row r="41" spans="1:11" ht="15.75">
      <c r="A41" s="15">
        <v>8</v>
      </c>
      <c r="B41" s="14" t="s">
        <v>120</v>
      </c>
      <c r="C41" s="16" t="s">
        <v>305</v>
      </c>
      <c r="D41" s="26" t="s">
        <v>306</v>
      </c>
      <c r="E41" s="16" t="s">
        <v>38</v>
      </c>
      <c r="F41" s="70">
        <v>170000</v>
      </c>
      <c r="G41" s="77">
        <v>151112</v>
      </c>
      <c r="H41" s="71">
        <f t="shared" ref="H41:H42" si="14">ROUND(F41/36,0)</f>
        <v>4722</v>
      </c>
      <c r="I41" s="69">
        <f t="shared" si="12"/>
        <v>1668</v>
      </c>
      <c r="J41" s="99">
        <f t="shared" ref="J41:J42" si="15">SUM(H41:I41)</f>
        <v>6390</v>
      </c>
      <c r="K41" s="106">
        <f t="shared" si="11"/>
        <v>146390</v>
      </c>
    </row>
    <row r="42" spans="1:11" ht="15.75">
      <c r="A42" s="15">
        <v>9</v>
      </c>
      <c r="B42" s="14" t="s">
        <v>120</v>
      </c>
      <c r="C42" s="16" t="s">
        <v>307</v>
      </c>
      <c r="D42" s="26" t="s">
        <v>308</v>
      </c>
      <c r="E42" s="16" t="s">
        <v>38</v>
      </c>
      <c r="F42" s="70">
        <v>150000</v>
      </c>
      <c r="G42" s="77">
        <v>133332</v>
      </c>
      <c r="H42" s="71">
        <f t="shared" si="14"/>
        <v>4167</v>
      </c>
      <c r="I42" s="69">
        <f t="shared" si="12"/>
        <v>1472</v>
      </c>
      <c r="J42" s="99">
        <f t="shared" si="15"/>
        <v>5639</v>
      </c>
      <c r="K42" s="106">
        <f t="shared" si="11"/>
        <v>129165</v>
      </c>
    </row>
    <row r="43" spans="1:11" ht="16.5">
      <c r="A43" s="15"/>
      <c r="B43" s="13" t="s">
        <v>4</v>
      </c>
      <c r="C43" s="20"/>
      <c r="D43" s="20"/>
      <c r="E43" s="20"/>
      <c r="F43" s="72">
        <f t="shared" ref="F43:K43" si="16">SUM(F34:F42)</f>
        <v>1090000</v>
      </c>
      <c r="G43" s="72">
        <f t="shared" si="16"/>
        <v>621629</v>
      </c>
      <c r="H43" s="72">
        <f t="shared" si="16"/>
        <v>30277</v>
      </c>
      <c r="I43" s="72">
        <f t="shared" si="16"/>
        <v>6863</v>
      </c>
      <c r="J43" s="72">
        <f t="shared" si="16"/>
        <v>37140</v>
      </c>
      <c r="K43" s="72">
        <f t="shared" si="16"/>
        <v>591352</v>
      </c>
    </row>
    <row r="44" spans="1:11" ht="16.5">
      <c r="A44" s="28"/>
      <c r="B44" s="29"/>
      <c r="C44" s="30"/>
      <c r="D44" s="30"/>
      <c r="E44" s="30"/>
      <c r="F44" s="78"/>
      <c r="G44" s="79"/>
      <c r="H44" s="74"/>
      <c r="I44" s="80"/>
      <c r="J44" s="74"/>
      <c r="K44" s="55"/>
    </row>
    <row r="45" spans="1:11" ht="16.5">
      <c r="A45" s="28"/>
      <c r="B45" s="29" t="s">
        <v>11</v>
      </c>
      <c r="C45" s="30"/>
      <c r="D45" s="30"/>
      <c r="E45" s="30"/>
      <c r="F45" s="78"/>
      <c r="G45" s="79"/>
      <c r="H45" s="76"/>
      <c r="I45" s="80"/>
      <c r="J45" s="76"/>
      <c r="K45" s="55"/>
    </row>
    <row r="46" spans="1:11" ht="15.75">
      <c r="A46" s="15">
        <v>1</v>
      </c>
      <c r="B46" s="14" t="s">
        <v>12</v>
      </c>
      <c r="C46" s="16" t="s">
        <v>40</v>
      </c>
      <c r="D46" s="19">
        <v>110</v>
      </c>
      <c r="E46" s="16" t="s">
        <v>38</v>
      </c>
      <c r="F46" s="70">
        <v>175000</v>
      </c>
      <c r="G46" s="77">
        <v>38892</v>
      </c>
      <c r="H46" s="71">
        <f t="shared" ref="H46:H52" si="17">ROUND(F46/36,0)</f>
        <v>4861</v>
      </c>
      <c r="I46" s="69">
        <f>ROUND(G46*13%*31/365,0)</f>
        <v>429</v>
      </c>
      <c r="J46" s="99">
        <f t="shared" ref="J46:J55" si="18">SUM(H46:I46)</f>
        <v>5290</v>
      </c>
      <c r="K46" s="106">
        <f t="shared" ref="K46:K55" si="19">G46-H46</f>
        <v>34031</v>
      </c>
    </row>
    <row r="47" spans="1:11" ht="15.75">
      <c r="A47" s="15">
        <v>2</v>
      </c>
      <c r="B47" s="14" t="s">
        <v>12</v>
      </c>
      <c r="C47" s="16" t="s">
        <v>41</v>
      </c>
      <c r="D47" s="19">
        <v>111</v>
      </c>
      <c r="E47" s="16" t="s">
        <v>38</v>
      </c>
      <c r="F47" s="70">
        <v>165000</v>
      </c>
      <c r="G47" s="77">
        <v>36676</v>
      </c>
      <c r="H47" s="71">
        <f t="shared" si="17"/>
        <v>4583</v>
      </c>
      <c r="I47" s="69">
        <f t="shared" ref="I47:I55" si="20">ROUND(G47*13%*31/365,0)</f>
        <v>405</v>
      </c>
      <c r="J47" s="99">
        <f t="shared" si="18"/>
        <v>4988</v>
      </c>
      <c r="K47" s="106">
        <f t="shared" si="19"/>
        <v>32093</v>
      </c>
    </row>
    <row r="48" spans="1:11" ht="15.75">
      <c r="A48" s="15">
        <v>3</v>
      </c>
      <c r="B48" s="14" t="s">
        <v>11</v>
      </c>
      <c r="C48" s="16" t="s">
        <v>42</v>
      </c>
      <c r="D48" s="19">
        <v>112</v>
      </c>
      <c r="E48" s="16" t="s">
        <v>38</v>
      </c>
      <c r="F48" s="70">
        <v>125000</v>
      </c>
      <c r="G48" s="77">
        <v>27784</v>
      </c>
      <c r="H48" s="71">
        <f t="shared" si="17"/>
        <v>3472</v>
      </c>
      <c r="I48" s="69">
        <f t="shared" si="20"/>
        <v>307</v>
      </c>
      <c r="J48" s="99">
        <f t="shared" si="18"/>
        <v>3779</v>
      </c>
      <c r="K48" s="106">
        <f t="shared" si="19"/>
        <v>24312</v>
      </c>
    </row>
    <row r="49" spans="1:11" ht="15.75">
      <c r="A49" s="15">
        <v>4</v>
      </c>
      <c r="B49" s="14" t="s">
        <v>11</v>
      </c>
      <c r="C49" s="16" t="s">
        <v>43</v>
      </c>
      <c r="D49" s="19">
        <v>113</v>
      </c>
      <c r="E49" s="16" t="s">
        <v>38</v>
      </c>
      <c r="F49" s="70">
        <v>100000</v>
      </c>
      <c r="G49" s="77">
        <v>22216</v>
      </c>
      <c r="H49" s="71">
        <f t="shared" si="17"/>
        <v>2778</v>
      </c>
      <c r="I49" s="69">
        <f t="shared" si="20"/>
        <v>245</v>
      </c>
      <c r="J49" s="99">
        <f t="shared" si="18"/>
        <v>3023</v>
      </c>
      <c r="K49" s="106">
        <f t="shared" si="19"/>
        <v>19438</v>
      </c>
    </row>
    <row r="50" spans="1:11" ht="15.75">
      <c r="A50" s="15">
        <v>5</v>
      </c>
      <c r="B50" s="14" t="s">
        <v>12</v>
      </c>
      <c r="C50" s="16" t="s">
        <v>45</v>
      </c>
      <c r="D50" s="19">
        <v>116</v>
      </c>
      <c r="E50" s="16" t="s">
        <v>38</v>
      </c>
      <c r="F50" s="70">
        <v>125000</v>
      </c>
      <c r="G50" s="77">
        <v>27784</v>
      </c>
      <c r="H50" s="71">
        <f>ROUND(F50/36,0)</f>
        <v>3472</v>
      </c>
      <c r="I50" s="69">
        <f t="shared" si="20"/>
        <v>307</v>
      </c>
      <c r="J50" s="99">
        <f t="shared" si="18"/>
        <v>3779</v>
      </c>
      <c r="K50" s="106">
        <f t="shared" si="19"/>
        <v>24312</v>
      </c>
    </row>
    <row r="51" spans="1:11" ht="15.75">
      <c r="A51" s="15">
        <v>6</v>
      </c>
      <c r="B51" s="14" t="s">
        <v>11</v>
      </c>
      <c r="C51" s="16" t="s">
        <v>47</v>
      </c>
      <c r="D51" s="19">
        <v>124</v>
      </c>
      <c r="E51" s="16" t="s">
        <v>38</v>
      </c>
      <c r="F51" s="70">
        <v>50000</v>
      </c>
      <c r="G51" s="77">
        <v>11108</v>
      </c>
      <c r="H51" s="71">
        <f>ROUND(F51/36,0)</f>
        <v>1389</v>
      </c>
      <c r="I51" s="69">
        <f t="shared" si="20"/>
        <v>123</v>
      </c>
      <c r="J51" s="99">
        <f t="shared" si="18"/>
        <v>1512</v>
      </c>
      <c r="K51" s="106">
        <f t="shared" si="19"/>
        <v>9719</v>
      </c>
    </row>
    <row r="52" spans="1:11" ht="15.75">
      <c r="A52" s="15">
        <v>7</v>
      </c>
      <c r="B52" s="14" t="s">
        <v>13</v>
      </c>
      <c r="C52" s="16" t="s">
        <v>46</v>
      </c>
      <c r="D52" s="19">
        <v>117</v>
      </c>
      <c r="E52" s="16" t="s">
        <v>38</v>
      </c>
      <c r="F52" s="70">
        <v>100000</v>
      </c>
      <c r="G52" s="77">
        <v>22216</v>
      </c>
      <c r="H52" s="71">
        <f t="shared" si="17"/>
        <v>2778</v>
      </c>
      <c r="I52" s="69">
        <f t="shared" si="20"/>
        <v>245</v>
      </c>
      <c r="J52" s="99">
        <f t="shared" si="18"/>
        <v>3023</v>
      </c>
      <c r="K52" s="106">
        <f t="shared" si="19"/>
        <v>19438</v>
      </c>
    </row>
    <row r="53" spans="1:11" ht="15.75">
      <c r="A53" s="15">
        <v>8</v>
      </c>
      <c r="B53" s="14" t="s">
        <v>73</v>
      </c>
      <c r="C53" s="16" t="s">
        <v>74</v>
      </c>
      <c r="D53" s="19">
        <v>203</v>
      </c>
      <c r="E53" s="16" t="s">
        <v>38</v>
      </c>
      <c r="F53" s="70">
        <v>95000</v>
      </c>
      <c r="G53" s="77">
        <v>31664</v>
      </c>
      <c r="H53" s="71">
        <f>ROUND(F53/36,0)</f>
        <v>2639</v>
      </c>
      <c r="I53" s="69">
        <f t="shared" si="20"/>
        <v>350</v>
      </c>
      <c r="J53" s="99">
        <f t="shared" si="18"/>
        <v>2989</v>
      </c>
      <c r="K53" s="106">
        <f t="shared" si="19"/>
        <v>29025</v>
      </c>
    </row>
    <row r="54" spans="1:11" ht="15.75">
      <c r="A54" s="15">
        <v>9</v>
      </c>
      <c r="B54" s="14" t="s">
        <v>73</v>
      </c>
      <c r="C54" s="16" t="s">
        <v>214</v>
      </c>
      <c r="D54" s="19">
        <v>341</v>
      </c>
      <c r="E54" s="16" t="s">
        <v>38</v>
      </c>
      <c r="F54" s="70">
        <v>110000</v>
      </c>
      <c r="G54" s="77">
        <v>54974</v>
      </c>
      <c r="H54" s="71">
        <v>3057</v>
      </c>
      <c r="I54" s="69">
        <f t="shared" si="20"/>
        <v>607</v>
      </c>
      <c r="J54" s="99">
        <f t="shared" si="18"/>
        <v>3664</v>
      </c>
      <c r="K54" s="106">
        <f t="shared" si="19"/>
        <v>51917</v>
      </c>
    </row>
    <row r="55" spans="1:11" ht="15.75">
      <c r="A55" s="15">
        <v>10</v>
      </c>
      <c r="B55" s="14" t="s">
        <v>73</v>
      </c>
      <c r="C55" s="16" t="s">
        <v>96</v>
      </c>
      <c r="D55" s="19">
        <v>221</v>
      </c>
      <c r="E55" s="16" t="s">
        <v>38</v>
      </c>
      <c r="F55" s="70">
        <v>100000</v>
      </c>
      <c r="G55" s="77">
        <v>36106</v>
      </c>
      <c r="H55" s="71">
        <f>ROUND(F55/36,0)</f>
        <v>2778</v>
      </c>
      <c r="I55" s="69">
        <f t="shared" si="20"/>
        <v>399</v>
      </c>
      <c r="J55" s="99">
        <f t="shared" si="18"/>
        <v>3177</v>
      </c>
      <c r="K55" s="106">
        <f t="shared" si="19"/>
        <v>33328</v>
      </c>
    </row>
    <row r="56" spans="1:11" ht="16.5">
      <c r="A56" s="15"/>
      <c r="B56" s="13" t="s">
        <v>4</v>
      </c>
      <c r="C56" s="20"/>
      <c r="D56" s="20"/>
      <c r="E56" s="20"/>
      <c r="F56" s="72">
        <f t="shared" ref="F56" si="21">SUM(F46:F55)</f>
        <v>1145000</v>
      </c>
      <c r="G56" s="72">
        <f>SUM(G46:G55)</f>
        <v>309420</v>
      </c>
      <c r="H56" s="72">
        <f t="shared" ref="H56:K56" si="22">SUM(H46:H55)</f>
        <v>31807</v>
      </c>
      <c r="I56" s="72">
        <f>SUM(I46:I55)</f>
        <v>3417</v>
      </c>
      <c r="J56" s="72">
        <f t="shared" si="22"/>
        <v>35224</v>
      </c>
      <c r="K56" s="72">
        <f t="shared" si="22"/>
        <v>277613</v>
      </c>
    </row>
    <row r="57" spans="1:11" ht="16.5">
      <c r="A57" s="28"/>
      <c r="B57" s="29"/>
      <c r="C57" s="30"/>
      <c r="D57" s="30"/>
      <c r="E57" s="30"/>
      <c r="F57" s="78"/>
      <c r="G57" s="79"/>
      <c r="H57" s="74"/>
      <c r="I57" s="80"/>
      <c r="J57" s="74"/>
      <c r="K57" s="55"/>
    </row>
    <row r="58" spans="1:11" ht="16.5">
      <c r="A58" s="28"/>
      <c r="B58" s="29" t="s">
        <v>14</v>
      </c>
      <c r="C58" s="30"/>
      <c r="D58" s="30"/>
      <c r="E58" s="30"/>
      <c r="F58" s="78"/>
      <c r="G58" s="79"/>
      <c r="H58" s="76"/>
      <c r="I58" s="94"/>
      <c r="J58" s="76"/>
      <c r="K58" s="55"/>
    </row>
    <row r="59" spans="1:11" ht="15.75">
      <c r="A59" s="15">
        <v>1</v>
      </c>
      <c r="B59" s="14" t="s">
        <v>14</v>
      </c>
      <c r="C59" s="16" t="s">
        <v>48</v>
      </c>
      <c r="D59" s="17">
        <v>138</v>
      </c>
      <c r="E59" s="16" t="s">
        <v>38</v>
      </c>
      <c r="F59" s="70">
        <v>100000</v>
      </c>
      <c r="G59" s="77">
        <v>24994</v>
      </c>
      <c r="H59" s="71">
        <f t="shared" ref="H59:H69" si="23">ROUND(F59/36,0)</f>
        <v>2778</v>
      </c>
      <c r="I59" s="69">
        <f>ROUND(G59*13%*31/365,0)</f>
        <v>276</v>
      </c>
      <c r="J59" s="99">
        <f>SUM(H59:I59)</f>
        <v>3054</v>
      </c>
      <c r="K59" s="106">
        <f t="shared" ref="K59:K69" si="24">G59-H59</f>
        <v>22216</v>
      </c>
    </row>
    <row r="60" spans="1:11" ht="15.75">
      <c r="A60" s="15">
        <v>2</v>
      </c>
      <c r="B60" s="14" t="s">
        <v>14</v>
      </c>
      <c r="C60" s="16" t="s">
        <v>59</v>
      </c>
      <c r="D60" s="17">
        <v>152</v>
      </c>
      <c r="E60" s="16" t="s">
        <v>38</v>
      </c>
      <c r="F60" s="70">
        <v>55000</v>
      </c>
      <c r="G60" s="77">
        <v>15272</v>
      </c>
      <c r="H60" s="71">
        <f t="shared" si="23"/>
        <v>1528</v>
      </c>
      <c r="I60" s="69">
        <f t="shared" ref="I60:I69" si="25">ROUND(G60*13%*31/365,0)</f>
        <v>169</v>
      </c>
      <c r="J60" s="99">
        <f t="shared" ref="J60:J69" si="26">SUM(H60:I60)</f>
        <v>1697</v>
      </c>
      <c r="K60" s="106">
        <f t="shared" si="24"/>
        <v>13744</v>
      </c>
    </row>
    <row r="61" spans="1:11" ht="15.75">
      <c r="A61" s="15">
        <v>3</v>
      </c>
      <c r="B61" s="14" t="s">
        <v>317</v>
      </c>
      <c r="C61" s="16" t="s">
        <v>318</v>
      </c>
      <c r="D61" s="17">
        <v>38</v>
      </c>
      <c r="E61" s="16" t="s">
        <v>38</v>
      </c>
      <c r="F61" s="70">
        <v>135000</v>
      </c>
      <c r="G61" s="77">
        <v>127500</v>
      </c>
      <c r="H61" s="71">
        <f t="shared" si="23"/>
        <v>3750</v>
      </c>
      <c r="I61" s="69">
        <f t="shared" si="25"/>
        <v>1408</v>
      </c>
      <c r="J61" s="99">
        <f t="shared" ref="J61" si="27">SUM(H61:I61)</f>
        <v>5158</v>
      </c>
      <c r="K61" s="106">
        <f t="shared" si="24"/>
        <v>123750</v>
      </c>
    </row>
    <row r="62" spans="1:11" ht="15.75">
      <c r="A62" s="15">
        <v>4</v>
      </c>
      <c r="B62" s="14" t="s">
        <v>15</v>
      </c>
      <c r="C62" s="16" t="s">
        <v>49</v>
      </c>
      <c r="D62" s="17">
        <v>175</v>
      </c>
      <c r="E62" s="16" t="s">
        <v>38</v>
      </c>
      <c r="F62" s="70">
        <v>75000</v>
      </c>
      <c r="G62" s="77">
        <v>22925</v>
      </c>
      <c r="H62" s="71">
        <f t="shared" si="23"/>
        <v>2083</v>
      </c>
      <c r="I62" s="69">
        <f t="shared" si="25"/>
        <v>253</v>
      </c>
      <c r="J62" s="99">
        <f t="shared" si="26"/>
        <v>2336</v>
      </c>
      <c r="K62" s="106">
        <f t="shared" si="24"/>
        <v>20842</v>
      </c>
    </row>
    <row r="63" spans="1:11" ht="15.75">
      <c r="A63" s="15">
        <v>5</v>
      </c>
      <c r="B63" s="14" t="s">
        <v>15</v>
      </c>
      <c r="C63" s="16" t="s">
        <v>52</v>
      </c>
      <c r="D63" s="17">
        <v>178</v>
      </c>
      <c r="E63" s="16" t="s">
        <v>38</v>
      </c>
      <c r="F63" s="70">
        <v>95000</v>
      </c>
      <c r="G63" s="77">
        <v>29025</v>
      </c>
      <c r="H63" s="71">
        <f t="shared" si="23"/>
        <v>2639</v>
      </c>
      <c r="I63" s="69">
        <f t="shared" si="25"/>
        <v>320</v>
      </c>
      <c r="J63" s="99">
        <f t="shared" si="26"/>
        <v>2959</v>
      </c>
      <c r="K63" s="106">
        <f t="shared" si="24"/>
        <v>26386</v>
      </c>
    </row>
    <row r="64" spans="1:11" ht="15.75">
      <c r="A64" s="15">
        <v>6</v>
      </c>
      <c r="B64" s="14" t="s">
        <v>15</v>
      </c>
      <c r="C64" s="16" t="s">
        <v>319</v>
      </c>
      <c r="D64" s="17">
        <v>40</v>
      </c>
      <c r="E64" s="16" t="s">
        <v>38</v>
      </c>
      <c r="F64" s="70">
        <v>110000</v>
      </c>
      <c r="G64" s="77">
        <v>103888</v>
      </c>
      <c r="H64" s="71">
        <f t="shared" si="23"/>
        <v>3056</v>
      </c>
      <c r="I64" s="69">
        <f t="shared" si="25"/>
        <v>1147</v>
      </c>
      <c r="J64" s="99">
        <f t="shared" ref="J64" si="28">SUM(H64:I64)</f>
        <v>4203</v>
      </c>
      <c r="K64" s="106">
        <f t="shared" si="24"/>
        <v>100832</v>
      </c>
    </row>
    <row r="65" spans="1:11" ht="15.75">
      <c r="A65" s="15">
        <v>7</v>
      </c>
      <c r="B65" s="14" t="s">
        <v>97</v>
      </c>
      <c r="C65" s="16" t="s">
        <v>99</v>
      </c>
      <c r="D65" s="17">
        <v>206</v>
      </c>
      <c r="E65" s="16" t="s">
        <v>38</v>
      </c>
      <c r="F65" s="70">
        <v>130000</v>
      </c>
      <c r="G65" s="77">
        <v>46947</v>
      </c>
      <c r="H65" s="71">
        <f t="shared" si="23"/>
        <v>3611</v>
      </c>
      <c r="I65" s="69">
        <f t="shared" si="25"/>
        <v>518</v>
      </c>
      <c r="J65" s="99">
        <f t="shared" si="26"/>
        <v>4129</v>
      </c>
      <c r="K65" s="106">
        <f t="shared" si="24"/>
        <v>43336</v>
      </c>
    </row>
    <row r="66" spans="1:11" ht="15.75">
      <c r="A66" s="15">
        <v>8</v>
      </c>
      <c r="B66" s="14" t="s">
        <v>97</v>
      </c>
      <c r="C66" s="16" t="s">
        <v>231</v>
      </c>
      <c r="D66" s="17">
        <v>356</v>
      </c>
      <c r="E66" s="16" t="s">
        <v>38</v>
      </c>
      <c r="F66" s="70">
        <v>99000</v>
      </c>
      <c r="G66" s="77">
        <v>49496</v>
      </c>
      <c r="H66" s="71">
        <f>ROUND(F66/34,0)</f>
        <v>2912</v>
      </c>
      <c r="I66" s="69">
        <f t="shared" si="25"/>
        <v>546</v>
      </c>
      <c r="J66" s="99">
        <f t="shared" si="26"/>
        <v>3458</v>
      </c>
      <c r="K66" s="106">
        <f t="shared" si="24"/>
        <v>46584</v>
      </c>
    </row>
    <row r="67" spans="1:11" ht="15.75">
      <c r="A67" s="15">
        <v>9</v>
      </c>
      <c r="B67" s="14" t="s">
        <v>117</v>
      </c>
      <c r="C67" s="16" t="s">
        <v>118</v>
      </c>
      <c r="D67" s="17">
        <v>242</v>
      </c>
      <c r="E67" s="16" t="s">
        <v>38</v>
      </c>
      <c r="F67" s="70">
        <v>85000</v>
      </c>
      <c r="G67" s="77">
        <v>33058</v>
      </c>
      <c r="H67" s="71">
        <f t="shared" si="23"/>
        <v>2361</v>
      </c>
      <c r="I67" s="69">
        <f t="shared" si="25"/>
        <v>365</v>
      </c>
      <c r="J67" s="99">
        <f t="shared" si="26"/>
        <v>2726</v>
      </c>
      <c r="K67" s="106">
        <f t="shared" si="24"/>
        <v>30697</v>
      </c>
    </row>
    <row r="68" spans="1:11" ht="15.75">
      <c r="A68" s="15">
        <v>10</v>
      </c>
      <c r="B68" s="14" t="s">
        <v>117</v>
      </c>
      <c r="C68" s="16" t="s">
        <v>119</v>
      </c>
      <c r="D68" s="17">
        <v>243</v>
      </c>
      <c r="E68" s="16" t="s">
        <v>38</v>
      </c>
      <c r="F68" s="70">
        <v>100000</v>
      </c>
      <c r="G68" s="77">
        <v>38884</v>
      </c>
      <c r="H68" s="71">
        <f t="shared" si="23"/>
        <v>2778</v>
      </c>
      <c r="I68" s="69">
        <f t="shared" si="25"/>
        <v>429</v>
      </c>
      <c r="J68" s="99">
        <f t="shared" si="26"/>
        <v>3207</v>
      </c>
      <c r="K68" s="106">
        <f t="shared" si="24"/>
        <v>36106</v>
      </c>
    </row>
    <row r="69" spans="1:11" ht="15.75">
      <c r="A69" s="15">
        <v>11</v>
      </c>
      <c r="B69" s="14" t="s">
        <v>117</v>
      </c>
      <c r="C69" s="16" t="s">
        <v>186</v>
      </c>
      <c r="D69" s="17">
        <v>307</v>
      </c>
      <c r="E69" s="16" t="s">
        <v>38</v>
      </c>
      <c r="F69" s="70">
        <v>190000</v>
      </c>
      <c r="G69" s="77">
        <v>84440</v>
      </c>
      <c r="H69" s="71">
        <f t="shared" si="23"/>
        <v>5278</v>
      </c>
      <c r="I69" s="69">
        <f t="shared" si="25"/>
        <v>932</v>
      </c>
      <c r="J69" s="99">
        <f t="shared" si="26"/>
        <v>6210</v>
      </c>
      <c r="K69" s="106">
        <f t="shared" si="24"/>
        <v>79162</v>
      </c>
    </row>
    <row r="70" spans="1:11" ht="15.75">
      <c r="A70" s="15">
        <v>12</v>
      </c>
      <c r="B70" s="14" t="s">
        <v>327</v>
      </c>
      <c r="C70" s="16" t="s">
        <v>328</v>
      </c>
      <c r="D70" s="17">
        <v>48</v>
      </c>
      <c r="E70" s="16" t="s">
        <v>38</v>
      </c>
      <c r="F70" s="70">
        <v>120000</v>
      </c>
      <c r="G70" s="77">
        <v>120000</v>
      </c>
      <c r="H70" s="71">
        <f t="shared" ref="H70" si="29">ROUND(F70/36,0)</f>
        <v>3333</v>
      </c>
      <c r="I70" s="69">
        <v>1753</v>
      </c>
      <c r="J70" s="99">
        <f t="shared" ref="J70" si="30">SUM(H70:I70)</f>
        <v>5086</v>
      </c>
      <c r="K70" s="106">
        <f t="shared" ref="K70" si="31">G70-H70</f>
        <v>116667</v>
      </c>
    </row>
    <row r="71" spans="1:11" ht="15.75">
      <c r="A71" s="15"/>
      <c r="B71" s="14" t="s">
        <v>327</v>
      </c>
      <c r="C71" s="16" t="s">
        <v>329</v>
      </c>
      <c r="D71" s="17">
        <v>50</v>
      </c>
      <c r="E71" s="16" t="s">
        <v>38</v>
      </c>
      <c r="F71" s="70">
        <v>130000</v>
      </c>
      <c r="G71" s="77">
        <v>130000</v>
      </c>
      <c r="H71" s="71">
        <f t="shared" ref="H71" si="32">ROUND(F71/36,0)</f>
        <v>3611</v>
      </c>
      <c r="I71" s="69">
        <v>1898</v>
      </c>
      <c r="J71" s="99">
        <f t="shared" ref="J71" si="33">SUM(H71:I71)</f>
        <v>5509</v>
      </c>
      <c r="K71" s="106">
        <f t="shared" ref="K71" si="34">G71-H71</f>
        <v>126389</v>
      </c>
    </row>
    <row r="72" spans="1:11" ht="16.5">
      <c r="A72" s="14"/>
      <c r="B72" s="13" t="s">
        <v>4</v>
      </c>
      <c r="C72" s="20"/>
      <c r="D72" s="20"/>
      <c r="E72" s="20"/>
      <c r="F72" s="72">
        <f>SUM(F59:F71)</f>
        <v>1424000</v>
      </c>
      <c r="G72" s="72">
        <f t="shared" ref="G72:K72" si="35">SUM(G59:G71)</f>
        <v>826429</v>
      </c>
      <c r="H72" s="72">
        <f t="shared" si="35"/>
        <v>39718</v>
      </c>
      <c r="I72" s="72">
        <f t="shared" si="35"/>
        <v>10014</v>
      </c>
      <c r="J72" s="72">
        <f t="shared" si="35"/>
        <v>49732</v>
      </c>
      <c r="K72" s="72">
        <f t="shared" si="35"/>
        <v>786711</v>
      </c>
    </row>
    <row r="73" spans="1:11" ht="16.5">
      <c r="A73" s="34"/>
      <c r="B73" s="29"/>
      <c r="C73" s="30"/>
      <c r="D73" s="30"/>
      <c r="E73" s="30"/>
      <c r="F73" s="78"/>
      <c r="G73" s="79"/>
      <c r="H73" s="74"/>
      <c r="I73" s="80"/>
      <c r="J73" s="74"/>
      <c r="K73" s="55"/>
    </row>
    <row r="74" spans="1:11" ht="16.5">
      <c r="A74" s="34"/>
      <c r="B74" s="29" t="s">
        <v>16</v>
      </c>
      <c r="C74" s="30"/>
      <c r="D74" s="30"/>
      <c r="E74" s="30"/>
      <c r="F74" s="78"/>
      <c r="G74" s="79"/>
      <c r="H74" s="74"/>
      <c r="I74" s="80"/>
      <c r="J74" s="74"/>
      <c r="K74" s="55"/>
    </row>
    <row r="75" spans="1:11" ht="15.75">
      <c r="A75" s="14">
        <v>1</v>
      </c>
      <c r="B75" s="14" t="s">
        <v>17</v>
      </c>
      <c r="C75" s="16" t="s">
        <v>69</v>
      </c>
      <c r="D75" s="17">
        <v>142</v>
      </c>
      <c r="E75" s="16" t="s">
        <v>38</v>
      </c>
      <c r="F75" s="70">
        <v>140000</v>
      </c>
      <c r="G75" s="77">
        <v>38886</v>
      </c>
      <c r="H75" s="71">
        <f t="shared" ref="H75:H86" si="36">ROUND(F75/36,0)</f>
        <v>3889</v>
      </c>
      <c r="I75" s="69">
        <f>ROUND(G75*13%*31/365,0)</f>
        <v>429</v>
      </c>
      <c r="J75" s="99">
        <f t="shared" ref="J75:J87" si="37">SUM(H75:I75)</f>
        <v>4318</v>
      </c>
      <c r="K75" s="106">
        <f t="shared" ref="K75:K87" si="38">G75-H75</f>
        <v>34997</v>
      </c>
    </row>
    <row r="76" spans="1:11" ht="15.75">
      <c r="A76" s="14">
        <v>2</v>
      </c>
      <c r="B76" s="14" t="s">
        <v>17</v>
      </c>
      <c r="C76" s="16" t="s">
        <v>174</v>
      </c>
      <c r="D76" s="17">
        <v>299</v>
      </c>
      <c r="E76" s="16" t="s">
        <v>38</v>
      </c>
      <c r="F76" s="70">
        <v>200000</v>
      </c>
      <c r="G76" s="77">
        <v>85720</v>
      </c>
      <c r="H76" s="71">
        <f>ROUND(F76/35,0)</f>
        <v>5714</v>
      </c>
      <c r="I76" s="69">
        <f t="shared" ref="I76:I87" si="39">ROUND(G76*13%*31/365,0)</f>
        <v>946</v>
      </c>
      <c r="J76" s="99">
        <f t="shared" si="37"/>
        <v>6660</v>
      </c>
      <c r="K76" s="106">
        <f t="shared" si="38"/>
        <v>80006</v>
      </c>
    </row>
    <row r="77" spans="1:11" ht="15.75">
      <c r="A77" s="14">
        <v>3</v>
      </c>
      <c r="B77" s="14" t="s">
        <v>17</v>
      </c>
      <c r="C77" s="16" t="s">
        <v>264</v>
      </c>
      <c r="D77" s="17">
        <v>389</v>
      </c>
      <c r="E77" s="16" t="s">
        <v>78</v>
      </c>
      <c r="F77" s="70">
        <v>260000</v>
      </c>
      <c r="G77" s="77">
        <v>173336</v>
      </c>
      <c r="H77" s="71">
        <v>7222</v>
      </c>
      <c r="I77" s="69">
        <f t="shared" si="39"/>
        <v>1914</v>
      </c>
      <c r="J77" s="99">
        <f>SUM(H77:I77)</f>
        <v>9136</v>
      </c>
      <c r="K77" s="106">
        <f t="shared" si="38"/>
        <v>166114</v>
      </c>
    </row>
    <row r="78" spans="1:11" ht="15.75">
      <c r="A78" s="14">
        <v>4</v>
      </c>
      <c r="B78" s="14" t="s">
        <v>187</v>
      </c>
      <c r="C78" s="16" t="s">
        <v>188</v>
      </c>
      <c r="D78" s="17">
        <v>312</v>
      </c>
      <c r="E78" s="16" t="s">
        <v>38</v>
      </c>
      <c r="F78" s="70">
        <v>135000</v>
      </c>
      <c r="G78" s="77">
        <v>60000</v>
      </c>
      <c r="H78" s="71">
        <f>ROUND(F78/36,0)</f>
        <v>3750</v>
      </c>
      <c r="I78" s="69">
        <f t="shared" si="39"/>
        <v>662</v>
      </c>
      <c r="J78" s="99">
        <f t="shared" si="37"/>
        <v>4412</v>
      </c>
      <c r="K78" s="106">
        <f t="shared" si="38"/>
        <v>56250</v>
      </c>
    </row>
    <row r="79" spans="1:11" ht="15.75">
      <c r="A79" s="14">
        <v>5</v>
      </c>
      <c r="B79" s="14" t="s">
        <v>187</v>
      </c>
      <c r="C79" s="16" t="s">
        <v>239</v>
      </c>
      <c r="D79" s="17">
        <v>360</v>
      </c>
      <c r="E79" s="16" t="s">
        <v>38</v>
      </c>
      <c r="F79" s="70">
        <v>125000</v>
      </c>
      <c r="G79" s="77">
        <v>69448</v>
      </c>
      <c r="H79" s="71">
        <f>ROUND(F79/36,0)</f>
        <v>3472</v>
      </c>
      <c r="I79" s="69">
        <f t="shared" si="39"/>
        <v>767</v>
      </c>
      <c r="J79" s="99">
        <f t="shared" si="37"/>
        <v>4239</v>
      </c>
      <c r="K79" s="106">
        <f t="shared" si="38"/>
        <v>65976</v>
      </c>
    </row>
    <row r="80" spans="1:11" ht="15.75">
      <c r="A80" s="14">
        <v>6</v>
      </c>
      <c r="B80" s="14" t="s">
        <v>187</v>
      </c>
      <c r="C80" s="16" t="s">
        <v>212</v>
      </c>
      <c r="D80" s="17">
        <v>331</v>
      </c>
      <c r="E80" s="16" t="s">
        <v>38</v>
      </c>
      <c r="F80" s="70">
        <v>120000</v>
      </c>
      <c r="G80" s="77">
        <v>60006</v>
      </c>
      <c r="H80" s="71">
        <v>3333</v>
      </c>
      <c r="I80" s="69">
        <f t="shared" si="39"/>
        <v>663</v>
      </c>
      <c r="J80" s="99">
        <f t="shared" si="37"/>
        <v>3996</v>
      </c>
      <c r="K80" s="106">
        <f t="shared" si="38"/>
        <v>56673</v>
      </c>
    </row>
    <row r="81" spans="1:11" ht="15.75">
      <c r="A81" s="14">
        <v>7</v>
      </c>
      <c r="B81" s="14" t="s">
        <v>62</v>
      </c>
      <c r="C81" s="16" t="s">
        <v>61</v>
      </c>
      <c r="D81" s="17">
        <v>188</v>
      </c>
      <c r="E81" s="16" t="s">
        <v>38</v>
      </c>
      <c r="F81" s="70">
        <v>100000</v>
      </c>
      <c r="G81" s="77">
        <v>33328</v>
      </c>
      <c r="H81" s="71">
        <f t="shared" si="36"/>
        <v>2778</v>
      </c>
      <c r="I81" s="69">
        <f t="shared" si="39"/>
        <v>368</v>
      </c>
      <c r="J81" s="99">
        <f t="shared" si="37"/>
        <v>3146</v>
      </c>
      <c r="K81" s="106">
        <f t="shared" si="38"/>
        <v>30550</v>
      </c>
    </row>
    <row r="82" spans="1:11" ht="15.75">
      <c r="A82" s="14">
        <v>8</v>
      </c>
      <c r="B82" s="14" t="s">
        <v>62</v>
      </c>
      <c r="C82" s="16" t="s">
        <v>63</v>
      </c>
      <c r="D82" s="17">
        <v>189</v>
      </c>
      <c r="E82" s="16" t="s">
        <v>38</v>
      </c>
      <c r="F82" s="70">
        <v>100000</v>
      </c>
      <c r="G82" s="77">
        <v>33328</v>
      </c>
      <c r="H82" s="71">
        <f t="shared" si="36"/>
        <v>2778</v>
      </c>
      <c r="I82" s="69">
        <f t="shared" si="39"/>
        <v>368</v>
      </c>
      <c r="J82" s="99">
        <f t="shared" si="37"/>
        <v>3146</v>
      </c>
      <c r="K82" s="106">
        <f t="shared" si="38"/>
        <v>30550</v>
      </c>
    </row>
    <row r="83" spans="1:11" ht="15.75">
      <c r="A83" s="14">
        <v>9</v>
      </c>
      <c r="B83" s="14" t="s">
        <v>62</v>
      </c>
      <c r="C83" s="16" t="s">
        <v>291</v>
      </c>
      <c r="D83" s="17">
        <v>423</v>
      </c>
      <c r="E83" s="16" t="s">
        <v>38</v>
      </c>
      <c r="F83" s="70">
        <v>75000</v>
      </c>
      <c r="G83" s="77">
        <v>60419</v>
      </c>
      <c r="H83" s="71">
        <f t="shared" si="36"/>
        <v>2083</v>
      </c>
      <c r="I83" s="69">
        <f t="shared" si="39"/>
        <v>667</v>
      </c>
      <c r="J83" s="99">
        <f t="shared" si="37"/>
        <v>2750</v>
      </c>
      <c r="K83" s="106">
        <f t="shared" si="38"/>
        <v>58336</v>
      </c>
    </row>
    <row r="84" spans="1:11" ht="15.75">
      <c r="A84" s="14">
        <v>10</v>
      </c>
      <c r="B84" s="14" t="s">
        <v>62</v>
      </c>
      <c r="C84" s="16" t="s">
        <v>65</v>
      </c>
      <c r="D84" s="17">
        <v>34</v>
      </c>
      <c r="E84" s="16" t="s">
        <v>38</v>
      </c>
      <c r="F84" s="70">
        <v>130000</v>
      </c>
      <c r="G84" s="77">
        <v>122778</v>
      </c>
      <c r="H84" s="71">
        <f t="shared" si="36"/>
        <v>3611</v>
      </c>
      <c r="I84" s="69">
        <f t="shared" si="39"/>
        <v>1356</v>
      </c>
      <c r="J84" s="99">
        <f t="shared" ref="J84" si="40">SUM(H84:I84)</f>
        <v>4967</v>
      </c>
      <c r="K84" s="106">
        <f t="shared" si="38"/>
        <v>119167</v>
      </c>
    </row>
    <row r="85" spans="1:11" ht="15.75">
      <c r="A85" s="14">
        <v>11</v>
      </c>
      <c r="B85" s="14" t="s">
        <v>66</v>
      </c>
      <c r="C85" s="16" t="s">
        <v>68</v>
      </c>
      <c r="D85" s="17">
        <v>196</v>
      </c>
      <c r="E85" s="16" t="s">
        <v>38</v>
      </c>
      <c r="F85" s="70">
        <v>45000</v>
      </c>
      <c r="G85" s="77">
        <v>15000</v>
      </c>
      <c r="H85" s="71">
        <f t="shared" si="36"/>
        <v>1250</v>
      </c>
      <c r="I85" s="69">
        <f t="shared" si="39"/>
        <v>166</v>
      </c>
      <c r="J85" s="99">
        <f t="shared" si="37"/>
        <v>1416</v>
      </c>
      <c r="K85" s="106">
        <f t="shared" si="38"/>
        <v>13750</v>
      </c>
    </row>
    <row r="86" spans="1:11" ht="15.75">
      <c r="A86" s="14">
        <v>12</v>
      </c>
      <c r="B86" s="14" t="s">
        <v>66</v>
      </c>
      <c r="C86" s="16" t="s">
        <v>189</v>
      </c>
      <c r="D86" s="17">
        <v>313</v>
      </c>
      <c r="E86" s="16" t="s">
        <v>38</v>
      </c>
      <c r="F86" s="70">
        <v>195000</v>
      </c>
      <c r="G86" s="77">
        <v>86660</v>
      </c>
      <c r="H86" s="71">
        <f t="shared" si="36"/>
        <v>5417</v>
      </c>
      <c r="I86" s="69">
        <f t="shared" si="39"/>
        <v>957</v>
      </c>
      <c r="J86" s="99">
        <f t="shared" si="37"/>
        <v>6374</v>
      </c>
      <c r="K86" s="106">
        <f t="shared" si="38"/>
        <v>81243</v>
      </c>
    </row>
    <row r="87" spans="1:11" ht="15.75">
      <c r="A87" s="14">
        <v>13</v>
      </c>
      <c r="B87" s="14" t="s">
        <v>16</v>
      </c>
      <c r="C87" s="16" t="s">
        <v>256</v>
      </c>
      <c r="D87" s="17">
        <v>382</v>
      </c>
      <c r="E87" s="16" t="s">
        <v>38</v>
      </c>
      <c r="F87" s="70">
        <v>85000</v>
      </c>
      <c r="G87" s="77">
        <v>53423</v>
      </c>
      <c r="H87" s="71">
        <v>2429</v>
      </c>
      <c r="I87" s="69">
        <f t="shared" si="39"/>
        <v>590</v>
      </c>
      <c r="J87" s="99">
        <f t="shared" si="37"/>
        <v>3019</v>
      </c>
      <c r="K87" s="108">
        <f t="shared" si="38"/>
        <v>50994</v>
      </c>
    </row>
    <row r="88" spans="1:11" ht="16.5">
      <c r="A88" s="27"/>
      <c r="B88" s="13" t="s">
        <v>4</v>
      </c>
      <c r="C88" s="20"/>
      <c r="D88" s="20"/>
      <c r="E88" s="20"/>
      <c r="F88" s="72">
        <f t="shared" ref="F88:K88" si="41">SUM(F75:F87)</f>
        <v>1710000</v>
      </c>
      <c r="G88" s="72">
        <f t="shared" si="41"/>
        <v>892332</v>
      </c>
      <c r="H88" s="72">
        <f t="shared" si="41"/>
        <v>47726</v>
      </c>
      <c r="I88" s="72">
        <f t="shared" si="41"/>
        <v>9853</v>
      </c>
      <c r="J88" s="100">
        <f t="shared" si="41"/>
        <v>57579</v>
      </c>
      <c r="K88" s="100">
        <f t="shared" si="41"/>
        <v>844606</v>
      </c>
    </row>
    <row r="89" spans="1:11" ht="16.5">
      <c r="A89" s="37"/>
      <c r="B89" s="29"/>
      <c r="C89" s="30"/>
      <c r="D89" s="30"/>
      <c r="E89" s="30"/>
      <c r="F89" s="78"/>
      <c r="G89" s="79"/>
      <c r="H89" s="74"/>
      <c r="I89" s="80"/>
      <c r="J89" s="74"/>
      <c r="K89" s="55"/>
    </row>
    <row r="90" spans="1:11" ht="16.5">
      <c r="A90" s="34"/>
      <c r="B90" s="29" t="s">
        <v>282</v>
      </c>
      <c r="C90" s="30"/>
      <c r="D90" s="30"/>
      <c r="E90" s="30"/>
      <c r="F90" s="78"/>
      <c r="G90" s="79"/>
      <c r="H90" s="74"/>
      <c r="I90" s="80"/>
      <c r="J90" s="74"/>
      <c r="K90" s="55"/>
    </row>
    <row r="91" spans="1:11" ht="16.5">
      <c r="A91" s="14">
        <v>1</v>
      </c>
      <c r="B91" s="67" t="s">
        <v>84</v>
      </c>
      <c r="C91" s="16" t="s">
        <v>283</v>
      </c>
      <c r="D91" s="22">
        <v>346</v>
      </c>
      <c r="E91" s="22" t="s">
        <v>78</v>
      </c>
      <c r="F91" s="85">
        <v>60000</v>
      </c>
      <c r="G91" s="77">
        <v>31661</v>
      </c>
      <c r="H91" s="71">
        <f>ROUND(F91/36,0)</f>
        <v>1667</v>
      </c>
      <c r="I91" s="69">
        <f>ROUND(G91*13%*31/365,0)</f>
        <v>350</v>
      </c>
      <c r="J91" s="104">
        <f>SUM(H91:I91)</f>
        <v>2017</v>
      </c>
      <c r="K91" s="106">
        <f t="shared" ref="K91" si="42">G91-H91</f>
        <v>29994</v>
      </c>
    </row>
    <row r="92" spans="1:11" ht="16.5">
      <c r="A92" s="34"/>
      <c r="B92" s="56" t="s">
        <v>4</v>
      </c>
      <c r="C92" s="30"/>
      <c r="D92" s="30"/>
      <c r="E92" s="30"/>
      <c r="F92" s="97">
        <f t="shared" ref="F92:K92" si="43">SUM(F91:F91)</f>
        <v>60000</v>
      </c>
      <c r="G92" s="97">
        <f t="shared" si="43"/>
        <v>31661</v>
      </c>
      <c r="H92" s="72">
        <f t="shared" si="43"/>
        <v>1667</v>
      </c>
      <c r="I92" s="72">
        <f t="shared" si="43"/>
        <v>350</v>
      </c>
      <c r="J92" s="72">
        <f t="shared" si="43"/>
        <v>2017</v>
      </c>
      <c r="K92" s="131">
        <f t="shared" si="43"/>
        <v>29994</v>
      </c>
    </row>
    <row r="93" spans="1:11" ht="16.5">
      <c r="A93" s="37"/>
      <c r="B93" s="29"/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6.5">
      <c r="A94" s="37"/>
      <c r="B94" s="29" t="s">
        <v>18</v>
      </c>
      <c r="C94" s="30"/>
      <c r="D94" s="30"/>
      <c r="E94" s="30"/>
      <c r="F94" s="78"/>
      <c r="G94" s="79"/>
      <c r="H94" s="76"/>
      <c r="I94" s="80"/>
      <c r="J94" s="76"/>
      <c r="K94" s="55"/>
    </row>
    <row r="95" spans="1:11" ht="15.75">
      <c r="A95" s="27">
        <v>1</v>
      </c>
      <c r="B95" s="14" t="s">
        <v>18</v>
      </c>
      <c r="C95" s="16" t="s">
        <v>192</v>
      </c>
      <c r="D95" s="17">
        <v>315</v>
      </c>
      <c r="E95" s="16" t="s">
        <v>38</v>
      </c>
      <c r="F95" s="77">
        <v>100000</v>
      </c>
      <c r="G95" s="77">
        <v>44440</v>
      </c>
      <c r="H95" s="71">
        <f>ROUND(F95/36,0)</f>
        <v>2778</v>
      </c>
      <c r="I95" s="69">
        <f>ROUND(G95*13%*31/365,0)</f>
        <v>491</v>
      </c>
      <c r="J95" s="99">
        <f t="shared" ref="J95:J100" si="44">SUM(H95:I95)</f>
        <v>3269</v>
      </c>
      <c r="K95" s="106">
        <f t="shared" ref="K95:K100" si="45">G95-H95</f>
        <v>41662</v>
      </c>
    </row>
    <row r="96" spans="1:11" ht="15.75">
      <c r="A96" s="27">
        <v>2</v>
      </c>
      <c r="B96" s="14" t="s">
        <v>18</v>
      </c>
      <c r="C96" s="16" t="s">
        <v>193</v>
      </c>
      <c r="D96" s="17">
        <v>316</v>
      </c>
      <c r="E96" s="16" t="s">
        <v>38</v>
      </c>
      <c r="F96" s="77">
        <v>65000</v>
      </c>
      <c r="G96" s="77">
        <v>28880</v>
      </c>
      <c r="H96" s="71">
        <f>ROUND(F96/36,0)</f>
        <v>1806</v>
      </c>
      <c r="I96" s="69">
        <f t="shared" ref="I96:I100" si="46">ROUND(G96*13%*31/365,0)</f>
        <v>319</v>
      </c>
      <c r="J96" s="99">
        <f t="shared" si="44"/>
        <v>2125</v>
      </c>
      <c r="K96" s="106">
        <f t="shared" si="45"/>
        <v>27074</v>
      </c>
    </row>
    <row r="97" spans="1:11" ht="15.75">
      <c r="A97" s="27">
        <v>3</v>
      </c>
      <c r="B97" s="14" t="s">
        <v>222</v>
      </c>
      <c r="C97" s="16" t="s">
        <v>223</v>
      </c>
      <c r="D97" s="17">
        <v>350</v>
      </c>
      <c r="E97" s="16" t="s">
        <v>38</v>
      </c>
      <c r="F97" s="77">
        <v>90000</v>
      </c>
      <c r="G97" s="77">
        <v>47500</v>
      </c>
      <c r="H97" s="71">
        <f>ROUND(F97/36,0)</f>
        <v>2500</v>
      </c>
      <c r="I97" s="69">
        <f t="shared" si="46"/>
        <v>524</v>
      </c>
      <c r="J97" s="99">
        <f t="shared" si="44"/>
        <v>3024</v>
      </c>
      <c r="K97" s="106">
        <f t="shared" si="45"/>
        <v>45000</v>
      </c>
    </row>
    <row r="98" spans="1:11" ht="15.75">
      <c r="A98" s="27">
        <v>4</v>
      </c>
      <c r="B98" s="14" t="s">
        <v>71</v>
      </c>
      <c r="C98" s="16" t="s">
        <v>196</v>
      </c>
      <c r="D98" s="17">
        <v>318</v>
      </c>
      <c r="E98" s="16" t="s">
        <v>38</v>
      </c>
      <c r="F98" s="77">
        <v>40000</v>
      </c>
      <c r="G98" s="77">
        <v>9240</v>
      </c>
      <c r="H98" s="71">
        <f>ROUND(F98/26,0)</f>
        <v>1538</v>
      </c>
      <c r="I98" s="69">
        <f t="shared" si="46"/>
        <v>102</v>
      </c>
      <c r="J98" s="99">
        <f t="shared" si="44"/>
        <v>1640</v>
      </c>
      <c r="K98" s="106">
        <f t="shared" si="45"/>
        <v>7702</v>
      </c>
    </row>
    <row r="99" spans="1:11" ht="15.75">
      <c r="A99" s="27">
        <v>5</v>
      </c>
      <c r="B99" s="14" t="s">
        <v>71</v>
      </c>
      <c r="C99" s="16" t="s">
        <v>72</v>
      </c>
      <c r="D99" s="17">
        <v>197</v>
      </c>
      <c r="E99" s="16" t="s">
        <v>38</v>
      </c>
      <c r="F99" s="77">
        <v>90000</v>
      </c>
      <c r="G99" s="77">
        <v>10729</v>
      </c>
      <c r="H99" s="71">
        <v>976</v>
      </c>
      <c r="I99" s="69">
        <f t="shared" si="46"/>
        <v>118</v>
      </c>
      <c r="J99" s="99">
        <f t="shared" si="44"/>
        <v>1094</v>
      </c>
      <c r="K99" s="106">
        <f t="shared" si="45"/>
        <v>9753</v>
      </c>
    </row>
    <row r="100" spans="1:11" ht="15.75">
      <c r="A100" s="27">
        <v>6</v>
      </c>
      <c r="B100" s="14" t="s">
        <v>71</v>
      </c>
      <c r="C100" s="16" t="s">
        <v>172</v>
      </c>
      <c r="D100" s="17">
        <v>297</v>
      </c>
      <c r="E100" s="16" t="s">
        <v>38</v>
      </c>
      <c r="F100" s="77">
        <v>90000</v>
      </c>
      <c r="G100" s="77">
        <v>20760</v>
      </c>
      <c r="H100" s="71">
        <f>ROUND(F100/26,0)</f>
        <v>3462</v>
      </c>
      <c r="I100" s="69">
        <f t="shared" si="46"/>
        <v>229</v>
      </c>
      <c r="J100" s="99">
        <f t="shared" si="44"/>
        <v>3691</v>
      </c>
      <c r="K100" s="106">
        <f t="shared" si="45"/>
        <v>17298</v>
      </c>
    </row>
    <row r="101" spans="1:11" ht="16.5">
      <c r="A101" s="14"/>
      <c r="B101" s="13" t="s">
        <v>4</v>
      </c>
      <c r="C101" s="20"/>
      <c r="D101" s="20"/>
      <c r="E101" s="20"/>
      <c r="F101" s="72">
        <f t="shared" ref="F101:K101" si="47">SUM(F95:F100)</f>
        <v>475000</v>
      </c>
      <c r="G101" s="72">
        <f t="shared" si="47"/>
        <v>161549</v>
      </c>
      <c r="H101" s="72">
        <f t="shared" si="47"/>
        <v>13060</v>
      </c>
      <c r="I101" s="72">
        <f t="shared" si="47"/>
        <v>1783</v>
      </c>
      <c r="J101" s="100">
        <f t="shared" si="47"/>
        <v>14843</v>
      </c>
      <c r="K101" s="100">
        <f t="shared" si="47"/>
        <v>148489</v>
      </c>
    </row>
    <row r="102" spans="1:11" ht="16.5">
      <c r="A102" s="34"/>
      <c r="B102" s="29"/>
      <c r="C102" s="30"/>
      <c r="D102" s="30"/>
      <c r="E102" s="30"/>
      <c r="F102" s="78"/>
      <c r="G102" s="79"/>
      <c r="H102" s="74"/>
      <c r="I102" s="80"/>
      <c r="J102" s="74"/>
      <c r="K102" s="55"/>
    </row>
    <row r="103" spans="1:11" ht="16.5">
      <c r="A103" s="34"/>
      <c r="B103" s="29" t="s">
        <v>79</v>
      </c>
      <c r="C103" s="30"/>
      <c r="D103" s="48"/>
      <c r="E103" s="30"/>
      <c r="F103" s="86"/>
      <c r="G103" s="79"/>
      <c r="H103" s="74"/>
      <c r="I103" s="80"/>
      <c r="J103" s="74"/>
      <c r="K103" s="55"/>
    </row>
    <row r="104" spans="1:11" ht="15.75">
      <c r="A104" s="14">
        <v>1</v>
      </c>
      <c r="B104" s="14" t="s">
        <v>79</v>
      </c>
      <c r="C104" s="16" t="s">
        <v>80</v>
      </c>
      <c r="D104" s="52">
        <v>191</v>
      </c>
      <c r="E104" s="16" t="s">
        <v>78</v>
      </c>
      <c r="F104" s="85">
        <v>100000</v>
      </c>
      <c r="G104" s="77">
        <v>29416</v>
      </c>
      <c r="H104" s="71">
        <f>ROUND(F104/34,0)</f>
        <v>2941</v>
      </c>
      <c r="I104" s="69">
        <f>ROUND(G104*13%*31/365,0)</f>
        <v>325</v>
      </c>
      <c r="J104" s="99">
        <f>SUM(H104:I104)</f>
        <v>3266</v>
      </c>
      <c r="K104" s="106">
        <f t="shared" ref="K104:K119" si="48">G104-H104</f>
        <v>26475</v>
      </c>
    </row>
    <row r="105" spans="1:11" ht="15.75">
      <c r="A105" s="14">
        <v>2</v>
      </c>
      <c r="B105" s="14" t="s">
        <v>79</v>
      </c>
      <c r="C105" s="16" t="s">
        <v>240</v>
      </c>
      <c r="D105" s="52">
        <v>361</v>
      </c>
      <c r="E105" s="16" t="s">
        <v>78</v>
      </c>
      <c r="F105" s="85">
        <v>100000</v>
      </c>
      <c r="G105" s="77">
        <v>52944</v>
      </c>
      <c r="H105" s="71">
        <f>ROUND(F105/34,0)</f>
        <v>2941</v>
      </c>
      <c r="I105" s="69">
        <f t="shared" ref="I105:I119" si="49">ROUND(G105*13%*31/365,0)</f>
        <v>585</v>
      </c>
      <c r="J105" s="99">
        <f t="shared" ref="J105:J115" si="50">SUM(H105:I105)</f>
        <v>3526</v>
      </c>
      <c r="K105" s="106">
        <f t="shared" si="48"/>
        <v>50003</v>
      </c>
    </row>
    <row r="106" spans="1:11" ht="15.75">
      <c r="A106" s="14">
        <v>3</v>
      </c>
      <c r="B106" s="14" t="s">
        <v>79</v>
      </c>
      <c r="C106" s="16" t="s">
        <v>124</v>
      </c>
      <c r="D106" s="52">
        <v>246</v>
      </c>
      <c r="E106" s="16" t="s">
        <v>78</v>
      </c>
      <c r="F106" s="85">
        <v>75000</v>
      </c>
      <c r="G106" s="77">
        <v>29174</v>
      </c>
      <c r="H106" s="71">
        <f>ROUND(F106/36,0)</f>
        <v>2083</v>
      </c>
      <c r="I106" s="69">
        <f t="shared" si="49"/>
        <v>322</v>
      </c>
      <c r="J106" s="99">
        <f t="shared" si="50"/>
        <v>2405</v>
      </c>
      <c r="K106" s="106">
        <f t="shared" si="48"/>
        <v>27091</v>
      </c>
    </row>
    <row r="107" spans="1:11" ht="15.75">
      <c r="A107" s="14">
        <v>4</v>
      </c>
      <c r="B107" s="14" t="s">
        <v>79</v>
      </c>
      <c r="C107" s="16" t="s">
        <v>257</v>
      </c>
      <c r="D107" s="52">
        <v>377</v>
      </c>
      <c r="E107" s="16" t="s">
        <v>78</v>
      </c>
      <c r="F107" s="85">
        <v>44000</v>
      </c>
      <c r="G107" s="70">
        <v>28114</v>
      </c>
      <c r="H107" s="71">
        <v>1222</v>
      </c>
      <c r="I107" s="69">
        <f t="shared" si="49"/>
        <v>310</v>
      </c>
      <c r="J107" s="99">
        <f t="shared" si="50"/>
        <v>1532</v>
      </c>
      <c r="K107" s="106">
        <f t="shared" si="48"/>
        <v>26892</v>
      </c>
    </row>
    <row r="108" spans="1:11" ht="15.75">
      <c r="A108" s="14">
        <v>5</v>
      </c>
      <c r="B108" s="14" t="s">
        <v>79</v>
      </c>
      <c r="C108" s="16" t="s">
        <v>290</v>
      </c>
      <c r="D108" s="52">
        <v>420</v>
      </c>
      <c r="E108" s="16" t="s">
        <v>78</v>
      </c>
      <c r="F108" s="85">
        <v>150000</v>
      </c>
      <c r="G108" s="70">
        <v>117184</v>
      </c>
      <c r="H108" s="71">
        <v>4688</v>
      </c>
      <c r="I108" s="69">
        <f t="shared" si="49"/>
        <v>1294</v>
      </c>
      <c r="J108" s="99">
        <f t="shared" ref="J108" si="51">SUM(H108:I108)</f>
        <v>5982</v>
      </c>
      <c r="K108" s="106">
        <f t="shared" si="48"/>
        <v>112496</v>
      </c>
    </row>
    <row r="109" spans="1:11" ht="15.75">
      <c r="A109" s="14">
        <v>6</v>
      </c>
      <c r="B109" s="14" t="s">
        <v>103</v>
      </c>
      <c r="C109" s="16" t="s">
        <v>107</v>
      </c>
      <c r="D109" s="52">
        <v>217</v>
      </c>
      <c r="E109" s="16" t="s">
        <v>78</v>
      </c>
      <c r="F109" s="85">
        <v>100000</v>
      </c>
      <c r="G109" s="77">
        <v>32567</v>
      </c>
      <c r="H109" s="71">
        <f>ROUND(F109/36,0)</f>
        <v>2778</v>
      </c>
      <c r="I109" s="69">
        <f t="shared" si="49"/>
        <v>360</v>
      </c>
      <c r="J109" s="99">
        <f t="shared" si="50"/>
        <v>3138</v>
      </c>
      <c r="K109" s="106">
        <f t="shared" si="48"/>
        <v>29789</v>
      </c>
    </row>
    <row r="110" spans="1:11" ht="15.75">
      <c r="A110" s="14">
        <v>7</v>
      </c>
      <c r="B110" s="14" t="s">
        <v>103</v>
      </c>
      <c r="C110" s="16" t="s">
        <v>105</v>
      </c>
      <c r="D110" s="52">
        <v>218</v>
      </c>
      <c r="E110" s="16" t="s">
        <v>78</v>
      </c>
      <c r="F110" s="85">
        <v>100000</v>
      </c>
      <c r="G110" s="77">
        <v>32567</v>
      </c>
      <c r="H110" s="71">
        <f t="shared" ref="H110:H115" si="52">ROUND(F110/36,0)</f>
        <v>2778</v>
      </c>
      <c r="I110" s="69">
        <f t="shared" si="49"/>
        <v>360</v>
      </c>
      <c r="J110" s="99">
        <f t="shared" si="50"/>
        <v>3138</v>
      </c>
      <c r="K110" s="106">
        <f t="shared" si="48"/>
        <v>29789</v>
      </c>
    </row>
    <row r="111" spans="1:11" ht="15.75">
      <c r="A111" s="14">
        <v>8</v>
      </c>
      <c r="B111" s="14" t="s">
        <v>224</v>
      </c>
      <c r="C111" s="16" t="s">
        <v>225</v>
      </c>
      <c r="D111" s="52">
        <v>351</v>
      </c>
      <c r="E111" s="16" t="s">
        <v>78</v>
      </c>
      <c r="F111" s="85">
        <v>140000</v>
      </c>
      <c r="G111" s="77">
        <v>73887</v>
      </c>
      <c r="H111" s="71">
        <f t="shared" si="52"/>
        <v>3889</v>
      </c>
      <c r="I111" s="69">
        <f t="shared" si="49"/>
        <v>816</v>
      </c>
      <c r="J111" s="99">
        <f t="shared" si="50"/>
        <v>4705</v>
      </c>
      <c r="K111" s="106">
        <f t="shared" si="48"/>
        <v>69998</v>
      </c>
    </row>
    <row r="112" spans="1:11" ht="15.75">
      <c r="A112" s="14">
        <v>9</v>
      </c>
      <c r="B112" s="14" t="s">
        <v>224</v>
      </c>
      <c r="C112" s="16" t="s">
        <v>309</v>
      </c>
      <c r="D112" s="52">
        <v>20</v>
      </c>
      <c r="E112" s="16" t="s">
        <v>78</v>
      </c>
      <c r="F112" s="85">
        <v>100000</v>
      </c>
      <c r="G112" s="77">
        <v>86365</v>
      </c>
      <c r="H112" s="71">
        <v>4545</v>
      </c>
      <c r="I112" s="69">
        <f t="shared" si="49"/>
        <v>954</v>
      </c>
      <c r="J112" s="99">
        <f t="shared" ref="J112:J113" si="53">SUM(H112:I112)</f>
        <v>5499</v>
      </c>
      <c r="K112" s="106">
        <f t="shared" si="48"/>
        <v>81820</v>
      </c>
    </row>
    <row r="113" spans="1:11" ht="15.75">
      <c r="A113" s="14">
        <v>10</v>
      </c>
      <c r="B113" s="14" t="s">
        <v>224</v>
      </c>
      <c r="C113" s="16" t="s">
        <v>313</v>
      </c>
      <c r="D113" s="52">
        <v>28</v>
      </c>
      <c r="E113" s="16" t="s">
        <v>78</v>
      </c>
      <c r="F113" s="85">
        <v>120000</v>
      </c>
      <c r="G113" s="77">
        <v>109851</v>
      </c>
      <c r="H113" s="71">
        <v>3383</v>
      </c>
      <c r="I113" s="69">
        <f t="shared" si="49"/>
        <v>1213</v>
      </c>
      <c r="J113" s="99">
        <f t="shared" si="53"/>
        <v>4596</v>
      </c>
      <c r="K113" s="106">
        <f t="shared" si="48"/>
        <v>106468</v>
      </c>
    </row>
    <row r="114" spans="1:11" ht="15.75">
      <c r="A114" s="14">
        <v>11</v>
      </c>
      <c r="B114" s="14" t="s">
        <v>132</v>
      </c>
      <c r="C114" s="16" t="s">
        <v>139</v>
      </c>
      <c r="D114" s="52">
        <v>254</v>
      </c>
      <c r="E114" s="16" t="s">
        <v>78</v>
      </c>
      <c r="F114" s="85">
        <v>140000</v>
      </c>
      <c r="G114" s="77">
        <v>54442</v>
      </c>
      <c r="H114" s="71">
        <f t="shared" si="52"/>
        <v>3889</v>
      </c>
      <c r="I114" s="69">
        <f t="shared" si="49"/>
        <v>601</v>
      </c>
      <c r="J114" s="99">
        <f t="shared" si="50"/>
        <v>4490</v>
      </c>
      <c r="K114" s="106">
        <f t="shared" si="48"/>
        <v>50553</v>
      </c>
    </row>
    <row r="115" spans="1:11" ht="15.75">
      <c r="A115" s="14">
        <v>12</v>
      </c>
      <c r="B115" s="14" t="s">
        <v>266</v>
      </c>
      <c r="C115" s="16" t="s">
        <v>263</v>
      </c>
      <c r="D115" s="52">
        <v>387</v>
      </c>
      <c r="E115" s="16" t="s">
        <v>78</v>
      </c>
      <c r="F115" s="85">
        <v>85000</v>
      </c>
      <c r="G115" s="77">
        <v>56668</v>
      </c>
      <c r="H115" s="71">
        <f t="shared" si="52"/>
        <v>2361</v>
      </c>
      <c r="I115" s="69">
        <f t="shared" si="49"/>
        <v>626</v>
      </c>
      <c r="J115" s="99">
        <f t="shared" si="50"/>
        <v>2987</v>
      </c>
      <c r="K115" s="106">
        <f t="shared" si="48"/>
        <v>54307</v>
      </c>
    </row>
    <row r="116" spans="1:11" ht="15.75">
      <c r="A116" s="14">
        <v>13</v>
      </c>
      <c r="B116" s="14" t="s">
        <v>266</v>
      </c>
      <c r="C116" s="16" t="s">
        <v>288</v>
      </c>
      <c r="D116" s="52">
        <v>415</v>
      </c>
      <c r="E116" s="16" t="s">
        <v>78</v>
      </c>
      <c r="F116" s="85">
        <v>90000</v>
      </c>
      <c r="G116" s="77">
        <v>45000</v>
      </c>
      <c r="H116" s="71">
        <v>5625</v>
      </c>
      <c r="I116" s="69">
        <f t="shared" si="49"/>
        <v>497</v>
      </c>
      <c r="J116" s="99">
        <f t="shared" ref="J116:J119" si="54">SUM(H116:I116)</f>
        <v>6122</v>
      </c>
      <c r="K116" s="106">
        <f t="shared" si="48"/>
        <v>39375</v>
      </c>
    </row>
    <row r="117" spans="1:11" ht="15.75">
      <c r="A117" s="14">
        <v>14</v>
      </c>
      <c r="B117" s="14" t="s">
        <v>266</v>
      </c>
      <c r="C117" s="16" t="s">
        <v>330</v>
      </c>
      <c r="D117" s="52">
        <v>52</v>
      </c>
      <c r="E117" s="16" t="s">
        <v>78</v>
      </c>
      <c r="F117" s="85">
        <v>120000</v>
      </c>
      <c r="G117" s="77">
        <v>120000</v>
      </c>
      <c r="H117" s="71">
        <v>3333</v>
      </c>
      <c r="I117" s="69">
        <v>1454</v>
      </c>
      <c r="J117" s="99">
        <f t="shared" ref="J117" si="55">SUM(H117:I117)</f>
        <v>4787</v>
      </c>
      <c r="K117" s="106">
        <f t="shared" ref="K117" si="56">G117-H117</f>
        <v>116667</v>
      </c>
    </row>
    <row r="118" spans="1:11" ht="15.75">
      <c r="A118" s="14"/>
      <c r="B118" s="14" t="s">
        <v>266</v>
      </c>
      <c r="C118" s="16" t="s">
        <v>331</v>
      </c>
      <c r="D118" s="52">
        <v>54</v>
      </c>
      <c r="E118" s="16" t="s">
        <v>78</v>
      </c>
      <c r="F118" s="85">
        <v>110000</v>
      </c>
      <c r="G118" s="77">
        <v>110000</v>
      </c>
      <c r="H118" s="71">
        <v>3056</v>
      </c>
      <c r="I118" s="69">
        <v>1333</v>
      </c>
      <c r="J118" s="99">
        <f t="shared" ref="J118" si="57">SUM(H118:I118)</f>
        <v>4389</v>
      </c>
      <c r="K118" s="106">
        <f t="shared" ref="K118" si="58">G118-H118</f>
        <v>106944</v>
      </c>
    </row>
    <row r="119" spans="1:11" ht="15.75">
      <c r="A119" s="14">
        <v>15</v>
      </c>
      <c r="B119" s="14" t="s">
        <v>132</v>
      </c>
      <c r="C119" s="16" t="s">
        <v>133</v>
      </c>
      <c r="D119" s="52">
        <v>32</v>
      </c>
      <c r="E119" s="16" t="s">
        <v>78</v>
      </c>
      <c r="F119" s="85">
        <v>150000</v>
      </c>
      <c r="G119" s="77">
        <v>141666</v>
      </c>
      <c r="H119" s="71">
        <v>4167</v>
      </c>
      <c r="I119" s="69">
        <f t="shared" si="49"/>
        <v>1564</v>
      </c>
      <c r="J119" s="99">
        <f t="shared" si="54"/>
        <v>5731</v>
      </c>
      <c r="K119" s="106">
        <f t="shared" si="48"/>
        <v>137499</v>
      </c>
    </row>
    <row r="120" spans="1:11" ht="16.5">
      <c r="A120" s="14"/>
      <c r="B120" s="13" t="s">
        <v>4</v>
      </c>
      <c r="C120" s="20"/>
      <c r="D120" s="46"/>
      <c r="E120" s="20"/>
      <c r="F120" s="72">
        <f>SUM(F104:F119)</f>
        <v>1724000</v>
      </c>
      <c r="G120" s="72">
        <f t="shared" ref="G120:K120" si="59">SUM(G104:G119)</f>
        <v>1119845</v>
      </c>
      <c r="H120" s="72">
        <f t="shared" si="59"/>
        <v>53679</v>
      </c>
      <c r="I120" s="72">
        <f t="shared" si="59"/>
        <v>12614</v>
      </c>
      <c r="J120" s="72">
        <f t="shared" si="59"/>
        <v>66293</v>
      </c>
      <c r="K120" s="72">
        <f t="shared" si="59"/>
        <v>1066166</v>
      </c>
    </row>
    <row r="121" spans="1:11" ht="16.5">
      <c r="A121" s="34"/>
      <c r="B121" s="29"/>
      <c r="C121" s="30"/>
      <c r="D121" s="48"/>
      <c r="E121" s="30"/>
      <c r="F121" s="74"/>
      <c r="G121" s="74"/>
      <c r="H121" s="74"/>
      <c r="I121" s="74"/>
      <c r="J121" s="74"/>
      <c r="K121" s="100"/>
    </row>
    <row r="122" spans="1:11" ht="16.5">
      <c r="A122" s="34"/>
      <c r="B122" s="29" t="s">
        <v>284</v>
      </c>
      <c r="C122" s="30"/>
      <c r="D122" s="30"/>
      <c r="E122" s="30"/>
      <c r="F122" s="78"/>
      <c r="G122" s="79"/>
      <c r="H122" s="74"/>
      <c r="I122" s="80"/>
      <c r="J122" s="74"/>
      <c r="K122" s="55"/>
    </row>
    <row r="123" spans="1:11" ht="15.75">
      <c r="A123" s="14">
        <v>1</v>
      </c>
      <c r="B123" s="14" t="s">
        <v>285</v>
      </c>
      <c r="C123" s="16" t="s">
        <v>315</v>
      </c>
      <c r="D123" s="52">
        <v>30</v>
      </c>
      <c r="E123" s="16" t="s">
        <v>78</v>
      </c>
      <c r="F123" s="85">
        <v>100000</v>
      </c>
      <c r="G123" s="77">
        <v>94444</v>
      </c>
      <c r="H123" s="71">
        <v>2778</v>
      </c>
      <c r="I123" s="69">
        <f>ROUND(G123*13%*31/365,0)</f>
        <v>1043</v>
      </c>
      <c r="J123" s="99">
        <f>SUM(H123:I123)</f>
        <v>3821</v>
      </c>
      <c r="K123" s="106">
        <f t="shared" ref="K123" si="60">G123-H123</f>
        <v>91666</v>
      </c>
    </row>
    <row r="124" spans="1:11" ht="15.75">
      <c r="A124" s="14">
        <v>1</v>
      </c>
      <c r="B124" s="14" t="s">
        <v>285</v>
      </c>
      <c r="C124" s="16" t="s">
        <v>323</v>
      </c>
      <c r="D124" s="52">
        <v>42</v>
      </c>
      <c r="E124" s="16" t="s">
        <v>78</v>
      </c>
      <c r="F124" s="85">
        <v>80000</v>
      </c>
      <c r="G124" s="77">
        <v>80000</v>
      </c>
      <c r="H124" s="71">
        <v>2222</v>
      </c>
      <c r="I124" s="69">
        <v>1481</v>
      </c>
      <c r="J124" s="99">
        <f>SUM(H124:I124)</f>
        <v>3703</v>
      </c>
      <c r="K124" s="106">
        <f t="shared" ref="K124:K125" si="61">G124-H124</f>
        <v>77778</v>
      </c>
    </row>
    <row r="125" spans="1:11" ht="15.75">
      <c r="A125" s="14">
        <v>1</v>
      </c>
      <c r="B125" s="14" t="s">
        <v>285</v>
      </c>
      <c r="C125" s="16" t="s">
        <v>324</v>
      </c>
      <c r="D125" s="52">
        <v>44</v>
      </c>
      <c r="E125" s="16" t="s">
        <v>78</v>
      </c>
      <c r="F125" s="85">
        <v>150000</v>
      </c>
      <c r="G125" s="77">
        <v>150000</v>
      </c>
      <c r="H125" s="71">
        <v>4167</v>
      </c>
      <c r="I125" s="69">
        <v>2778</v>
      </c>
      <c r="J125" s="99">
        <f>SUM(H125:I125)</f>
        <v>6945</v>
      </c>
      <c r="K125" s="106">
        <f t="shared" si="61"/>
        <v>145833</v>
      </c>
    </row>
    <row r="126" spans="1:11" ht="16.5">
      <c r="A126" s="14"/>
      <c r="B126" s="13" t="s">
        <v>4</v>
      </c>
      <c r="C126" s="20"/>
      <c r="D126" s="46"/>
      <c r="E126" s="20"/>
      <c r="F126" s="72">
        <f>SUM(F123:F125)</f>
        <v>330000</v>
      </c>
      <c r="G126" s="72">
        <f t="shared" ref="G126:K126" si="62">SUM(G123:G125)</f>
        <v>324444</v>
      </c>
      <c r="H126" s="72">
        <f t="shared" si="62"/>
        <v>9167</v>
      </c>
      <c r="I126" s="72">
        <f t="shared" si="62"/>
        <v>5302</v>
      </c>
      <c r="J126" s="72">
        <f t="shared" si="62"/>
        <v>14469</v>
      </c>
      <c r="K126" s="72">
        <f t="shared" si="62"/>
        <v>315277</v>
      </c>
    </row>
    <row r="127" spans="1:11" ht="16.5">
      <c r="A127" s="34"/>
      <c r="B127" s="29"/>
      <c r="C127" s="30"/>
      <c r="D127" s="48"/>
      <c r="E127" s="30"/>
      <c r="F127" s="74"/>
      <c r="G127" s="74"/>
      <c r="H127" s="74"/>
      <c r="I127" s="74"/>
      <c r="J127" s="74"/>
      <c r="K127" s="55"/>
    </row>
    <row r="128" spans="1:11" ht="16.5">
      <c r="A128" s="34"/>
      <c r="B128" s="29" t="s">
        <v>109</v>
      </c>
      <c r="C128" s="30"/>
      <c r="D128" s="48"/>
      <c r="E128" s="30"/>
      <c r="F128" s="86"/>
      <c r="G128" s="79"/>
      <c r="H128" s="74"/>
      <c r="I128" s="80"/>
      <c r="J128" s="74"/>
      <c r="K128" s="55"/>
    </row>
    <row r="129" spans="1:13" ht="15.75">
      <c r="A129" s="14">
        <v>1</v>
      </c>
      <c r="B129" s="14" t="s">
        <v>110</v>
      </c>
      <c r="C129" s="16" t="s">
        <v>111</v>
      </c>
      <c r="D129" s="52">
        <v>225</v>
      </c>
      <c r="E129" s="16" t="s">
        <v>78</v>
      </c>
      <c r="F129" s="85">
        <v>86000</v>
      </c>
      <c r="G129" s="77">
        <v>31053</v>
      </c>
      <c r="H129" s="71">
        <f t="shared" ref="H129:H143" si="63">ROUND(F129/36,0)</f>
        <v>2389</v>
      </c>
      <c r="I129" s="69">
        <f>ROUND(G129*13%*31/365,0)</f>
        <v>343</v>
      </c>
      <c r="J129" s="99">
        <f t="shared" ref="J129:J145" si="64">SUM(H129:I129)</f>
        <v>2732</v>
      </c>
      <c r="K129" s="106">
        <f t="shared" ref="K129:K145" si="65">G129-H129</f>
        <v>28664</v>
      </c>
    </row>
    <row r="130" spans="1:13" ht="15.75">
      <c r="A130" s="14">
        <v>2</v>
      </c>
      <c r="B130" s="14" t="s">
        <v>110</v>
      </c>
      <c r="C130" s="16" t="s">
        <v>112</v>
      </c>
      <c r="D130" s="52">
        <v>226</v>
      </c>
      <c r="E130" s="16" t="s">
        <v>78</v>
      </c>
      <c r="F130" s="85">
        <v>93000</v>
      </c>
      <c r="G130" s="77">
        <v>33591</v>
      </c>
      <c r="H130" s="71">
        <f t="shared" si="63"/>
        <v>2583</v>
      </c>
      <c r="I130" s="69">
        <f t="shared" ref="I130:I144" si="66">ROUND(G130*13%*31/365,0)</f>
        <v>371</v>
      </c>
      <c r="J130" s="99">
        <f t="shared" si="64"/>
        <v>2954</v>
      </c>
      <c r="K130" s="106">
        <f t="shared" si="65"/>
        <v>31008</v>
      </c>
    </row>
    <row r="131" spans="1:13" ht="15.75">
      <c r="A131" s="14">
        <v>3</v>
      </c>
      <c r="B131" s="14" t="s">
        <v>110</v>
      </c>
      <c r="C131" s="16" t="s">
        <v>113</v>
      </c>
      <c r="D131" s="52">
        <v>227</v>
      </c>
      <c r="E131" s="16" t="s">
        <v>78</v>
      </c>
      <c r="F131" s="85">
        <v>68000</v>
      </c>
      <c r="G131" s="77">
        <v>24553</v>
      </c>
      <c r="H131" s="71">
        <f t="shared" si="63"/>
        <v>1889</v>
      </c>
      <c r="I131" s="69">
        <f t="shared" si="66"/>
        <v>271</v>
      </c>
      <c r="J131" s="99">
        <f t="shared" si="64"/>
        <v>2160</v>
      </c>
      <c r="K131" s="106">
        <f t="shared" si="65"/>
        <v>22664</v>
      </c>
    </row>
    <row r="132" spans="1:13" ht="15.75">
      <c r="A132" s="14">
        <v>4</v>
      </c>
      <c r="B132" s="14" t="s">
        <v>110</v>
      </c>
      <c r="C132" s="16" t="s">
        <v>114</v>
      </c>
      <c r="D132" s="52">
        <v>228</v>
      </c>
      <c r="E132" s="16" t="s">
        <v>78</v>
      </c>
      <c r="F132" s="85">
        <v>55000</v>
      </c>
      <c r="G132" s="77">
        <v>5523</v>
      </c>
      <c r="H132" s="71">
        <v>689</v>
      </c>
      <c r="I132" s="69">
        <f t="shared" si="66"/>
        <v>61</v>
      </c>
      <c r="J132" s="99">
        <f t="shared" si="64"/>
        <v>750</v>
      </c>
      <c r="K132" s="106">
        <f t="shared" si="65"/>
        <v>4834</v>
      </c>
    </row>
    <row r="133" spans="1:13" ht="15.75">
      <c r="A133" s="14">
        <v>5</v>
      </c>
      <c r="B133" s="14" t="s">
        <v>109</v>
      </c>
      <c r="C133" s="16" t="s">
        <v>115</v>
      </c>
      <c r="D133" s="52">
        <v>229</v>
      </c>
      <c r="E133" s="16" t="s">
        <v>78</v>
      </c>
      <c r="F133" s="85">
        <v>141000</v>
      </c>
      <c r="G133" s="77">
        <v>50909</v>
      </c>
      <c r="H133" s="71">
        <f t="shared" si="63"/>
        <v>3917</v>
      </c>
      <c r="I133" s="69">
        <f t="shared" si="66"/>
        <v>562</v>
      </c>
      <c r="J133" s="99">
        <f t="shared" si="64"/>
        <v>4479</v>
      </c>
      <c r="K133" s="106">
        <f t="shared" si="65"/>
        <v>46992</v>
      </c>
    </row>
    <row r="134" spans="1:13" ht="15.75">
      <c r="A134" s="14">
        <v>6</v>
      </c>
      <c r="B134" s="14" t="s">
        <v>110</v>
      </c>
      <c r="C134" s="16" t="s">
        <v>116</v>
      </c>
      <c r="D134" s="52">
        <v>234</v>
      </c>
      <c r="E134" s="16" t="s">
        <v>78</v>
      </c>
      <c r="F134" s="85">
        <v>160000</v>
      </c>
      <c r="G134" s="77">
        <v>57788</v>
      </c>
      <c r="H134" s="71">
        <f t="shared" si="63"/>
        <v>4444</v>
      </c>
      <c r="I134" s="69">
        <f t="shared" si="66"/>
        <v>638</v>
      </c>
      <c r="J134" s="99">
        <f t="shared" si="64"/>
        <v>5082</v>
      </c>
      <c r="K134" s="106">
        <f t="shared" si="65"/>
        <v>53344</v>
      </c>
    </row>
    <row r="135" spans="1:13" ht="15.75">
      <c r="A135" s="14">
        <v>7</v>
      </c>
      <c r="B135" s="14" t="s">
        <v>273</v>
      </c>
      <c r="C135" s="16" t="s">
        <v>165</v>
      </c>
      <c r="D135" s="52">
        <v>284</v>
      </c>
      <c r="E135" s="16" t="s">
        <v>78</v>
      </c>
      <c r="F135" s="85">
        <v>130000</v>
      </c>
      <c r="G135" s="77">
        <v>3562</v>
      </c>
      <c r="H135" s="71">
        <v>3562</v>
      </c>
      <c r="I135" s="69">
        <f t="shared" si="66"/>
        <v>39</v>
      </c>
      <c r="J135" s="99">
        <f t="shared" si="64"/>
        <v>3601</v>
      </c>
      <c r="K135" s="106">
        <f t="shared" si="65"/>
        <v>0</v>
      </c>
    </row>
    <row r="136" spans="1:13" ht="15.75">
      <c r="A136" s="14">
        <v>8</v>
      </c>
      <c r="B136" s="14" t="s">
        <v>109</v>
      </c>
      <c r="C136" s="16" t="s">
        <v>213</v>
      </c>
      <c r="D136" s="52">
        <v>333</v>
      </c>
      <c r="E136" s="16" t="s">
        <v>78</v>
      </c>
      <c r="F136" s="85">
        <v>195000</v>
      </c>
      <c r="G136" s="77">
        <v>91770</v>
      </c>
      <c r="H136" s="71">
        <v>5735</v>
      </c>
      <c r="I136" s="69">
        <f t="shared" si="66"/>
        <v>1013</v>
      </c>
      <c r="J136" s="99">
        <f t="shared" si="64"/>
        <v>6748</v>
      </c>
      <c r="K136" s="106">
        <f t="shared" si="65"/>
        <v>86035</v>
      </c>
      <c r="M136" s="96"/>
    </row>
    <row r="137" spans="1:13" ht="15.75">
      <c r="A137" s="14">
        <v>9</v>
      </c>
      <c r="B137" s="14" t="s">
        <v>109</v>
      </c>
      <c r="C137" s="16" t="s">
        <v>175</v>
      </c>
      <c r="D137" s="52">
        <v>300</v>
      </c>
      <c r="E137" s="16" t="s">
        <v>78</v>
      </c>
      <c r="F137" s="85">
        <v>95000</v>
      </c>
      <c r="G137" s="77">
        <v>42220</v>
      </c>
      <c r="H137" s="71">
        <f t="shared" si="63"/>
        <v>2639</v>
      </c>
      <c r="I137" s="69">
        <f t="shared" si="66"/>
        <v>466</v>
      </c>
      <c r="J137" s="99">
        <f t="shared" si="64"/>
        <v>3105</v>
      </c>
      <c r="K137" s="106">
        <f t="shared" si="65"/>
        <v>39581</v>
      </c>
      <c r="M137" s="96"/>
    </row>
    <row r="138" spans="1:13" ht="15.75">
      <c r="A138" s="14">
        <v>10</v>
      </c>
      <c r="B138" s="14" t="s">
        <v>109</v>
      </c>
      <c r="C138" s="16" t="s">
        <v>299</v>
      </c>
      <c r="D138" s="52">
        <v>6</v>
      </c>
      <c r="E138" s="16" t="s">
        <v>78</v>
      </c>
      <c r="F138" s="85">
        <v>60000</v>
      </c>
      <c r="G138" s="77">
        <v>44000</v>
      </c>
      <c r="H138" s="71">
        <v>4000</v>
      </c>
      <c r="I138" s="69">
        <f t="shared" si="66"/>
        <v>486</v>
      </c>
      <c r="J138" s="99">
        <f t="shared" ref="J138" si="67">SUM(H138:I138)</f>
        <v>4486</v>
      </c>
      <c r="K138" s="106">
        <f t="shared" si="65"/>
        <v>40000</v>
      </c>
      <c r="M138" s="96"/>
    </row>
    <row r="139" spans="1:13" ht="15.75">
      <c r="A139" s="14">
        <v>11</v>
      </c>
      <c r="B139" s="14" t="s">
        <v>169</v>
      </c>
      <c r="C139" s="16" t="s">
        <v>170</v>
      </c>
      <c r="D139" s="52">
        <v>294</v>
      </c>
      <c r="E139" s="16" t="s">
        <v>78</v>
      </c>
      <c r="F139" s="85">
        <v>55000</v>
      </c>
      <c r="G139" s="77">
        <v>24440</v>
      </c>
      <c r="H139" s="71">
        <f t="shared" si="63"/>
        <v>1528</v>
      </c>
      <c r="I139" s="69">
        <f t="shared" si="66"/>
        <v>270</v>
      </c>
      <c r="J139" s="99">
        <f t="shared" si="64"/>
        <v>1798</v>
      </c>
      <c r="K139" s="106">
        <f t="shared" si="65"/>
        <v>22912</v>
      </c>
    </row>
    <row r="140" spans="1:13" ht="15.75">
      <c r="A140" s="14">
        <v>12</v>
      </c>
      <c r="B140" s="14" t="s">
        <v>169</v>
      </c>
      <c r="C140" s="16" t="s">
        <v>209</v>
      </c>
      <c r="D140" s="52">
        <v>327</v>
      </c>
      <c r="E140" s="16" t="s">
        <v>78</v>
      </c>
      <c r="F140" s="85">
        <v>90000</v>
      </c>
      <c r="G140" s="77">
        <v>42500</v>
      </c>
      <c r="H140" s="71">
        <f t="shared" si="63"/>
        <v>2500</v>
      </c>
      <c r="I140" s="69">
        <f t="shared" si="66"/>
        <v>469</v>
      </c>
      <c r="J140" s="99">
        <f t="shared" si="64"/>
        <v>2969</v>
      </c>
      <c r="K140" s="106">
        <f t="shared" si="65"/>
        <v>40000</v>
      </c>
    </row>
    <row r="141" spans="1:13" ht="15.75">
      <c r="A141" s="14">
        <v>13</v>
      </c>
      <c r="B141" s="14" t="s">
        <v>169</v>
      </c>
      <c r="C141" s="16" t="s">
        <v>208</v>
      </c>
      <c r="D141" s="52">
        <v>326</v>
      </c>
      <c r="E141" s="16" t="s">
        <v>78</v>
      </c>
      <c r="F141" s="85">
        <v>135000</v>
      </c>
      <c r="G141" s="77">
        <v>63750</v>
      </c>
      <c r="H141" s="71">
        <f t="shared" si="63"/>
        <v>3750</v>
      </c>
      <c r="I141" s="69">
        <f t="shared" si="66"/>
        <v>704</v>
      </c>
      <c r="J141" s="99">
        <f t="shared" si="64"/>
        <v>4454</v>
      </c>
      <c r="K141" s="106">
        <f t="shared" si="65"/>
        <v>60000</v>
      </c>
    </row>
    <row r="142" spans="1:13" ht="15.75">
      <c r="A142" s="14">
        <v>14</v>
      </c>
      <c r="B142" s="14" t="s">
        <v>169</v>
      </c>
      <c r="C142" s="16" t="s">
        <v>171</v>
      </c>
      <c r="D142" s="52">
        <v>295</v>
      </c>
      <c r="E142" s="16" t="s">
        <v>78</v>
      </c>
      <c r="F142" s="85">
        <v>80000</v>
      </c>
      <c r="G142" s="77">
        <v>35560</v>
      </c>
      <c r="H142" s="71">
        <f t="shared" si="63"/>
        <v>2222</v>
      </c>
      <c r="I142" s="69">
        <f t="shared" si="66"/>
        <v>393</v>
      </c>
      <c r="J142" s="99">
        <f t="shared" si="64"/>
        <v>2615</v>
      </c>
      <c r="K142" s="106">
        <f t="shared" si="65"/>
        <v>33338</v>
      </c>
    </row>
    <row r="143" spans="1:13" ht="15.75">
      <c r="A143" s="14">
        <v>15</v>
      </c>
      <c r="B143" s="14" t="s">
        <v>273</v>
      </c>
      <c r="C143" s="16" t="s">
        <v>274</v>
      </c>
      <c r="D143" s="52">
        <v>393</v>
      </c>
      <c r="E143" s="16" t="s">
        <v>78</v>
      </c>
      <c r="F143" s="85">
        <v>80000</v>
      </c>
      <c r="G143" s="77">
        <v>55558</v>
      </c>
      <c r="H143" s="71">
        <f t="shared" si="63"/>
        <v>2222</v>
      </c>
      <c r="I143" s="69">
        <f t="shared" si="66"/>
        <v>613</v>
      </c>
      <c r="J143" s="99">
        <f t="shared" si="64"/>
        <v>2835</v>
      </c>
      <c r="K143" s="106">
        <f t="shared" si="65"/>
        <v>53336</v>
      </c>
    </row>
    <row r="144" spans="1:13" ht="15.75">
      <c r="A144" s="14">
        <v>16</v>
      </c>
      <c r="B144" s="14" t="s">
        <v>273</v>
      </c>
      <c r="C144" s="16" t="s">
        <v>275</v>
      </c>
      <c r="D144" s="52">
        <v>394</v>
      </c>
      <c r="E144" s="16" t="s">
        <v>78</v>
      </c>
      <c r="F144" s="85">
        <v>89000</v>
      </c>
      <c r="G144" s="77">
        <v>61808</v>
      </c>
      <c r="H144" s="71">
        <f>ROUND(F144/36,0)</f>
        <v>2472</v>
      </c>
      <c r="I144" s="69">
        <f t="shared" si="66"/>
        <v>682</v>
      </c>
      <c r="J144" s="99">
        <f t="shared" si="64"/>
        <v>3154</v>
      </c>
      <c r="K144" s="106">
        <f t="shared" si="65"/>
        <v>59336</v>
      </c>
    </row>
    <row r="145" spans="1:11" ht="15.75">
      <c r="A145" s="14">
        <v>17</v>
      </c>
      <c r="B145" s="57" t="s">
        <v>109</v>
      </c>
      <c r="C145" s="58" t="s">
        <v>272</v>
      </c>
      <c r="D145" s="64">
        <v>14</v>
      </c>
      <c r="E145" s="58" t="s">
        <v>39</v>
      </c>
      <c r="F145" s="89">
        <v>42000</v>
      </c>
      <c r="G145" s="82">
        <v>22161</v>
      </c>
      <c r="H145" s="83">
        <v>1167</v>
      </c>
      <c r="I145" s="83">
        <f>ROUND(G145*11.5%*31/365,0)</f>
        <v>216</v>
      </c>
      <c r="J145" s="83">
        <f t="shared" si="64"/>
        <v>1383</v>
      </c>
      <c r="K145" s="83">
        <f t="shared" si="65"/>
        <v>20994</v>
      </c>
    </row>
    <row r="146" spans="1:11" ht="16.5">
      <c r="A146" s="34"/>
      <c r="B146" s="13" t="s">
        <v>4</v>
      </c>
      <c r="C146" s="20"/>
      <c r="D146" s="20"/>
      <c r="E146" s="20"/>
      <c r="F146" s="72">
        <f t="shared" ref="F146:K146" si="68">SUM(F129:F145)</f>
        <v>1654000</v>
      </c>
      <c r="G146" s="72">
        <f t="shared" si="68"/>
        <v>690746</v>
      </c>
      <c r="H146" s="72">
        <f t="shared" si="68"/>
        <v>47708</v>
      </c>
      <c r="I146" s="72">
        <f t="shared" si="68"/>
        <v>7597</v>
      </c>
      <c r="J146" s="72">
        <f t="shared" si="68"/>
        <v>55305</v>
      </c>
      <c r="K146" s="72">
        <f t="shared" si="68"/>
        <v>643038</v>
      </c>
    </row>
    <row r="147" spans="1:11" ht="16.5">
      <c r="A147" s="34"/>
      <c r="B147" s="29"/>
      <c r="C147" s="30"/>
      <c r="D147" s="30"/>
      <c r="E147" s="30"/>
      <c r="F147" s="74"/>
      <c r="G147" s="79"/>
      <c r="H147" s="74"/>
      <c r="I147" s="80"/>
      <c r="J147" s="74"/>
      <c r="K147" s="55"/>
    </row>
    <row r="148" spans="1:11" ht="16.5">
      <c r="A148" s="14"/>
      <c r="B148" s="29" t="s">
        <v>125</v>
      </c>
      <c r="C148" s="30"/>
      <c r="D148" s="30"/>
      <c r="E148" s="30"/>
      <c r="F148" s="78"/>
      <c r="G148" s="79"/>
      <c r="H148" s="74"/>
      <c r="I148" s="80"/>
      <c r="J148" s="74"/>
      <c r="K148" s="55"/>
    </row>
    <row r="149" spans="1:11" ht="15.75">
      <c r="A149" s="14">
        <v>1</v>
      </c>
      <c r="B149" s="14" t="s">
        <v>126</v>
      </c>
      <c r="C149" s="16" t="s">
        <v>127</v>
      </c>
      <c r="D149" s="17">
        <v>247</v>
      </c>
      <c r="E149" s="16" t="s">
        <v>78</v>
      </c>
      <c r="F149" s="70">
        <v>100000</v>
      </c>
      <c r="G149" s="70">
        <v>38884</v>
      </c>
      <c r="H149" s="71">
        <f t="shared" ref="H149" si="69">ROUND(F149/36,0)</f>
        <v>2778</v>
      </c>
      <c r="I149" s="69">
        <f>ROUND(G149*13%*31/365,0)</f>
        <v>429</v>
      </c>
      <c r="J149" s="102">
        <f t="shared" ref="J149" si="70">SUM(H149:I149)</f>
        <v>3207</v>
      </c>
      <c r="K149" s="106">
        <f t="shared" ref="K149:K156" si="71">G149-H149</f>
        <v>36106</v>
      </c>
    </row>
    <row r="150" spans="1:11" ht="15.75">
      <c r="A150" s="14">
        <v>2</v>
      </c>
      <c r="B150" s="14" t="s">
        <v>137</v>
      </c>
      <c r="C150" s="16" t="s">
        <v>138</v>
      </c>
      <c r="D150" s="17">
        <v>253</v>
      </c>
      <c r="E150" s="16" t="s">
        <v>78</v>
      </c>
      <c r="F150" s="70">
        <v>100000</v>
      </c>
      <c r="G150" s="70">
        <v>38884</v>
      </c>
      <c r="H150" s="71">
        <f>ROUND(F150/36,0)</f>
        <v>2778</v>
      </c>
      <c r="I150" s="69">
        <f t="shared" ref="I150:I156" si="72">ROUND(G150*13%*31/365,0)</f>
        <v>429</v>
      </c>
      <c r="J150" s="102">
        <f>SUM(H150:I150)</f>
        <v>3207</v>
      </c>
      <c r="K150" s="106">
        <f t="shared" si="71"/>
        <v>36106</v>
      </c>
    </row>
    <row r="151" spans="1:11" ht="15.75">
      <c r="A151" s="14">
        <v>3</v>
      </c>
      <c r="B151" s="14" t="s">
        <v>137</v>
      </c>
      <c r="C151" s="16" t="s">
        <v>207</v>
      </c>
      <c r="D151" s="17">
        <v>325</v>
      </c>
      <c r="E151" s="16" t="s">
        <v>78</v>
      </c>
      <c r="F151" s="70">
        <v>50000</v>
      </c>
      <c r="G151" s="70">
        <v>10423</v>
      </c>
      <c r="H151" s="71">
        <f>ROUND(F151/24,0)</f>
        <v>2083</v>
      </c>
      <c r="I151" s="69">
        <f t="shared" si="72"/>
        <v>115</v>
      </c>
      <c r="J151" s="102">
        <f>SUM(H151:I151)</f>
        <v>2198</v>
      </c>
      <c r="K151" s="106">
        <f t="shared" si="71"/>
        <v>8340</v>
      </c>
    </row>
    <row r="152" spans="1:11" ht="15.75">
      <c r="A152" s="14">
        <v>4</v>
      </c>
      <c r="B152" s="14" t="s">
        <v>137</v>
      </c>
      <c r="C152" s="16" t="s">
        <v>230</v>
      </c>
      <c r="D152" s="17">
        <v>355</v>
      </c>
      <c r="E152" s="16" t="s">
        <v>78</v>
      </c>
      <c r="F152" s="70">
        <v>50000</v>
      </c>
      <c r="G152" s="70">
        <v>26387</v>
      </c>
      <c r="H152" s="71">
        <f>ROUND(F152/36,0)</f>
        <v>1389</v>
      </c>
      <c r="I152" s="69">
        <f t="shared" si="72"/>
        <v>291</v>
      </c>
      <c r="J152" s="102">
        <f>SUM(H152:I152)</f>
        <v>1680</v>
      </c>
      <c r="K152" s="106">
        <f t="shared" si="71"/>
        <v>24998</v>
      </c>
    </row>
    <row r="153" spans="1:11" ht="16.5">
      <c r="A153" s="14">
        <v>5</v>
      </c>
      <c r="B153" s="14" t="s">
        <v>151</v>
      </c>
      <c r="C153" s="16" t="s">
        <v>152</v>
      </c>
      <c r="D153" s="22">
        <v>272</v>
      </c>
      <c r="E153" s="22" t="s">
        <v>78</v>
      </c>
      <c r="F153" s="85">
        <v>100000</v>
      </c>
      <c r="G153" s="77">
        <v>25009</v>
      </c>
      <c r="H153" s="71">
        <f>ROUND(F153/28,0)</f>
        <v>3571</v>
      </c>
      <c r="I153" s="69">
        <f t="shared" si="72"/>
        <v>276</v>
      </c>
      <c r="J153" s="99">
        <f>SUM(H153:I153)</f>
        <v>3847</v>
      </c>
      <c r="K153" s="106">
        <f t="shared" si="71"/>
        <v>21438</v>
      </c>
    </row>
    <row r="154" spans="1:11" ht="16.5">
      <c r="A154" s="14">
        <v>6</v>
      </c>
      <c r="B154" s="14" t="s">
        <v>151</v>
      </c>
      <c r="C154" s="16" t="s">
        <v>177</v>
      </c>
      <c r="D154" s="22">
        <v>302</v>
      </c>
      <c r="E154" s="22" t="s">
        <v>78</v>
      </c>
      <c r="F154" s="85">
        <v>90000</v>
      </c>
      <c r="G154" s="77">
        <v>40000</v>
      </c>
      <c r="H154" s="71">
        <f>ROUND(F154/36,0)</f>
        <v>2500</v>
      </c>
      <c r="I154" s="69">
        <f t="shared" si="72"/>
        <v>442</v>
      </c>
      <c r="J154" s="99">
        <f t="shared" ref="J154:J155" si="73">SUM(H154:I154)</f>
        <v>2942</v>
      </c>
      <c r="K154" s="106">
        <f t="shared" si="71"/>
        <v>37500</v>
      </c>
    </row>
    <row r="155" spans="1:11" ht="16.5">
      <c r="A155" s="14">
        <v>7</v>
      </c>
      <c r="B155" s="14" t="s">
        <v>151</v>
      </c>
      <c r="C155" s="16" t="s">
        <v>178</v>
      </c>
      <c r="D155" s="22">
        <v>303</v>
      </c>
      <c r="E155" s="22" t="s">
        <v>78</v>
      </c>
      <c r="F155" s="85">
        <v>100000</v>
      </c>
      <c r="G155" s="77">
        <v>44440</v>
      </c>
      <c r="H155" s="71">
        <f>ROUND(F155/36,0)</f>
        <v>2778</v>
      </c>
      <c r="I155" s="69">
        <f t="shared" si="72"/>
        <v>491</v>
      </c>
      <c r="J155" s="99">
        <f t="shared" si="73"/>
        <v>3269</v>
      </c>
      <c r="K155" s="106">
        <f t="shared" si="71"/>
        <v>41662</v>
      </c>
    </row>
    <row r="156" spans="1:11" ht="15.75">
      <c r="A156" s="14">
        <v>8</v>
      </c>
      <c r="B156" s="14" t="s">
        <v>134</v>
      </c>
      <c r="C156" s="16" t="s">
        <v>245</v>
      </c>
      <c r="D156" s="52">
        <v>364</v>
      </c>
      <c r="E156" s="16" t="s">
        <v>78</v>
      </c>
      <c r="F156" s="85">
        <v>100000</v>
      </c>
      <c r="G156" s="70">
        <v>58330</v>
      </c>
      <c r="H156" s="71">
        <f>ROUND(F156/36,0)</f>
        <v>2778</v>
      </c>
      <c r="I156" s="69">
        <f t="shared" si="72"/>
        <v>644</v>
      </c>
      <c r="J156" s="102">
        <f>SUM(H156:I156)</f>
        <v>3422</v>
      </c>
      <c r="K156" s="106">
        <f t="shared" si="71"/>
        <v>55552</v>
      </c>
    </row>
    <row r="157" spans="1:11" ht="16.5">
      <c r="A157" s="34"/>
      <c r="B157" s="13" t="s">
        <v>4</v>
      </c>
      <c r="C157" s="20"/>
      <c r="D157" s="20"/>
      <c r="E157" s="20"/>
      <c r="F157" s="88">
        <f t="shared" ref="F157:K157" si="74">SUM(F149:F156)</f>
        <v>690000</v>
      </c>
      <c r="G157" s="88">
        <f t="shared" si="74"/>
        <v>282357</v>
      </c>
      <c r="H157" s="88">
        <f t="shared" si="74"/>
        <v>20655</v>
      </c>
      <c r="I157" s="88">
        <f t="shared" si="74"/>
        <v>3117</v>
      </c>
      <c r="J157" s="88">
        <f t="shared" si="74"/>
        <v>23772</v>
      </c>
      <c r="K157" s="88">
        <f t="shared" si="74"/>
        <v>261702</v>
      </c>
    </row>
    <row r="158" spans="1:11" ht="16.5">
      <c r="A158" s="34"/>
      <c r="B158" s="29"/>
      <c r="C158" s="30"/>
      <c r="D158" s="30"/>
      <c r="E158" s="30"/>
      <c r="F158" s="78"/>
      <c r="G158" s="79"/>
      <c r="H158" s="74"/>
      <c r="I158" s="80"/>
      <c r="J158" s="74"/>
      <c r="K158" s="55"/>
    </row>
    <row r="159" spans="1:11" ht="16.5">
      <c r="A159" s="34"/>
      <c r="B159" s="29" t="s">
        <v>148</v>
      </c>
      <c r="C159" s="30"/>
      <c r="D159" s="48"/>
      <c r="E159" s="30"/>
      <c r="F159" s="86"/>
      <c r="G159" s="79"/>
      <c r="H159" s="74"/>
      <c r="I159" s="80"/>
      <c r="J159" s="74"/>
      <c r="K159" s="55"/>
    </row>
    <row r="160" spans="1:11" ht="15.75">
      <c r="A160" s="14">
        <v>1</v>
      </c>
      <c r="B160" s="14" t="s">
        <v>148</v>
      </c>
      <c r="C160" s="16" t="s">
        <v>205</v>
      </c>
      <c r="D160" s="52">
        <v>323</v>
      </c>
      <c r="E160" s="16" t="s">
        <v>78</v>
      </c>
      <c r="F160" s="85">
        <v>100000</v>
      </c>
      <c r="G160" s="77">
        <v>47218</v>
      </c>
      <c r="H160" s="71">
        <f>ROUND(F160/36,0)</f>
        <v>2778</v>
      </c>
      <c r="I160" s="69">
        <f>ROUND(G160*13%*31/365,0)</f>
        <v>521</v>
      </c>
      <c r="J160" s="99">
        <f t="shared" ref="J160:J165" si="75">SUM(H160:I160)</f>
        <v>3299</v>
      </c>
      <c r="K160" s="106">
        <f t="shared" ref="K160:K166" si="76">G160-H160</f>
        <v>44440</v>
      </c>
    </row>
    <row r="161" spans="1:11" ht="15.75">
      <c r="A161" s="14">
        <v>2</v>
      </c>
      <c r="B161" s="14" t="s">
        <v>148</v>
      </c>
      <c r="C161" s="16" t="s">
        <v>241</v>
      </c>
      <c r="D161" s="52">
        <v>363</v>
      </c>
      <c r="E161" s="16" t="s">
        <v>78</v>
      </c>
      <c r="F161" s="85">
        <v>40000</v>
      </c>
      <c r="G161" s="77">
        <v>22224</v>
      </c>
      <c r="H161" s="71">
        <f>ROUND(F161/36,0)</f>
        <v>1111</v>
      </c>
      <c r="I161" s="69">
        <f t="shared" ref="I161:I165" si="77">ROUND(G161*13%*31/365,0)</f>
        <v>245</v>
      </c>
      <c r="J161" s="99">
        <f t="shared" si="75"/>
        <v>1356</v>
      </c>
      <c r="K161" s="106">
        <f t="shared" si="76"/>
        <v>21113</v>
      </c>
    </row>
    <row r="162" spans="1:11" ht="15.75">
      <c r="A162" s="14">
        <v>3</v>
      </c>
      <c r="B162" s="14" t="s">
        <v>148</v>
      </c>
      <c r="C162" s="16" t="s">
        <v>210</v>
      </c>
      <c r="D162" s="52">
        <v>322</v>
      </c>
      <c r="E162" s="16" t="s">
        <v>78</v>
      </c>
      <c r="F162" s="85">
        <v>150000</v>
      </c>
      <c r="G162" s="77">
        <v>20458</v>
      </c>
      <c r="H162" s="71">
        <f>ROUND(F162/22,0)</f>
        <v>6818</v>
      </c>
      <c r="I162" s="69">
        <f t="shared" si="77"/>
        <v>226</v>
      </c>
      <c r="J162" s="99">
        <f t="shared" si="75"/>
        <v>7044</v>
      </c>
      <c r="K162" s="106">
        <f t="shared" si="76"/>
        <v>13640</v>
      </c>
    </row>
    <row r="163" spans="1:11" ht="15.75">
      <c r="A163" s="14">
        <v>4</v>
      </c>
      <c r="B163" s="14" t="s">
        <v>148</v>
      </c>
      <c r="C163" s="16" t="s">
        <v>279</v>
      </c>
      <c r="D163" s="52">
        <v>406</v>
      </c>
      <c r="E163" s="16" t="s">
        <v>78</v>
      </c>
      <c r="F163" s="85">
        <v>260000</v>
      </c>
      <c r="G163" s="77">
        <v>181997</v>
      </c>
      <c r="H163" s="71">
        <v>8667</v>
      </c>
      <c r="I163" s="69">
        <f t="shared" si="77"/>
        <v>2009</v>
      </c>
      <c r="J163" s="99">
        <f t="shared" ref="J163" si="78">SUM(H163:I163)</f>
        <v>10676</v>
      </c>
      <c r="K163" s="106">
        <f t="shared" si="76"/>
        <v>173330</v>
      </c>
    </row>
    <row r="164" spans="1:11" ht="15.75">
      <c r="A164" s="14">
        <v>5</v>
      </c>
      <c r="B164" s="14" t="s">
        <v>215</v>
      </c>
      <c r="C164" s="16" t="s">
        <v>216</v>
      </c>
      <c r="D164" s="52">
        <v>342</v>
      </c>
      <c r="E164" s="16" t="s">
        <v>78</v>
      </c>
      <c r="F164" s="85">
        <v>80000</v>
      </c>
      <c r="G164" s="77">
        <v>40004</v>
      </c>
      <c r="H164" s="71">
        <v>2222</v>
      </c>
      <c r="I164" s="69">
        <f t="shared" si="77"/>
        <v>442</v>
      </c>
      <c r="J164" s="99">
        <f t="shared" si="75"/>
        <v>2664</v>
      </c>
      <c r="K164" s="106">
        <f t="shared" si="76"/>
        <v>37782</v>
      </c>
    </row>
    <row r="165" spans="1:11" ht="15.75">
      <c r="A165" s="14">
        <v>6</v>
      </c>
      <c r="B165" s="14" t="s">
        <v>149</v>
      </c>
      <c r="C165" s="16" t="s">
        <v>150</v>
      </c>
      <c r="D165" s="52">
        <v>266</v>
      </c>
      <c r="E165" s="16" t="s">
        <v>78</v>
      </c>
      <c r="F165" s="85">
        <v>155000</v>
      </c>
      <c r="G165" s="77">
        <v>64574</v>
      </c>
      <c r="H165" s="71">
        <f t="shared" ref="H165:H166" si="79">ROUND(F165/36,0)</f>
        <v>4306</v>
      </c>
      <c r="I165" s="69">
        <f t="shared" si="77"/>
        <v>713</v>
      </c>
      <c r="J165" s="99">
        <f t="shared" si="75"/>
        <v>5019</v>
      </c>
      <c r="K165" s="106">
        <f t="shared" si="76"/>
        <v>60268</v>
      </c>
    </row>
    <row r="166" spans="1:11" ht="15.75">
      <c r="A166" s="14">
        <v>7</v>
      </c>
      <c r="B166" s="57" t="s">
        <v>149</v>
      </c>
      <c r="C166" s="58" t="s">
        <v>271</v>
      </c>
      <c r="D166" s="64">
        <v>11</v>
      </c>
      <c r="E166" s="58" t="s">
        <v>39</v>
      </c>
      <c r="F166" s="89">
        <v>40600</v>
      </c>
      <c r="G166" s="82">
        <v>16912</v>
      </c>
      <c r="H166" s="83">
        <f t="shared" si="79"/>
        <v>1128</v>
      </c>
      <c r="I166" s="69">
        <f>ROUND(G166*11.5%*31/365,0)</f>
        <v>165</v>
      </c>
      <c r="J166" s="101">
        <f>SUM(H166:I166)</f>
        <v>1293</v>
      </c>
      <c r="K166" s="106">
        <f t="shared" si="76"/>
        <v>15784</v>
      </c>
    </row>
    <row r="167" spans="1:11" ht="16.5">
      <c r="A167" s="34"/>
      <c r="B167" s="13" t="s">
        <v>4</v>
      </c>
      <c r="C167" s="20"/>
      <c r="D167" s="46"/>
      <c r="E167" s="20"/>
      <c r="F167" s="72">
        <f t="shared" ref="F167:K167" si="80">SUM(F160:F166)</f>
        <v>825600</v>
      </c>
      <c r="G167" s="72">
        <f t="shared" si="80"/>
        <v>393387</v>
      </c>
      <c r="H167" s="72">
        <f t="shared" si="80"/>
        <v>27030</v>
      </c>
      <c r="I167" s="72">
        <f t="shared" si="80"/>
        <v>4321</v>
      </c>
      <c r="J167" s="72">
        <f>SUM(J160:J166)</f>
        <v>31351</v>
      </c>
      <c r="K167" s="72">
        <f t="shared" si="80"/>
        <v>366357</v>
      </c>
    </row>
    <row r="168" spans="1:11" ht="16.5">
      <c r="A168" s="34"/>
      <c r="B168" s="29"/>
      <c r="C168" s="30"/>
      <c r="D168" s="32"/>
      <c r="E168" s="32"/>
      <c r="F168" s="74"/>
      <c r="G168" s="74"/>
      <c r="H168" s="74"/>
      <c r="I168" s="74"/>
      <c r="J168" s="74"/>
      <c r="K168" s="100"/>
    </row>
    <row r="169" spans="1:11" ht="16.5">
      <c r="A169" s="151"/>
      <c r="B169" s="152"/>
      <c r="C169" s="153"/>
      <c r="D169" s="154"/>
      <c r="E169" s="154"/>
      <c r="F169" s="137"/>
      <c r="G169" s="137"/>
      <c r="H169" s="137"/>
      <c r="I169" s="137"/>
      <c r="J169" s="137"/>
      <c r="K169" s="155"/>
    </row>
    <row r="170" spans="1:11" ht="16.5">
      <c r="A170" s="143"/>
      <c r="B170" s="29" t="s">
        <v>162</v>
      </c>
      <c r="C170" s="144"/>
      <c r="D170" s="145"/>
      <c r="E170" s="145"/>
      <c r="F170" s="146"/>
      <c r="G170" s="147"/>
      <c r="H170" s="148"/>
      <c r="I170" s="94"/>
      <c r="J170" s="149"/>
      <c r="K170" s="150"/>
    </row>
    <row r="171" spans="1:11" ht="16.5">
      <c r="A171" s="14">
        <v>1</v>
      </c>
      <c r="B171" s="67" t="s">
        <v>163</v>
      </c>
      <c r="C171" s="16" t="s">
        <v>200</v>
      </c>
      <c r="D171" s="22">
        <v>283</v>
      </c>
      <c r="E171" s="22" t="s">
        <v>78</v>
      </c>
      <c r="F171" s="85">
        <v>100000</v>
      </c>
      <c r="G171" s="77">
        <v>44440</v>
      </c>
      <c r="H171" s="71">
        <f>ROUND(F171/36,0)</f>
        <v>2778</v>
      </c>
      <c r="I171" s="69">
        <f>ROUND(G171*13%*31/365,0)</f>
        <v>491</v>
      </c>
      <c r="J171" s="104">
        <f>SUM(H171:I171)</f>
        <v>3269</v>
      </c>
      <c r="K171" s="106">
        <f t="shared" ref="K171:K174" si="81">G171-H171</f>
        <v>41662</v>
      </c>
    </row>
    <row r="172" spans="1:11" ht="16.5">
      <c r="A172" s="14">
        <v>2</v>
      </c>
      <c r="B172" s="67" t="s">
        <v>227</v>
      </c>
      <c r="C172" s="16" t="s">
        <v>235</v>
      </c>
      <c r="D172" s="22">
        <v>357</v>
      </c>
      <c r="E172" s="22" t="s">
        <v>78</v>
      </c>
      <c r="F172" s="85">
        <v>54000</v>
      </c>
      <c r="G172" s="77">
        <v>30000</v>
      </c>
      <c r="H172" s="71">
        <f>ROUND(F172/36,0)</f>
        <v>1500</v>
      </c>
      <c r="I172" s="69">
        <f t="shared" ref="I172:I174" si="82">ROUND(G172*13%*31/365,0)</f>
        <v>331</v>
      </c>
      <c r="J172" s="104">
        <f>SUM(H172:I172)</f>
        <v>1831</v>
      </c>
      <c r="K172" s="106">
        <f t="shared" si="81"/>
        <v>28500</v>
      </c>
    </row>
    <row r="173" spans="1:11" ht="16.5">
      <c r="A173" s="14">
        <v>3</v>
      </c>
      <c r="B173" s="67" t="s">
        <v>227</v>
      </c>
      <c r="C173" s="16" t="s">
        <v>228</v>
      </c>
      <c r="D173" s="22">
        <v>353</v>
      </c>
      <c r="E173" s="22" t="s">
        <v>78</v>
      </c>
      <c r="F173" s="85">
        <v>68000</v>
      </c>
      <c r="G173" s="77">
        <v>35887</v>
      </c>
      <c r="H173" s="71">
        <f>ROUND(F173/36,0)</f>
        <v>1889</v>
      </c>
      <c r="I173" s="69">
        <f t="shared" si="82"/>
        <v>396</v>
      </c>
      <c r="J173" s="104">
        <f>SUM(H173:I173)</f>
        <v>2285</v>
      </c>
      <c r="K173" s="106">
        <f t="shared" si="81"/>
        <v>33998</v>
      </c>
    </row>
    <row r="174" spans="1:11" ht="16.5">
      <c r="A174" s="14">
        <v>4</v>
      </c>
      <c r="B174" s="67" t="s">
        <v>227</v>
      </c>
      <c r="C174" s="16" t="s">
        <v>258</v>
      </c>
      <c r="D174" s="22">
        <v>383</v>
      </c>
      <c r="E174" s="22" t="s">
        <v>78</v>
      </c>
      <c r="F174" s="85">
        <v>90000</v>
      </c>
      <c r="G174" s="77">
        <v>57500</v>
      </c>
      <c r="H174" s="71">
        <f>ROUND(F174/36,0)</f>
        <v>2500</v>
      </c>
      <c r="I174" s="69">
        <f t="shared" si="82"/>
        <v>635</v>
      </c>
      <c r="J174" s="104">
        <f>SUM(H174:I174)</f>
        <v>3135</v>
      </c>
      <c r="K174" s="106">
        <f t="shared" si="81"/>
        <v>55000</v>
      </c>
    </row>
    <row r="175" spans="1:11" ht="16.5">
      <c r="A175" s="34"/>
      <c r="B175" s="56" t="s">
        <v>4</v>
      </c>
      <c r="C175" s="30"/>
      <c r="D175" s="30"/>
      <c r="E175" s="30"/>
      <c r="F175" s="97">
        <f>SUM(F171:F174)</f>
        <v>312000</v>
      </c>
      <c r="G175" s="97">
        <f t="shared" ref="G175:K175" si="83">SUM(G171:G174)</f>
        <v>167827</v>
      </c>
      <c r="H175" s="97">
        <f t="shared" si="83"/>
        <v>8667</v>
      </c>
      <c r="I175" s="97">
        <f t="shared" si="83"/>
        <v>1853</v>
      </c>
      <c r="J175" s="97">
        <f t="shared" si="83"/>
        <v>10520</v>
      </c>
      <c r="K175" s="97">
        <f t="shared" si="83"/>
        <v>159160</v>
      </c>
    </row>
    <row r="176" spans="1:11" ht="16.5">
      <c r="A176" s="34"/>
      <c r="B176" s="29"/>
      <c r="C176" s="30"/>
      <c r="D176" s="30"/>
      <c r="E176" s="30"/>
      <c r="F176" s="91"/>
      <c r="G176" s="91"/>
      <c r="H176" s="74"/>
      <c r="I176" s="74"/>
      <c r="J176" s="74"/>
      <c r="K176" s="133"/>
    </row>
    <row r="177" spans="1:12" ht="16.5">
      <c r="A177" s="34"/>
      <c r="B177" s="29" t="s">
        <v>281</v>
      </c>
      <c r="C177" s="30"/>
      <c r="D177" s="30"/>
      <c r="E177" s="30"/>
      <c r="F177" s="78"/>
      <c r="G177" s="79"/>
      <c r="H177" s="74"/>
      <c r="I177" s="80"/>
      <c r="J177" s="74"/>
      <c r="K177" s="55"/>
    </row>
    <row r="178" spans="1:12" ht="16.5">
      <c r="A178" s="14">
        <v>1</v>
      </c>
      <c r="B178" s="67" t="s">
        <v>281</v>
      </c>
      <c r="C178" s="16" t="s">
        <v>206</v>
      </c>
      <c r="D178" s="22">
        <v>324</v>
      </c>
      <c r="E178" s="22" t="s">
        <v>78</v>
      </c>
      <c r="F178" s="85">
        <v>110000</v>
      </c>
      <c r="G178" s="77">
        <v>51936</v>
      </c>
      <c r="H178" s="71">
        <f>ROUND(F178/36,0)</f>
        <v>3056</v>
      </c>
      <c r="I178" s="69">
        <f>ROUND(G178*13%*31/365,0)</f>
        <v>573</v>
      </c>
      <c r="J178" s="104">
        <f>SUM(H178:I178)</f>
        <v>3629</v>
      </c>
      <c r="K178" s="106">
        <f t="shared" ref="K178" si="84">G178-H178</f>
        <v>48880</v>
      </c>
    </row>
    <row r="179" spans="1:12" ht="16.5">
      <c r="A179" s="34"/>
      <c r="B179" s="56" t="s">
        <v>4</v>
      </c>
      <c r="C179" s="30"/>
      <c r="D179" s="30"/>
      <c r="E179" s="30"/>
      <c r="F179" s="97">
        <f t="shared" ref="F179:K179" si="85">SUM(F178:F178)</f>
        <v>110000</v>
      </c>
      <c r="G179" s="97">
        <f t="shared" si="85"/>
        <v>51936</v>
      </c>
      <c r="H179" s="72">
        <f t="shared" si="85"/>
        <v>3056</v>
      </c>
      <c r="I179" s="72">
        <f t="shared" si="85"/>
        <v>573</v>
      </c>
      <c r="J179" s="72">
        <f t="shared" si="85"/>
        <v>3629</v>
      </c>
      <c r="K179" s="131">
        <f t="shared" si="85"/>
        <v>48880</v>
      </c>
    </row>
    <row r="180" spans="1:12" ht="16.5">
      <c r="A180" s="34"/>
      <c r="B180" s="29"/>
      <c r="C180" s="30"/>
      <c r="D180" s="30"/>
      <c r="E180" s="30"/>
      <c r="F180" s="97"/>
      <c r="G180" s="97"/>
      <c r="H180" s="72"/>
      <c r="I180" s="72"/>
      <c r="J180" s="72"/>
      <c r="K180" s="131"/>
    </row>
    <row r="181" spans="1:12" ht="16.5">
      <c r="A181" s="34"/>
      <c r="B181" s="29" t="s">
        <v>300</v>
      </c>
      <c r="C181" s="30"/>
      <c r="D181" s="30"/>
      <c r="E181" s="30"/>
      <c r="F181" s="78"/>
      <c r="G181" s="79"/>
      <c r="H181" s="74"/>
      <c r="I181" s="80"/>
      <c r="J181" s="74"/>
      <c r="K181" s="55"/>
    </row>
    <row r="182" spans="1:12" ht="16.5">
      <c r="A182" s="14">
        <v>1</v>
      </c>
      <c r="B182" s="67" t="s">
        <v>301</v>
      </c>
      <c r="C182" s="16" t="s">
        <v>302</v>
      </c>
      <c r="D182" s="22">
        <v>8</v>
      </c>
      <c r="E182" s="22" t="s">
        <v>78</v>
      </c>
      <c r="F182" s="85">
        <v>200000</v>
      </c>
      <c r="G182" s="77">
        <v>177776</v>
      </c>
      <c r="H182" s="71">
        <f>ROUND(F182/36,0)</f>
        <v>5556</v>
      </c>
      <c r="I182" s="69">
        <f>ROUND(G182*13%*31/365,0)</f>
        <v>1963</v>
      </c>
      <c r="J182" s="104">
        <f>SUM(H182:I182)</f>
        <v>7519</v>
      </c>
      <c r="K182" s="106">
        <f t="shared" ref="K182:K184" si="86">G182-H182</f>
        <v>172220</v>
      </c>
    </row>
    <row r="183" spans="1:12" ht="16.5">
      <c r="A183" s="152">
        <v>2</v>
      </c>
      <c r="B183" s="67" t="s">
        <v>301</v>
      </c>
      <c r="C183" s="16" t="s">
        <v>304</v>
      </c>
      <c r="D183" s="22">
        <v>12</v>
      </c>
      <c r="E183" s="22" t="s">
        <v>78</v>
      </c>
      <c r="F183" s="85">
        <v>200000</v>
      </c>
      <c r="G183" s="77">
        <v>177776</v>
      </c>
      <c r="H183" s="71">
        <f>ROUND(F183/36,0)</f>
        <v>5556</v>
      </c>
      <c r="I183" s="69">
        <f t="shared" ref="I183:I184" si="87">ROUND(G183*13%*31/365,0)</f>
        <v>1963</v>
      </c>
      <c r="J183" s="104">
        <f>SUM(H183:I183)</f>
        <v>7519</v>
      </c>
      <c r="K183" s="106">
        <f t="shared" si="86"/>
        <v>172220</v>
      </c>
    </row>
    <row r="184" spans="1:12" ht="16.5">
      <c r="A184" s="152">
        <v>3</v>
      </c>
      <c r="B184" s="152" t="s">
        <v>301</v>
      </c>
      <c r="C184" s="16" t="s">
        <v>303</v>
      </c>
      <c r="D184" s="22">
        <v>10</v>
      </c>
      <c r="E184" s="22" t="s">
        <v>78</v>
      </c>
      <c r="F184" s="85">
        <v>150000</v>
      </c>
      <c r="G184" s="77">
        <v>133332</v>
      </c>
      <c r="H184" s="71">
        <v>4167</v>
      </c>
      <c r="I184" s="69">
        <f t="shared" si="87"/>
        <v>1472</v>
      </c>
      <c r="J184" s="104">
        <f>SUM(H184:I184)</f>
        <v>5639</v>
      </c>
      <c r="K184" s="106">
        <f t="shared" si="86"/>
        <v>129165</v>
      </c>
    </row>
    <row r="185" spans="1:12" ht="16.5">
      <c r="A185" s="34"/>
      <c r="B185" s="29"/>
      <c r="C185" s="30"/>
      <c r="D185" s="30"/>
      <c r="E185" s="30"/>
      <c r="F185" s="97">
        <f>SUM(F182:F184)</f>
        <v>550000</v>
      </c>
      <c r="G185" s="97">
        <f t="shared" ref="G185:K185" si="88">SUM(G182:G184)</f>
        <v>488884</v>
      </c>
      <c r="H185" s="97">
        <f t="shared" si="88"/>
        <v>15279</v>
      </c>
      <c r="I185" s="97">
        <f t="shared" si="88"/>
        <v>5398</v>
      </c>
      <c r="J185" s="97">
        <f t="shared" si="88"/>
        <v>20677</v>
      </c>
      <c r="K185" s="97">
        <f t="shared" si="88"/>
        <v>473605</v>
      </c>
    </row>
    <row r="186" spans="1:12" ht="17.25" thickBot="1">
      <c r="A186" s="34"/>
      <c r="B186" s="29"/>
      <c r="C186" s="30"/>
      <c r="D186" s="30"/>
      <c r="E186" s="30"/>
      <c r="F186" s="97"/>
      <c r="G186" s="97"/>
      <c r="H186" s="72"/>
      <c r="I186" s="72"/>
      <c r="J186" s="72"/>
      <c r="K186" s="131"/>
    </row>
    <row r="187" spans="1:12" ht="17.25" thickBot="1">
      <c r="B187" s="51" t="s">
        <v>20</v>
      </c>
      <c r="C187" s="39"/>
      <c r="D187" s="39"/>
      <c r="E187" s="39"/>
      <c r="F187" s="72">
        <f>SUM(F7+F31+F43+F56+F72+F88+F92+F101+F120+F126+F146+F157+F167+F175+F179+F185)</f>
        <v>15079600</v>
      </c>
      <c r="G187" s="72">
        <f t="shared" ref="G187:K187" si="89">SUM(G7+G31+G43+G56+G72+G88+G92+G101+G120+G126+G146+G157+G167+G175+G179+G185)</f>
        <v>7864637</v>
      </c>
      <c r="H187" s="72">
        <f t="shared" si="89"/>
        <v>438602</v>
      </c>
      <c r="I187" s="72">
        <f t="shared" si="89"/>
        <v>90659</v>
      </c>
      <c r="J187" s="72">
        <f t="shared" si="89"/>
        <v>529261</v>
      </c>
      <c r="K187" s="72">
        <f t="shared" si="89"/>
        <v>7426035</v>
      </c>
    </row>
    <row r="188" spans="1:12">
      <c r="B188" s="2"/>
      <c r="C188" s="2"/>
      <c r="D188" s="3"/>
      <c r="E188" s="3"/>
      <c r="F188" s="3"/>
      <c r="G188" s="3"/>
    </row>
    <row r="189" spans="1:12">
      <c r="B189" s="2"/>
      <c r="C189" s="2"/>
      <c r="D189" s="3"/>
      <c r="E189" s="3"/>
      <c r="F189" s="3"/>
      <c r="G189" s="3"/>
    </row>
    <row r="190" spans="1:12" ht="18.75">
      <c r="E190" s="4"/>
      <c r="F190" s="1"/>
      <c r="G190" s="1"/>
      <c r="L190" t="s">
        <v>321</v>
      </c>
    </row>
    <row r="191" spans="1:12">
      <c r="F191" s="1"/>
      <c r="G191" s="1"/>
    </row>
    <row r="193" spans="2:2" ht="16.5">
      <c r="B193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44" max="10" man="1"/>
    <brk id="93" max="10" man="1"/>
    <brk id="147" max="1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dimension ref="A1:M187"/>
  <sheetViews>
    <sheetView view="pageBreakPreview" zoomScale="85" zoomScaleSheetLayoutView="85" workbookViewId="0">
      <selection sqref="A1:K186"/>
    </sheetView>
  </sheetViews>
  <sheetFormatPr defaultRowHeight="15"/>
  <cols>
    <col min="1" max="1" width="4.42578125" customWidth="1"/>
    <col min="2" max="2" width="23.85546875" customWidth="1"/>
    <col min="3" max="3" width="25.140625" customWidth="1"/>
    <col min="4" max="4" width="6.5703125" customWidth="1"/>
    <col min="5" max="5" width="8" customWidth="1"/>
    <col min="6" max="6" width="14" customWidth="1"/>
    <col min="7" max="7" width="10.14062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320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72220</v>
      </c>
      <c r="H5" s="71">
        <f t="shared" ref="H5" si="0">ROUND(F5/36,0)</f>
        <v>2778</v>
      </c>
      <c r="I5" s="69">
        <f>ROUND(G5*13%*30/365,0)</f>
        <v>772</v>
      </c>
      <c r="J5" s="71">
        <f t="shared" ref="J5:J6" si="1">SUM(H5:I5)</f>
        <v>3550</v>
      </c>
      <c r="K5" s="135">
        <f t="shared" ref="K5:K6" si="2">G5-H5</f>
        <v>69442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143674</v>
      </c>
      <c r="H6" s="71">
        <v>10345</v>
      </c>
      <c r="I6" s="69">
        <f>ROUND(G6*13%*30/365,0)</f>
        <v>1535</v>
      </c>
      <c r="J6" s="71">
        <f t="shared" si="1"/>
        <v>11880</v>
      </c>
      <c r="K6" s="135">
        <f t="shared" si="2"/>
        <v>133329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215894</v>
      </c>
      <c r="H7" s="134">
        <f t="shared" si="3"/>
        <v>13123</v>
      </c>
      <c r="I7" s="134">
        <f t="shared" si="3"/>
        <v>2307</v>
      </c>
      <c r="J7" s="134">
        <f t="shared" si="3"/>
        <v>15430</v>
      </c>
      <c r="K7" s="136">
        <f t="shared" si="3"/>
        <v>202771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213473</v>
      </c>
      <c r="H9" s="71">
        <f>ROUND(F9/36,0)</f>
        <v>7361</v>
      </c>
      <c r="I9" s="69">
        <f>ROUND(G9*13%*30/365,0)</f>
        <v>2281</v>
      </c>
      <c r="J9" s="71">
        <f t="shared" ref="J9:J27" si="4">SUM(H9:I9)</f>
        <v>9642</v>
      </c>
      <c r="K9" s="106">
        <f t="shared" ref="K9:K29" si="5">G9-H9</f>
        <v>206112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155834</v>
      </c>
      <c r="H10" s="71">
        <v>4583</v>
      </c>
      <c r="I10" s="69">
        <f t="shared" ref="I10:I29" si="6">ROUND(G10*13%*30/365,0)</f>
        <v>1665</v>
      </c>
      <c r="J10" s="71">
        <f t="shared" ref="J10" si="7">SUM(H10:I10)</f>
        <v>6248</v>
      </c>
      <c r="K10" s="106">
        <f t="shared" si="5"/>
        <v>151251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24994</v>
      </c>
      <c r="H11" s="71">
        <f t="shared" ref="H11:H23" si="8">ROUND(F11/36,0)</f>
        <v>2778</v>
      </c>
      <c r="I11" s="69">
        <f t="shared" si="6"/>
        <v>267</v>
      </c>
      <c r="J11" s="71">
        <f t="shared" si="4"/>
        <v>3045</v>
      </c>
      <c r="K11" s="106">
        <f t="shared" si="5"/>
        <v>22216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35000</v>
      </c>
      <c r="H12" s="71">
        <f>ROUND(F12/36,0)</f>
        <v>2500</v>
      </c>
      <c r="I12" s="69">
        <f t="shared" si="6"/>
        <v>374</v>
      </c>
      <c r="J12" s="71">
        <f t="shared" si="4"/>
        <v>2874</v>
      </c>
      <c r="K12" s="106">
        <f t="shared" si="5"/>
        <v>32500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12500</v>
      </c>
      <c r="H13" s="71">
        <f t="shared" si="8"/>
        <v>1250</v>
      </c>
      <c r="I13" s="69">
        <f t="shared" si="6"/>
        <v>134</v>
      </c>
      <c r="J13" s="71">
        <f t="shared" si="4"/>
        <v>1384</v>
      </c>
      <c r="K13" s="106">
        <f t="shared" si="5"/>
        <v>11250</v>
      </c>
    </row>
    <row r="14" spans="1:11" ht="15.75">
      <c r="A14" s="15">
        <v>6</v>
      </c>
      <c r="B14" s="14" t="s">
        <v>6</v>
      </c>
      <c r="C14" s="16" t="s">
        <v>316</v>
      </c>
      <c r="D14" s="17">
        <v>36</v>
      </c>
      <c r="E14" s="16" t="s">
        <v>38</v>
      </c>
      <c r="F14" s="70">
        <v>140000</v>
      </c>
      <c r="G14" s="77">
        <v>136111</v>
      </c>
      <c r="H14" s="71">
        <f t="shared" si="8"/>
        <v>3889</v>
      </c>
      <c r="I14" s="69">
        <f t="shared" si="6"/>
        <v>1454</v>
      </c>
      <c r="J14" s="71">
        <f t="shared" ref="J14" si="9">SUM(H14:I14)</f>
        <v>5343</v>
      </c>
      <c r="K14" s="106">
        <f t="shared" si="5"/>
        <v>132222</v>
      </c>
    </row>
    <row r="15" spans="1:11" ht="15.75">
      <c r="A15" s="15">
        <v>7</v>
      </c>
      <c r="B15" s="14" t="s">
        <v>120</v>
      </c>
      <c r="C15" s="16" t="s">
        <v>121</v>
      </c>
      <c r="D15" s="26" t="s">
        <v>136</v>
      </c>
      <c r="E15" s="16" t="s">
        <v>38</v>
      </c>
      <c r="F15" s="70">
        <v>100000</v>
      </c>
      <c r="G15" s="77">
        <v>34375</v>
      </c>
      <c r="H15" s="71">
        <f>ROUND(F15/32,0)</f>
        <v>3125</v>
      </c>
      <c r="I15" s="69">
        <f t="shared" si="6"/>
        <v>367</v>
      </c>
      <c r="J15" s="99">
        <f>SUM(H15:I15)</f>
        <v>3492</v>
      </c>
      <c r="K15" s="106">
        <f>G15-H15</f>
        <v>31250</v>
      </c>
    </row>
    <row r="16" spans="1:11" ht="15.75">
      <c r="A16" s="15">
        <v>8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30550</v>
      </c>
      <c r="H16" s="71">
        <f t="shared" si="8"/>
        <v>2778</v>
      </c>
      <c r="I16" s="69">
        <f t="shared" si="6"/>
        <v>326</v>
      </c>
      <c r="J16" s="71">
        <f t="shared" si="4"/>
        <v>3104</v>
      </c>
      <c r="K16" s="106">
        <f t="shared" si="5"/>
        <v>27772</v>
      </c>
    </row>
    <row r="17" spans="1:11" ht="16.5">
      <c r="A17" s="15">
        <v>9</v>
      </c>
      <c r="B17" s="14" t="s">
        <v>7</v>
      </c>
      <c r="C17" s="116" t="s">
        <v>58</v>
      </c>
      <c r="D17" s="17">
        <v>144</v>
      </c>
      <c r="E17" s="16" t="s">
        <v>38</v>
      </c>
      <c r="F17" s="70">
        <v>85000</v>
      </c>
      <c r="G17" s="77">
        <v>25975</v>
      </c>
      <c r="H17" s="71">
        <f t="shared" si="8"/>
        <v>2361</v>
      </c>
      <c r="I17" s="69">
        <f t="shared" si="6"/>
        <v>278</v>
      </c>
      <c r="J17" s="71">
        <f t="shared" si="4"/>
        <v>2639</v>
      </c>
      <c r="K17" s="106">
        <f t="shared" si="5"/>
        <v>23614</v>
      </c>
    </row>
    <row r="18" spans="1:11" ht="15.75">
      <c r="A18" s="15">
        <v>10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27500</v>
      </c>
      <c r="H18" s="71">
        <f t="shared" si="8"/>
        <v>2500</v>
      </c>
      <c r="I18" s="69">
        <f t="shared" si="6"/>
        <v>294</v>
      </c>
      <c r="J18" s="71">
        <f t="shared" si="4"/>
        <v>2794</v>
      </c>
      <c r="K18" s="106">
        <f t="shared" si="5"/>
        <v>25000</v>
      </c>
    </row>
    <row r="19" spans="1:11" ht="15.75">
      <c r="A19" s="15">
        <v>11</v>
      </c>
      <c r="B19" s="14" t="s">
        <v>7</v>
      </c>
      <c r="C19" s="16" t="s">
        <v>168</v>
      </c>
      <c r="D19" s="17">
        <v>293</v>
      </c>
      <c r="E19" s="16" t="s">
        <v>38</v>
      </c>
      <c r="F19" s="70">
        <v>90000</v>
      </c>
      <c r="G19" s="77">
        <v>31043</v>
      </c>
      <c r="H19" s="71">
        <f>ROUND(F19/29,0)</f>
        <v>3103</v>
      </c>
      <c r="I19" s="69">
        <f t="shared" si="6"/>
        <v>332</v>
      </c>
      <c r="J19" s="71">
        <f t="shared" si="4"/>
        <v>3435</v>
      </c>
      <c r="K19" s="106">
        <f t="shared" si="5"/>
        <v>27940</v>
      </c>
    </row>
    <row r="20" spans="1:11" ht="15.75">
      <c r="A20" s="15">
        <v>12</v>
      </c>
      <c r="B20" s="14" t="s">
        <v>5</v>
      </c>
      <c r="C20" s="16" t="s">
        <v>142</v>
      </c>
      <c r="D20" s="17">
        <v>257</v>
      </c>
      <c r="E20" s="16" t="s">
        <v>38</v>
      </c>
      <c r="F20" s="70">
        <v>100000</v>
      </c>
      <c r="G20" s="77">
        <v>30007</v>
      </c>
      <c r="H20" s="71">
        <f>ROUND(F20/30,0)</f>
        <v>3333</v>
      </c>
      <c r="I20" s="69">
        <f t="shared" si="6"/>
        <v>321</v>
      </c>
      <c r="J20" s="71">
        <f t="shared" si="4"/>
        <v>3654</v>
      </c>
      <c r="K20" s="106">
        <f t="shared" si="5"/>
        <v>26674</v>
      </c>
    </row>
    <row r="21" spans="1:11" ht="15.75">
      <c r="A21" s="15">
        <v>13</v>
      </c>
      <c r="B21" s="14" t="s">
        <v>5</v>
      </c>
      <c r="C21" s="16" t="s">
        <v>143</v>
      </c>
      <c r="D21" s="17">
        <v>258</v>
      </c>
      <c r="E21" s="16" t="s">
        <v>38</v>
      </c>
      <c r="F21" s="70">
        <v>100000</v>
      </c>
      <c r="G21" s="77">
        <v>30007</v>
      </c>
      <c r="H21" s="71">
        <f>ROUND(F21/30,0)</f>
        <v>3333</v>
      </c>
      <c r="I21" s="69">
        <f t="shared" si="6"/>
        <v>321</v>
      </c>
      <c r="J21" s="71">
        <f t="shared" si="4"/>
        <v>3654</v>
      </c>
      <c r="K21" s="106">
        <f t="shared" si="5"/>
        <v>26674</v>
      </c>
    </row>
    <row r="22" spans="1:11" ht="15.75">
      <c r="A22" s="15">
        <v>14</v>
      </c>
      <c r="B22" s="14" t="s">
        <v>5</v>
      </c>
      <c r="C22" s="16" t="s">
        <v>159</v>
      </c>
      <c r="D22" s="17">
        <v>275</v>
      </c>
      <c r="E22" s="16" t="s">
        <v>38</v>
      </c>
      <c r="F22" s="70">
        <v>200000</v>
      </c>
      <c r="G22" s="77">
        <v>82360</v>
      </c>
      <c r="H22" s="71">
        <f>ROUND(F22/34,0)</f>
        <v>5882</v>
      </c>
      <c r="I22" s="69">
        <f t="shared" si="6"/>
        <v>880</v>
      </c>
      <c r="J22" s="71">
        <f t="shared" si="4"/>
        <v>6762</v>
      </c>
      <c r="K22" s="106">
        <f t="shared" si="5"/>
        <v>76478</v>
      </c>
    </row>
    <row r="23" spans="1:11" ht="15.75">
      <c r="A23" s="15">
        <v>15</v>
      </c>
      <c r="B23" s="14" t="s">
        <v>128</v>
      </c>
      <c r="C23" s="16" t="s">
        <v>166</v>
      </c>
      <c r="D23" s="17">
        <v>291</v>
      </c>
      <c r="E23" s="16" t="s">
        <v>38</v>
      </c>
      <c r="F23" s="70">
        <v>150000</v>
      </c>
      <c r="G23" s="77">
        <v>70827</v>
      </c>
      <c r="H23" s="71">
        <f t="shared" si="8"/>
        <v>4167</v>
      </c>
      <c r="I23" s="69">
        <f t="shared" si="6"/>
        <v>757</v>
      </c>
      <c r="J23" s="71">
        <f t="shared" si="4"/>
        <v>4924</v>
      </c>
      <c r="K23" s="106">
        <f t="shared" si="5"/>
        <v>66660</v>
      </c>
    </row>
    <row r="24" spans="1:11" ht="15.75">
      <c r="A24" s="15">
        <v>16</v>
      </c>
      <c r="B24" s="14" t="s">
        <v>128</v>
      </c>
      <c r="C24" s="16" t="s">
        <v>167</v>
      </c>
      <c r="D24" s="17">
        <v>292</v>
      </c>
      <c r="E24" s="16" t="s">
        <v>38</v>
      </c>
      <c r="F24" s="70">
        <v>100000</v>
      </c>
      <c r="G24" s="77">
        <v>13645</v>
      </c>
      <c r="H24" s="71">
        <f>ROUND(F24/22,0)</f>
        <v>4545</v>
      </c>
      <c r="I24" s="69">
        <f t="shared" si="6"/>
        <v>146</v>
      </c>
      <c r="J24" s="71">
        <f t="shared" si="4"/>
        <v>4691</v>
      </c>
      <c r="K24" s="106">
        <f t="shared" si="5"/>
        <v>9100</v>
      </c>
    </row>
    <row r="25" spans="1:11" ht="15.75">
      <c r="A25" s="15">
        <v>17</v>
      </c>
      <c r="B25" s="14" t="s">
        <v>190</v>
      </c>
      <c r="C25" s="16" t="s">
        <v>191</v>
      </c>
      <c r="D25" s="17">
        <v>314</v>
      </c>
      <c r="E25" s="16" t="s">
        <v>38</v>
      </c>
      <c r="F25" s="70">
        <v>115000</v>
      </c>
      <c r="G25" s="77">
        <v>54314</v>
      </c>
      <c r="H25" s="71">
        <f>ROUND(F25/36,0)</f>
        <v>3194</v>
      </c>
      <c r="I25" s="69">
        <f t="shared" si="6"/>
        <v>580</v>
      </c>
      <c r="J25" s="71">
        <f t="shared" si="4"/>
        <v>3774</v>
      </c>
      <c r="K25" s="106">
        <f t="shared" si="5"/>
        <v>51120</v>
      </c>
    </row>
    <row r="26" spans="1:11" ht="15.75">
      <c r="A26" s="15">
        <v>18</v>
      </c>
      <c r="B26" s="14" t="s">
        <v>179</v>
      </c>
      <c r="C26" s="16" t="s">
        <v>160</v>
      </c>
      <c r="D26" s="17">
        <v>276</v>
      </c>
      <c r="E26" s="16" t="s">
        <v>38</v>
      </c>
      <c r="F26" s="70">
        <v>100000</v>
      </c>
      <c r="G26" s="77">
        <v>41180</v>
      </c>
      <c r="H26" s="71">
        <f>ROUND(F26/34,0)</f>
        <v>2941</v>
      </c>
      <c r="I26" s="69">
        <f t="shared" si="6"/>
        <v>440</v>
      </c>
      <c r="J26" s="71">
        <f t="shared" si="4"/>
        <v>3381</v>
      </c>
      <c r="K26" s="106">
        <f t="shared" si="5"/>
        <v>38239</v>
      </c>
    </row>
    <row r="27" spans="1:11" ht="15.75">
      <c r="A27" s="15">
        <v>19</v>
      </c>
      <c r="B27" s="14" t="s">
        <v>179</v>
      </c>
      <c r="C27" s="16" t="s">
        <v>180</v>
      </c>
      <c r="D27" s="17">
        <v>304</v>
      </c>
      <c r="E27" s="16" t="s">
        <v>38</v>
      </c>
      <c r="F27" s="70">
        <v>120000</v>
      </c>
      <c r="G27" s="77">
        <v>56673</v>
      </c>
      <c r="H27" s="71">
        <f>ROUND(F27/36,0)</f>
        <v>3333</v>
      </c>
      <c r="I27" s="69">
        <f t="shared" si="6"/>
        <v>606</v>
      </c>
      <c r="J27" s="71">
        <f t="shared" si="4"/>
        <v>3939</v>
      </c>
      <c r="K27" s="106">
        <f t="shared" si="5"/>
        <v>53340</v>
      </c>
    </row>
    <row r="28" spans="1:11" ht="15.75">
      <c r="A28" s="15">
        <v>20</v>
      </c>
      <c r="B28" s="14" t="s">
        <v>259</v>
      </c>
      <c r="C28" s="16" t="s">
        <v>261</v>
      </c>
      <c r="D28" s="17">
        <v>385</v>
      </c>
      <c r="E28" s="16" t="s">
        <v>38</v>
      </c>
      <c r="F28" s="70">
        <v>70000</v>
      </c>
      <c r="G28" s="77">
        <v>48616</v>
      </c>
      <c r="H28" s="71">
        <v>1944</v>
      </c>
      <c r="I28" s="69">
        <f t="shared" si="6"/>
        <v>519</v>
      </c>
      <c r="J28" s="71">
        <f>SUM(H28:I28)</f>
        <v>2463</v>
      </c>
      <c r="K28" s="106">
        <f t="shared" si="5"/>
        <v>46672</v>
      </c>
    </row>
    <row r="29" spans="1:11" ht="15.75">
      <c r="A29" s="15">
        <v>21</v>
      </c>
      <c r="B29" s="14" t="s">
        <v>259</v>
      </c>
      <c r="C29" s="16" t="s">
        <v>260</v>
      </c>
      <c r="D29" s="17">
        <v>386</v>
      </c>
      <c r="E29" s="16" t="s">
        <v>38</v>
      </c>
      <c r="F29" s="70">
        <v>125000</v>
      </c>
      <c r="G29" s="77">
        <v>86808</v>
      </c>
      <c r="H29" s="71">
        <v>3472</v>
      </c>
      <c r="I29" s="69">
        <f t="shared" si="6"/>
        <v>928</v>
      </c>
      <c r="J29" s="71">
        <f>SUM(H29:I29)</f>
        <v>4400</v>
      </c>
      <c r="K29" s="106">
        <f t="shared" si="5"/>
        <v>83336</v>
      </c>
    </row>
    <row r="30" spans="1:11" ht="16.5">
      <c r="A30" s="15"/>
      <c r="B30" s="13" t="s">
        <v>4</v>
      </c>
      <c r="C30" s="20"/>
      <c r="D30" s="20"/>
      <c r="E30" s="20"/>
      <c r="F30" s="72">
        <f t="shared" ref="F30:K30" si="10">SUM(F9:F29)</f>
        <v>2450000</v>
      </c>
      <c r="G30" s="72">
        <f t="shared" si="10"/>
        <v>1241792</v>
      </c>
      <c r="H30" s="72">
        <f t="shared" si="10"/>
        <v>72372</v>
      </c>
      <c r="I30" s="72">
        <f t="shared" si="10"/>
        <v>13270</v>
      </c>
      <c r="J30" s="72">
        <f t="shared" si="10"/>
        <v>85642</v>
      </c>
      <c r="K30" s="72">
        <f t="shared" si="10"/>
        <v>1169420</v>
      </c>
    </row>
    <row r="31" spans="1:11" ht="16.5">
      <c r="A31" s="28"/>
      <c r="B31" s="29"/>
      <c r="C31" s="30"/>
      <c r="D31" s="30"/>
      <c r="E31" s="30"/>
      <c r="F31" s="78"/>
      <c r="G31" s="79"/>
      <c r="H31" s="74"/>
      <c r="I31" s="80"/>
      <c r="J31" s="74"/>
      <c r="K31" s="106"/>
    </row>
    <row r="32" spans="1:11" ht="16.5">
      <c r="A32" s="28"/>
      <c r="B32" s="29" t="s">
        <v>10</v>
      </c>
      <c r="C32" s="30"/>
      <c r="D32" s="30"/>
      <c r="E32" s="30"/>
      <c r="F32" s="78"/>
      <c r="G32" s="79"/>
      <c r="H32" s="76"/>
      <c r="I32" s="80"/>
      <c r="J32" s="76"/>
      <c r="K32" s="55"/>
    </row>
    <row r="33" spans="1:11" ht="15.75">
      <c r="A33" s="15">
        <v>1</v>
      </c>
      <c r="B33" s="14" t="s">
        <v>10</v>
      </c>
      <c r="C33" s="16" t="s">
        <v>140</v>
      </c>
      <c r="D33" s="26" t="s">
        <v>141</v>
      </c>
      <c r="E33" s="16" t="s">
        <v>38</v>
      </c>
      <c r="F33" s="70">
        <v>250000</v>
      </c>
      <c r="G33" s="77">
        <v>104176</v>
      </c>
      <c r="H33" s="71">
        <v>6944</v>
      </c>
      <c r="I33" s="69">
        <f>ROUND(G33*13%*30/365,0)</f>
        <v>1113</v>
      </c>
      <c r="J33" s="99">
        <f t="shared" ref="J33:J39" si="11">SUM(H33:I33)</f>
        <v>8057</v>
      </c>
      <c r="K33" s="106">
        <f t="shared" ref="K33:K41" si="12">G33-H33</f>
        <v>97232</v>
      </c>
    </row>
    <row r="34" spans="1:11" ht="15.75">
      <c r="A34" s="15">
        <v>2</v>
      </c>
      <c r="B34" s="14" t="s">
        <v>91</v>
      </c>
      <c r="C34" s="16" t="s">
        <v>93</v>
      </c>
      <c r="D34" s="26" t="s">
        <v>95</v>
      </c>
      <c r="E34" s="16" t="s">
        <v>38</v>
      </c>
      <c r="F34" s="70">
        <v>25000</v>
      </c>
      <c r="G34" s="77">
        <v>9038</v>
      </c>
      <c r="H34" s="71">
        <v>694</v>
      </c>
      <c r="I34" s="69">
        <f t="shared" ref="I34:I41" si="13">ROUND(G34*13%*30/365,0)</f>
        <v>97</v>
      </c>
      <c r="J34" s="99">
        <f t="shared" si="11"/>
        <v>791</v>
      </c>
      <c r="K34" s="106">
        <f t="shared" si="12"/>
        <v>8344</v>
      </c>
    </row>
    <row r="35" spans="1:11" ht="15.75">
      <c r="A35" s="15">
        <v>3</v>
      </c>
      <c r="B35" s="14" t="s">
        <v>182</v>
      </c>
      <c r="C35" s="16" t="s">
        <v>50</v>
      </c>
      <c r="D35" s="26" t="s">
        <v>183</v>
      </c>
      <c r="E35" s="16" t="s">
        <v>38</v>
      </c>
      <c r="F35" s="70">
        <v>50000</v>
      </c>
      <c r="G35" s="77">
        <v>13134</v>
      </c>
      <c r="H35" s="71">
        <v>1389</v>
      </c>
      <c r="I35" s="69">
        <f t="shared" si="13"/>
        <v>140</v>
      </c>
      <c r="J35" s="99">
        <f t="shared" si="11"/>
        <v>1529</v>
      </c>
      <c r="K35" s="106">
        <f t="shared" si="12"/>
        <v>11745</v>
      </c>
    </row>
    <row r="36" spans="1:11" ht="15.75">
      <c r="A36" s="15">
        <v>4</v>
      </c>
      <c r="B36" s="14" t="s">
        <v>182</v>
      </c>
      <c r="C36" s="16" t="s">
        <v>194</v>
      </c>
      <c r="D36" s="26" t="s">
        <v>195</v>
      </c>
      <c r="E36" s="16" t="s">
        <v>38</v>
      </c>
      <c r="F36" s="70">
        <v>120000</v>
      </c>
      <c r="G36" s="77">
        <v>56673</v>
      </c>
      <c r="H36" s="71">
        <v>3333</v>
      </c>
      <c r="I36" s="69">
        <f t="shared" si="13"/>
        <v>606</v>
      </c>
      <c r="J36" s="99">
        <f t="shared" si="11"/>
        <v>3939</v>
      </c>
      <c r="K36" s="106">
        <f t="shared" si="12"/>
        <v>53340</v>
      </c>
    </row>
    <row r="37" spans="1:11" ht="15.75">
      <c r="A37" s="15">
        <v>5</v>
      </c>
      <c r="B37" s="14" t="s">
        <v>268</v>
      </c>
      <c r="C37" s="16" t="s">
        <v>202</v>
      </c>
      <c r="D37" s="26" t="s">
        <v>203</v>
      </c>
      <c r="E37" s="16" t="s">
        <v>38</v>
      </c>
      <c r="F37" s="70">
        <v>90000</v>
      </c>
      <c r="G37" s="77">
        <v>45000</v>
      </c>
      <c r="H37" s="71">
        <f t="shared" ref="H37:H38" si="14">ROUND(F37/36,0)</f>
        <v>2500</v>
      </c>
      <c r="I37" s="69">
        <f t="shared" si="13"/>
        <v>481</v>
      </c>
      <c r="J37" s="99">
        <f t="shared" si="11"/>
        <v>2981</v>
      </c>
      <c r="K37" s="106">
        <f t="shared" si="12"/>
        <v>42500</v>
      </c>
    </row>
    <row r="38" spans="1:11" ht="15.75">
      <c r="A38" s="15">
        <v>6</v>
      </c>
      <c r="B38" s="14" t="s">
        <v>182</v>
      </c>
      <c r="C38" s="16" t="s">
        <v>221</v>
      </c>
      <c r="D38" s="26" t="s">
        <v>219</v>
      </c>
      <c r="E38" s="16" t="s">
        <v>38</v>
      </c>
      <c r="F38" s="70">
        <v>85000</v>
      </c>
      <c r="G38" s="77">
        <v>47224</v>
      </c>
      <c r="H38" s="71">
        <f t="shared" si="14"/>
        <v>2361</v>
      </c>
      <c r="I38" s="69">
        <f t="shared" si="13"/>
        <v>505</v>
      </c>
      <c r="J38" s="99">
        <f t="shared" si="11"/>
        <v>2866</v>
      </c>
      <c r="K38" s="106">
        <f t="shared" si="12"/>
        <v>44863</v>
      </c>
    </row>
    <row r="39" spans="1:11" ht="15.75">
      <c r="A39" s="15">
        <v>7</v>
      </c>
      <c r="B39" s="14" t="s">
        <v>156</v>
      </c>
      <c r="C39" s="16" t="s">
        <v>226</v>
      </c>
      <c r="D39" s="26" t="s">
        <v>243</v>
      </c>
      <c r="E39" s="16" t="s">
        <v>38</v>
      </c>
      <c r="F39" s="70">
        <v>150000</v>
      </c>
      <c r="G39" s="77">
        <v>83328</v>
      </c>
      <c r="H39" s="71">
        <f>ROUND(F39/36,0)</f>
        <v>4167</v>
      </c>
      <c r="I39" s="69">
        <f t="shared" si="13"/>
        <v>890</v>
      </c>
      <c r="J39" s="99">
        <f t="shared" si="11"/>
        <v>5057</v>
      </c>
      <c r="K39" s="106">
        <f t="shared" si="12"/>
        <v>79161</v>
      </c>
    </row>
    <row r="40" spans="1:11" ht="15.75">
      <c r="A40" s="15">
        <v>8</v>
      </c>
      <c r="B40" s="14" t="s">
        <v>120</v>
      </c>
      <c r="C40" s="16" t="s">
        <v>305</v>
      </c>
      <c r="D40" s="26" t="s">
        <v>306</v>
      </c>
      <c r="E40" s="16" t="s">
        <v>38</v>
      </c>
      <c r="F40" s="70">
        <v>170000</v>
      </c>
      <c r="G40" s="77">
        <v>155834</v>
      </c>
      <c r="H40" s="71">
        <f t="shared" ref="H40:H41" si="15">ROUND(F40/36,0)</f>
        <v>4722</v>
      </c>
      <c r="I40" s="69">
        <f t="shared" si="13"/>
        <v>1665</v>
      </c>
      <c r="J40" s="99">
        <f t="shared" ref="J40:J41" si="16">SUM(H40:I40)</f>
        <v>6387</v>
      </c>
      <c r="K40" s="106">
        <f t="shared" si="12"/>
        <v>151112</v>
      </c>
    </row>
    <row r="41" spans="1:11" ht="15.75">
      <c r="A41" s="15">
        <v>9</v>
      </c>
      <c r="B41" s="14" t="s">
        <v>120</v>
      </c>
      <c r="C41" s="16" t="s">
        <v>307</v>
      </c>
      <c r="D41" s="26" t="s">
        <v>308</v>
      </c>
      <c r="E41" s="16" t="s">
        <v>38</v>
      </c>
      <c r="F41" s="70">
        <v>150000</v>
      </c>
      <c r="G41" s="77">
        <v>137499</v>
      </c>
      <c r="H41" s="71">
        <f t="shared" si="15"/>
        <v>4167</v>
      </c>
      <c r="I41" s="69">
        <f t="shared" si="13"/>
        <v>1469</v>
      </c>
      <c r="J41" s="99">
        <f t="shared" si="16"/>
        <v>5636</v>
      </c>
      <c r="K41" s="106">
        <f t="shared" si="12"/>
        <v>133332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17">SUM(F33:F41)</f>
        <v>1090000</v>
      </c>
      <c r="G42" s="72">
        <f t="shared" si="17"/>
        <v>651906</v>
      </c>
      <c r="H42" s="72">
        <f t="shared" si="17"/>
        <v>30277</v>
      </c>
      <c r="I42" s="72">
        <f t="shared" si="17"/>
        <v>6966</v>
      </c>
      <c r="J42" s="72">
        <f t="shared" si="17"/>
        <v>37243</v>
      </c>
      <c r="K42" s="72">
        <f t="shared" si="17"/>
        <v>621629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11</v>
      </c>
      <c r="C44" s="30"/>
      <c r="D44" s="30"/>
      <c r="E44" s="30"/>
      <c r="F44" s="78"/>
      <c r="G44" s="79"/>
      <c r="H44" s="76"/>
      <c r="I44" s="80"/>
      <c r="J44" s="76"/>
      <c r="K44" s="55"/>
    </row>
    <row r="45" spans="1:11" ht="15.75">
      <c r="A45" s="15">
        <v>1</v>
      </c>
      <c r="B45" s="14" t="s">
        <v>12</v>
      </c>
      <c r="C45" s="16" t="s">
        <v>40</v>
      </c>
      <c r="D45" s="19">
        <v>110</v>
      </c>
      <c r="E45" s="16" t="s">
        <v>38</v>
      </c>
      <c r="F45" s="70">
        <v>175000</v>
      </c>
      <c r="G45" s="77">
        <v>38892</v>
      </c>
      <c r="H45" s="71">
        <f t="shared" ref="H45:H51" si="18">ROUND(F45/36,0)</f>
        <v>4861</v>
      </c>
      <c r="I45" s="69">
        <f>ROUND(G45*13%*30/365,0)</f>
        <v>416</v>
      </c>
      <c r="J45" s="99">
        <f t="shared" ref="J45:J54" si="19">SUM(H45:I45)</f>
        <v>5277</v>
      </c>
      <c r="K45" s="106">
        <f t="shared" ref="K45:K54" si="20">G45-H45</f>
        <v>34031</v>
      </c>
    </row>
    <row r="46" spans="1:11" ht="15.75">
      <c r="A46" s="15">
        <v>2</v>
      </c>
      <c r="B46" s="14" t="s">
        <v>12</v>
      </c>
      <c r="C46" s="16" t="s">
        <v>41</v>
      </c>
      <c r="D46" s="19">
        <v>111</v>
      </c>
      <c r="E46" s="16" t="s">
        <v>38</v>
      </c>
      <c r="F46" s="70">
        <v>165000</v>
      </c>
      <c r="G46" s="77">
        <v>41259</v>
      </c>
      <c r="H46" s="71">
        <f t="shared" si="18"/>
        <v>4583</v>
      </c>
      <c r="I46" s="69">
        <f t="shared" ref="I46:I54" si="21">ROUND(G46*13%*30/365,0)</f>
        <v>441</v>
      </c>
      <c r="J46" s="99">
        <f t="shared" si="19"/>
        <v>5024</v>
      </c>
      <c r="K46" s="106">
        <f t="shared" si="20"/>
        <v>36676</v>
      </c>
    </row>
    <row r="47" spans="1:11" ht="15.75">
      <c r="A47" s="15">
        <v>3</v>
      </c>
      <c r="B47" s="14" t="s">
        <v>11</v>
      </c>
      <c r="C47" s="16" t="s">
        <v>42</v>
      </c>
      <c r="D47" s="19">
        <v>112</v>
      </c>
      <c r="E47" s="16" t="s">
        <v>38</v>
      </c>
      <c r="F47" s="70">
        <v>125000</v>
      </c>
      <c r="G47" s="77">
        <v>31256</v>
      </c>
      <c r="H47" s="71">
        <f t="shared" si="18"/>
        <v>3472</v>
      </c>
      <c r="I47" s="69">
        <f t="shared" si="21"/>
        <v>334</v>
      </c>
      <c r="J47" s="99">
        <f t="shared" si="19"/>
        <v>3806</v>
      </c>
      <c r="K47" s="106">
        <f t="shared" si="20"/>
        <v>27784</v>
      </c>
    </row>
    <row r="48" spans="1:11" ht="15.75">
      <c r="A48" s="15">
        <v>4</v>
      </c>
      <c r="B48" s="14" t="s">
        <v>11</v>
      </c>
      <c r="C48" s="16" t="s">
        <v>43</v>
      </c>
      <c r="D48" s="19">
        <v>113</v>
      </c>
      <c r="E48" s="16" t="s">
        <v>38</v>
      </c>
      <c r="F48" s="70">
        <v>100000</v>
      </c>
      <c r="G48" s="77">
        <v>24994</v>
      </c>
      <c r="H48" s="71">
        <f t="shared" si="18"/>
        <v>2778</v>
      </c>
      <c r="I48" s="69">
        <f t="shared" si="21"/>
        <v>267</v>
      </c>
      <c r="J48" s="99">
        <f t="shared" si="19"/>
        <v>3045</v>
      </c>
      <c r="K48" s="106">
        <f t="shared" si="20"/>
        <v>22216</v>
      </c>
    </row>
    <row r="49" spans="1:11" ht="15.75">
      <c r="A49" s="15">
        <v>5</v>
      </c>
      <c r="B49" s="14" t="s">
        <v>12</v>
      </c>
      <c r="C49" s="16" t="s">
        <v>45</v>
      </c>
      <c r="D49" s="19">
        <v>116</v>
      </c>
      <c r="E49" s="16" t="s">
        <v>38</v>
      </c>
      <c r="F49" s="70">
        <v>125000</v>
      </c>
      <c r="G49" s="77">
        <v>31256</v>
      </c>
      <c r="H49" s="71">
        <f>ROUND(F49/36,0)</f>
        <v>3472</v>
      </c>
      <c r="I49" s="69">
        <f t="shared" si="21"/>
        <v>334</v>
      </c>
      <c r="J49" s="99">
        <f t="shared" si="19"/>
        <v>3806</v>
      </c>
      <c r="K49" s="106">
        <f t="shared" si="20"/>
        <v>27784</v>
      </c>
    </row>
    <row r="50" spans="1:11" ht="15.75">
      <c r="A50" s="15">
        <v>6</v>
      </c>
      <c r="B50" s="14" t="s">
        <v>11</v>
      </c>
      <c r="C50" s="16" t="s">
        <v>47</v>
      </c>
      <c r="D50" s="19">
        <v>124</v>
      </c>
      <c r="E50" s="16" t="s">
        <v>38</v>
      </c>
      <c r="F50" s="70">
        <v>50000</v>
      </c>
      <c r="G50" s="77">
        <v>12497</v>
      </c>
      <c r="H50" s="71">
        <f>ROUND(F50/36,0)</f>
        <v>1389</v>
      </c>
      <c r="I50" s="69">
        <f t="shared" si="21"/>
        <v>134</v>
      </c>
      <c r="J50" s="99">
        <f t="shared" si="19"/>
        <v>1523</v>
      </c>
      <c r="K50" s="106">
        <f t="shared" si="20"/>
        <v>11108</v>
      </c>
    </row>
    <row r="51" spans="1:11" ht="15.75">
      <c r="A51" s="15">
        <v>7</v>
      </c>
      <c r="B51" s="14" t="s">
        <v>13</v>
      </c>
      <c r="C51" s="16" t="s">
        <v>46</v>
      </c>
      <c r="D51" s="19">
        <v>117</v>
      </c>
      <c r="E51" s="16" t="s">
        <v>38</v>
      </c>
      <c r="F51" s="70">
        <v>100000</v>
      </c>
      <c r="G51" s="77">
        <v>24994</v>
      </c>
      <c r="H51" s="71">
        <f t="shared" si="18"/>
        <v>2778</v>
      </c>
      <c r="I51" s="69">
        <f t="shared" si="21"/>
        <v>267</v>
      </c>
      <c r="J51" s="99">
        <f t="shared" si="19"/>
        <v>3045</v>
      </c>
      <c r="K51" s="106">
        <f t="shared" si="20"/>
        <v>22216</v>
      </c>
    </row>
    <row r="52" spans="1:11" ht="15.75">
      <c r="A52" s="15">
        <v>8</v>
      </c>
      <c r="B52" s="14" t="s">
        <v>73</v>
      </c>
      <c r="C52" s="16" t="s">
        <v>74</v>
      </c>
      <c r="D52" s="19">
        <v>203</v>
      </c>
      <c r="E52" s="16" t="s">
        <v>38</v>
      </c>
      <c r="F52" s="70">
        <v>95000</v>
      </c>
      <c r="G52" s="77">
        <v>34303</v>
      </c>
      <c r="H52" s="71">
        <f>ROUND(F52/36,0)</f>
        <v>2639</v>
      </c>
      <c r="I52" s="69">
        <f t="shared" si="21"/>
        <v>367</v>
      </c>
      <c r="J52" s="99">
        <f t="shared" si="19"/>
        <v>3006</v>
      </c>
      <c r="K52" s="106">
        <f t="shared" si="20"/>
        <v>31664</v>
      </c>
    </row>
    <row r="53" spans="1:11" ht="15.75">
      <c r="A53" s="15">
        <v>9</v>
      </c>
      <c r="B53" s="14" t="s">
        <v>73</v>
      </c>
      <c r="C53" s="16" t="s">
        <v>214</v>
      </c>
      <c r="D53" s="19">
        <v>341</v>
      </c>
      <c r="E53" s="16" t="s">
        <v>38</v>
      </c>
      <c r="F53" s="70">
        <v>110000</v>
      </c>
      <c r="G53" s="77">
        <v>58031</v>
      </c>
      <c r="H53" s="71">
        <v>3057</v>
      </c>
      <c r="I53" s="69">
        <f t="shared" si="21"/>
        <v>620</v>
      </c>
      <c r="J53" s="99">
        <f t="shared" si="19"/>
        <v>3677</v>
      </c>
      <c r="K53" s="106">
        <f t="shared" si="20"/>
        <v>54974</v>
      </c>
    </row>
    <row r="54" spans="1:11" ht="15.75">
      <c r="A54" s="15">
        <v>10</v>
      </c>
      <c r="B54" s="14" t="s">
        <v>73</v>
      </c>
      <c r="C54" s="16" t="s">
        <v>96</v>
      </c>
      <c r="D54" s="19">
        <v>221</v>
      </c>
      <c r="E54" s="16" t="s">
        <v>38</v>
      </c>
      <c r="F54" s="70">
        <v>100000</v>
      </c>
      <c r="G54" s="77">
        <v>38884</v>
      </c>
      <c r="H54" s="71">
        <f>ROUND(F54/36,0)</f>
        <v>2778</v>
      </c>
      <c r="I54" s="69">
        <f t="shared" si="21"/>
        <v>415</v>
      </c>
      <c r="J54" s="99">
        <f t="shared" si="19"/>
        <v>3193</v>
      </c>
      <c r="K54" s="106">
        <f t="shared" si="20"/>
        <v>36106</v>
      </c>
    </row>
    <row r="55" spans="1:11" ht="16.5">
      <c r="A55" s="15"/>
      <c r="B55" s="13" t="s">
        <v>4</v>
      </c>
      <c r="C55" s="20"/>
      <c r="D55" s="20"/>
      <c r="E55" s="20"/>
      <c r="F55" s="72">
        <f t="shared" ref="F55" si="22">SUM(F45:F54)</f>
        <v>1145000</v>
      </c>
      <c r="G55" s="72">
        <f>SUM(G45:G54)</f>
        <v>336366</v>
      </c>
      <c r="H55" s="72">
        <f t="shared" ref="H55:K55" si="23">SUM(H45:H54)</f>
        <v>31807</v>
      </c>
      <c r="I55" s="72">
        <f>SUM(I45:I54)</f>
        <v>3595</v>
      </c>
      <c r="J55" s="72">
        <f t="shared" si="23"/>
        <v>35402</v>
      </c>
      <c r="K55" s="72">
        <f t="shared" si="23"/>
        <v>304559</v>
      </c>
    </row>
    <row r="56" spans="1:11" ht="16.5">
      <c r="A56" s="28"/>
      <c r="B56" s="29"/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6.5">
      <c r="A57" s="28"/>
      <c r="B57" s="29" t="s">
        <v>14</v>
      </c>
      <c r="C57" s="30"/>
      <c r="D57" s="30"/>
      <c r="E57" s="30"/>
      <c r="F57" s="78"/>
      <c r="G57" s="79"/>
      <c r="H57" s="76"/>
      <c r="I57" s="94"/>
      <c r="J57" s="76"/>
      <c r="K57" s="55"/>
    </row>
    <row r="58" spans="1:11" ht="15.75">
      <c r="A58" s="15">
        <v>1</v>
      </c>
      <c r="B58" s="14" t="s">
        <v>14</v>
      </c>
      <c r="C58" s="16" t="s">
        <v>48</v>
      </c>
      <c r="D58" s="17">
        <v>138</v>
      </c>
      <c r="E58" s="16" t="s">
        <v>38</v>
      </c>
      <c r="F58" s="70">
        <v>100000</v>
      </c>
      <c r="G58" s="77">
        <v>27772</v>
      </c>
      <c r="H58" s="71">
        <f t="shared" ref="H58:H68" si="24">ROUND(F58/36,0)</f>
        <v>2778</v>
      </c>
      <c r="I58" s="69">
        <f>ROUND(G58*13%*30/365,0)</f>
        <v>297</v>
      </c>
      <c r="J58" s="99">
        <f>SUM(H58:I58)</f>
        <v>3075</v>
      </c>
      <c r="K58" s="106">
        <f t="shared" ref="K58:K68" si="25">G58-H58</f>
        <v>24994</v>
      </c>
    </row>
    <row r="59" spans="1:11" ht="15.75">
      <c r="A59" s="15">
        <v>2</v>
      </c>
      <c r="B59" s="14" t="s">
        <v>14</v>
      </c>
      <c r="C59" s="16" t="s">
        <v>59</v>
      </c>
      <c r="D59" s="17">
        <v>152</v>
      </c>
      <c r="E59" s="16" t="s">
        <v>38</v>
      </c>
      <c r="F59" s="70">
        <v>55000</v>
      </c>
      <c r="G59" s="77">
        <v>16800</v>
      </c>
      <c r="H59" s="71">
        <f t="shared" si="24"/>
        <v>1528</v>
      </c>
      <c r="I59" s="69">
        <f t="shared" ref="I59:I68" si="26">ROUND(G59*13%*30/365,0)</f>
        <v>180</v>
      </c>
      <c r="J59" s="99">
        <f t="shared" ref="J59:J68" si="27">SUM(H59:I59)</f>
        <v>1708</v>
      </c>
      <c r="K59" s="106">
        <f t="shared" si="25"/>
        <v>15272</v>
      </c>
    </row>
    <row r="60" spans="1:11" ht="15.75">
      <c r="A60" s="15">
        <v>3</v>
      </c>
      <c r="B60" s="14" t="s">
        <v>317</v>
      </c>
      <c r="C60" s="16" t="s">
        <v>318</v>
      </c>
      <c r="D60" s="17">
        <v>38</v>
      </c>
      <c r="E60" s="16" t="s">
        <v>38</v>
      </c>
      <c r="F60" s="70">
        <v>135000</v>
      </c>
      <c r="G60" s="77">
        <v>131250</v>
      </c>
      <c r="H60" s="71">
        <f t="shared" si="24"/>
        <v>3750</v>
      </c>
      <c r="I60" s="69">
        <f t="shared" si="26"/>
        <v>1402</v>
      </c>
      <c r="J60" s="99">
        <f t="shared" ref="J60" si="28">SUM(H60:I60)</f>
        <v>5152</v>
      </c>
      <c r="K60" s="106">
        <f t="shared" si="25"/>
        <v>127500</v>
      </c>
    </row>
    <row r="61" spans="1:11" ht="15.75">
      <c r="A61" s="15">
        <v>4</v>
      </c>
      <c r="B61" s="14" t="s">
        <v>15</v>
      </c>
      <c r="C61" s="16" t="s">
        <v>49</v>
      </c>
      <c r="D61" s="17">
        <v>175</v>
      </c>
      <c r="E61" s="16" t="s">
        <v>38</v>
      </c>
      <c r="F61" s="70">
        <v>75000</v>
      </c>
      <c r="G61" s="77">
        <v>25008</v>
      </c>
      <c r="H61" s="71">
        <f t="shared" si="24"/>
        <v>2083</v>
      </c>
      <c r="I61" s="69">
        <f t="shared" si="26"/>
        <v>267</v>
      </c>
      <c r="J61" s="99">
        <f t="shared" si="27"/>
        <v>2350</v>
      </c>
      <c r="K61" s="106">
        <f t="shared" si="25"/>
        <v>22925</v>
      </c>
    </row>
    <row r="62" spans="1:11" ht="15.75">
      <c r="A62" s="15">
        <v>5</v>
      </c>
      <c r="B62" s="14" t="s">
        <v>15</v>
      </c>
      <c r="C62" s="16" t="s">
        <v>52</v>
      </c>
      <c r="D62" s="17">
        <v>178</v>
      </c>
      <c r="E62" s="16" t="s">
        <v>38</v>
      </c>
      <c r="F62" s="70">
        <v>95000</v>
      </c>
      <c r="G62" s="77">
        <v>31664</v>
      </c>
      <c r="H62" s="71">
        <f t="shared" si="24"/>
        <v>2639</v>
      </c>
      <c r="I62" s="69">
        <f t="shared" si="26"/>
        <v>338</v>
      </c>
      <c r="J62" s="99">
        <f t="shared" si="27"/>
        <v>2977</v>
      </c>
      <c r="K62" s="106">
        <f t="shared" si="25"/>
        <v>29025</v>
      </c>
    </row>
    <row r="63" spans="1:11" ht="15.75">
      <c r="A63" s="15">
        <v>6</v>
      </c>
      <c r="B63" s="14" t="s">
        <v>15</v>
      </c>
      <c r="C63" s="16" t="s">
        <v>319</v>
      </c>
      <c r="D63" s="17">
        <v>40</v>
      </c>
      <c r="E63" s="16" t="s">
        <v>38</v>
      </c>
      <c r="F63" s="70">
        <v>110000</v>
      </c>
      <c r="G63" s="77">
        <v>106944</v>
      </c>
      <c r="H63" s="71">
        <f t="shared" si="24"/>
        <v>3056</v>
      </c>
      <c r="I63" s="69">
        <f t="shared" si="26"/>
        <v>1143</v>
      </c>
      <c r="J63" s="99">
        <f t="shared" ref="J63" si="29">SUM(H63:I63)</f>
        <v>4199</v>
      </c>
      <c r="K63" s="106">
        <f t="shared" si="25"/>
        <v>103888</v>
      </c>
    </row>
    <row r="64" spans="1:11" ht="15.75">
      <c r="A64" s="15">
        <v>7</v>
      </c>
      <c r="B64" s="14" t="s">
        <v>97</v>
      </c>
      <c r="C64" s="16" t="s">
        <v>99</v>
      </c>
      <c r="D64" s="17">
        <v>206</v>
      </c>
      <c r="E64" s="16" t="s">
        <v>38</v>
      </c>
      <c r="F64" s="70">
        <v>130000</v>
      </c>
      <c r="G64" s="77">
        <v>50558</v>
      </c>
      <c r="H64" s="71">
        <f t="shared" si="24"/>
        <v>3611</v>
      </c>
      <c r="I64" s="69">
        <f t="shared" si="26"/>
        <v>540</v>
      </c>
      <c r="J64" s="99">
        <f t="shared" si="27"/>
        <v>4151</v>
      </c>
      <c r="K64" s="106">
        <f t="shared" si="25"/>
        <v>46947</v>
      </c>
    </row>
    <row r="65" spans="1:11" ht="15.75">
      <c r="A65" s="15">
        <v>8</v>
      </c>
      <c r="B65" s="14" t="s">
        <v>97</v>
      </c>
      <c r="C65" s="16" t="s">
        <v>231</v>
      </c>
      <c r="D65" s="17">
        <v>356</v>
      </c>
      <c r="E65" s="16" t="s">
        <v>38</v>
      </c>
      <c r="F65" s="70">
        <v>99000</v>
      </c>
      <c r="G65" s="77">
        <v>52408</v>
      </c>
      <c r="H65" s="71">
        <f>ROUND(F65/34,0)</f>
        <v>2912</v>
      </c>
      <c r="I65" s="69">
        <f t="shared" si="26"/>
        <v>560</v>
      </c>
      <c r="J65" s="99">
        <f t="shared" si="27"/>
        <v>3472</v>
      </c>
      <c r="K65" s="106">
        <f t="shared" si="25"/>
        <v>49496</v>
      </c>
    </row>
    <row r="66" spans="1:11" ht="15.75">
      <c r="A66" s="15">
        <v>9</v>
      </c>
      <c r="B66" s="14" t="s">
        <v>117</v>
      </c>
      <c r="C66" s="16" t="s">
        <v>118</v>
      </c>
      <c r="D66" s="17">
        <v>242</v>
      </c>
      <c r="E66" s="16" t="s">
        <v>38</v>
      </c>
      <c r="F66" s="70">
        <v>85000</v>
      </c>
      <c r="G66" s="77">
        <v>35419</v>
      </c>
      <c r="H66" s="71">
        <f t="shared" si="24"/>
        <v>2361</v>
      </c>
      <c r="I66" s="69">
        <f t="shared" si="26"/>
        <v>378</v>
      </c>
      <c r="J66" s="99">
        <f t="shared" si="27"/>
        <v>2739</v>
      </c>
      <c r="K66" s="106">
        <f t="shared" si="25"/>
        <v>33058</v>
      </c>
    </row>
    <row r="67" spans="1:11" ht="15.75">
      <c r="A67" s="15">
        <v>10</v>
      </c>
      <c r="B67" s="14" t="s">
        <v>117</v>
      </c>
      <c r="C67" s="16" t="s">
        <v>119</v>
      </c>
      <c r="D67" s="17">
        <v>243</v>
      </c>
      <c r="E67" s="16" t="s">
        <v>38</v>
      </c>
      <c r="F67" s="70">
        <v>100000</v>
      </c>
      <c r="G67" s="77">
        <v>41662</v>
      </c>
      <c r="H67" s="71">
        <f t="shared" si="24"/>
        <v>2778</v>
      </c>
      <c r="I67" s="69">
        <f t="shared" si="26"/>
        <v>445</v>
      </c>
      <c r="J67" s="99">
        <f t="shared" si="27"/>
        <v>3223</v>
      </c>
      <c r="K67" s="106">
        <f t="shared" si="25"/>
        <v>38884</v>
      </c>
    </row>
    <row r="68" spans="1:11" ht="15.75">
      <c r="A68" s="15">
        <v>11</v>
      </c>
      <c r="B68" s="14" t="s">
        <v>117</v>
      </c>
      <c r="C68" s="16" t="s">
        <v>186</v>
      </c>
      <c r="D68" s="17">
        <v>307</v>
      </c>
      <c r="E68" s="16" t="s">
        <v>38</v>
      </c>
      <c r="F68" s="70">
        <v>190000</v>
      </c>
      <c r="G68" s="77">
        <v>89718</v>
      </c>
      <c r="H68" s="71">
        <f t="shared" si="24"/>
        <v>5278</v>
      </c>
      <c r="I68" s="69">
        <f t="shared" si="26"/>
        <v>959</v>
      </c>
      <c r="J68" s="99">
        <f t="shared" si="27"/>
        <v>6237</v>
      </c>
      <c r="K68" s="106">
        <f t="shared" si="25"/>
        <v>84440</v>
      </c>
    </row>
    <row r="69" spans="1:11" ht="16.5">
      <c r="A69" s="14"/>
      <c r="B69" s="13" t="s">
        <v>4</v>
      </c>
      <c r="C69" s="20"/>
      <c r="D69" s="20"/>
      <c r="E69" s="20"/>
      <c r="F69" s="72">
        <f t="shared" ref="F69:K69" si="30">SUM(F58:F68)</f>
        <v>1174000</v>
      </c>
      <c r="G69" s="72">
        <f t="shared" si="30"/>
        <v>609203</v>
      </c>
      <c r="H69" s="72">
        <f t="shared" si="30"/>
        <v>32774</v>
      </c>
      <c r="I69" s="72">
        <f t="shared" si="30"/>
        <v>6509</v>
      </c>
      <c r="J69" s="100">
        <f t="shared" si="30"/>
        <v>39283</v>
      </c>
      <c r="K69" s="100">
        <f t="shared" si="30"/>
        <v>576429</v>
      </c>
    </row>
    <row r="70" spans="1:11" ht="16.5">
      <c r="A70" s="34"/>
      <c r="B70" s="29"/>
      <c r="C70" s="30"/>
      <c r="D70" s="30"/>
      <c r="E70" s="30"/>
      <c r="F70" s="78"/>
      <c r="G70" s="79"/>
      <c r="H70" s="74"/>
      <c r="I70" s="80"/>
      <c r="J70" s="74"/>
      <c r="K70" s="55"/>
    </row>
    <row r="71" spans="1:11" ht="16.5">
      <c r="A71" s="34"/>
      <c r="B71" s="29" t="s">
        <v>16</v>
      </c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5.75">
      <c r="A72" s="14">
        <v>1</v>
      </c>
      <c r="B72" s="14" t="s">
        <v>17</v>
      </c>
      <c r="C72" s="16" t="s">
        <v>69</v>
      </c>
      <c r="D72" s="17">
        <v>142</v>
      </c>
      <c r="E72" s="16" t="s">
        <v>38</v>
      </c>
      <c r="F72" s="70">
        <v>140000</v>
      </c>
      <c r="G72" s="77">
        <v>42775</v>
      </c>
      <c r="H72" s="71">
        <f t="shared" ref="H72:H83" si="31">ROUND(F72/36,0)</f>
        <v>3889</v>
      </c>
      <c r="I72" s="69">
        <f>ROUND(G72*13%*30/365,0)</f>
        <v>457</v>
      </c>
      <c r="J72" s="99">
        <f t="shared" ref="J72:J84" si="32">SUM(H72:I72)</f>
        <v>4346</v>
      </c>
      <c r="K72" s="106">
        <f t="shared" ref="K72:K84" si="33">G72-H72</f>
        <v>38886</v>
      </c>
    </row>
    <row r="73" spans="1:11" ht="15.75">
      <c r="A73" s="14">
        <v>2</v>
      </c>
      <c r="B73" s="14" t="s">
        <v>17</v>
      </c>
      <c r="C73" s="16" t="s">
        <v>174</v>
      </c>
      <c r="D73" s="17">
        <v>299</v>
      </c>
      <c r="E73" s="16" t="s">
        <v>38</v>
      </c>
      <c r="F73" s="70">
        <v>200000</v>
      </c>
      <c r="G73" s="77">
        <v>91434</v>
      </c>
      <c r="H73" s="71">
        <f>ROUND(F73/35,0)</f>
        <v>5714</v>
      </c>
      <c r="I73" s="69">
        <f t="shared" ref="I73:I84" si="34">ROUND(G73*13%*30/365,0)</f>
        <v>977</v>
      </c>
      <c r="J73" s="99">
        <f t="shared" si="32"/>
        <v>6691</v>
      </c>
      <c r="K73" s="106">
        <f t="shared" si="33"/>
        <v>85720</v>
      </c>
    </row>
    <row r="74" spans="1:11" ht="15.75">
      <c r="A74" s="14">
        <v>3</v>
      </c>
      <c r="B74" s="14" t="s">
        <v>17</v>
      </c>
      <c r="C74" s="16" t="s">
        <v>264</v>
      </c>
      <c r="D74" s="17">
        <v>389</v>
      </c>
      <c r="E74" s="16" t="s">
        <v>78</v>
      </c>
      <c r="F74" s="70">
        <v>260000</v>
      </c>
      <c r="G74" s="77">
        <v>180558</v>
      </c>
      <c r="H74" s="71">
        <v>7222</v>
      </c>
      <c r="I74" s="69">
        <f t="shared" si="34"/>
        <v>1929</v>
      </c>
      <c r="J74" s="99">
        <f>SUM(H74:I74)</f>
        <v>9151</v>
      </c>
      <c r="K74" s="106">
        <f t="shared" si="33"/>
        <v>173336</v>
      </c>
    </row>
    <row r="75" spans="1:11" ht="15.75">
      <c r="A75" s="14">
        <v>4</v>
      </c>
      <c r="B75" s="14" t="s">
        <v>187</v>
      </c>
      <c r="C75" s="16" t="s">
        <v>188</v>
      </c>
      <c r="D75" s="17">
        <v>312</v>
      </c>
      <c r="E75" s="16" t="s">
        <v>38</v>
      </c>
      <c r="F75" s="70">
        <v>135000</v>
      </c>
      <c r="G75" s="77">
        <v>63750</v>
      </c>
      <c r="H75" s="71">
        <f>ROUND(F75/36,0)</f>
        <v>3750</v>
      </c>
      <c r="I75" s="69">
        <f t="shared" si="34"/>
        <v>681</v>
      </c>
      <c r="J75" s="99">
        <f t="shared" si="32"/>
        <v>4431</v>
      </c>
      <c r="K75" s="106">
        <f t="shared" si="33"/>
        <v>60000</v>
      </c>
    </row>
    <row r="76" spans="1:11" ht="15.75">
      <c r="A76" s="14">
        <v>5</v>
      </c>
      <c r="B76" s="14" t="s">
        <v>187</v>
      </c>
      <c r="C76" s="16" t="s">
        <v>239</v>
      </c>
      <c r="D76" s="17">
        <v>360</v>
      </c>
      <c r="E76" s="16" t="s">
        <v>38</v>
      </c>
      <c r="F76" s="70">
        <v>125000</v>
      </c>
      <c r="G76" s="77">
        <v>72920</v>
      </c>
      <c r="H76" s="71">
        <f>ROUND(F76/36,0)</f>
        <v>3472</v>
      </c>
      <c r="I76" s="69">
        <f t="shared" si="34"/>
        <v>779</v>
      </c>
      <c r="J76" s="99">
        <f t="shared" si="32"/>
        <v>4251</v>
      </c>
      <c r="K76" s="106">
        <f t="shared" si="33"/>
        <v>69448</v>
      </c>
    </row>
    <row r="77" spans="1:11" ht="15.75">
      <c r="A77" s="14">
        <v>6</v>
      </c>
      <c r="B77" s="14" t="s">
        <v>187</v>
      </c>
      <c r="C77" s="16" t="s">
        <v>212</v>
      </c>
      <c r="D77" s="17">
        <v>331</v>
      </c>
      <c r="E77" s="16" t="s">
        <v>38</v>
      </c>
      <c r="F77" s="70">
        <v>120000</v>
      </c>
      <c r="G77" s="77">
        <v>63339</v>
      </c>
      <c r="H77" s="71">
        <v>3333</v>
      </c>
      <c r="I77" s="69">
        <f t="shared" si="34"/>
        <v>677</v>
      </c>
      <c r="J77" s="99">
        <f t="shared" si="32"/>
        <v>4010</v>
      </c>
      <c r="K77" s="106">
        <f t="shared" si="33"/>
        <v>60006</v>
      </c>
    </row>
    <row r="78" spans="1:11" ht="15.75">
      <c r="A78" s="14">
        <v>7</v>
      </c>
      <c r="B78" s="14" t="s">
        <v>62</v>
      </c>
      <c r="C78" s="16" t="s">
        <v>61</v>
      </c>
      <c r="D78" s="17">
        <v>188</v>
      </c>
      <c r="E78" s="16" t="s">
        <v>38</v>
      </c>
      <c r="F78" s="70">
        <v>100000</v>
      </c>
      <c r="G78" s="77">
        <v>36106</v>
      </c>
      <c r="H78" s="71">
        <f t="shared" si="31"/>
        <v>2778</v>
      </c>
      <c r="I78" s="69">
        <f t="shared" si="34"/>
        <v>386</v>
      </c>
      <c r="J78" s="99">
        <f t="shared" si="32"/>
        <v>3164</v>
      </c>
      <c r="K78" s="106">
        <f t="shared" si="33"/>
        <v>33328</v>
      </c>
    </row>
    <row r="79" spans="1:11" ht="15.75">
      <c r="A79" s="14">
        <v>8</v>
      </c>
      <c r="B79" s="14" t="s">
        <v>62</v>
      </c>
      <c r="C79" s="16" t="s">
        <v>63</v>
      </c>
      <c r="D79" s="17">
        <v>189</v>
      </c>
      <c r="E79" s="16" t="s">
        <v>38</v>
      </c>
      <c r="F79" s="70">
        <v>100000</v>
      </c>
      <c r="G79" s="77">
        <v>36106</v>
      </c>
      <c r="H79" s="71">
        <f t="shared" si="31"/>
        <v>2778</v>
      </c>
      <c r="I79" s="69">
        <f t="shared" si="34"/>
        <v>386</v>
      </c>
      <c r="J79" s="99">
        <f t="shared" si="32"/>
        <v>3164</v>
      </c>
      <c r="K79" s="106">
        <f t="shared" si="33"/>
        <v>33328</v>
      </c>
    </row>
    <row r="80" spans="1:11" ht="15.75">
      <c r="A80" s="14">
        <v>9</v>
      </c>
      <c r="B80" s="14" t="s">
        <v>62</v>
      </c>
      <c r="C80" s="16" t="s">
        <v>291</v>
      </c>
      <c r="D80" s="17">
        <v>423</v>
      </c>
      <c r="E80" s="16" t="s">
        <v>38</v>
      </c>
      <c r="F80" s="70">
        <v>75000</v>
      </c>
      <c r="G80" s="77">
        <v>62502</v>
      </c>
      <c r="H80" s="71">
        <f t="shared" si="31"/>
        <v>2083</v>
      </c>
      <c r="I80" s="69">
        <f t="shared" si="34"/>
        <v>668</v>
      </c>
      <c r="J80" s="99">
        <f t="shared" si="32"/>
        <v>2751</v>
      </c>
      <c r="K80" s="106">
        <f t="shared" si="33"/>
        <v>60419</v>
      </c>
    </row>
    <row r="81" spans="1:11" ht="15.75">
      <c r="A81" s="14">
        <v>10</v>
      </c>
      <c r="B81" s="14" t="s">
        <v>62</v>
      </c>
      <c r="C81" s="16" t="s">
        <v>65</v>
      </c>
      <c r="D81" s="17">
        <v>34</v>
      </c>
      <c r="E81" s="16" t="s">
        <v>38</v>
      </c>
      <c r="F81" s="70">
        <v>130000</v>
      </c>
      <c r="G81" s="77">
        <v>126389</v>
      </c>
      <c r="H81" s="71">
        <f t="shared" si="31"/>
        <v>3611</v>
      </c>
      <c r="I81" s="69">
        <f t="shared" si="34"/>
        <v>1350</v>
      </c>
      <c r="J81" s="99">
        <f t="shared" ref="J81" si="35">SUM(H81:I81)</f>
        <v>4961</v>
      </c>
      <c r="K81" s="106">
        <f t="shared" si="33"/>
        <v>122778</v>
      </c>
    </row>
    <row r="82" spans="1:11" ht="15.75">
      <c r="A82" s="14">
        <v>11</v>
      </c>
      <c r="B82" s="14" t="s">
        <v>66</v>
      </c>
      <c r="C82" s="16" t="s">
        <v>68</v>
      </c>
      <c r="D82" s="17">
        <v>196</v>
      </c>
      <c r="E82" s="16" t="s">
        <v>38</v>
      </c>
      <c r="F82" s="70">
        <v>45000</v>
      </c>
      <c r="G82" s="77">
        <v>16250</v>
      </c>
      <c r="H82" s="71">
        <f t="shared" si="31"/>
        <v>1250</v>
      </c>
      <c r="I82" s="69">
        <f t="shared" si="34"/>
        <v>174</v>
      </c>
      <c r="J82" s="99">
        <f t="shared" si="32"/>
        <v>1424</v>
      </c>
      <c r="K82" s="106">
        <f t="shared" si="33"/>
        <v>15000</v>
      </c>
    </row>
    <row r="83" spans="1:11" ht="15.75">
      <c r="A83" s="14">
        <v>12</v>
      </c>
      <c r="B83" s="14" t="s">
        <v>66</v>
      </c>
      <c r="C83" s="16" t="s">
        <v>189</v>
      </c>
      <c r="D83" s="17">
        <v>313</v>
      </c>
      <c r="E83" s="16" t="s">
        <v>38</v>
      </c>
      <c r="F83" s="70">
        <v>195000</v>
      </c>
      <c r="G83" s="77">
        <v>92077</v>
      </c>
      <c r="H83" s="71">
        <f t="shared" si="31"/>
        <v>5417</v>
      </c>
      <c r="I83" s="69">
        <f t="shared" si="34"/>
        <v>984</v>
      </c>
      <c r="J83" s="99">
        <f t="shared" si="32"/>
        <v>6401</v>
      </c>
      <c r="K83" s="106">
        <f t="shared" si="33"/>
        <v>86660</v>
      </c>
    </row>
    <row r="84" spans="1:11" ht="15.75">
      <c r="A84" s="14">
        <v>13</v>
      </c>
      <c r="B84" s="14" t="s">
        <v>16</v>
      </c>
      <c r="C84" s="16" t="s">
        <v>256</v>
      </c>
      <c r="D84" s="17">
        <v>382</v>
      </c>
      <c r="E84" s="16" t="s">
        <v>38</v>
      </c>
      <c r="F84" s="70">
        <v>85000</v>
      </c>
      <c r="G84" s="77">
        <v>55852</v>
      </c>
      <c r="H84" s="71">
        <v>2429</v>
      </c>
      <c r="I84" s="69">
        <f t="shared" si="34"/>
        <v>597</v>
      </c>
      <c r="J84" s="99">
        <f t="shared" si="32"/>
        <v>3026</v>
      </c>
      <c r="K84" s="108">
        <f t="shared" si="33"/>
        <v>53423</v>
      </c>
    </row>
    <row r="85" spans="1:11" ht="16.5">
      <c r="A85" s="27"/>
      <c r="B85" s="13" t="s">
        <v>4</v>
      </c>
      <c r="C85" s="20"/>
      <c r="D85" s="20"/>
      <c r="E85" s="20"/>
      <c r="F85" s="72">
        <f t="shared" ref="F85:K85" si="36">SUM(F72:F84)</f>
        <v>1710000</v>
      </c>
      <c r="G85" s="72">
        <f t="shared" si="36"/>
        <v>940058</v>
      </c>
      <c r="H85" s="72">
        <f t="shared" si="36"/>
        <v>47726</v>
      </c>
      <c r="I85" s="72">
        <f t="shared" si="36"/>
        <v>10045</v>
      </c>
      <c r="J85" s="100">
        <f t="shared" si="36"/>
        <v>57771</v>
      </c>
      <c r="K85" s="100">
        <f t="shared" si="36"/>
        <v>892332</v>
      </c>
    </row>
    <row r="86" spans="1:11" ht="16.5">
      <c r="A86" s="37"/>
      <c r="B86" s="29"/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6.5">
      <c r="A87" s="34"/>
      <c r="B87" s="29" t="s">
        <v>282</v>
      </c>
      <c r="C87" s="30"/>
      <c r="D87" s="30"/>
      <c r="E87" s="30"/>
      <c r="F87" s="78"/>
      <c r="G87" s="79"/>
      <c r="H87" s="74"/>
      <c r="I87" s="80"/>
      <c r="J87" s="74"/>
      <c r="K87" s="55"/>
    </row>
    <row r="88" spans="1:11" ht="16.5">
      <c r="A88" s="14">
        <v>1</v>
      </c>
      <c r="B88" s="67" t="s">
        <v>84</v>
      </c>
      <c r="C88" s="16" t="s">
        <v>283</v>
      </c>
      <c r="D88" s="22">
        <v>346</v>
      </c>
      <c r="E88" s="22" t="s">
        <v>78</v>
      </c>
      <c r="F88" s="85">
        <v>60000</v>
      </c>
      <c r="G88" s="77">
        <v>33328</v>
      </c>
      <c r="H88" s="71">
        <f>ROUND(F88/36,0)</f>
        <v>1667</v>
      </c>
      <c r="I88" s="69">
        <f>ROUND(G88*13%*30/365,0)</f>
        <v>356</v>
      </c>
      <c r="J88" s="104">
        <f>SUM(H88:I88)</f>
        <v>2023</v>
      </c>
      <c r="K88" s="106">
        <f t="shared" ref="K88" si="37">G88-H88</f>
        <v>31661</v>
      </c>
    </row>
    <row r="89" spans="1:11" ht="16.5">
      <c r="A89" s="34"/>
      <c r="B89" s="56" t="s">
        <v>4</v>
      </c>
      <c r="C89" s="30"/>
      <c r="D89" s="30"/>
      <c r="E89" s="30"/>
      <c r="F89" s="97">
        <f t="shared" ref="F89:K89" si="38">SUM(F88:F88)</f>
        <v>60000</v>
      </c>
      <c r="G89" s="97">
        <f t="shared" si="38"/>
        <v>33328</v>
      </c>
      <c r="H89" s="72">
        <f t="shared" si="38"/>
        <v>1667</v>
      </c>
      <c r="I89" s="72">
        <f t="shared" si="38"/>
        <v>356</v>
      </c>
      <c r="J89" s="72">
        <f t="shared" si="38"/>
        <v>2023</v>
      </c>
      <c r="K89" s="131">
        <f t="shared" si="38"/>
        <v>31661</v>
      </c>
    </row>
    <row r="90" spans="1:11" ht="16.5">
      <c r="A90" s="37"/>
      <c r="B90" s="29"/>
      <c r="C90" s="30"/>
      <c r="D90" s="30"/>
      <c r="E90" s="30"/>
      <c r="F90" s="78"/>
      <c r="G90" s="79"/>
      <c r="H90" s="74"/>
      <c r="I90" s="80"/>
      <c r="J90" s="74"/>
      <c r="K90" s="55"/>
    </row>
    <row r="91" spans="1:11" ht="16.5">
      <c r="A91" s="37"/>
      <c r="B91" s="29" t="s">
        <v>18</v>
      </c>
      <c r="C91" s="30"/>
      <c r="D91" s="30"/>
      <c r="E91" s="30"/>
      <c r="F91" s="78"/>
      <c r="G91" s="79"/>
      <c r="H91" s="76"/>
      <c r="I91" s="80"/>
      <c r="J91" s="76"/>
      <c r="K91" s="55"/>
    </row>
    <row r="92" spans="1:11" ht="15.75">
      <c r="A92" s="27">
        <v>1</v>
      </c>
      <c r="B92" s="14" t="s">
        <v>18</v>
      </c>
      <c r="C92" s="16" t="s">
        <v>192</v>
      </c>
      <c r="D92" s="17">
        <v>315</v>
      </c>
      <c r="E92" s="16" t="s">
        <v>38</v>
      </c>
      <c r="F92" s="77">
        <v>100000</v>
      </c>
      <c r="G92" s="77">
        <v>47218</v>
      </c>
      <c r="H92" s="71">
        <f>ROUND(F92/36,0)</f>
        <v>2778</v>
      </c>
      <c r="I92" s="69">
        <f>ROUND(G92*13%*30/365,0)</f>
        <v>505</v>
      </c>
      <c r="J92" s="99">
        <f t="shared" ref="J92:J97" si="39">SUM(H92:I92)</f>
        <v>3283</v>
      </c>
      <c r="K92" s="106">
        <f t="shared" ref="K92:K97" si="40">G92-H92</f>
        <v>44440</v>
      </c>
    </row>
    <row r="93" spans="1:11" ht="15.75">
      <c r="A93" s="27">
        <v>2</v>
      </c>
      <c r="B93" s="14" t="s">
        <v>18</v>
      </c>
      <c r="C93" s="16" t="s">
        <v>193</v>
      </c>
      <c r="D93" s="17">
        <v>316</v>
      </c>
      <c r="E93" s="16" t="s">
        <v>38</v>
      </c>
      <c r="F93" s="77">
        <v>65000</v>
      </c>
      <c r="G93" s="77">
        <v>30686</v>
      </c>
      <c r="H93" s="71">
        <f>ROUND(F93/36,0)</f>
        <v>1806</v>
      </c>
      <c r="I93" s="69">
        <f t="shared" ref="I93:I97" si="41">ROUND(G93*13%*30/365,0)</f>
        <v>328</v>
      </c>
      <c r="J93" s="99">
        <f t="shared" si="39"/>
        <v>2134</v>
      </c>
      <c r="K93" s="106">
        <f t="shared" si="40"/>
        <v>28880</v>
      </c>
    </row>
    <row r="94" spans="1:11" ht="15.75">
      <c r="A94" s="27">
        <v>3</v>
      </c>
      <c r="B94" s="14" t="s">
        <v>222</v>
      </c>
      <c r="C94" s="16" t="s">
        <v>223</v>
      </c>
      <c r="D94" s="17">
        <v>350</v>
      </c>
      <c r="E94" s="16" t="s">
        <v>38</v>
      </c>
      <c r="F94" s="77">
        <v>90000</v>
      </c>
      <c r="G94" s="77">
        <v>50000</v>
      </c>
      <c r="H94" s="71">
        <f>ROUND(F94/36,0)</f>
        <v>2500</v>
      </c>
      <c r="I94" s="69">
        <f t="shared" si="41"/>
        <v>534</v>
      </c>
      <c r="J94" s="99">
        <f t="shared" si="39"/>
        <v>3034</v>
      </c>
      <c r="K94" s="106">
        <f t="shared" si="40"/>
        <v>47500</v>
      </c>
    </row>
    <row r="95" spans="1:11" ht="15.75">
      <c r="A95" s="27">
        <v>4</v>
      </c>
      <c r="B95" s="14" t="s">
        <v>71</v>
      </c>
      <c r="C95" s="16" t="s">
        <v>196</v>
      </c>
      <c r="D95" s="17">
        <v>318</v>
      </c>
      <c r="E95" s="16" t="s">
        <v>38</v>
      </c>
      <c r="F95" s="77">
        <v>40000</v>
      </c>
      <c r="G95" s="77">
        <v>10778</v>
      </c>
      <c r="H95" s="71">
        <f>ROUND(F95/26,0)</f>
        <v>1538</v>
      </c>
      <c r="I95" s="69">
        <f t="shared" si="41"/>
        <v>115</v>
      </c>
      <c r="J95" s="99">
        <f t="shared" si="39"/>
        <v>1653</v>
      </c>
      <c r="K95" s="106">
        <f t="shared" si="40"/>
        <v>9240</v>
      </c>
    </row>
    <row r="96" spans="1:11" ht="15.75">
      <c r="A96" s="27">
        <v>5</v>
      </c>
      <c r="B96" s="14" t="s">
        <v>71</v>
      </c>
      <c r="C96" s="16" t="s">
        <v>72</v>
      </c>
      <c r="D96" s="17">
        <v>197</v>
      </c>
      <c r="E96" s="16" t="s">
        <v>38</v>
      </c>
      <c r="F96" s="77">
        <v>90000</v>
      </c>
      <c r="G96" s="77">
        <v>11705</v>
      </c>
      <c r="H96" s="71">
        <v>976</v>
      </c>
      <c r="I96" s="69">
        <f t="shared" si="41"/>
        <v>125</v>
      </c>
      <c r="J96" s="99">
        <f t="shared" si="39"/>
        <v>1101</v>
      </c>
      <c r="K96" s="106">
        <f t="shared" si="40"/>
        <v>10729</v>
      </c>
    </row>
    <row r="97" spans="1:11" ht="15.75">
      <c r="A97" s="27">
        <v>6</v>
      </c>
      <c r="B97" s="14" t="s">
        <v>71</v>
      </c>
      <c r="C97" s="16" t="s">
        <v>172</v>
      </c>
      <c r="D97" s="17">
        <v>297</v>
      </c>
      <c r="E97" s="16" t="s">
        <v>38</v>
      </c>
      <c r="F97" s="77">
        <v>90000</v>
      </c>
      <c r="G97" s="77">
        <v>24222</v>
      </c>
      <c r="H97" s="71">
        <f>ROUND(F97/26,0)</f>
        <v>3462</v>
      </c>
      <c r="I97" s="69">
        <f t="shared" si="41"/>
        <v>259</v>
      </c>
      <c r="J97" s="99">
        <f t="shared" si="39"/>
        <v>3721</v>
      </c>
      <c r="K97" s="106">
        <f t="shared" si="40"/>
        <v>20760</v>
      </c>
    </row>
    <row r="98" spans="1:11" ht="16.5">
      <c r="A98" s="14"/>
      <c r="B98" s="13" t="s">
        <v>4</v>
      </c>
      <c r="C98" s="20"/>
      <c r="D98" s="20"/>
      <c r="E98" s="20"/>
      <c r="F98" s="72">
        <f t="shared" ref="F98:K98" si="42">SUM(F92:F97)</f>
        <v>475000</v>
      </c>
      <c r="G98" s="72">
        <f t="shared" si="42"/>
        <v>174609</v>
      </c>
      <c r="H98" s="72">
        <f t="shared" si="42"/>
        <v>13060</v>
      </c>
      <c r="I98" s="72">
        <f t="shared" si="42"/>
        <v>1866</v>
      </c>
      <c r="J98" s="100">
        <f t="shared" si="42"/>
        <v>14926</v>
      </c>
      <c r="K98" s="100">
        <f t="shared" si="42"/>
        <v>161549</v>
      </c>
    </row>
    <row r="99" spans="1:11" ht="16.5">
      <c r="A99" s="34"/>
      <c r="B99" s="29"/>
      <c r="C99" s="30"/>
      <c r="D99" s="30"/>
      <c r="E99" s="30"/>
      <c r="F99" s="78"/>
      <c r="G99" s="79"/>
      <c r="H99" s="74"/>
      <c r="I99" s="80"/>
      <c r="J99" s="74"/>
      <c r="K99" s="55"/>
    </row>
    <row r="100" spans="1:11" ht="16.5">
      <c r="A100" s="34"/>
      <c r="B100" s="29" t="s">
        <v>79</v>
      </c>
      <c r="C100" s="30"/>
      <c r="D100" s="48"/>
      <c r="E100" s="30"/>
      <c r="F100" s="86"/>
      <c r="G100" s="79"/>
      <c r="H100" s="74"/>
      <c r="I100" s="80"/>
      <c r="J100" s="74"/>
      <c r="K100" s="55"/>
    </row>
    <row r="101" spans="1:11" ht="15.75">
      <c r="A101" s="14">
        <v>1</v>
      </c>
      <c r="B101" s="14" t="s">
        <v>79</v>
      </c>
      <c r="C101" s="16" t="s">
        <v>80</v>
      </c>
      <c r="D101" s="52">
        <v>191</v>
      </c>
      <c r="E101" s="16" t="s">
        <v>78</v>
      </c>
      <c r="F101" s="85">
        <v>100000</v>
      </c>
      <c r="G101" s="77">
        <v>32357</v>
      </c>
      <c r="H101" s="71">
        <f>ROUND(F101/34,0)</f>
        <v>2941</v>
      </c>
      <c r="I101" s="69">
        <f>ROUND(G101*13%*30/365,0)</f>
        <v>346</v>
      </c>
      <c r="J101" s="99">
        <f>SUM(H101:I101)</f>
        <v>3287</v>
      </c>
      <c r="K101" s="106">
        <f t="shared" ref="K101:K115" si="43">G101-H101</f>
        <v>29416</v>
      </c>
    </row>
    <row r="102" spans="1:11" ht="15.75">
      <c r="A102" s="14">
        <v>2</v>
      </c>
      <c r="B102" s="14" t="s">
        <v>79</v>
      </c>
      <c r="C102" s="16" t="s">
        <v>240</v>
      </c>
      <c r="D102" s="52">
        <v>361</v>
      </c>
      <c r="E102" s="16" t="s">
        <v>78</v>
      </c>
      <c r="F102" s="85">
        <v>100000</v>
      </c>
      <c r="G102" s="77">
        <v>55885</v>
      </c>
      <c r="H102" s="71">
        <f>ROUND(F102/34,0)</f>
        <v>2941</v>
      </c>
      <c r="I102" s="69">
        <f t="shared" ref="I102:I115" si="44">ROUND(G102*13%*30/365,0)</f>
        <v>597</v>
      </c>
      <c r="J102" s="99">
        <f t="shared" ref="J102:J113" si="45">SUM(H102:I102)</f>
        <v>3538</v>
      </c>
      <c r="K102" s="106">
        <f t="shared" si="43"/>
        <v>52944</v>
      </c>
    </row>
    <row r="103" spans="1:11" ht="15.75">
      <c r="A103" s="14">
        <v>3</v>
      </c>
      <c r="B103" s="14" t="s">
        <v>79</v>
      </c>
      <c r="C103" s="16" t="s">
        <v>104</v>
      </c>
      <c r="D103" s="52">
        <v>216</v>
      </c>
      <c r="E103" s="16" t="s">
        <v>78</v>
      </c>
      <c r="F103" s="85">
        <v>75000</v>
      </c>
      <c r="G103" s="77">
        <v>29174</v>
      </c>
      <c r="H103" s="71">
        <f>ROUND(F103/36,0)</f>
        <v>2083</v>
      </c>
      <c r="I103" s="69">
        <f t="shared" si="44"/>
        <v>312</v>
      </c>
      <c r="J103" s="99">
        <f t="shared" si="45"/>
        <v>2395</v>
      </c>
      <c r="K103" s="106">
        <f t="shared" si="43"/>
        <v>27091</v>
      </c>
    </row>
    <row r="104" spans="1:11" ht="15.75">
      <c r="A104" s="14">
        <v>4</v>
      </c>
      <c r="B104" s="14" t="s">
        <v>79</v>
      </c>
      <c r="C104" s="16" t="s">
        <v>124</v>
      </c>
      <c r="D104" s="52">
        <v>246</v>
      </c>
      <c r="E104" s="16" t="s">
        <v>78</v>
      </c>
      <c r="F104" s="85">
        <v>75000</v>
      </c>
      <c r="G104" s="77">
        <v>31257</v>
      </c>
      <c r="H104" s="71">
        <f>ROUND(F104/36,0)</f>
        <v>2083</v>
      </c>
      <c r="I104" s="69">
        <f t="shared" si="44"/>
        <v>334</v>
      </c>
      <c r="J104" s="99">
        <f t="shared" si="45"/>
        <v>2417</v>
      </c>
      <c r="K104" s="106">
        <f t="shared" si="43"/>
        <v>29174</v>
      </c>
    </row>
    <row r="105" spans="1:11" ht="15.75">
      <c r="A105" s="14">
        <v>5</v>
      </c>
      <c r="B105" s="14" t="s">
        <v>79</v>
      </c>
      <c r="C105" s="16" t="s">
        <v>257</v>
      </c>
      <c r="D105" s="52">
        <v>377</v>
      </c>
      <c r="E105" s="16" t="s">
        <v>78</v>
      </c>
      <c r="F105" s="85">
        <v>44000</v>
      </c>
      <c r="G105" s="70">
        <v>29336</v>
      </c>
      <c r="H105" s="71">
        <v>1222</v>
      </c>
      <c r="I105" s="69">
        <f t="shared" si="44"/>
        <v>313</v>
      </c>
      <c r="J105" s="99">
        <f t="shared" si="45"/>
        <v>1535</v>
      </c>
      <c r="K105" s="106">
        <f t="shared" si="43"/>
        <v>28114</v>
      </c>
    </row>
    <row r="106" spans="1:11" ht="15.75">
      <c r="A106" s="14">
        <v>6</v>
      </c>
      <c r="B106" s="14" t="s">
        <v>79</v>
      </c>
      <c r="C106" s="16" t="s">
        <v>290</v>
      </c>
      <c r="D106" s="52">
        <v>420</v>
      </c>
      <c r="E106" s="16" t="s">
        <v>78</v>
      </c>
      <c r="F106" s="85">
        <v>150000</v>
      </c>
      <c r="G106" s="70">
        <v>121872</v>
      </c>
      <c r="H106" s="71">
        <v>4688</v>
      </c>
      <c r="I106" s="69">
        <f t="shared" si="44"/>
        <v>1302</v>
      </c>
      <c r="J106" s="99">
        <f t="shared" ref="J106" si="46">SUM(H106:I106)</f>
        <v>5990</v>
      </c>
      <c r="K106" s="106">
        <f t="shared" si="43"/>
        <v>117184</v>
      </c>
    </row>
    <row r="107" spans="1:11" ht="15.75">
      <c r="A107" s="14">
        <v>7</v>
      </c>
      <c r="B107" s="14" t="s">
        <v>103</v>
      </c>
      <c r="C107" s="16" t="s">
        <v>107</v>
      </c>
      <c r="D107" s="52">
        <v>217</v>
      </c>
      <c r="E107" s="16" t="s">
        <v>78</v>
      </c>
      <c r="F107" s="85">
        <v>100000</v>
      </c>
      <c r="G107" s="77">
        <v>35345</v>
      </c>
      <c r="H107" s="71">
        <f>ROUND(F107/36,0)</f>
        <v>2778</v>
      </c>
      <c r="I107" s="69">
        <f t="shared" si="44"/>
        <v>378</v>
      </c>
      <c r="J107" s="99">
        <f t="shared" si="45"/>
        <v>3156</v>
      </c>
      <c r="K107" s="106">
        <f t="shared" si="43"/>
        <v>32567</v>
      </c>
    </row>
    <row r="108" spans="1:11" ht="15.75">
      <c r="A108" s="14">
        <v>8</v>
      </c>
      <c r="B108" s="14" t="s">
        <v>103</v>
      </c>
      <c r="C108" s="16" t="s">
        <v>105</v>
      </c>
      <c r="D108" s="52">
        <v>218</v>
      </c>
      <c r="E108" s="16" t="s">
        <v>78</v>
      </c>
      <c r="F108" s="85">
        <v>100000</v>
      </c>
      <c r="G108" s="77">
        <v>35345</v>
      </c>
      <c r="H108" s="71">
        <f t="shared" ref="H108:H113" si="47">ROUND(F108/36,0)</f>
        <v>2778</v>
      </c>
      <c r="I108" s="69">
        <f t="shared" si="44"/>
        <v>378</v>
      </c>
      <c r="J108" s="99">
        <f t="shared" si="45"/>
        <v>3156</v>
      </c>
      <c r="K108" s="106">
        <f t="shared" si="43"/>
        <v>32567</v>
      </c>
    </row>
    <row r="109" spans="1:11" ht="15.75">
      <c r="A109" s="14">
        <v>9</v>
      </c>
      <c r="B109" s="14" t="s">
        <v>224</v>
      </c>
      <c r="C109" s="16" t="s">
        <v>225</v>
      </c>
      <c r="D109" s="52">
        <v>351</v>
      </c>
      <c r="E109" s="16" t="s">
        <v>78</v>
      </c>
      <c r="F109" s="85">
        <v>140000</v>
      </c>
      <c r="G109" s="77">
        <v>77776</v>
      </c>
      <c r="H109" s="71">
        <f t="shared" si="47"/>
        <v>3889</v>
      </c>
      <c r="I109" s="69">
        <f t="shared" si="44"/>
        <v>831</v>
      </c>
      <c r="J109" s="99">
        <f t="shared" si="45"/>
        <v>4720</v>
      </c>
      <c r="K109" s="106">
        <f t="shared" si="43"/>
        <v>73887</v>
      </c>
    </row>
    <row r="110" spans="1:11" ht="15.75">
      <c r="A110" s="14">
        <v>10</v>
      </c>
      <c r="B110" s="14" t="s">
        <v>224</v>
      </c>
      <c r="C110" s="16" t="s">
        <v>309</v>
      </c>
      <c r="D110" s="52">
        <v>20</v>
      </c>
      <c r="E110" s="16" t="s">
        <v>78</v>
      </c>
      <c r="F110" s="85">
        <v>100000</v>
      </c>
      <c r="G110" s="77">
        <v>90910</v>
      </c>
      <c r="H110" s="71">
        <v>4545</v>
      </c>
      <c r="I110" s="69">
        <f t="shared" si="44"/>
        <v>971</v>
      </c>
      <c r="J110" s="99">
        <f t="shared" ref="J110:J111" si="48">SUM(H110:I110)</f>
        <v>5516</v>
      </c>
      <c r="K110" s="106">
        <f t="shared" si="43"/>
        <v>86365</v>
      </c>
    </row>
    <row r="111" spans="1:11" ht="15.75">
      <c r="A111" s="14">
        <v>11</v>
      </c>
      <c r="B111" s="14" t="s">
        <v>224</v>
      </c>
      <c r="C111" s="16" t="s">
        <v>313</v>
      </c>
      <c r="D111" s="52">
        <v>28</v>
      </c>
      <c r="E111" s="16" t="s">
        <v>78</v>
      </c>
      <c r="F111" s="85">
        <v>120000</v>
      </c>
      <c r="G111" s="77">
        <v>113234</v>
      </c>
      <c r="H111" s="71">
        <v>3383</v>
      </c>
      <c r="I111" s="69">
        <f t="shared" si="44"/>
        <v>1210</v>
      </c>
      <c r="J111" s="99">
        <f t="shared" si="48"/>
        <v>4593</v>
      </c>
      <c r="K111" s="106">
        <f t="shared" si="43"/>
        <v>109851</v>
      </c>
    </row>
    <row r="112" spans="1:11" ht="15.75">
      <c r="A112" s="14">
        <v>12</v>
      </c>
      <c r="B112" s="14" t="s">
        <v>132</v>
      </c>
      <c r="C112" s="16" t="s">
        <v>139</v>
      </c>
      <c r="D112" s="52">
        <v>254</v>
      </c>
      <c r="E112" s="16" t="s">
        <v>78</v>
      </c>
      <c r="F112" s="85">
        <v>140000</v>
      </c>
      <c r="G112" s="77">
        <v>58331</v>
      </c>
      <c r="H112" s="71">
        <f t="shared" si="47"/>
        <v>3889</v>
      </c>
      <c r="I112" s="69">
        <f t="shared" si="44"/>
        <v>623</v>
      </c>
      <c r="J112" s="99">
        <f t="shared" si="45"/>
        <v>4512</v>
      </c>
      <c r="K112" s="106">
        <f t="shared" si="43"/>
        <v>54442</v>
      </c>
    </row>
    <row r="113" spans="1:11" ht="15.75">
      <c r="A113" s="14">
        <v>13</v>
      </c>
      <c r="B113" s="14" t="s">
        <v>266</v>
      </c>
      <c r="C113" s="16" t="s">
        <v>263</v>
      </c>
      <c r="D113" s="52">
        <v>387</v>
      </c>
      <c r="E113" s="16" t="s">
        <v>78</v>
      </c>
      <c r="F113" s="85">
        <v>85000</v>
      </c>
      <c r="G113" s="77">
        <v>59029</v>
      </c>
      <c r="H113" s="71">
        <f t="shared" si="47"/>
        <v>2361</v>
      </c>
      <c r="I113" s="69">
        <f t="shared" si="44"/>
        <v>631</v>
      </c>
      <c r="J113" s="99">
        <f t="shared" si="45"/>
        <v>2992</v>
      </c>
      <c r="K113" s="106">
        <f t="shared" si="43"/>
        <v>56668</v>
      </c>
    </row>
    <row r="114" spans="1:11" ht="15.75">
      <c r="A114" s="14">
        <v>14</v>
      </c>
      <c r="B114" s="14" t="s">
        <v>266</v>
      </c>
      <c r="C114" s="16" t="s">
        <v>288</v>
      </c>
      <c r="D114" s="52">
        <v>415</v>
      </c>
      <c r="E114" s="16" t="s">
        <v>78</v>
      </c>
      <c r="F114" s="85">
        <v>90000</v>
      </c>
      <c r="G114" s="77">
        <v>50625</v>
      </c>
      <c r="H114" s="71">
        <v>5625</v>
      </c>
      <c r="I114" s="69">
        <f t="shared" si="44"/>
        <v>541</v>
      </c>
      <c r="J114" s="99">
        <f t="shared" ref="J114:J115" si="49">SUM(H114:I114)</f>
        <v>6166</v>
      </c>
      <c r="K114" s="106">
        <f t="shared" si="43"/>
        <v>45000</v>
      </c>
    </row>
    <row r="115" spans="1:11" ht="15.75">
      <c r="A115" s="14">
        <v>15</v>
      </c>
      <c r="B115" s="14" t="s">
        <v>132</v>
      </c>
      <c r="C115" s="16" t="s">
        <v>133</v>
      </c>
      <c r="D115" s="52">
        <v>32</v>
      </c>
      <c r="E115" s="16" t="s">
        <v>78</v>
      </c>
      <c r="F115" s="85">
        <v>150000</v>
      </c>
      <c r="G115" s="77">
        <v>145833</v>
      </c>
      <c r="H115" s="71">
        <v>4167</v>
      </c>
      <c r="I115" s="69">
        <f t="shared" si="44"/>
        <v>1558</v>
      </c>
      <c r="J115" s="99">
        <f t="shared" si="49"/>
        <v>5725</v>
      </c>
      <c r="K115" s="106">
        <f t="shared" si="43"/>
        <v>141666</v>
      </c>
    </row>
    <row r="116" spans="1:11" ht="16.5">
      <c r="A116" s="14"/>
      <c r="B116" s="13" t="s">
        <v>4</v>
      </c>
      <c r="C116" s="20"/>
      <c r="D116" s="46"/>
      <c r="E116" s="20"/>
      <c r="F116" s="72">
        <f>SUM(F101:F115)</f>
        <v>1569000</v>
      </c>
      <c r="G116" s="72">
        <f t="shared" ref="G116:K116" si="50">SUM(G101:G115)</f>
        <v>966309</v>
      </c>
      <c r="H116" s="72">
        <f t="shared" si="50"/>
        <v>49373</v>
      </c>
      <c r="I116" s="72">
        <f t="shared" si="50"/>
        <v>10325</v>
      </c>
      <c r="J116" s="72">
        <f t="shared" si="50"/>
        <v>59698</v>
      </c>
      <c r="K116" s="72">
        <f t="shared" si="50"/>
        <v>916936</v>
      </c>
    </row>
    <row r="117" spans="1:11" ht="16.5">
      <c r="A117" s="34"/>
      <c r="B117" s="29"/>
      <c r="C117" s="30"/>
      <c r="D117" s="48"/>
      <c r="E117" s="30"/>
      <c r="F117" s="74"/>
      <c r="G117" s="74"/>
      <c r="H117" s="74"/>
      <c r="I117" s="74"/>
      <c r="J117" s="74"/>
      <c r="K117" s="100"/>
    </row>
    <row r="118" spans="1:11" ht="16.5">
      <c r="A118" s="34"/>
      <c r="B118" s="29" t="s">
        <v>284</v>
      </c>
      <c r="C118" s="30"/>
      <c r="D118" s="30"/>
      <c r="E118" s="30"/>
      <c r="F118" s="78"/>
      <c r="G118" s="79"/>
      <c r="H118" s="74"/>
      <c r="I118" s="80"/>
      <c r="J118" s="74"/>
      <c r="K118" s="55"/>
    </row>
    <row r="119" spans="1:11" ht="15.75">
      <c r="A119" s="14">
        <v>1</v>
      </c>
      <c r="B119" s="14" t="s">
        <v>285</v>
      </c>
      <c r="C119" s="16" t="s">
        <v>315</v>
      </c>
      <c r="D119" s="52">
        <v>30</v>
      </c>
      <c r="E119" s="16" t="s">
        <v>78</v>
      </c>
      <c r="F119" s="85">
        <v>100000</v>
      </c>
      <c r="G119" s="77">
        <v>97222</v>
      </c>
      <c r="H119" s="71">
        <v>2778</v>
      </c>
      <c r="I119" s="69">
        <v>1039</v>
      </c>
      <c r="J119" s="99">
        <f>SUM(H119:I119)</f>
        <v>3817</v>
      </c>
      <c r="K119" s="106">
        <f t="shared" ref="K119" si="51">G119-H119</f>
        <v>94444</v>
      </c>
    </row>
    <row r="120" spans="1:11" ht="16.5">
      <c r="A120" s="14"/>
      <c r="B120" s="13" t="s">
        <v>4</v>
      </c>
      <c r="C120" s="20"/>
      <c r="D120" s="46"/>
      <c r="E120" s="20"/>
      <c r="F120" s="72">
        <f t="shared" ref="F120:K120" si="52">SUM(F119:F119)</f>
        <v>100000</v>
      </c>
      <c r="G120" s="72">
        <f t="shared" si="52"/>
        <v>97222</v>
      </c>
      <c r="H120" s="72">
        <f t="shared" si="52"/>
        <v>2778</v>
      </c>
      <c r="I120" s="72">
        <f t="shared" si="52"/>
        <v>1039</v>
      </c>
      <c r="J120" s="72">
        <f t="shared" si="52"/>
        <v>3817</v>
      </c>
      <c r="K120" s="72">
        <f t="shared" si="52"/>
        <v>94444</v>
      </c>
    </row>
    <row r="121" spans="1:11" ht="16.5">
      <c r="A121" s="34"/>
      <c r="B121" s="29"/>
      <c r="C121" s="30"/>
      <c r="D121" s="48"/>
      <c r="E121" s="30"/>
      <c r="F121" s="74"/>
      <c r="G121" s="74"/>
      <c r="H121" s="74"/>
      <c r="I121" s="74"/>
      <c r="J121" s="74"/>
      <c r="K121" s="55"/>
    </row>
    <row r="122" spans="1:11" ht="16.5">
      <c r="A122" s="34"/>
      <c r="B122" s="29" t="s">
        <v>109</v>
      </c>
      <c r="C122" s="30"/>
      <c r="D122" s="48"/>
      <c r="E122" s="30"/>
      <c r="F122" s="86"/>
      <c r="G122" s="79"/>
      <c r="H122" s="74"/>
      <c r="I122" s="80"/>
      <c r="J122" s="74"/>
      <c r="K122" s="55"/>
    </row>
    <row r="123" spans="1:11" ht="15.75">
      <c r="A123" s="14">
        <v>1</v>
      </c>
      <c r="B123" s="14" t="s">
        <v>110</v>
      </c>
      <c r="C123" s="16" t="s">
        <v>111</v>
      </c>
      <c r="D123" s="52">
        <v>225</v>
      </c>
      <c r="E123" s="16" t="s">
        <v>78</v>
      </c>
      <c r="F123" s="85">
        <v>86000</v>
      </c>
      <c r="G123" s="77">
        <v>33442</v>
      </c>
      <c r="H123" s="71">
        <f t="shared" ref="H123:H137" si="53">ROUND(F123/36,0)</f>
        <v>2389</v>
      </c>
      <c r="I123" s="69">
        <f>ROUND(G123*13%*30/365,0)</f>
        <v>357</v>
      </c>
      <c r="J123" s="99">
        <f t="shared" ref="J123:J139" si="54">SUM(H123:I123)</f>
        <v>2746</v>
      </c>
      <c r="K123" s="106">
        <f t="shared" ref="K123:K139" si="55">G123-H123</f>
        <v>31053</v>
      </c>
    </row>
    <row r="124" spans="1:11" ht="15.75">
      <c r="A124" s="14">
        <v>2</v>
      </c>
      <c r="B124" s="14" t="s">
        <v>110</v>
      </c>
      <c r="C124" s="16" t="s">
        <v>112</v>
      </c>
      <c r="D124" s="52">
        <v>226</v>
      </c>
      <c r="E124" s="16" t="s">
        <v>78</v>
      </c>
      <c r="F124" s="85">
        <v>93000</v>
      </c>
      <c r="G124" s="77">
        <v>36174</v>
      </c>
      <c r="H124" s="71">
        <f t="shared" si="53"/>
        <v>2583</v>
      </c>
      <c r="I124" s="69">
        <f t="shared" ref="I124:I138" si="56">ROUND(G124*13%*30/365,0)</f>
        <v>387</v>
      </c>
      <c r="J124" s="99">
        <f t="shared" si="54"/>
        <v>2970</v>
      </c>
      <c r="K124" s="106">
        <f t="shared" si="55"/>
        <v>33591</v>
      </c>
    </row>
    <row r="125" spans="1:11" ht="15.75">
      <c r="A125" s="14">
        <v>3</v>
      </c>
      <c r="B125" s="14" t="s">
        <v>110</v>
      </c>
      <c r="C125" s="16" t="s">
        <v>113</v>
      </c>
      <c r="D125" s="52">
        <v>227</v>
      </c>
      <c r="E125" s="16" t="s">
        <v>78</v>
      </c>
      <c r="F125" s="85">
        <v>68000</v>
      </c>
      <c r="G125" s="77">
        <v>26442</v>
      </c>
      <c r="H125" s="71">
        <f t="shared" si="53"/>
        <v>1889</v>
      </c>
      <c r="I125" s="69">
        <f t="shared" si="56"/>
        <v>283</v>
      </c>
      <c r="J125" s="99">
        <f t="shared" si="54"/>
        <v>2172</v>
      </c>
      <c r="K125" s="106">
        <f t="shared" si="55"/>
        <v>24553</v>
      </c>
    </row>
    <row r="126" spans="1:11" ht="15.75">
      <c r="A126" s="14">
        <v>4</v>
      </c>
      <c r="B126" s="14" t="s">
        <v>110</v>
      </c>
      <c r="C126" s="16" t="s">
        <v>114</v>
      </c>
      <c r="D126" s="52">
        <v>228</v>
      </c>
      <c r="E126" s="16" t="s">
        <v>78</v>
      </c>
      <c r="F126" s="85">
        <v>55000</v>
      </c>
      <c r="G126" s="77">
        <v>6212</v>
      </c>
      <c r="H126" s="71">
        <v>689</v>
      </c>
      <c r="I126" s="69">
        <f t="shared" si="56"/>
        <v>66</v>
      </c>
      <c r="J126" s="99">
        <f t="shared" si="54"/>
        <v>755</v>
      </c>
      <c r="K126" s="106">
        <f t="shared" si="55"/>
        <v>5523</v>
      </c>
    </row>
    <row r="127" spans="1:11" ht="15.75">
      <c r="A127" s="14">
        <v>5</v>
      </c>
      <c r="B127" s="14" t="s">
        <v>109</v>
      </c>
      <c r="C127" s="16" t="s">
        <v>115</v>
      </c>
      <c r="D127" s="52">
        <v>229</v>
      </c>
      <c r="E127" s="16" t="s">
        <v>78</v>
      </c>
      <c r="F127" s="85">
        <v>141000</v>
      </c>
      <c r="G127" s="77">
        <v>54826</v>
      </c>
      <c r="H127" s="71">
        <f t="shared" si="53"/>
        <v>3917</v>
      </c>
      <c r="I127" s="69">
        <f t="shared" si="56"/>
        <v>586</v>
      </c>
      <c r="J127" s="99">
        <f t="shared" si="54"/>
        <v>4503</v>
      </c>
      <c r="K127" s="106">
        <f t="shared" si="55"/>
        <v>50909</v>
      </c>
    </row>
    <row r="128" spans="1:11" ht="15.75">
      <c r="A128" s="14">
        <v>6</v>
      </c>
      <c r="B128" s="14" t="s">
        <v>110</v>
      </c>
      <c r="C128" s="16" t="s">
        <v>116</v>
      </c>
      <c r="D128" s="52">
        <v>234</v>
      </c>
      <c r="E128" s="16" t="s">
        <v>78</v>
      </c>
      <c r="F128" s="85">
        <v>160000</v>
      </c>
      <c r="G128" s="77">
        <v>62232</v>
      </c>
      <c r="H128" s="71">
        <f t="shared" si="53"/>
        <v>4444</v>
      </c>
      <c r="I128" s="69">
        <f t="shared" si="56"/>
        <v>665</v>
      </c>
      <c r="J128" s="99">
        <f t="shared" si="54"/>
        <v>5109</v>
      </c>
      <c r="K128" s="106">
        <f t="shared" si="55"/>
        <v>57788</v>
      </c>
    </row>
    <row r="129" spans="1:13" ht="15.75">
      <c r="A129" s="14">
        <v>7</v>
      </c>
      <c r="B129" s="14" t="s">
        <v>273</v>
      </c>
      <c r="C129" s="16" t="s">
        <v>165</v>
      </c>
      <c r="D129" s="52">
        <v>284</v>
      </c>
      <c r="E129" s="16" t="s">
        <v>78</v>
      </c>
      <c r="F129" s="85">
        <v>130000</v>
      </c>
      <c r="G129" s="77">
        <v>7895</v>
      </c>
      <c r="H129" s="71">
        <f>ROUND(F129/30,0)</f>
        <v>4333</v>
      </c>
      <c r="I129" s="69">
        <f t="shared" si="56"/>
        <v>84</v>
      </c>
      <c r="J129" s="99">
        <f t="shared" si="54"/>
        <v>4417</v>
      </c>
      <c r="K129" s="106">
        <f t="shared" si="55"/>
        <v>3562</v>
      </c>
    </row>
    <row r="130" spans="1:13" ht="15.75">
      <c r="A130" s="14">
        <v>8</v>
      </c>
      <c r="B130" s="14" t="s">
        <v>109</v>
      </c>
      <c r="C130" s="16" t="s">
        <v>213</v>
      </c>
      <c r="D130" s="52">
        <v>333</v>
      </c>
      <c r="E130" s="16" t="s">
        <v>78</v>
      </c>
      <c r="F130" s="85">
        <v>195000</v>
      </c>
      <c r="G130" s="77">
        <v>97505</v>
      </c>
      <c r="H130" s="71">
        <v>5735</v>
      </c>
      <c r="I130" s="69">
        <f t="shared" si="56"/>
        <v>1042</v>
      </c>
      <c r="J130" s="99">
        <f t="shared" si="54"/>
        <v>6777</v>
      </c>
      <c r="K130" s="106">
        <f t="shared" si="55"/>
        <v>91770</v>
      </c>
      <c r="M130" s="96"/>
    </row>
    <row r="131" spans="1:13" ht="15.75">
      <c r="A131" s="14">
        <v>9</v>
      </c>
      <c r="B131" s="14" t="s">
        <v>109</v>
      </c>
      <c r="C131" s="16" t="s">
        <v>175</v>
      </c>
      <c r="D131" s="52">
        <v>300</v>
      </c>
      <c r="E131" s="16" t="s">
        <v>78</v>
      </c>
      <c r="F131" s="85">
        <v>95000</v>
      </c>
      <c r="G131" s="77">
        <v>44859</v>
      </c>
      <c r="H131" s="71">
        <f t="shared" si="53"/>
        <v>2639</v>
      </c>
      <c r="I131" s="69">
        <f t="shared" si="56"/>
        <v>479</v>
      </c>
      <c r="J131" s="99">
        <f t="shared" si="54"/>
        <v>3118</v>
      </c>
      <c r="K131" s="106">
        <f t="shared" si="55"/>
        <v>42220</v>
      </c>
      <c r="M131" s="96"/>
    </row>
    <row r="132" spans="1:13" ht="15.75">
      <c r="A132" s="14">
        <v>10</v>
      </c>
      <c r="B132" s="14" t="s">
        <v>109</v>
      </c>
      <c r="C132" s="16" t="s">
        <v>299</v>
      </c>
      <c r="D132" s="52">
        <v>6</v>
      </c>
      <c r="E132" s="16" t="s">
        <v>78</v>
      </c>
      <c r="F132" s="85">
        <v>60000</v>
      </c>
      <c r="G132" s="77">
        <v>48000</v>
      </c>
      <c r="H132" s="71">
        <v>4000</v>
      </c>
      <c r="I132" s="69">
        <f t="shared" si="56"/>
        <v>513</v>
      </c>
      <c r="J132" s="99">
        <f t="shared" ref="J132" si="57">SUM(H132:I132)</f>
        <v>4513</v>
      </c>
      <c r="K132" s="106">
        <f t="shared" si="55"/>
        <v>44000</v>
      </c>
      <c r="M132" s="96"/>
    </row>
    <row r="133" spans="1:13" ht="15.75">
      <c r="A133" s="14">
        <v>11</v>
      </c>
      <c r="B133" s="14" t="s">
        <v>169</v>
      </c>
      <c r="C133" s="16" t="s">
        <v>170</v>
      </c>
      <c r="D133" s="52">
        <v>294</v>
      </c>
      <c r="E133" s="16" t="s">
        <v>78</v>
      </c>
      <c r="F133" s="85">
        <v>55000</v>
      </c>
      <c r="G133" s="77">
        <v>25968</v>
      </c>
      <c r="H133" s="71">
        <f t="shared" si="53"/>
        <v>1528</v>
      </c>
      <c r="I133" s="69">
        <f t="shared" si="56"/>
        <v>277</v>
      </c>
      <c r="J133" s="99">
        <f t="shared" si="54"/>
        <v>1805</v>
      </c>
      <c r="K133" s="106">
        <f t="shared" si="55"/>
        <v>24440</v>
      </c>
    </row>
    <row r="134" spans="1:13" ht="15.75">
      <c r="A134" s="14">
        <v>12</v>
      </c>
      <c r="B134" s="14" t="s">
        <v>169</v>
      </c>
      <c r="C134" s="16" t="s">
        <v>209</v>
      </c>
      <c r="D134" s="52">
        <v>327</v>
      </c>
      <c r="E134" s="16" t="s">
        <v>78</v>
      </c>
      <c r="F134" s="85">
        <v>90000</v>
      </c>
      <c r="G134" s="77">
        <v>45000</v>
      </c>
      <c r="H134" s="71">
        <f t="shared" si="53"/>
        <v>2500</v>
      </c>
      <c r="I134" s="69">
        <f t="shared" si="56"/>
        <v>481</v>
      </c>
      <c r="J134" s="99">
        <f t="shared" si="54"/>
        <v>2981</v>
      </c>
      <c r="K134" s="106">
        <f t="shared" si="55"/>
        <v>42500</v>
      </c>
    </row>
    <row r="135" spans="1:13" ht="15.75">
      <c r="A135" s="14">
        <v>13</v>
      </c>
      <c r="B135" s="14" t="s">
        <v>169</v>
      </c>
      <c r="C135" s="16" t="s">
        <v>208</v>
      </c>
      <c r="D135" s="52">
        <v>326</v>
      </c>
      <c r="E135" s="16" t="s">
        <v>78</v>
      </c>
      <c r="F135" s="85">
        <v>135000</v>
      </c>
      <c r="G135" s="77">
        <v>67500</v>
      </c>
      <c r="H135" s="71">
        <f t="shared" si="53"/>
        <v>3750</v>
      </c>
      <c r="I135" s="69">
        <f t="shared" si="56"/>
        <v>721</v>
      </c>
      <c r="J135" s="99">
        <f t="shared" si="54"/>
        <v>4471</v>
      </c>
      <c r="K135" s="106">
        <f t="shared" si="55"/>
        <v>63750</v>
      </c>
    </row>
    <row r="136" spans="1:13" ht="15.75">
      <c r="A136" s="14">
        <v>14</v>
      </c>
      <c r="B136" s="14" t="s">
        <v>169</v>
      </c>
      <c r="C136" s="16" t="s">
        <v>171</v>
      </c>
      <c r="D136" s="52">
        <v>295</v>
      </c>
      <c r="E136" s="16" t="s">
        <v>78</v>
      </c>
      <c r="F136" s="85">
        <v>80000</v>
      </c>
      <c r="G136" s="77">
        <v>37782</v>
      </c>
      <c r="H136" s="71">
        <f t="shared" si="53"/>
        <v>2222</v>
      </c>
      <c r="I136" s="69">
        <f t="shared" si="56"/>
        <v>404</v>
      </c>
      <c r="J136" s="99">
        <f t="shared" si="54"/>
        <v>2626</v>
      </c>
      <c r="K136" s="106">
        <f t="shared" si="55"/>
        <v>35560</v>
      </c>
    </row>
    <row r="137" spans="1:13" ht="15.75">
      <c r="A137" s="14">
        <v>15</v>
      </c>
      <c r="B137" s="14" t="s">
        <v>273</v>
      </c>
      <c r="C137" s="16" t="s">
        <v>274</v>
      </c>
      <c r="D137" s="52">
        <v>393</v>
      </c>
      <c r="E137" s="16" t="s">
        <v>78</v>
      </c>
      <c r="F137" s="85">
        <v>80000</v>
      </c>
      <c r="G137" s="77">
        <v>57780</v>
      </c>
      <c r="H137" s="71">
        <f t="shared" si="53"/>
        <v>2222</v>
      </c>
      <c r="I137" s="69">
        <f t="shared" si="56"/>
        <v>617</v>
      </c>
      <c r="J137" s="99">
        <f t="shared" si="54"/>
        <v>2839</v>
      </c>
      <c r="K137" s="106">
        <f t="shared" si="55"/>
        <v>55558</v>
      </c>
    </row>
    <row r="138" spans="1:13" ht="15.75">
      <c r="A138" s="14">
        <v>16</v>
      </c>
      <c r="B138" s="14" t="s">
        <v>273</v>
      </c>
      <c r="C138" s="16" t="s">
        <v>275</v>
      </c>
      <c r="D138" s="52">
        <v>394</v>
      </c>
      <c r="E138" s="16" t="s">
        <v>78</v>
      </c>
      <c r="F138" s="85">
        <v>89000</v>
      </c>
      <c r="G138" s="77">
        <v>64280</v>
      </c>
      <c r="H138" s="71">
        <f>ROUND(F138/36,0)</f>
        <v>2472</v>
      </c>
      <c r="I138" s="69">
        <f t="shared" si="56"/>
        <v>687</v>
      </c>
      <c r="J138" s="99">
        <f t="shared" si="54"/>
        <v>3159</v>
      </c>
      <c r="K138" s="106">
        <f t="shared" si="55"/>
        <v>61808</v>
      </c>
    </row>
    <row r="139" spans="1:13" ht="15.75">
      <c r="A139" s="14">
        <v>17</v>
      </c>
      <c r="B139" s="57" t="s">
        <v>109</v>
      </c>
      <c r="C139" s="58" t="s">
        <v>272</v>
      </c>
      <c r="D139" s="64">
        <v>14</v>
      </c>
      <c r="E139" s="58" t="s">
        <v>39</v>
      </c>
      <c r="F139" s="89">
        <v>42000</v>
      </c>
      <c r="G139" s="82">
        <v>23328</v>
      </c>
      <c r="H139" s="83">
        <v>1167</v>
      </c>
      <c r="I139" s="83">
        <f>ROUND(G139*11.5%*30/365,0)</f>
        <v>220</v>
      </c>
      <c r="J139" s="83">
        <f t="shared" si="54"/>
        <v>1387</v>
      </c>
      <c r="K139" s="83">
        <f t="shared" si="55"/>
        <v>22161</v>
      </c>
    </row>
    <row r="140" spans="1:13" ht="16.5">
      <c r="A140" s="34"/>
      <c r="B140" s="13" t="s">
        <v>4</v>
      </c>
      <c r="C140" s="20"/>
      <c r="D140" s="20"/>
      <c r="E140" s="20"/>
      <c r="F140" s="72">
        <f t="shared" ref="F140:K140" si="58">SUM(F123:F139)</f>
        <v>1654000</v>
      </c>
      <c r="G140" s="72">
        <f t="shared" si="58"/>
        <v>739225</v>
      </c>
      <c r="H140" s="72">
        <f t="shared" si="58"/>
        <v>48479</v>
      </c>
      <c r="I140" s="72">
        <f t="shared" si="58"/>
        <v>7869</v>
      </c>
      <c r="J140" s="72">
        <f t="shared" si="58"/>
        <v>56348</v>
      </c>
      <c r="K140" s="72">
        <f t="shared" si="58"/>
        <v>690746</v>
      </c>
    </row>
    <row r="141" spans="1:13" ht="16.5">
      <c r="A141" s="34"/>
      <c r="B141" s="29"/>
      <c r="C141" s="30"/>
      <c r="D141" s="30"/>
      <c r="E141" s="30"/>
      <c r="F141" s="74"/>
      <c r="G141" s="79"/>
      <c r="H141" s="74"/>
      <c r="I141" s="80"/>
      <c r="J141" s="74"/>
      <c r="K141" s="55"/>
    </row>
    <row r="142" spans="1:13" ht="16.5">
      <c r="A142" s="14"/>
      <c r="B142" s="29" t="s">
        <v>125</v>
      </c>
      <c r="C142" s="30"/>
      <c r="D142" s="30"/>
      <c r="E142" s="30"/>
      <c r="F142" s="78"/>
      <c r="G142" s="79"/>
      <c r="H142" s="74"/>
      <c r="I142" s="80"/>
      <c r="J142" s="74"/>
      <c r="K142" s="55"/>
    </row>
    <row r="143" spans="1:13" ht="15.75">
      <c r="A143" s="14">
        <v>1</v>
      </c>
      <c r="B143" s="14" t="s">
        <v>126</v>
      </c>
      <c r="C143" s="16" t="s">
        <v>127</v>
      </c>
      <c r="D143" s="17">
        <v>247</v>
      </c>
      <c r="E143" s="16" t="s">
        <v>78</v>
      </c>
      <c r="F143" s="70">
        <v>100000</v>
      </c>
      <c r="G143" s="70">
        <v>41662</v>
      </c>
      <c r="H143" s="71">
        <f t="shared" ref="H143" si="59">ROUND(F143/36,0)</f>
        <v>2778</v>
      </c>
      <c r="I143" s="69">
        <f>ROUND(G143*13%*30/365,0)</f>
        <v>445</v>
      </c>
      <c r="J143" s="102">
        <f t="shared" ref="J143" si="60">SUM(H143:I143)</f>
        <v>3223</v>
      </c>
      <c r="K143" s="106">
        <f t="shared" ref="K143:K150" si="61">G143-H143</f>
        <v>38884</v>
      </c>
    </row>
    <row r="144" spans="1:13" ht="15.75">
      <c r="A144" s="14">
        <v>2</v>
      </c>
      <c r="B144" s="14" t="s">
        <v>137</v>
      </c>
      <c r="C144" s="16" t="s">
        <v>138</v>
      </c>
      <c r="D144" s="17">
        <v>253</v>
      </c>
      <c r="E144" s="16" t="s">
        <v>78</v>
      </c>
      <c r="F144" s="70">
        <v>100000</v>
      </c>
      <c r="G144" s="70">
        <v>41662</v>
      </c>
      <c r="H144" s="71">
        <f>ROUND(F144/36,0)</f>
        <v>2778</v>
      </c>
      <c r="I144" s="69">
        <f t="shared" ref="I144:I150" si="62">ROUND(G144*13%*30/365,0)</f>
        <v>445</v>
      </c>
      <c r="J144" s="102">
        <f>SUM(H144:I144)</f>
        <v>3223</v>
      </c>
      <c r="K144" s="106">
        <f t="shared" si="61"/>
        <v>38884</v>
      </c>
    </row>
    <row r="145" spans="1:11" ht="15.75">
      <c r="A145" s="14">
        <v>3</v>
      </c>
      <c r="B145" s="14" t="s">
        <v>137</v>
      </c>
      <c r="C145" s="16" t="s">
        <v>207</v>
      </c>
      <c r="D145" s="17">
        <v>325</v>
      </c>
      <c r="E145" s="16" t="s">
        <v>78</v>
      </c>
      <c r="F145" s="70">
        <v>50000</v>
      </c>
      <c r="G145" s="70">
        <v>12506</v>
      </c>
      <c r="H145" s="71">
        <f>ROUND(F145/24,0)</f>
        <v>2083</v>
      </c>
      <c r="I145" s="69">
        <f t="shared" si="62"/>
        <v>134</v>
      </c>
      <c r="J145" s="102">
        <f>SUM(H145:I145)</f>
        <v>2217</v>
      </c>
      <c r="K145" s="106">
        <f t="shared" si="61"/>
        <v>10423</v>
      </c>
    </row>
    <row r="146" spans="1:11" ht="15.75">
      <c r="A146" s="14">
        <v>4</v>
      </c>
      <c r="B146" s="14" t="s">
        <v>137</v>
      </c>
      <c r="C146" s="16" t="s">
        <v>230</v>
      </c>
      <c r="D146" s="17">
        <v>355</v>
      </c>
      <c r="E146" s="16" t="s">
        <v>78</v>
      </c>
      <c r="F146" s="70">
        <v>50000</v>
      </c>
      <c r="G146" s="70">
        <v>27776</v>
      </c>
      <c r="H146" s="71">
        <f>ROUND(F146/36,0)</f>
        <v>1389</v>
      </c>
      <c r="I146" s="69">
        <f t="shared" si="62"/>
        <v>297</v>
      </c>
      <c r="J146" s="102">
        <f>SUM(H146:I146)</f>
        <v>1686</v>
      </c>
      <c r="K146" s="106">
        <f t="shared" si="61"/>
        <v>26387</v>
      </c>
    </row>
    <row r="147" spans="1:11" ht="16.5">
      <c r="A147" s="14">
        <v>5</v>
      </c>
      <c r="B147" s="14" t="s">
        <v>151</v>
      </c>
      <c r="C147" s="16" t="s">
        <v>152</v>
      </c>
      <c r="D147" s="22">
        <v>272</v>
      </c>
      <c r="E147" s="22" t="s">
        <v>78</v>
      </c>
      <c r="F147" s="85">
        <v>100000</v>
      </c>
      <c r="G147" s="77">
        <v>28580</v>
      </c>
      <c r="H147" s="71">
        <f>ROUND(F147/28,0)</f>
        <v>3571</v>
      </c>
      <c r="I147" s="69">
        <f t="shared" si="62"/>
        <v>305</v>
      </c>
      <c r="J147" s="99">
        <f>SUM(H147:I147)</f>
        <v>3876</v>
      </c>
      <c r="K147" s="106">
        <f t="shared" si="61"/>
        <v>25009</v>
      </c>
    </row>
    <row r="148" spans="1:11" ht="16.5">
      <c r="A148" s="14">
        <v>6</v>
      </c>
      <c r="B148" s="14" t="s">
        <v>151</v>
      </c>
      <c r="C148" s="16" t="s">
        <v>177</v>
      </c>
      <c r="D148" s="22">
        <v>302</v>
      </c>
      <c r="E148" s="22" t="s">
        <v>78</v>
      </c>
      <c r="F148" s="85">
        <v>90000</v>
      </c>
      <c r="G148" s="77">
        <v>42500</v>
      </c>
      <c r="H148" s="71">
        <f>ROUND(F148/36,0)</f>
        <v>2500</v>
      </c>
      <c r="I148" s="69">
        <f t="shared" si="62"/>
        <v>454</v>
      </c>
      <c r="J148" s="99">
        <f t="shared" ref="J148:J149" si="63">SUM(H148:I148)</f>
        <v>2954</v>
      </c>
      <c r="K148" s="106">
        <f t="shared" si="61"/>
        <v>40000</v>
      </c>
    </row>
    <row r="149" spans="1:11" ht="16.5">
      <c r="A149" s="14">
        <v>7</v>
      </c>
      <c r="B149" s="14" t="s">
        <v>151</v>
      </c>
      <c r="C149" s="16" t="s">
        <v>178</v>
      </c>
      <c r="D149" s="22">
        <v>303</v>
      </c>
      <c r="E149" s="22" t="s">
        <v>78</v>
      </c>
      <c r="F149" s="85">
        <v>100000</v>
      </c>
      <c r="G149" s="77">
        <v>47218</v>
      </c>
      <c r="H149" s="71">
        <f>ROUND(F149/36,0)</f>
        <v>2778</v>
      </c>
      <c r="I149" s="69">
        <f t="shared" si="62"/>
        <v>505</v>
      </c>
      <c r="J149" s="99">
        <f t="shared" si="63"/>
        <v>3283</v>
      </c>
      <c r="K149" s="106">
        <f t="shared" si="61"/>
        <v>44440</v>
      </c>
    </row>
    <row r="150" spans="1:11" ht="15.75">
      <c r="A150" s="14">
        <v>8</v>
      </c>
      <c r="B150" s="14" t="s">
        <v>134</v>
      </c>
      <c r="C150" s="16" t="s">
        <v>245</v>
      </c>
      <c r="D150" s="52">
        <v>364</v>
      </c>
      <c r="E150" s="16" t="s">
        <v>78</v>
      </c>
      <c r="F150" s="85">
        <v>100000</v>
      </c>
      <c r="G150" s="70">
        <v>61108</v>
      </c>
      <c r="H150" s="71">
        <f>ROUND(F150/36,0)</f>
        <v>2778</v>
      </c>
      <c r="I150" s="69">
        <f t="shared" si="62"/>
        <v>653</v>
      </c>
      <c r="J150" s="102">
        <f>SUM(H150:I150)</f>
        <v>3431</v>
      </c>
      <c r="K150" s="106">
        <f t="shared" si="61"/>
        <v>58330</v>
      </c>
    </row>
    <row r="151" spans="1:11" ht="16.5">
      <c r="A151" s="34"/>
      <c r="B151" s="13" t="s">
        <v>4</v>
      </c>
      <c r="C151" s="20"/>
      <c r="D151" s="20"/>
      <c r="E151" s="20"/>
      <c r="F151" s="88">
        <f t="shared" ref="F151:K151" si="64">SUM(F143:F150)</f>
        <v>690000</v>
      </c>
      <c r="G151" s="88">
        <f t="shared" si="64"/>
        <v>303012</v>
      </c>
      <c r="H151" s="88">
        <f t="shared" si="64"/>
        <v>20655</v>
      </c>
      <c r="I151" s="88">
        <f t="shared" si="64"/>
        <v>3238</v>
      </c>
      <c r="J151" s="88">
        <f t="shared" si="64"/>
        <v>23893</v>
      </c>
      <c r="K151" s="88">
        <f t="shared" si="64"/>
        <v>282357</v>
      </c>
    </row>
    <row r="152" spans="1:11" ht="16.5">
      <c r="A152" s="34"/>
      <c r="B152" s="29"/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1" ht="16.5">
      <c r="A153" s="34"/>
      <c r="B153" s="29" t="s">
        <v>148</v>
      </c>
      <c r="C153" s="30"/>
      <c r="D153" s="48"/>
      <c r="E153" s="30"/>
      <c r="F153" s="86"/>
      <c r="G153" s="79"/>
      <c r="H153" s="74"/>
      <c r="I153" s="80"/>
      <c r="J153" s="74"/>
      <c r="K153" s="55"/>
    </row>
    <row r="154" spans="1:11" ht="15.75">
      <c r="A154" s="14">
        <v>1</v>
      </c>
      <c r="B154" s="14" t="s">
        <v>148</v>
      </c>
      <c r="C154" s="16" t="s">
        <v>205</v>
      </c>
      <c r="D154" s="52">
        <v>323</v>
      </c>
      <c r="E154" s="16" t="s">
        <v>78</v>
      </c>
      <c r="F154" s="85">
        <v>100000</v>
      </c>
      <c r="G154" s="77">
        <v>49996</v>
      </c>
      <c r="H154" s="71">
        <f>ROUND(F154/36,0)</f>
        <v>2778</v>
      </c>
      <c r="I154" s="69">
        <f>ROUND(G154*13%*30/365,0)</f>
        <v>534</v>
      </c>
      <c r="J154" s="99">
        <f t="shared" ref="J154:J159" si="65">SUM(H154:I154)</f>
        <v>3312</v>
      </c>
      <c r="K154" s="106">
        <f t="shared" ref="K154:K160" si="66">G154-H154</f>
        <v>47218</v>
      </c>
    </row>
    <row r="155" spans="1:11" ht="15.75">
      <c r="A155" s="14">
        <v>2</v>
      </c>
      <c r="B155" s="14" t="s">
        <v>148</v>
      </c>
      <c r="C155" s="16" t="s">
        <v>241</v>
      </c>
      <c r="D155" s="52">
        <v>363</v>
      </c>
      <c r="E155" s="16" t="s">
        <v>78</v>
      </c>
      <c r="F155" s="85">
        <v>40000</v>
      </c>
      <c r="G155" s="77">
        <v>23335</v>
      </c>
      <c r="H155" s="71">
        <f>ROUND(F155/36,0)</f>
        <v>1111</v>
      </c>
      <c r="I155" s="69">
        <f t="shared" ref="I155:I159" si="67">ROUND(G155*13%*30/365,0)</f>
        <v>249</v>
      </c>
      <c r="J155" s="99">
        <f t="shared" si="65"/>
        <v>1360</v>
      </c>
      <c r="K155" s="106">
        <f t="shared" si="66"/>
        <v>22224</v>
      </c>
    </row>
    <row r="156" spans="1:11" ht="15.75">
      <c r="A156" s="14">
        <v>3</v>
      </c>
      <c r="B156" s="14" t="s">
        <v>148</v>
      </c>
      <c r="C156" s="16" t="s">
        <v>210</v>
      </c>
      <c r="D156" s="52">
        <v>322</v>
      </c>
      <c r="E156" s="16" t="s">
        <v>78</v>
      </c>
      <c r="F156" s="85">
        <v>150000</v>
      </c>
      <c r="G156" s="77">
        <v>27276</v>
      </c>
      <c r="H156" s="71">
        <f>ROUND(F156/22,0)</f>
        <v>6818</v>
      </c>
      <c r="I156" s="69">
        <f t="shared" si="67"/>
        <v>291</v>
      </c>
      <c r="J156" s="99">
        <f t="shared" si="65"/>
        <v>7109</v>
      </c>
      <c r="K156" s="106">
        <f t="shared" si="66"/>
        <v>20458</v>
      </c>
    </row>
    <row r="157" spans="1:11" ht="15.75">
      <c r="A157" s="14">
        <v>4</v>
      </c>
      <c r="B157" s="14" t="s">
        <v>148</v>
      </c>
      <c r="C157" s="16" t="s">
        <v>279</v>
      </c>
      <c r="D157" s="52">
        <v>406</v>
      </c>
      <c r="E157" s="16" t="s">
        <v>78</v>
      </c>
      <c r="F157" s="85">
        <v>260000</v>
      </c>
      <c r="G157" s="77">
        <v>190664</v>
      </c>
      <c r="H157" s="71">
        <v>8667</v>
      </c>
      <c r="I157" s="69">
        <f t="shared" si="67"/>
        <v>2037</v>
      </c>
      <c r="J157" s="99">
        <f t="shared" ref="J157" si="68">SUM(H157:I157)</f>
        <v>10704</v>
      </c>
      <c r="K157" s="106">
        <f t="shared" si="66"/>
        <v>181997</v>
      </c>
    </row>
    <row r="158" spans="1:11" ht="15.75">
      <c r="A158" s="14">
        <v>5</v>
      </c>
      <c r="B158" s="14" t="s">
        <v>215</v>
      </c>
      <c r="C158" s="16" t="s">
        <v>216</v>
      </c>
      <c r="D158" s="52">
        <v>342</v>
      </c>
      <c r="E158" s="16" t="s">
        <v>78</v>
      </c>
      <c r="F158" s="85">
        <v>80000</v>
      </c>
      <c r="G158" s="77">
        <v>42226</v>
      </c>
      <c r="H158" s="71">
        <v>2222</v>
      </c>
      <c r="I158" s="69">
        <f t="shared" si="67"/>
        <v>451</v>
      </c>
      <c r="J158" s="99">
        <f t="shared" si="65"/>
        <v>2673</v>
      </c>
      <c r="K158" s="106">
        <f t="shared" si="66"/>
        <v>40004</v>
      </c>
    </row>
    <row r="159" spans="1:11" ht="15.75">
      <c r="A159" s="14">
        <v>6</v>
      </c>
      <c r="B159" s="14" t="s">
        <v>149</v>
      </c>
      <c r="C159" s="16" t="s">
        <v>150</v>
      </c>
      <c r="D159" s="52">
        <v>266</v>
      </c>
      <c r="E159" s="16" t="s">
        <v>78</v>
      </c>
      <c r="F159" s="85">
        <v>155000</v>
      </c>
      <c r="G159" s="77">
        <v>68880</v>
      </c>
      <c r="H159" s="71">
        <f t="shared" ref="H159:H160" si="69">ROUND(F159/36,0)</f>
        <v>4306</v>
      </c>
      <c r="I159" s="69">
        <f t="shared" si="67"/>
        <v>736</v>
      </c>
      <c r="J159" s="99">
        <f t="shared" si="65"/>
        <v>5042</v>
      </c>
      <c r="K159" s="106">
        <f t="shared" si="66"/>
        <v>64574</v>
      </c>
    </row>
    <row r="160" spans="1:11" ht="15.75">
      <c r="A160" s="14">
        <v>7</v>
      </c>
      <c r="B160" s="57" t="s">
        <v>149</v>
      </c>
      <c r="C160" s="58" t="s">
        <v>271</v>
      </c>
      <c r="D160" s="64">
        <v>11</v>
      </c>
      <c r="E160" s="58" t="s">
        <v>39</v>
      </c>
      <c r="F160" s="89">
        <v>40600</v>
      </c>
      <c r="G160" s="82">
        <v>18040</v>
      </c>
      <c r="H160" s="83">
        <f t="shared" si="69"/>
        <v>1128</v>
      </c>
      <c r="I160" s="84">
        <f>ROUND(G160*11.5%*30/365,0)</f>
        <v>171</v>
      </c>
      <c r="J160" s="101">
        <f>SUM(H160:I160)</f>
        <v>1299</v>
      </c>
      <c r="K160" s="106">
        <f t="shared" si="66"/>
        <v>16912</v>
      </c>
    </row>
    <row r="161" spans="1:11" ht="16.5">
      <c r="A161" s="34"/>
      <c r="B161" s="13" t="s">
        <v>4</v>
      </c>
      <c r="C161" s="20"/>
      <c r="D161" s="46"/>
      <c r="E161" s="20"/>
      <c r="F161" s="72">
        <f t="shared" ref="F161:K161" si="70">SUM(F154:F160)</f>
        <v>825600</v>
      </c>
      <c r="G161" s="72">
        <f t="shared" si="70"/>
        <v>420417</v>
      </c>
      <c r="H161" s="72">
        <f t="shared" si="70"/>
        <v>27030</v>
      </c>
      <c r="I161" s="72">
        <f t="shared" si="70"/>
        <v>4469</v>
      </c>
      <c r="J161" s="72">
        <f>SUM(J154:J160)</f>
        <v>31499</v>
      </c>
      <c r="K161" s="72">
        <f t="shared" si="70"/>
        <v>393387</v>
      </c>
    </row>
    <row r="162" spans="1:11" ht="16.5">
      <c r="A162" s="34"/>
      <c r="B162" s="29"/>
      <c r="C162" s="30"/>
      <c r="D162" s="32"/>
      <c r="E162" s="32"/>
      <c r="F162" s="74"/>
      <c r="G162" s="74"/>
      <c r="H162" s="74"/>
      <c r="I162" s="74"/>
      <c r="J162" s="74"/>
      <c r="K162" s="100"/>
    </row>
    <row r="163" spans="1:11" ht="16.5">
      <c r="A163" s="151"/>
      <c r="B163" s="152"/>
      <c r="C163" s="153"/>
      <c r="D163" s="154"/>
      <c r="E163" s="154"/>
      <c r="F163" s="137"/>
      <c r="G163" s="137"/>
      <c r="H163" s="137"/>
      <c r="I163" s="137"/>
      <c r="J163" s="137"/>
      <c r="K163" s="155"/>
    </row>
    <row r="164" spans="1:11" ht="16.5">
      <c r="A164" s="143"/>
      <c r="B164" s="29" t="s">
        <v>162</v>
      </c>
      <c r="C164" s="144"/>
      <c r="D164" s="145"/>
      <c r="E164" s="145"/>
      <c r="F164" s="146"/>
      <c r="G164" s="147"/>
      <c r="H164" s="148"/>
      <c r="I164" s="94"/>
      <c r="J164" s="149"/>
      <c r="K164" s="150"/>
    </row>
    <row r="165" spans="1:11" ht="16.5">
      <c r="A165" s="14">
        <v>1</v>
      </c>
      <c r="B165" s="67" t="s">
        <v>163</v>
      </c>
      <c r="C165" s="16" t="s">
        <v>200</v>
      </c>
      <c r="D165" s="22">
        <v>283</v>
      </c>
      <c r="E165" s="22" t="s">
        <v>78</v>
      </c>
      <c r="F165" s="85">
        <v>100000</v>
      </c>
      <c r="G165" s="77">
        <v>47218</v>
      </c>
      <c r="H165" s="71">
        <f>ROUND(F165/36,0)</f>
        <v>2778</v>
      </c>
      <c r="I165" s="69">
        <f>ROUND(G165*13%*30/365,0)</f>
        <v>505</v>
      </c>
      <c r="J165" s="104">
        <f>SUM(H165:I165)</f>
        <v>3283</v>
      </c>
      <c r="K165" s="106">
        <f t="shared" ref="K165:K168" si="71">G165-H165</f>
        <v>44440</v>
      </c>
    </row>
    <row r="166" spans="1:11" ht="16.5">
      <c r="A166" s="14">
        <v>2</v>
      </c>
      <c r="B166" s="67" t="s">
        <v>227</v>
      </c>
      <c r="C166" s="16" t="s">
        <v>235</v>
      </c>
      <c r="D166" s="22">
        <v>357</v>
      </c>
      <c r="E166" s="22" t="s">
        <v>78</v>
      </c>
      <c r="F166" s="85">
        <v>54000</v>
      </c>
      <c r="G166" s="77">
        <v>31500</v>
      </c>
      <c r="H166" s="71">
        <f>ROUND(F166/36,0)</f>
        <v>1500</v>
      </c>
      <c r="I166" s="69">
        <f t="shared" ref="I166:I168" si="72">ROUND(G166*13%*30/365,0)</f>
        <v>337</v>
      </c>
      <c r="J166" s="104">
        <f>SUM(H166:I166)</f>
        <v>1837</v>
      </c>
      <c r="K166" s="106">
        <f t="shared" si="71"/>
        <v>30000</v>
      </c>
    </row>
    <row r="167" spans="1:11" ht="16.5">
      <c r="A167" s="14">
        <v>3</v>
      </c>
      <c r="B167" s="67" t="s">
        <v>227</v>
      </c>
      <c r="C167" s="16" t="s">
        <v>228</v>
      </c>
      <c r="D167" s="22">
        <v>353</v>
      </c>
      <c r="E167" s="22" t="s">
        <v>78</v>
      </c>
      <c r="F167" s="85">
        <v>68000</v>
      </c>
      <c r="G167" s="77">
        <v>37776</v>
      </c>
      <c r="H167" s="71">
        <f>ROUND(F167/36,0)</f>
        <v>1889</v>
      </c>
      <c r="I167" s="69">
        <f t="shared" si="72"/>
        <v>404</v>
      </c>
      <c r="J167" s="104">
        <f>SUM(H167:I167)</f>
        <v>2293</v>
      </c>
      <c r="K167" s="106">
        <f t="shared" si="71"/>
        <v>35887</v>
      </c>
    </row>
    <row r="168" spans="1:11" ht="16.5">
      <c r="A168" s="14">
        <v>4</v>
      </c>
      <c r="B168" s="67" t="s">
        <v>227</v>
      </c>
      <c r="C168" s="16" t="s">
        <v>258</v>
      </c>
      <c r="D168" s="22">
        <v>383</v>
      </c>
      <c r="E168" s="22" t="s">
        <v>78</v>
      </c>
      <c r="F168" s="85">
        <v>90000</v>
      </c>
      <c r="G168" s="77">
        <v>60000</v>
      </c>
      <c r="H168" s="71">
        <f>ROUND(F168/36,0)</f>
        <v>2500</v>
      </c>
      <c r="I168" s="69">
        <f t="shared" si="72"/>
        <v>641</v>
      </c>
      <c r="J168" s="104">
        <f>SUM(H168:I168)</f>
        <v>3141</v>
      </c>
      <c r="K168" s="106">
        <f t="shared" si="71"/>
        <v>57500</v>
      </c>
    </row>
    <row r="169" spans="1:11" ht="16.5">
      <c r="A169" s="34"/>
      <c r="B169" s="56" t="s">
        <v>4</v>
      </c>
      <c r="C169" s="30"/>
      <c r="D169" s="30"/>
      <c r="E169" s="30"/>
      <c r="F169" s="97">
        <f>SUM(F165:F168)</f>
        <v>312000</v>
      </c>
      <c r="G169" s="97">
        <f t="shared" ref="G169:K169" si="73">SUM(G165:G168)</f>
        <v>176494</v>
      </c>
      <c r="H169" s="97">
        <f t="shared" si="73"/>
        <v>8667</v>
      </c>
      <c r="I169" s="97">
        <f t="shared" si="73"/>
        <v>1887</v>
      </c>
      <c r="J169" s="97">
        <f t="shared" si="73"/>
        <v>10554</v>
      </c>
      <c r="K169" s="97">
        <f t="shared" si="73"/>
        <v>167827</v>
      </c>
    </row>
    <row r="170" spans="1:11" ht="16.5">
      <c r="A170" s="34"/>
      <c r="B170" s="29"/>
      <c r="C170" s="30"/>
      <c r="D170" s="30"/>
      <c r="E170" s="30"/>
      <c r="F170" s="91"/>
      <c r="G170" s="91"/>
      <c r="H170" s="74"/>
      <c r="I170" s="74"/>
      <c r="J170" s="74"/>
      <c r="K170" s="133"/>
    </row>
    <row r="171" spans="1:11" ht="16.5">
      <c r="A171" s="34"/>
      <c r="B171" s="29" t="s">
        <v>281</v>
      </c>
      <c r="C171" s="30"/>
      <c r="D171" s="30"/>
      <c r="E171" s="30"/>
      <c r="F171" s="78"/>
      <c r="G171" s="79"/>
      <c r="H171" s="74"/>
      <c r="I171" s="80"/>
      <c r="J171" s="74"/>
      <c r="K171" s="55"/>
    </row>
    <row r="172" spans="1:11" ht="16.5">
      <c r="A172" s="14">
        <v>1</v>
      </c>
      <c r="B172" s="67" t="s">
        <v>281</v>
      </c>
      <c r="C172" s="16" t="s">
        <v>206</v>
      </c>
      <c r="D172" s="22">
        <v>324</v>
      </c>
      <c r="E172" s="22" t="s">
        <v>78</v>
      </c>
      <c r="F172" s="85">
        <v>110000</v>
      </c>
      <c r="G172" s="77">
        <v>54992</v>
      </c>
      <c r="H172" s="71">
        <f>ROUND(F172/36,0)</f>
        <v>3056</v>
      </c>
      <c r="I172" s="69">
        <f>ROUND(G172*13%*30/365,0)</f>
        <v>588</v>
      </c>
      <c r="J172" s="104">
        <f>SUM(H172:I172)</f>
        <v>3644</v>
      </c>
      <c r="K172" s="106">
        <f t="shared" ref="K172" si="74">G172-H172</f>
        <v>51936</v>
      </c>
    </row>
    <row r="173" spans="1:11" ht="16.5">
      <c r="A173" s="34"/>
      <c r="B173" s="56" t="s">
        <v>4</v>
      </c>
      <c r="C173" s="30"/>
      <c r="D173" s="30"/>
      <c r="E173" s="30"/>
      <c r="F173" s="97">
        <f t="shared" ref="F173:K173" si="75">SUM(F172:F172)</f>
        <v>110000</v>
      </c>
      <c r="G173" s="97">
        <f t="shared" si="75"/>
        <v>54992</v>
      </c>
      <c r="H173" s="72">
        <f t="shared" si="75"/>
        <v>3056</v>
      </c>
      <c r="I173" s="72">
        <f t="shared" si="75"/>
        <v>588</v>
      </c>
      <c r="J173" s="72">
        <f t="shared" si="75"/>
        <v>3644</v>
      </c>
      <c r="K173" s="131">
        <f t="shared" si="75"/>
        <v>51936</v>
      </c>
    </row>
    <row r="174" spans="1:11" ht="16.5">
      <c r="A174" s="34"/>
      <c r="B174" s="29"/>
      <c r="C174" s="30"/>
      <c r="D174" s="30"/>
      <c r="E174" s="30"/>
      <c r="F174" s="97"/>
      <c r="G174" s="97"/>
      <c r="H174" s="72"/>
      <c r="I174" s="72"/>
      <c r="J174" s="72"/>
      <c r="K174" s="131"/>
    </row>
    <row r="175" spans="1:11" ht="16.5">
      <c r="A175" s="34"/>
      <c r="B175" s="29" t="s">
        <v>300</v>
      </c>
      <c r="C175" s="30"/>
      <c r="D175" s="30"/>
      <c r="E175" s="30"/>
      <c r="F175" s="78"/>
      <c r="G175" s="79"/>
      <c r="H175" s="74"/>
      <c r="I175" s="80"/>
      <c r="J175" s="74"/>
      <c r="K175" s="55"/>
    </row>
    <row r="176" spans="1:11" ht="16.5">
      <c r="A176" s="14">
        <v>1</v>
      </c>
      <c r="B176" s="67" t="s">
        <v>301</v>
      </c>
      <c r="C176" s="16" t="s">
        <v>302</v>
      </c>
      <c r="D176" s="22">
        <v>8</v>
      </c>
      <c r="E176" s="22" t="s">
        <v>78</v>
      </c>
      <c r="F176" s="85">
        <v>200000</v>
      </c>
      <c r="G176" s="77">
        <v>183332</v>
      </c>
      <c r="H176" s="71">
        <f>ROUND(F176/36,0)</f>
        <v>5556</v>
      </c>
      <c r="I176" s="69">
        <f>ROUND(G176*13%*30/365,0)</f>
        <v>1959</v>
      </c>
      <c r="J176" s="104">
        <f>SUM(H176:I176)</f>
        <v>7515</v>
      </c>
      <c r="K176" s="106">
        <f t="shared" ref="K176:K178" si="76">G176-H176</f>
        <v>177776</v>
      </c>
    </row>
    <row r="177" spans="1:12" ht="16.5">
      <c r="A177" s="152">
        <v>2</v>
      </c>
      <c r="B177" s="67" t="s">
        <v>301</v>
      </c>
      <c r="C177" s="16" t="s">
        <v>304</v>
      </c>
      <c r="D177" s="22">
        <v>12</v>
      </c>
      <c r="E177" s="22" t="s">
        <v>78</v>
      </c>
      <c r="F177" s="85">
        <v>200000</v>
      </c>
      <c r="G177" s="77">
        <v>183332</v>
      </c>
      <c r="H177" s="71">
        <f>ROUND(F177/36,0)</f>
        <v>5556</v>
      </c>
      <c r="I177" s="69">
        <f t="shared" ref="I177:I178" si="77">ROUND(G177*13%*30/365,0)</f>
        <v>1959</v>
      </c>
      <c r="J177" s="104">
        <f>SUM(H177:I177)</f>
        <v>7515</v>
      </c>
      <c r="K177" s="106">
        <f t="shared" si="76"/>
        <v>177776</v>
      </c>
    </row>
    <row r="178" spans="1:12" ht="16.5">
      <c r="A178" s="152">
        <v>3</v>
      </c>
      <c r="B178" s="152" t="s">
        <v>301</v>
      </c>
      <c r="C178" s="16" t="s">
        <v>303</v>
      </c>
      <c r="D178" s="22">
        <v>10</v>
      </c>
      <c r="E178" s="22" t="s">
        <v>78</v>
      </c>
      <c r="F178" s="85">
        <v>150000</v>
      </c>
      <c r="G178" s="77">
        <v>137499</v>
      </c>
      <c r="H178" s="71">
        <v>4167</v>
      </c>
      <c r="I178" s="69">
        <f t="shared" si="77"/>
        <v>1469</v>
      </c>
      <c r="J178" s="104">
        <f>SUM(H178:I178)</f>
        <v>5636</v>
      </c>
      <c r="K178" s="106">
        <f t="shared" si="76"/>
        <v>133332</v>
      </c>
    </row>
    <row r="179" spans="1:12" ht="16.5">
      <c r="A179" s="34"/>
      <c r="B179" s="29"/>
      <c r="C179" s="30"/>
      <c r="D179" s="30"/>
      <c r="E179" s="30"/>
      <c r="F179" s="97">
        <f>SUM(F176:F178)</f>
        <v>550000</v>
      </c>
      <c r="G179" s="97">
        <f t="shared" ref="G179:K179" si="78">SUM(G176:G178)</f>
        <v>504163</v>
      </c>
      <c r="H179" s="97">
        <f t="shared" si="78"/>
        <v>15279</v>
      </c>
      <c r="I179" s="97">
        <f t="shared" si="78"/>
        <v>5387</v>
      </c>
      <c r="J179" s="97">
        <f t="shared" si="78"/>
        <v>20666</v>
      </c>
      <c r="K179" s="97">
        <f t="shared" si="78"/>
        <v>488884</v>
      </c>
    </row>
    <row r="180" spans="1:12" ht="17.25" thickBot="1">
      <c r="A180" s="34"/>
      <c r="B180" s="29"/>
      <c r="C180" s="30"/>
      <c r="D180" s="30"/>
      <c r="E180" s="30"/>
      <c r="F180" s="97"/>
      <c r="G180" s="97"/>
      <c r="H180" s="72"/>
      <c r="I180" s="72"/>
      <c r="J180" s="72"/>
      <c r="K180" s="131"/>
    </row>
    <row r="181" spans="1:12" ht="17.25" thickBot="1">
      <c r="B181" s="51" t="s">
        <v>20</v>
      </c>
      <c r="C181" s="39"/>
      <c r="D181" s="39"/>
      <c r="E181" s="39"/>
      <c r="F181" s="72">
        <f t="shared" ref="F181:K181" si="79">SUM(F7+F30+F42+F55+F69+F85+F89+F98+F116+F120+F140+F151+F161+F169+F173+F179)</f>
        <v>14314600</v>
      </c>
      <c r="G181" s="72">
        <f t="shared" si="79"/>
        <v>7464990</v>
      </c>
      <c r="H181" s="72">
        <f t="shared" si="79"/>
        <v>418123</v>
      </c>
      <c r="I181" s="72">
        <f t="shared" si="79"/>
        <v>79716</v>
      </c>
      <c r="J181" s="72">
        <f t="shared" si="79"/>
        <v>497839</v>
      </c>
      <c r="K181" s="72">
        <f t="shared" si="79"/>
        <v>7046867</v>
      </c>
    </row>
    <row r="182" spans="1:12">
      <c r="B182" s="2"/>
      <c r="C182" s="2"/>
      <c r="D182" s="3"/>
      <c r="E182" s="3"/>
      <c r="F182" s="3"/>
      <c r="G182" s="3"/>
    </row>
    <row r="183" spans="1:12">
      <c r="B183" s="2"/>
      <c r="C183" s="2"/>
      <c r="D183" s="3"/>
      <c r="E183" s="3"/>
      <c r="F183" s="3"/>
      <c r="G183" s="3"/>
    </row>
    <row r="184" spans="1:12" ht="18.75">
      <c r="E184" s="4"/>
      <c r="F184" s="1"/>
      <c r="G184" s="1"/>
      <c r="L184" t="s">
        <v>321</v>
      </c>
    </row>
    <row r="185" spans="1:12">
      <c r="F185" s="1"/>
      <c r="G185" s="1"/>
    </row>
    <row r="187" spans="1:12" ht="16.5">
      <c r="B18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7" orientation="portrait" horizontalDpi="0" verticalDpi="0" r:id="rId1"/>
  <rowBreaks count="3" manualBreakCount="3">
    <brk id="43" max="10" man="1"/>
    <brk id="90" max="10" man="1"/>
    <brk id="141" max="1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:M187"/>
  <sheetViews>
    <sheetView view="pageBreakPreview" zoomScale="85" zoomScaleSheetLayoutView="85" workbookViewId="0">
      <selection sqref="A1:K186"/>
    </sheetView>
  </sheetViews>
  <sheetFormatPr defaultRowHeight="15"/>
  <cols>
    <col min="1" max="1" width="4.42578125" customWidth="1"/>
    <col min="2" max="2" width="23.8554687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314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74998</v>
      </c>
      <c r="H5" s="71">
        <f t="shared" ref="H5" si="0">ROUND(F5/36,0)</f>
        <v>2778</v>
      </c>
      <c r="I5" s="69">
        <f>ROUND(G5*13%*31/365,0)</f>
        <v>828</v>
      </c>
      <c r="J5" s="71">
        <f t="shared" ref="J5:J6" si="1">SUM(H5:I5)</f>
        <v>3606</v>
      </c>
      <c r="K5" s="135">
        <f t="shared" ref="K5:K6" si="2">G5-H5</f>
        <v>72220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154019</v>
      </c>
      <c r="H6" s="71">
        <v>10345</v>
      </c>
      <c r="I6" s="69">
        <f>ROUND(G6*13%*31/365,0)</f>
        <v>1701</v>
      </c>
      <c r="J6" s="71">
        <f t="shared" si="1"/>
        <v>12046</v>
      </c>
      <c r="K6" s="135">
        <f t="shared" si="2"/>
        <v>143674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229017</v>
      </c>
      <c r="H7" s="134">
        <f t="shared" si="3"/>
        <v>13123</v>
      </c>
      <c r="I7" s="134">
        <f t="shared" si="3"/>
        <v>2529</v>
      </c>
      <c r="J7" s="134">
        <f t="shared" si="3"/>
        <v>15652</v>
      </c>
      <c r="K7" s="136">
        <f t="shared" si="3"/>
        <v>215894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220834</v>
      </c>
      <c r="H9" s="71">
        <f>ROUND(F9/36,0)</f>
        <v>7361</v>
      </c>
      <c r="I9" s="69">
        <f>ROUND(G9*13%*31/365,0)</f>
        <v>2438</v>
      </c>
      <c r="J9" s="71">
        <f t="shared" ref="J9:J27" si="4">SUM(H9:I9)</f>
        <v>9799</v>
      </c>
      <c r="K9" s="106">
        <f t="shared" ref="K9:K29" si="5">G9-H9</f>
        <v>213473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155834</v>
      </c>
      <c r="H10" s="71">
        <v>4583</v>
      </c>
      <c r="I10" s="69">
        <v>3115</v>
      </c>
      <c r="J10" s="71">
        <f t="shared" ref="J10" si="6">SUM(H10:I10)</f>
        <v>7698</v>
      </c>
      <c r="K10" s="106">
        <f t="shared" si="5"/>
        <v>151251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27772</v>
      </c>
      <c r="H11" s="71">
        <f t="shared" ref="H11:H23" si="7">ROUND(F11/36,0)</f>
        <v>2778</v>
      </c>
      <c r="I11" s="69">
        <f t="shared" ref="I11:I29" si="8">ROUND(G11*13%*31/365,0)</f>
        <v>307</v>
      </c>
      <c r="J11" s="71">
        <f t="shared" si="4"/>
        <v>3085</v>
      </c>
      <c r="K11" s="106">
        <f t="shared" si="5"/>
        <v>24994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37500</v>
      </c>
      <c r="H12" s="71">
        <f>ROUND(F12/36,0)</f>
        <v>2500</v>
      </c>
      <c r="I12" s="69">
        <f t="shared" si="8"/>
        <v>414</v>
      </c>
      <c r="J12" s="71">
        <f t="shared" si="4"/>
        <v>2914</v>
      </c>
      <c r="K12" s="106">
        <f t="shared" si="5"/>
        <v>35000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13750</v>
      </c>
      <c r="H13" s="71">
        <f t="shared" si="7"/>
        <v>1250</v>
      </c>
      <c r="I13" s="69">
        <f t="shared" si="8"/>
        <v>152</v>
      </c>
      <c r="J13" s="71">
        <f t="shared" si="4"/>
        <v>1402</v>
      </c>
      <c r="K13" s="106">
        <f t="shared" si="5"/>
        <v>12500</v>
      </c>
    </row>
    <row r="14" spans="1:11" ht="15.75">
      <c r="A14" s="15">
        <v>6</v>
      </c>
      <c r="B14" s="14" t="s">
        <v>6</v>
      </c>
      <c r="C14" s="16" t="s">
        <v>316</v>
      </c>
      <c r="D14" s="17">
        <v>36</v>
      </c>
      <c r="E14" s="16" t="s">
        <v>38</v>
      </c>
      <c r="F14" s="70">
        <v>140000</v>
      </c>
      <c r="G14" s="77">
        <v>140000</v>
      </c>
      <c r="H14" s="71">
        <f t="shared" ref="H14" si="9">ROUND(F14/36,0)</f>
        <v>3889</v>
      </c>
      <c r="I14" s="69">
        <v>2294</v>
      </c>
      <c r="J14" s="71">
        <f t="shared" ref="J14" si="10">SUM(H14:I14)</f>
        <v>6183</v>
      </c>
      <c r="K14" s="106">
        <f t="shared" ref="K14" si="11">G14-H14</f>
        <v>136111</v>
      </c>
    </row>
    <row r="15" spans="1:11" ht="15.75">
      <c r="A15" s="15">
        <v>7</v>
      </c>
      <c r="B15" s="14" t="s">
        <v>120</v>
      </c>
      <c r="C15" s="16" t="s">
        <v>121</v>
      </c>
      <c r="D15" s="26" t="s">
        <v>136</v>
      </c>
      <c r="E15" s="16" t="s">
        <v>38</v>
      </c>
      <c r="F15" s="70">
        <v>100000</v>
      </c>
      <c r="G15" s="77">
        <v>37500</v>
      </c>
      <c r="H15" s="71">
        <f>ROUND(F15/32,0)</f>
        <v>3125</v>
      </c>
      <c r="I15" s="69">
        <f>ROUND(G15*13%*31/365,0)</f>
        <v>414</v>
      </c>
      <c r="J15" s="99">
        <f>SUM(H15:I15)</f>
        <v>3539</v>
      </c>
      <c r="K15" s="106">
        <f>G15-H15</f>
        <v>34375</v>
      </c>
    </row>
    <row r="16" spans="1:11" ht="15.75">
      <c r="A16" s="15">
        <v>8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33328</v>
      </c>
      <c r="H16" s="71">
        <f t="shared" si="7"/>
        <v>2778</v>
      </c>
      <c r="I16" s="69">
        <f t="shared" si="8"/>
        <v>368</v>
      </c>
      <c r="J16" s="71">
        <f t="shared" si="4"/>
        <v>3146</v>
      </c>
      <c r="K16" s="106">
        <f t="shared" si="5"/>
        <v>30550</v>
      </c>
    </row>
    <row r="17" spans="1:11" ht="16.5">
      <c r="A17" s="15">
        <v>9</v>
      </c>
      <c r="B17" s="14" t="s">
        <v>7</v>
      </c>
      <c r="C17" s="116" t="s">
        <v>58</v>
      </c>
      <c r="D17" s="17">
        <v>144</v>
      </c>
      <c r="E17" s="16" t="s">
        <v>38</v>
      </c>
      <c r="F17" s="70">
        <v>85000</v>
      </c>
      <c r="G17" s="77">
        <v>28336</v>
      </c>
      <c r="H17" s="71">
        <f t="shared" si="7"/>
        <v>2361</v>
      </c>
      <c r="I17" s="69">
        <f t="shared" si="8"/>
        <v>313</v>
      </c>
      <c r="J17" s="71">
        <f t="shared" si="4"/>
        <v>2674</v>
      </c>
      <c r="K17" s="106">
        <f t="shared" si="5"/>
        <v>25975</v>
      </c>
    </row>
    <row r="18" spans="1:11" ht="15.75">
      <c r="A18" s="15">
        <v>10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30000</v>
      </c>
      <c r="H18" s="71">
        <f t="shared" si="7"/>
        <v>2500</v>
      </c>
      <c r="I18" s="69">
        <f t="shared" si="8"/>
        <v>331</v>
      </c>
      <c r="J18" s="71">
        <f t="shared" si="4"/>
        <v>2831</v>
      </c>
      <c r="K18" s="106">
        <f t="shared" si="5"/>
        <v>27500</v>
      </c>
    </row>
    <row r="19" spans="1:11" ht="15.75">
      <c r="A19" s="15">
        <v>11</v>
      </c>
      <c r="B19" s="14" t="s">
        <v>7</v>
      </c>
      <c r="C19" s="16" t="s">
        <v>168</v>
      </c>
      <c r="D19" s="17">
        <v>293</v>
      </c>
      <c r="E19" s="16" t="s">
        <v>38</v>
      </c>
      <c r="F19" s="70">
        <v>90000</v>
      </c>
      <c r="G19" s="77">
        <v>34146</v>
      </c>
      <c r="H19" s="71">
        <f>ROUND(F19/29,0)</f>
        <v>3103</v>
      </c>
      <c r="I19" s="69">
        <f t="shared" si="8"/>
        <v>377</v>
      </c>
      <c r="J19" s="71">
        <f t="shared" si="4"/>
        <v>3480</v>
      </c>
      <c r="K19" s="106">
        <f t="shared" si="5"/>
        <v>31043</v>
      </c>
    </row>
    <row r="20" spans="1:11" ht="15.75">
      <c r="A20" s="15">
        <v>12</v>
      </c>
      <c r="B20" s="14" t="s">
        <v>5</v>
      </c>
      <c r="C20" s="16" t="s">
        <v>142</v>
      </c>
      <c r="D20" s="17">
        <v>257</v>
      </c>
      <c r="E20" s="16" t="s">
        <v>38</v>
      </c>
      <c r="F20" s="70">
        <v>100000</v>
      </c>
      <c r="G20" s="77">
        <v>33340</v>
      </c>
      <c r="H20" s="71">
        <f>ROUND(F20/30,0)</f>
        <v>3333</v>
      </c>
      <c r="I20" s="69">
        <f t="shared" si="8"/>
        <v>368</v>
      </c>
      <c r="J20" s="71">
        <f t="shared" si="4"/>
        <v>3701</v>
      </c>
      <c r="K20" s="106">
        <f t="shared" si="5"/>
        <v>30007</v>
      </c>
    </row>
    <row r="21" spans="1:11" ht="15.75">
      <c r="A21" s="15">
        <v>13</v>
      </c>
      <c r="B21" s="14" t="s">
        <v>5</v>
      </c>
      <c r="C21" s="16" t="s">
        <v>143</v>
      </c>
      <c r="D21" s="17">
        <v>258</v>
      </c>
      <c r="E21" s="16" t="s">
        <v>38</v>
      </c>
      <c r="F21" s="70">
        <v>100000</v>
      </c>
      <c r="G21" s="77">
        <v>33340</v>
      </c>
      <c r="H21" s="71">
        <f>ROUND(F21/30,0)</f>
        <v>3333</v>
      </c>
      <c r="I21" s="69">
        <f t="shared" si="8"/>
        <v>368</v>
      </c>
      <c r="J21" s="71">
        <f t="shared" si="4"/>
        <v>3701</v>
      </c>
      <c r="K21" s="106">
        <f t="shared" si="5"/>
        <v>30007</v>
      </c>
    </row>
    <row r="22" spans="1:11" ht="15.75">
      <c r="A22" s="15">
        <v>14</v>
      </c>
      <c r="B22" s="14" t="s">
        <v>5</v>
      </c>
      <c r="C22" s="16" t="s">
        <v>159</v>
      </c>
      <c r="D22" s="17">
        <v>275</v>
      </c>
      <c r="E22" s="16" t="s">
        <v>38</v>
      </c>
      <c r="F22" s="70">
        <v>200000</v>
      </c>
      <c r="G22" s="77">
        <v>88242</v>
      </c>
      <c r="H22" s="71">
        <f>ROUND(F22/34,0)</f>
        <v>5882</v>
      </c>
      <c r="I22" s="69">
        <f t="shared" si="8"/>
        <v>974</v>
      </c>
      <c r="J22" s="71">
        <f t="shared" si="4"/>
        <v>6856</v>
      </c>
      <c r="K22" s="106">
        <f t="shared" si="5"/>
        <v>82360</v>
      </c>
    </row>
    <row r="23" spans="1:11" ht="15.75">
      <c r="A23" s="15">
        <v>15</v>
      </c>
      <c r="B23" s="14" t="s">
        <v>128</v>
      </c>
      <c r="C23" s="16" t="s">
        <v>166</v>
      </c>
      <c r="D23" s="17">
        <v>291</v>
      </c>
      <c r="E23" s="16" t="s">
        <v>38</v>
      </c>
      <c r="F23" s="70">
        <v>150000</v>
      </c>
      <c r="G23" s="77">
        <v>74994</v>
      </c>
      <c r="H23" s="71">
        <f t="shared" si="7"/>
        <v>4167</v>
      </c>
      <c r="I23" s="69">
        <f t="shared" si="8"/>
        <v>828</v>
      </c>
      <c r="J23" s="71">
        <f t="shared" si="4"/>
        <v>4995</v>
      </c>
      <c r="K23" s="106">
        <f t="shared" si="5"/>
        <v>70827</v>
      </c>
    </row>
    <row r="24" spans="1:11" ht="15.75">
      <c r="A24" s="15">
        <v>16</v>
      </c>
      <c r="B24" s="14" t="s">
        <v>128</v>
      </c>
      <c r="C24" s="16" t="s">
        <v>167</v>
      </c>
      <c r="D24" s="17">
        <v>292</v>
      </c>
      <c r="E24" s="16" t="s">
        <v>38</v>
      </c>
      <c r="F24" s="70">
        <v>100000</v>
      </c>
      <c r="G24" s="77">
        <v>18190</v>
      </c>
      <c r="H24" s="71">
        <f>ROUND(F24/22,0)</f>
        <v>4545</v>
      </c>
      <c r="I24" s="69">
        <f t="shared" si="8"/>
        <v>201</v>
      </c>
      <c r="J24" s="71">
        <f t="shared" si="4"/>
        <v>4746</v>
      </c>
      <c r="K24" s="106">
        <f t="shared" si="5"/>
        <v>13645</v>
      </c>
    </row>
    <row r="25" spans="1:11" ht="15.75">
      <c r="A25" s="15">
        <v>17</v>
      </c>
      <c r="B25" s="14" t="s">
        <v>190</v>
      </c>
      <c r="C25" s="16" t="s">
        <v>191</v>
      </c>
      <c r="D25" s="17">
        <v>314</v>
      </c>
      <c r="E25" s="16" t="s">
        <v>38</v>
      </c>
      <c r="F25" s="70">
        <v>115000</v>
      </c>
      <c r="G25" s="77">
        <v>57508</v>
      </c>
      <c r="H25" s="71">
        <f>ROUND(F25/36,0)</f>
        <v>3194</v>
      </c>
      <c r="I25" s="69">
        <f t="shared" si="8"/>
        <v>635</v>
      </c>
      <c r="J25" s="71">
        <f t="shared" si="4"/>
        <v>3829</v>
      </c>
      <c r="K25" s="106">
        <f t="shared" si="5"/>
        <v>54314</v>
      </c>
    </row>
    <row r="26" spans="1:11" ht="15.75">
      <c r="A26" s="15">
        <v>18</v>
      </c>
      <c r="B26" s="14" t="s">
        <v>179</v>
      </c>
      <c r="C26" s="16" t="s">
        <v>160</v>
      </c>
      <c r="D26" s="17">
        <v>276</v>
      </c>
      <c r="E26" s="16" t="s">
        <v>38</v>
      </c>
      <c r="F26" s="70">
        <v>100000</v>
      </c>
      <c r="G26" s="77">
        <v>44121</v>
      </c>
      <c r="H26" s="71">
        <f>ROUND(F26/34,0)</f>
        <v>2941</v>
      </c>
      <c r="I26" s="69">
        <f t="shared" si="8"/>
        <v>487</v>
      </c>
      <c r="J26" s="71">
        <f t="shared" si="4"/>
        <v>3428</v>
      </c>
      <c r="K26" s="106">
        <f t="shared" si="5"/>
        <v>41180</v>
      </c>
    </row>
    <row r="27" spans="1:11" ht="15.75">
      <c r="A27" s="15">
        <v>19</v>
      </c>
      <c r="B27" s="14" t="s">
        <v>179</v>
      </c>
      <c r="C27" s="16" t="s">
        <v>180</v>
      </c>
      <c r="D27" s="17">
        <v>304</v>
      </c>
      <c r="E27" s="16" t="s">
        <v>38</v>
      </c>
      <c r="F27" s="70">
        <v>120000</v>
      </c>
      <c r="G27" s="77">
        <v>60006</v>
      </c>
      <c r="H27" s="71">
        <f>ROUND(F27/36,0)</f>
        <v>3333</v>
      </c>
      <c r="I27" s="69">
        <f t="shared" si="8"/>
        <v>663</v>
      </c>
      <c r="J27" s="71">
        <f t="shared" si="4"/>
        <v>3996</v>
      </c>
      <c r="K27" s="106">
        <f t="shared" si="5"/>
        <v>56673</v>
      </c>
    </row>
    <row r="28" spans="1:11" ht="15.75">
      <c r="A28" s="15">
        <v>20</v>
      </c>
      <c r="B28" s="14" t="s">
        <v>259</v>
      </c>
      <c r="C28" s="16" t="s">
        <v>261</v>
      </c>
      <c r="D28" s="17">
        <v>385</v>
      </c>
      <c r="E28" s="16" t="s">
        <v>38</v>
      </c>
      <c r="F28" s="70">
        <v>70000</v>
      </c>
      <c r="G28" s="77">
        <v>50560</v>
      </c>
      <c r="H28" s="71">
        <v>1944</v>
      </c>
      <c r="I28" s="69">
        <f t="shared" si="8"/>
        <v>558</v>
      </c>
      <c r="J28" s="71">
        <f>SUM(H28:I28)</f>
        <v>2502</v>
      </c>
      <c r="K28" s="106">
        <f t="shared" si="5"/>
        <v>48616</v>
      </c>
    </row>
    <row r="29" spans="1:11" ht="15.75">
      <c r="A29" s="15">
        <v>21</v>
      </c>
      <c r="B29" s="14" t="s">
        <v>259</v>
      </c>
      <c r="C29" s="16" t="s">
        <v>260</v>
      </c>
      <c r="D29" s="17">
        <v>386</v>
      </c>
      <c r="E29" s="16" t="s">
        <v>38</v>
      </c>
      <c r="F29" s="70">
        <v>125000</v>
      </c>
      <c r="G29" s="77">
        <v>90280</v>
      </c>
      <c r="H29" s="71">
        <v>3472</v>
      </c>
      <c r="I29" s="69">
        <f t="shared" si="8"/>
        <v>997</v>
      </c>
      <c r="J29" s="71">
        <f>SUM(H29:I29)</f>
        <v>4469</v>
      </c>
      <c r="K29" s="106">
        <f t="shared" si="5"/>
        <v>86808</v>
      </c>
    </row>
    <row r="30" spans="1:11" ht="16.5">
      <c r="A30" s="15"/>
      <c r="B30" s="13" t="s">
        <v>4</v>
      </c>
      <c r="C30" s="20"/>
      <c r="D30" s="20"/>
      <c r="E30" s="20"/>
      <c r="F30" s="72">
        <f t="shared" ref="F30:K30" si="12">SUM(F9:F29)</f>
        <v>2450000</v>
      </c>
      <c r="G30" s="72">
        <f t="shared" si="12"/>
        <v>1309581</v>
      </c>
      <c r="H30" s="72">
        <f t="shared" si="12"/>
        <v>72372</v>
      </c>
      <c r="I30" s="72">
        <f t="shared" si="12"/>
        <v>16602</v>
      </c>
      <c r="J30" s="72">
        <f t="shared" si="12"/>
        <v>88974</v>
      </c>
      <c r="K30" s="72">
        <f t="shared" si="12"/>
        <v>1237209</v>
      </c>
    </row>
    <row r="31" spans="1:11" ht="16.5">
      <c r="A31" s="28"/>
      <c r="B31" s="29"/>
      <c r="C31" s="30"/>
      <c r="D31" s="30"/>
      <c r="E31" s="30"/>
      <c r="F31" s="78"/>
      <c r="G31" s="79"/>
      <c r="H31" s="74"/>
      <c r="I31" s="80"/>
      <c r="J31" s="74"/>
      <c r="K31" s="106"/>
    </row>
    <row r="32" spans="1:11" ht="16.5">
      <c r="A32" s="28"/>
      <c r="B32" s="29" t="s">
        <v>10</v>
      </c>
      <c r="C32" s="30"/>
      <c r="D32" s="30"/>
      <c r="E32" s="30"/>
      <c r="F32" s="78"/>
      <c r="G32" s="79"/>
      <c r="H32" s="76"/>
      <c r="I32" s="80"/>
      <c r="J32" s="76"/>
      <c r="K32" s="55"/>
    </row>
    <row r="33" spans="1:11" ht="15.75">
      <c r="A33" s="15">
        <v>1</v>
      </c>
      <c r="B33" s="14" t="s">
        <v>10</v>
      </c>
      <c r="C33" s="16" t="s">
        <v>140</v>
      </c>
      <c r="D33" s="26" t="s">
        <v>141</v>
      </c>
      <c r="E33" s="16" t="s">
        <v>38</v>
      </c>
      <c r="F33" s="70">
        <v>250000</v>
      </c>
      <c r="G33" s="77">
        <v>111120</v>
      </c>
      <c r="H33" s="71">
        <v>6944</v>
      </c>
      <c r="I33" s="69">
        <f>ROUND(G33*13%*31/365,0)</f>
        <v>1227</v>
      </c>
      <c r="J33" s="99">
        <f t="shared" ref="J33:J39" si="13">SUM(H33:I33)</f>
        <v>8171</v>
      </c>
      <c r="K33" s="106">
        <f t="shared" ref="K33:K41" si="14">G33-H33</f>
        <v>104176</v>
      </c>
    </row>
    <row r="34" spans="1:11" ht="15.75">
      <c r="A34" s="15">
        <v>2</v>
      </c>
      <c r="B34" s="14" t="s">
        <v>91</v>
      </c>
      <c r="C34" s="16" t="s">
        <v>93</v>
      </c>
      <c r="D34" s="26" t="s">
        <v>95</v>
      </c>
      <c r="E34" s="16" t="s">
        <v>38</v>
      </c>
      <c r="F34" s="70">
        <v>25000</v>
      </c>
      <c r="G34" s="77">
        <v>9732</v>
      </c>
      <c r="H34" s="71">
        <v>694</v>
      </c>
      <c r="I34" s="69">
        <f t="shared" ref="I34:I41" si="15">ROUND(G34*13%*31/365,0)</f>
        <v>107</v>
      </c>
      <c r="J34" s="99">
        <f t="shared" si="13"/>
        <v>801</v>
      </c>
      <c r="K34" s="106">
        <f t="shared" si="14"/>
        <v>9038</v>
      </c>
    </row>
    <row r="35" spans="1:11" ht="15.75">
      <c r="A35" s="15">
        <v>3</v>
      </c>
      <c r="B35" s="14" t="s">
        <v>182</v>
      </c>
      <c r="C35" s="16" t="s">
        <v>50</v>
      </c>
      <c r="D35" s="26" t="s">
        <v>183</v>
      </c>
      <c r="E35" s="16" t="s">
        <v>38</v>
      </c>
      <c r="F35" s="70">
        <v>50000</v>
      </c>
      <c r="G35" s="77">
        <v>14523</v>
      </c>
      <c r="H35" s="71">
        <v>1389</v>
      </c>
      <c r="I35" s="69">
        <f t="shared" si="15"/>
        <v>160</v>
      </c>
      <c r="J35" s="99">
        <f t="shared" si="13"/>
        <v>1549</v>
      </c>
      <c r="K35" s="106">
        <f t="shared" si="14"/>
        <v>13134</v>
      </c>
    </row>
    <row r="36" spans="1:11" ht="15.75">
      <c r="A36" s="15">
        <v>4</v>
      </c>
      <c r="B36" s="14" t="s">
        <v>182</v>
      </c>
      <c r="C36" s="16" t="s">
        <v>194</v>
      </c>
      <c r="D36" s="26" t="s">
        <v>195</v>
      </c>
      <c r="E36" s="16" t="s">
        <v>38</v>
      </c>
      <c r="F36" s="70">
        <v>120000</v>
      </c>
      <c r="G36" s="77">
        <v>60006</v>
      </c>
      <c r="H36" s="71">
        <v>3333</v>
      </c>
      <c r="I36" s="69">
        <f t="shared" si="15"/>
        <v>663</v>
      </c>
      <c r="J36" s="99">
        <f t="shared" si="13"/>
        <v>3996</v>
      </c>
      <c r="K36" s="106">
        <f t="shared" si="14"/>
        <v>56673</v>
      </c>
    </row>
    <row r="37" spans="1:11" ht="15.75">
      <c r="A37" s="15">
        <v>5</v>
      </c>
      <c r="B37" s="14" t="s">
        <v>268</v>
      </c>
      <c r="C37" s="16" t="s">
        <v>202</v>
      </c>
      <c r="D37" s="26" t="s">
        <v>203</v>
      </c>
      <c r="E37" s="16" t="s">
        <v>38</v>
      </c>
      <c r="F37" s="70">
        <v>90000</v>
      </c>
      <c r="G37" s="77">
        <v>47500</v>
      </c>
      <c r="H37" s="71">
        <f t="shared" ref="H37:H38" si="16">ROUND(F37/36,0)</f>
        <v>2500</v>
      </c>
      <c r="I37" s="69">
        <f t="shared" si="15"/>
        <v>524</v>
      </c>
      <c r="J37" s="99">
        <f t="shared" si="13"/>
        <v>3024</v>
      </c>
      <c r="K37" s="106">
        <f t="shared" si="14"/>
        <v>45000</v>
      </c>
    </row>
    <row r="38" spans="1:11" ht="15.75">
      <c r="A38" s="15">
        <v>6</v>
      </c>
      <c r="B38" s="14" t="s">
        <v>182</v>
      </c>
      <c r="C38" s="16" t="s">
        <v>221</v>
      </c>
      <c r="D38" s="26" t="s">
        <v>219</v>
      </c>
      <c r="E38" s="16" t="s">
        <v>38</v>
      </c>
      <c r="F38" s="70">
        <v>85000</v>
      </c>
      <c r="G38" s="77">
        <v>49585</v>
      </c>
      <c r="H38" s="71">
        <f t="shared" si="16"/>
        <v>2361</v>
      </c>
      <c r="I38" s="69">
        <f t="shared" si="15"/>
        <v>547</v>
      </c>
      <c r="J38" s="99">
        <f t="shared" si="13"/>
        <v>2908</v>
      </c>
      <c r="K38" s="106">
        <f t="shared" si="14"/>
        <v>47224</v>
      </c>
    </row>
    <row r="39" spans="1:11" ht="15.75">
      <c r="A39" s="15">
        <v>7</v>
      </c>
      <c r="B39" s="14" t="s">
        <v>156</v>
      </c>
      <c r="C39" s="16" t="s">
        <v>226</v>
      </c>
      <c r="D39" s="26" t="s">
        <v>243</v>
      </c>
      <c r="E39" s="16" t="s">
        <v>38</v>
      </c>
      <c r="F39" s="70">
        <v>150000</v>
      </c>
      <c r="G39" s="77">
        <v>87495</v>
      </c>
      <c r="H39" s="71">
        <f>ROUND(F39/36,0)</f>
        <v>4167</v>
      </c>
      <c r="I39" s="69">
        <f t="shared" si="15"/>
        <v>966</v>
      </c>
      <c r="J39" s="99">
        <f t="shared" si="13"/>
        <v>5133</v>
      </c>
      <c r="K39" s="106">
        <f t="shared" si="14"/>
        <v>83328</v>
      </c>
    </row>
    <row r="40" spans="1:11" ht="15.75">
      <c r="A40" s="15">
        <v>8</v>
      </c>
      <c r="B40" s="14" t="s">
        <v>120</v>
      </c>
      <c r="C40" s="16" t="s">
        <v>305</v>
      </c>
      <c r="D40" s="26" t="s">
        <v>306</v>
      </c>
      <c r="E40" s="16" t="s">
        <v>38</v>
      </c>
      <c r="F40" s="70">
        <v>170000</v>
      </c>
      <c r="G40" s="77">
        <v>160556</v>
      </c>
      <c r="H40" s="71">
        <f t="shared" ref="H40:H41" si="17">ROUND(F40/36,0)</f>
        <v>4722</v>
      </c>
      <c r="I40" s="69">
        <f t="shared" si="15"/>
        <v>1773</v>
      </c>
      <c r="J40" s="99">
        <f t="shared" ref="J40:J41" si="18">SUM(H40:I40)</f>
        <v>6495</v>
      </c>
      <c r="K40" s="106">
        <f t="shared" si="14"/>
        <v>155834</v>
      </c>
    </row>
    <row r="41" spans="1:11" ht="15.75">
      <c r="A41" s="15">
        <v>9</v>
      </c>
      <c r="B41" s="14" t="s">
        <v>120</v>
      </c>
      <c r="C41" s="16" t="s">
        <v>307</v>
      </c>
      <c r="D41" s="26" t="s">
        <v>308</v>
      </c>
      <c r="E41" s="16" t="s">
        <v>38</v>
      </c>
      <c r="F41" s="70">
        <v>150000</v>
      </c>
      <c r="G41" s="77">
        <v>141666</v>
      </c>
      <c r="H41" s="71">
        <f t="shared" si="17"/>
        <v>4167</v>
      </c>
      <c r="I41" s="69">
        <f t="shared" si="15"/>
        <v>1564</v>
      </c>
      <c r="J41" s="99">
        <f t="shared" si="18"/>
        <v>5731</v>
      </c>
      <c r="K41" s="106">
        <f t="shared" si="14"/>
        <v>137499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19">SUM(F33:F41)</f>
        <v>1090000</v>
      </c>
      <c r="G42" s="72">
        <f t="shared" si="19"/>
        <v>682183</v>
      </c>
      <c r="H42" s="72">
        <f t="shared" si="19"/>
        <v>30277</v>
      </c>
      <c r="I42" s="72">
        <f t="shared" si="19"/>
        <v>7531</v>
      </c>
      <c r="J42" s="72">
        <f t="shared" si="19"/>
        <v>37808</v>
      </c>
      <c r="K42" s="72">
        <f t="shared" si="19"/>
        <v>651906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11</v>
      </c>
      <c r="C44" s="30"/>
      <c r="D44" s="30"/>
      <c r="E44" s="30"/>
      <c r="F44" s="78"/>
      <c r="G44" s="79"/>
      <c r="H44" s="76"/>
      <c r="I44" s="80"/>
      <c r="J44" s="76"/>
      <c r="K44" s="55"/>
    </row>
    <row r="45" spans="1:11" ht="15.75">
      <c r="A45" s="15">
        <v>1</v>
      </c>
      <c r="B45" s="14" t="s">
        <v>12</v>
      </c>
      <c r="C45" s="16" t="s">
        <v>40</v>
      </c>
      <c r="D45" s="19">
        <v>110</v>
      </c>
      <c r="E45" s="16" t="s">
        <v>38</v>
      </c>
      <c r="F45" s="70">
        <v>175000</v>
      </c>
      <c r="G45" s="77">
        <v>43753</v>
      </c>
      <c r="H45" s="71">
        <f t="shared" ref="H45:H51" si="20">ROUND(F45/36,0)</f>
        <v>4861</v>
      </c>
      <c r="I45" s="69">
        <f>ROUND(G45*13%*31/365,0)</f>
        <v>483</v>
      </c>
      <c r="J45" s="99">
        <f t="shared" ref="J45:J54" si="21">SUM(H45:I45)</f>
        <v>5344</v>
      </c>
      <c r="K45" s="106">
        <f t="shared" ref="K45:K54" si="22">G45-H45</f>
        <v>38892</v>
      </c>
    </row>
    <row r="46" spans="1:11" ht="15.75">
      <c r="A46" s="15">
        <v>2</v>
      </c>
      <c r="B46" s="14" t="s">
        <v>12</v>
      </c>
      <c r="C46" s="16" t="s">
        <v>41</v>
      </c>
      <c r="D46" s="19">
        <v>111</v>
      </c>
      <c r="E46" s="16" t="s">
        <v>38</v>
      </c>
      <c r="F46" s="70">
        <v>165000</v>
      </c>
      <c r="G46" s="77">
        <v>45842</v>
      </c>
      <c r="H46" s="71">
        <f t="shared" si="20"/>
        <v>4583</v>
      </c>
      <c r="I46" s="69">
        <f t="shared" ref="I46:I54" si="23">ROUND(G46*13%*31/365,0)</f>
        <v>506</v>
      </c>
      <c r="J46" s="99">
        <f t="shared" si="21"/>
        <v>5089</v>
      </c>
      <c r="K46" s="106">
        <f t="shared" si="22"/>
        <v>41259</v>
      </c>
    </row>
    <row r="47" spans="1:11" ht="15.75">
      <c r="A47" s="15">
        <v>3</v>
      </c>
      <c r="B47" s="14" t="s">
        <v>11</v>
      </c>
      <c r="C47" s="16" t="s">
        <v>42</v>
      </c>
      <c r="D47" s="19">
        <v>112</v>
      </c>
      <c r="E47" s="16" t="s">
        <v>38</v>
      </c>
      <c r="F47" s="70">
        <v>125000</v>
      </c>
      <c r="G47" s="77">
        <v>34728</v>
      </c>
      <c r="H47" s="71">
        <f t="shared" si="20"/>
        <v>3472</v>
      </c>
      <c r="I47" s="69">
        <f t="shared" si="23"/>
        <v>383</v>
      </c>
      <c r="J47" s="99">
        <f t="shared" si="21"/>
        <v>3855</v>
      </c>
      <c r="K47" s="106">
        <f t="shared" si="22"/>
        <v>31256</v>
      </c>
    </row>
    <row r="48" spans="1:11" ht="15.75">
      <c r="A48" s="15">
        <v>4</v>
      </c>
      <c r="B48" s="14" t="s">
        <v>11</v>
      </c>
      <c r="C48" s="16" t="s">
        <v>43</v>
      </c>
      <c r="D48" s="19">
        <v>113</v>
      </c>
      <c r="E48" s="16" t="s">
        <v>38</v>
      </c>
      <c r="F48" s="70">
        <v>100000</v>
      </c>
      <c r="G48" s="77">
        <v>27772</v>
      </c>
      <c r="H48" s="71">
        <f t="shared" si="20"/>
        <v>2778</v>
      </c>
      <c r="I48" s="69">
        <f t="shared" si="23"/>
        <v>307</v>
      </c>
      <c r="J48" s="99">
        <f t="shared" si="21"/>
        <v>3085</v>
      </c>
      <c r="K48" s="106">
        <f t="shared" si="22"/>
        <v>24994</v>
      </c>
    </row>
    <row r="49" spans="1:11" ht="15.75">
      <c r="A49" s="15">
        <v>5</v>
      </c>
      <c r="B49" s="14" t="s">
        <v>12</v>
      </c>
      <c r="C49" s="16" t="s">
        <v>45</v>
      </c>
      <c r="D49" s="19">
        <v>116</v>
      </c>
      <c r="E49" s="16" t="s">
        <v>38</v>
      </c>
      <c r="F49" s="70">
        <v>125000</v>
      </c>
      <c r="G49" s="77">
        <v>34728</v>
      </c>
      <c r="H49" s="71">
        <f>ROUND(F49/36,0)</f>
        <v>3472</v>
      </c>
      <c r="I49" s="69">
        <f t="shared" si="23"/>
        <v>383</v>
      </c>
      <c r="J49" s="99">
        <f t="shared" si="21"/>
        <v>3855</v>
      </c>
      <c r="K49" s="106">
        <f t="shared" si="22"/>
        <v>31256</v>
      </c>
    </row>
    <row r="50" spans="1:11" ht="15.75">
      <c r="A50" s="15">
        <v>6</v>
      </c>
      <c r="B50" s="14" t="s">
        <v>11</v>
      </c>
      <c r="C50" s="16" t="s">
        <v>47</v>
      </c>
      <c r="D50" s="19">
        <v>124</v>
      </c>
      <c r="E50" s="16" t="s">
        <v>38</v>
      </c>
      <c r="F50" s="70">
        <v>50000</v>
      </c>
      <c r="G50" s="77">
        <v>13886</v>
      </c>
      <c r="H50" s="71">
        <f>ROUND(F50/36,0)</f>
        <v>1389</v>
      </c>
      <c r="I50" s="69">
        <f t="shared" si="23"/>
        <v>153</v>
      </c>
      <c r="J50" s="99">
        <f t="shared" si="21"/>
        <v>1542</v>
      </c>
      <c r="K50" s="106">
        <f t="shared" si="22"/>
        <v>12497</v>
      </c>
    </row>
    <row r="51" spans="1:11" ht="15.75">
      <c r="A51" s="15">
        <v>7</v>
      </c>
      <c r="B51" s="14" t="s">
        <v>13</v>
      </c>
      <c r="C51" s="16" t="s">
        <v>46</v>
      </c>
      <c r="D51" s="19">
        <v>117</v>
      </c>
      <c r="E51" s="16" t="s">
        <v>38</v>
      </c>
      <c r="F51" s="70">
        <v>100000</v>
      </c>
      <c r="G51" s="77">
        <v>27772</v>
      </c>
      <c r="H51" s="71">
        <f t="shared" si="20"/>
        <v>2778</v>
      </c>
      <c r="I51" s="69">
        <f t="shared" si="23"/>
        <v>307</v>
      </c>
      <c r="J51" s="99">
        <f t="shared" si="21"/>
        <v>3085</v>
      </c>
      <c r="K51" s="106">
        <f t="shared" si="22"/>
        <v>24994</v>
      </c>
    </row>
    <row r="52" spans="1:11" ht="15.75">
      <c r="A52" s="15">
        <v>8</v>
      </c>
      <c r="B52" s="14" t="s">
        <v>73</v>
      </c>
      <c r="C52" s="16" t="s">
        <v>74</v>
      </c>
      <c r="D52" s="19">
        <v>203</v>
      </c>
      <c r="E52" s="16" t="s">
        <v>38</v>
      </c>
      <c r="F52" s="70">
        <v>95000</v>
      </c>
      <c r="G52" s="77">
        <v>36942</v>
      </c>
      <c r="H52" s="71">
        <f>ROUND(F52/36,0)</f>
        <v>2639</v>
      </c>
      <c r="I52" s="69">
        <f t="shared" si="23"/>
        <v>408</v>
      </c>
      <c r="J52" s="99">
        <f t="shared" si="21"/>
        <v>3047</v>
      </c>
      <c r="K52" s="106">
        <f t="shared" si="22"/>
        <v>34303</v>
      </c>
    </row>
    <row r="53" spans="1:11" ht="15.75">
      <c r="A53" s="15">
        <v>9</v>
      </c>
      <c r="B53" s="14" t="s">
        <v>73</v>
      </c>
      <c r="C53" s="16" t="s">
        <v>214</v>
      </c>
      <c r="D53" s="19">
        <v>341</v>
      </c>
      <c r="E53" s="16" t="s">
        <v>38</v>
      </c>
      <c r="F53" s="70">
        <v>110000</v>
      </c>
      <c r="G53" s="77">
        <v>61088</v>
      </c>
      <c r="H53" s="71">
        <v>3057</v>
      </c>
      <c r="I53" s="69">
        <f t="shared" si="23"/>
        <v>674</v>
      </c>
      <c r="J53" s="99">
        <f t="shared" si="21"/>
        <v>3731</v>
      </c>
      <c r="K53" s="106">
        <f t="shared" si="22"/>
        <v>58031</v>
      </c>
    </row>
    <row r="54" spans="1:11" ht="15.75">
      <c r="A54" s="15">
        <v>10</v>
      </c>
      <c r="B54" s="14" t="s">
        <v>73</v>
      </c>
      <c r="C54" s="16" t="s">
        <v>96</v>
      </c>
      <c r="D54" s="19">
        <v>221</v>
      </c>
      <c r="E54" s="16" t="s">
        <v>38</v>
      </c>
      <c r="F54" s="70">
        <v>100000</v>
      </c>
      <c r="G54" s="77">
        <v>41662</v>
      </c>
      <c r="H54" s="71">
        <f>ROUND(F54/36,0)</f>
        <v>2778</v>
      </c>
      <c r="I54" s="69">
        <f t="shared" si="23"/>
        <v>460</v>
      </c>
      <c r="J54" s="99">
        <f t="shared" si="21"/>
        <v>3238</v>
      </c>
      <c r="K54" s="106">
        <f t="shared" si="22"/>
        <v>38884</v>
      </c>
    </row>
    <row r="55" spans="1:11" ht="16.5">
      <c r="A55" s="15"/>
      <c r="B55" s="13" t="s">
        <v>4</v>
      </c>
      <c r="C55" s="20"/>
      <c r="D55" s="20"/>
      <c r="E55" s="20"/>
      <c r="F55" s="72">
        <f t="shared" ref="F55" si="24">SUM(F45:F54)</f>
        <v>1145000</v>
      </c>
      <c r="G55" s="72">
        <f>SUM(G45:G54)</f>
        <v>368173</v>
      </c>
      <c r="H55" s="72">
        <f t="shared" ref="H55:K55" si="25">SUM(H45:H54)</f>
        <v>31807</v>
      </c>
      <c r="I55" s="72">
        <f>SUM(I45:I54)</f>
        <v>4064</v>
      </c>
      <c r="J55" s="72">
        <f t="shared" si="25"/>
        <v>35871</v>
      </c>
      <c r="K55" s="72">
        <f t="shared" si="25"/>
        <v>336366</v>
      </c>
    </row>
    <row r="56" spans="1:11" ht="16.5">
      <c r="A56" s="28"/>
      <c r="B56" s="29"/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6.5">
      <c r="A57" s="28"/>
      <c r="B57" s="29" t="s">
        <v>14</v>
      </c>
      <c r="C57" s="30"/>
      <c r="D57" s="30"/>
      <c r="E57" s="30"/>
      <c r="F57" s="78"/>
      <c r="G57" s="79"/>
      <c r="H57" s="76"/>
      <c r="I57" s="94"/>
      <c r="J57" s="76"/>
      <c r="K57" s="55"/>
    </row>
    <row r="58" spans="1:11" ht="15.75">
      <c r="A58" s="15">
        <v>1</v>
      </c>
      <c r="B58" s="14" t="s">
        <v>14</v>
      </c>
      <c r="C58" s="16" t="s">
        <v>48</v>
      </c>
      <c r="D58" s="17">
        <v>138</v>
      </c>
      <c r="E58" s="16" t="s">
        <v>38</v>
      </c>
      <c r="F58" s="70">
        <v>100000</v>
      </c>
      <c r="G58" s="77">
        <v>30550</v>
      </c>
      <c r="H58" s="71">
        <f t="shared" ref="H58:H68" si="26">ROUND(F58/36,0)</f>
        <v>2778</v>
      </c>
      <c r="I58" s="69">
        <f>ROUND(G58*13%*31/365,0)</f>
        <v>337</v>
      </c>
      <c r="J58" s="99">
        <f>SUM(H58:I58)</f>
        <v>3115</v>
      </c>
      <c r="K58" s="106">
        <f t="shared" ref="K58:K68" si="27">G58-H58</f>
        <v>27772</v>
      </c>
    </row>
    <row r="59" spans="1:11" ht="15.75">
      <c r="A59" s="15">
        <v>2</v>
      </c>
      <c r="B59" s="14" t="s">
        <v>14</v>
      </c>
      <c r="C59" s="16" t="s">
        <v>59</v>
      </c>
      <c r="D59" s="17">
        <v>152</v>
      </c>
      <c r="E59" s="16" t="s">
        <v>38</v>
      </c>
      <c r="F59" s="70">
        <v>55000</v>
      </c>
      <c r="G59" s="77">
        <v>18328</v>
      </c>
      <c r="H59" s="71">
        <f t="shared" si="26"/>
        <v>1528</v>
      </c>
      <c r="I59" s="69">
        <f t="shared" ref="I59:I68" si="28">ROUND(G59*13%*31/365,0)</f>
        <v>202</v>
      </c>
      <c r="J59" s="99">
        <f t="shared" ref="J59:J68" si="29">SUM(H59:I59)</f>
        <v>1730</v>
      </c>
      <c r="K59" s="106">
        <f t="shared" si="27"/>
        <v>16800</v>
      </c>
    </row>
    <row r="60" spans="1:11" ht="15.75">
      <c r="A60" s="15">
        <v>3</v>
      </c>
      <c r="B60" s="14" t="s">
        <v>317</v>
      </c>
      <c r="C60" s="16" t="s">
        <v>318</v>
      </c>
      <c r="D60" s="17">
        <v>38</v>
      </c>
      <c r="E60" s="16" t="s">
        <v>38</v>
      </c>
      <c r="F60" s="70">
        <v>135000</v>
      </c>
      <c r="G60" s="77">
        <v>135000</v>
      </c>
      <c r="H60" s="71">
        <f t="shared" ref="H60" si="30">ROUND(F60/36,0)</f>
        <v>3750</v>
      </c>
      <c r="I60" s="69">
        <v>2020</v>
      </c>
      <c r="J60" s="99">
        <f t="shared" ref="J60" si="31">SUM(H60:I60)</f>
        <v>5770</v>
      </c>
      <c r="K60" s="106">
        <f t="shared" ref="K60" si="32">G60-H60</f>
        <v>131250</v>
      </c>
    </row>
    <row r="61" spans="1:11" ht="15.75">
      <c r="A61" s="15">
        <v>4</v>
      </c>
      <c r="B61" s="14" t="s">
        <v>15</v>
      </c>
      <c r="C61" s="16" t="s">
        <v>49</v>
      </c>
      <c r="D61" s="17">
        <v>175</v>
      </c>
      <c r="E61" s="16" t="s">
        <v>38</v>
      </c>
      <c r="F61" s="70">
        <v>75000</v>
      </c>
      <c r="G61" s="77">
        <v>27091</v>
      </c>
      <c r="H61" s="71">
        <f t="shared" si="26"/>
        <v>2083</v>
      </c>
      <c r="I61" s="69">
        <f t="shared" si="28"/>
        <v>299</v>
      </c>
      <c r="J61" s="99">
        <f t="shared" si="29"/>
        <v>2382</v>
      </c>
      <c r="K61" s="106">
        <f t="shared" si="27"/>
        <v>25008</v>
      </c>
    </row>
    <row r="62" spans="1:11" ht="15.75">
      <c r="A62" s="15">
        <v>5</v>
      </c>
      <c r="B62" s="14" t="s">
        <v>15</v>
      </c>
      <c r="C62" s="16" t="s">
        <v>52</v>
      </c>
      <c r="D62" s="17">
        <v>178</v>
      </c>
      <c r="E62" s="16" t="s">
        <v>38</v>
      </c>
      <c r="F62" s="70">
        <v>95000</v>
      </c>
      <c r="G62" s="77">
        <v>34303</v>
      </c>
      <c r="H62" s="71">
        <f t="shared" si="26"/>
        <v>2639</v>
      </c>
      <c r="I62" s="69">
        <f t="shared" si="28"/>
        <v>379</v>
      </c>
      <c r="J62" s="99">
        <f t="shared" si="29"/>
        <v>3018</v>
      </c>
      <c r="K62" s="106">
        <f t="shared" si="27"/>
        <v>31664</v>
      </c>
    </row>
    <row r="63" spans="1:11" ht="15.75">
      <c r="A63" s="15">
        <v>6</v>
      </c>
      <c r="B63" s="14" t="s">
        <v>15</v>
      </c>
      <c r="C63" s="16" t="s">
        <v>319</v>
      </c>
      <c r="D63" s="17">
        <v>40</v>
      </c>
      <c r="E63" s="16" t="s">
        <v>38</v>
      </c>
      <c r="F63" s="70">
        <v>110000</v>
      </c>
      <c r="G63" s="77">
        <v>110000</v>
      </c>
      <c r="H63" s="71">
        <f t="shared" ref="H63" si="33">ROUND(F63/36,0)</f>
        <v>3056</v>
      </c>
      <c r="I63" s="69">
        <v>1333</v>
      </c>
      <c r="J63" s="99">
        <f t="shared" ref="J63" si="34">SUM(H63:I63)</f>
        <v>4389</v>
      </c>
      <c r="K63" s="106">
        <f t="shared" ref="K63" si="35">G63-H63</f>
        <v>106944</v>
      </c>
    </row>
    <row r="64" spans="1:11" ht="15.75">
      <c r="A64" s="15">
        <v>7</v>
      </c>
      <c r="B64" s="14" t="s">
        <v>97</v>
      </c>
      <c r="C64" s="16" t="s">
        <v>99</v>
      </c>
      <c r="D64" s="17">
        <v>206</v>
      </c>
      <c r="E64" s="16" t="s">
        <v>38</v>
      </c>
      <c r="F64" s="70">
        <v>130000</v>
      </c>
      <c r="G64" s="77">
        <v>54169</v>
      </c>
      <c r="H64" s="71">
        <f t="shared" si="26"/>
        <v>3611</v>
      </c>
      <c r="I64" s="69">
        <f t="shared" si="28"/>
        <v>598</v>
      </c>
      <c r="J64" s="99">
        <f t="shared" si="29"/>
        <v>4209</v>
      </c>
      <c r="K64" s="106">
        <f t="shared" si="27"/>
        <v>50558</v>
      </c>
    </row>
    <row r="65" spans="1:11" ht="15.75">
      <c r="A65" s="15">
        <v>8</v>
      </c>
      <c r="B65" s="14" t="s">
        <v>97</v>
      </c>
      <c r="C65" s="16" t="s">
        <v>231</v>
      </c>
      <c r="D65" s="17">
        <v>356</v>
      </c>
      <c r="E65" s="16" t="s">
        <v>38</v>
      </c>
      <c r="F65" s="70">
        <v>99000</v>
      </c>
      <c r="G65" s="77">
        <v>55320</v>
      </c>
      <c r="H65" s="71">
        <f>ROUND(F65/34,0)</f>
        <v>2912</v>
      </c>
      <c r="I65" s="69">
        <f t="shared" si="28"/>
        <v>611</v>
      </c>
      <c r="J65" s="99">
        <f t="shared" si="29"/>
        <v>3523</v>
      </c>
      <c r="K65" s="106">
        <f t="shared" si="27"/>
        <v>52408</v>
      </c>
    </row>
    <row r="66" spans="1:11" ht="15.75">
      <c r="A66" s="15">
        <v>9</v>
      </c>
      <c r="B66" s="14" t="s">
        <v>117</v>
      </c>
      <c r="C66" s="16" t="s">
        <v>118</v>
      </c>
      <c r="D66" s="17">
        <v>242</v>
      </c>
      <c r="E66" s="16" t="s">
        <v>38</v>
      </c>
      <c r="F66" s="70">
        <v>85000</v>
      </c>
      <c r="G66" s="77">
        <v>37780</v>
      </c>
      <c r="H66" s="71">
        <f t="shared" si="26"/>
        <v>2361</v>
      </c>
      <c r="I66" s="69">
        <f t="shared" si="28"/>
        <v>417</v>
      </c>
      <c r="J66" s="99">
        <f t="shared" si="29"/>
        <v>2778</v>
      </c>
      <c r="K66" s="106">
        <f t="shared" si="27"/>
        <v>35419</v>
      </c>
    </row>
    <row r="67" spans="1:11" ht="15.75">
      <c r="A67" s="15">
        <v>10</v>
      </c>
      <c r="B67" s="14" t="s">
        <v>117</v>
      </c>
      <c r="C67" s="16" t="s">
        <v>119</v>
      </c>
      <c r="D67" s="17">
        <v>243</v>
      </c>
      <c r="E67" s="16" t="s">
        <v>38</v>
      </c>
      <c r="F67" s="70">
        <v>100000</v>
      </c>
      <c r="G67" s="77">
        <v>44440</v>
      </c>
      <c r="H67" s="71">
        <f t="shared" si="26"/>
        <v>2778</v>
      </c>
      <c r="I67" s="69">
        <f t="shared" si="28"/>
        <v>491</v>
      </c>
      <c r="J67" s="99">
        <f t="shared" si="29"/>
        <v>3269</v>
      </c>
      <c r="K67" s="106">
        <f t="shared" si="27"/>
        <v>41662</v>
      </c>
    </row>
    <row r="68" spans="1:11" ht="15.75">
      <c r="A68" s="15">
        <v>11</v>
      </c>
      <c r="B68" s="14" t="s">
        <v>117</v>
      </c>
      <c r="C68" s="16" t="s">
        <v>186</v>
      </c>
      <c r="D68" s="17">
        <v>307</v>
      </c>
      <c r="E68" s="16" t="s">
        <v>38</v>
      </c>
      <c r="F68" s="70">
        <v>190000</v>
      </c>
      <c r="G68" s="77">
        <v>94996</v>
      </c>
      <c r="H68" s="71">
        <f t="shared" si="26"/>
        <v>5278</v>
      </c>
      <c r="I68" s="69">
        <f t="shared" si="28"/>
        <v>1049</v>
      </c>
      <c r="J68" s="99">
        <f t="shared" si="29"/>
        <v>6327</v>
      </c>
      <c r="K68" s="106">
        <f t="shared" si="27"/>
        <v>89718</v>
      </c>
    </row>
    <row r="69" spans="1:11" ht="16.5">
      <c r="A69" s="14"/>
      <c r="B69" s="13" t="s">
        <v>4</v>
      </c>
      <c r="C69" s="20"/>
      <c r="D69" s="20"/>
      <c r="E69" s="20"/>
      <c r="F69" s="72">
        <f t="shared" ref="F69:K69" si="36">SUM(F58:F68)</f>
        <v>1174000</v>
      </c>
      <c r="G69" s="72">
        <f t="shared" si="36"/>
        <v>641977</v>
      </c>
      <c r="H69" s="72">
        <f t="shared" si="36"/>
        <v>32774</v>
      </c>
      <c r="I69" s="72">
        <f t="shared" si="36"/>
        <v>7736</v>
      </c>
      <c r="J69" s="100">
        <f t="shared" si="36"/>
        <v>40510</v>
      </c>
      <c r="K69" s="100">
        <f t="shared" si="36"/>
        <v>609203</v>
      </c>
    </row>
    <row r="70" spans="1:11" ht="16.5">
      <c r="A70" s="34"/>
      <c r="B70" s="29"/>
      <c r="C70" s="30"/>
      <c r="D70" s="30"/>
      <c r="E70" s="30"/>
      <c r="F70" s="78"/>
      <c r="G70" s="79"/>
      <c r="H70" s="74"/>
      <c r="I70" s="80"/>
      <c r="J70" s="74"/>
      <c r="K70" s="55"/>
    </row>
    <row r="71" spans="1:11" ht="16.5">
      <c r="A71" s="34"/>
      <c r="B71" s="29" t="s">
        <v>16</v>
      </c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5.75">
      <c r="A72" s="14">
        <v>1</v>
      </c>
      <c r="B72" s="14" t="s">
        <v>17</v>
      </c>
      <c r="C72" s="16" t="s">
        <v>69</v>
      </c>
      <c r="D72" s="17">
        <v>142</v>
      </c>
      <c r="E72" s="16" t="s">
        <v>38</v>
      </c>
      <c r="F72" s="70">
        <v>140000</v>
      </c>
      <c r="G72" s="77">
        <v>46664</v>
      </c>
      <c r="H72" s="71">
        <f t="shared" ref="H72:H83" si="37">ROUND(F72/36,0)</f>
        <v>3889</v>
      </c>
      <c r="I72" s="69">
        <f>ROUND(G72*13%*31/365,0)</f>
        <v>515</v>
      </c>
      <c r="J72" s="99">
        <f t="shared" ref="J72:J84" si="38">SUM(H72:I72)</f>
        <v>4404</v>
      </c>
      <c r="K72" s="106">
        <f t="shared" ref="K72:K84" si="39">G72-H72</f>
        <v>42775</v>
      </c>
    </row>
    <row r="73" spans="1:11" ht="15.75">
      <c r="A73" s="14">
        <v>2</v>
      </c>
      <c r="B73" s="14" t="s">
        <v>17</v>
      </c>
      <c r="C73" s="16" t="s">
        <v>174</v>
      </c>
      <c r="D73" s="17">
        <v>299</v>
      </c>
      <c r="E73" s="16" t="s">
        <v>38</v>
      </c>
      <c r="F73" s="70">
        <v>200000</v>
      </c>
      <c r="G73" s="77">
        <v>97148</v>
      </c>
      <c r="H73" s="71">
        <f>ROUND(F73/35,0)</f>
        <v>5714</v>
      </c>
      <c r="I73" s="69">
        <f t="shared" ref="I73:I84" si="40">ROUND(G73*13%*31/365,0)</f>
        <v>1073</v>
      </c>
      <c r="J73" s="99">
        <f t="shared" si="38"/>
        <v>6787</v>
      </c>
      <c r="K73" s="106">
        <f t="shared" si="39"/>
        <v>91434</v>
      </c>
    </row>
    <row r="74" spans="1:11" ht="15.75">
      <c r="A74" s="14">
        <v>3</v>
      </c>
      <c r="B74" s="14" t="s">
        <v>17</v>
      </c>
      <c r="C74" s="16" t="s">
        <v>264</v>
      </c>
      <c r="D74" s="17">
        <v>389</v>
      </c>
      <c r="E74" s="16" t="s">
        <v>78</v>
      </c>
      <c r="F74" s="70">
        <v>260000</v>
      </c>
      <c r="G74" s="77">
        <v>187780</v>
      </c>
      <c r="H74" s="71">
        <v>7222</v>
      </c>
      <c r="I74" s="69">
        <f t="shared" si="40"/>
        <v>2073</v>
      </c>
      <c r="J74" s="99">
        <f>SUM(H74:I74)</f>
        <v>9295</v>
      </c>
      <c r="K74" s="106">
        <f t="shared" si="39"/>
        <v>180558</v>
      </c>
    </row>
    <row r="75" spans="1:11" ht="15.75">
      <c r="A75" s="14">
        <v>4</v>
      </c>
      <c r="B75" s="14" t="s">
        <v>187</v>
      </c>
      <c r="C75" s="16" t="s">
        <v>188</v>
      </c>
      <c r="D75" s="17">
        <v>312</v>
      </c>
      <c r="E75" s="16" t="s">
        <v>38</v>
      </c>
      <c r="F75" s="70">
        <v>135000</v>
      </c>
      <c r="G75" s="77">
        <v>67500</v>
      </c>
      <c r="H75" s="71">
        <f>ROUND(F75/36,0)</f>
        <v>3750</v>
      </c>
      <c r="I75" s="69">
        <f t="shared" si="40"/>
        <v>745</v>
      </c>
      <c r="J75" s="99">
        <f t="shared" si="38"/>
        <v>4495</v>
      </c>
      <c r="K75" s="106">
        <f t="shared" si="39"/>
        <v>63750</v>
      </c>
    </row>
    <row r="76" spans="1:11" ht="15.75">
      <c r="A76" s="14">
        <v>5</v>
      </c>
      <c r="B76" s="14" t="s">
        <v>187</v>
      </c>
      <c r="C76" s="16" t="s">
        <v>239</v>
      </c>
      <c r="D76" s="17">
        <v>360</v>
      </c>
      <c r="E76" s="16" t="s">
        <v>38</v>
      </c>
      <c r="F76" s="70">
        <v>125000</v>
      </c>
      <c r="G76" s="77">
        <v>76392</v>
      </c>
      <c r="H76" s="71">
        <f>ROUND(F76/36,0)</f>
        <v>3472</v>
      </c>
      <c r="I76" s="69">
        <f t="shared" si="40"/>
        <v>843</v>
      </c>
      <c r="J76" s="99">
        <f t="shared" si="38"/>
        <v>4315</v>
      </c>
      <c r="K76" s="106">
        <f t="shared" si="39"/>
        <v>72920</v>
      </c>
    </row>
    <row r="77" spans="1:11" ht="15.75">
      <c r="A77" s="14">
        <v>6</v>
      </c>
      <c r="B77" s="14" t="s">
        <v>187</v>
      </c>
      <c r="C77" s="16" t="s">
        <v>212</v>
      </c>
      <c r="D77" s="17">
        <v>331</v>
      </c>
      <c r="E77" s="16" t="s">
        <v>38</v>
      </c>
      <c r="F77" s="70">
        <v>120000</v>
      </c>
      <c r="G77" s="77">
        <v>66672</v>
      </c>
      <c r="H77" s="71">
        <v>3333</v>
      </c>
      <c r="I77" s="69">
        <f t="shared" si="40"/>
        <v>736</v>
      </c>
      <c r="J77" s="99">
        <f t="shared" si="38"/>
        <v>4069</v>
      </c>
      <c r="K77" s="106">
        <f t="shared" si="39"/>
        <v>63339</v>
      </c>
    </row>
    <row r="78" spans="1:11" ht="15.75">
      <c r="A78" s="14">
        <v>7</v>
      </c>
      <c r="B78" s="14" t="s">
        <v>62</v>
      </c>
      <c r="C78" s="16" t="s">
        <v>61</v>
      </c>
      <c r="D78" s="17">
        <v>188</v>
      </c>
      <c r="E78" s="16" t="s">
        <v>38</v>
      </c>
      <c r="F78" s="70">
        <v>100000</v>
      </c>
      <c r="G78" s="77">
        <v>38884</v>
      </c>
      <c r="H78" s="71">
        <f t="shared" si="37"/>
        <v>2778</v>
      </c>
      <c r="I78" s="69">
        <f t="shared" si="40"/>
        <v>429</v>
      </c>
      <c r="J78" s="99">
        <f t="shared" si="38"/>
        <v>3207</v>
      </c>
      <c r="K78" s="106">
        <f t="shared" si="39"/>
        <v>36106</v>
      </c>
    </row>
    <row r="79" spans="1:11" ht="15.75">
      <c r="A79" s="14">
        <v>8</v>
      </c>
      <c r="B79" s="14" t="s">
        <v>62</v>
      </c>
      <c r="C79" s="16" t="s">
        <v>63</v>
      </c>
      <c r="D79" s="17">
        <v>189</v>
      </c>
      <c r="E79" s="16" t="s">
        <v>38</v>
      </c>
      <c r="F79" s="70">
        <v>100000</v>
      </c>
      <c r="G79" s="77">
        <v>38884</v>
      </c>
      <c r="H79" s="71">
        <f t="shared" si="37"/>
        <v>2778</v>
      </c>
      <c r="I79" s="69">
        <f t="shared" si="40"/>
        <v>429</v>
      </c>
      <c r="J79" s="99">
        <f t="shared" si="38"/>
        <v>3207</v>
      </c>
      <c r="K79" s="106">
        <f t="shared" si="39"/>
        <v>36106</v>
      </c>
    </row>
    <row r="80" spans="1:11" ht="15.75">
      <c r="A80" s="14">
        <v>9</v>
      </c>
      <c r="B80" s="14" t="s">
        <v>62</v>
      </c>
      <c r="C80" s="16" t="s">
        <v>291</v>
      </c>
      <c r="D80" s="17">
        <v>423</v>
      </c>
      <c r="E80" s="16" t="s">
        <v>38</v>
      </c>
      <c r="F80" s="70">
        <v>75000</v>
      </c>
      <c r="G80" s="77">
        <v>64585</v>
      </c>
      <c r="H80" s="71">
        <f t="shared" si="37"/>
        <v>2083</v>
      </c>
      <c r="I80" s="69">
        <f t="shared" si="40"/>
        <v>713</v>
      </c>
      <c r="J80" s="99">
        <f t="shared" si="38"/>
        <v>2796</v>
      </c>
      <c r="K80" s="106">
        <f t="shared" si="39"/>
        <v>62502</v>
      </c>
    </row>
    <row r="81" spans="1:11" ht="15.75">
      <c r="A81" s="14">
        <v>10</v>
      </c>
      <c r="B81" s="14" t="s">
        <v>62</v>
      </c>
      <c r="C81" s="16" t="s">
        <v>65</v>
      </c>
      <c r="D81" s="17">
        <v>34</v>
      </c>
      <c r="E81" s="16" t="s">
        <v>38</v>
      </c>
      <c r="F81" s="70">
        <v>130000</v>
      </c>
      <c r="G81" s="77">
        <v>130000</v>
      </c>
      <c r="H81" s="71">
        <f t="shared" ref="H81" si="41">ROUND(F81/36,0)</f>
        <v>3611</v>
      </c>
      <c r="I81" s="69">
        <v>2315</v>
      </c>
      <c r="J81" s="99">
        <f t="shared" ref="J81" si="42">SUM(H81:I81)</f>
        <v>5926</v>
      </c>
      <c r="K81" s="106">
        <f t="shared" ref="K81" si="43">G81-H81</f>
        <v>126389</v>
      </c>
    </row>
    <row r="82" spans="1:11" ht="15.75">
      <c r="A82" s="14">
        <v>11</v>
      </c>
      <c r="B82" s="14" t="s">
        <v>66</v>
      </c>
      <c r="C82" s="16" t="s">
        <v>68</v>
      </c>
      <c r="D82" s="17">
        <v>196</v>
      </c>
      <c r="E82" s="16" t="s">
        <v>38</v>
      </c>
      <c r="F82" s="70">
        <v>45000</v>
      </c>
      <c r="G82" s="77">
        <v>17500</v>
      </c>
      <c r="H82" s="71">
        <f t="shared" si="37"/>
        <v>1250</v>
      </c>
      <c r="I82" s="69">
        <f t="shared" si="40"/>
        <v>193</v>
      </c>
      <c r="J82" s="99">
        <f t="shared" si="38"/>
        <v>1443</v>
      </c>
      <c r="K82" s="106">
        <f t="shared" si="39"/>
        <v>16250</v>
      </c>
    </row>
    <row r="83" spans="1:11" ht="15.75">
      <c r="A83" s="14">
        <v>12</v>
      </c>
      <c r="B83" s="14" t="s">
        <v>66</v>
      </c>
      <c r="C83" s="16" t="s">
        <v>189</v>
      </c>
      <c r="D83" s="17">
        <v>313</v>
      </c>
      <c r="E83" s="16" t="s">
        <v>38</v>
      </c>
      <c r="F83" s="70">
        <v>195000</v>
      </c>
      <c r="G83" s="77">
        <v>97494</v>
      </c>
      <c r="H83" s="71">
        <f t="shared" si="37"/>
        <v>5417</v>
      </c>
      <c r="I83" s="69">
        <f t="shared" si="40"/>
        <v>1076</v>
      </c>
      <c r="J83" s="99">
        <f t="shared" si="38"/>
        <v>6493</v>
      </c>
      <c r="K83" s="106">
        <f t="shared" si="39"/>
        <v>92077</v>
      </c>
    </row>
    <row r="84" spans="1:11" ht="15.75">
      <c r="A84" s="14">
        <v>13</v>
      </c>
      <c r="B84" s="14" t="s">
        <v>16</v>
      </c>
      <c r="C84" s="16" t="s">
        <v>256</v>
      </c>
      <c r="D84" s="17">
        <v>382</v>
      </c>
      <c r="E84" s="16" t="s">
        <v>38</v>
      </c>
      <c r="F84" s="70">
        <v>85000</v>
      </c>
      <c r="G84" s="77">
        <v>58281</v>
      </c>
      <c r="H84" s="71">
        <v>2429</v>
      </c>
      <c r="I84" s="69">
        <f t="shared" si="40"/>
        <v>643</v>
      </c>
      <c r="J84" s="99">
        <f t="shared" si="38"/>
        <v>3072</v>
      </c>
      <c r="K84" s="108">
        <f t="shared" si="39"/>
        <v>55852</v>
      </c>
    </row>
    <row r="85" spans="1:11" ht="16.5">
      <c r="A85" s="27"/>
      <c r="B85" s="13" t="s">
        <v>4</v>
      </c>
      <c r="C85" s="20"/>
      <c r="D85" s="20"/>
      <c r="E85" s="20"/>
      <c r="F85" s="72">
        <f t="shared" ref="F85:K85" si="44">SUM(F72:F84)</f>
        <v>1710000</v>
      </c>
      <c r="G85" s="72">
        <f t="shared" si="44"/>
        <v>987784</v>
      </c>
      <c r="H85" s="72">
        <f t="shared" si="44"/>
        <v>47726</v>
      </c>
      <c r="I85" s="72">
        <f t="shared" si="44"/>
        <v>11783</v>
      </c>
      <c r="J85" s="100">
        <f t="shared" si="44"/>
        <v>59509</v>
      </c>
      <c r="K85" s="100">
        <f t="shared" si="44"/>
        <v>940058</v>
      </c>
    </row>
    <row r="86" spans="1:11" ht="16.5">
      <c r="A86" s="37"/>
      <c r="B86" s="29"/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6.5">
      <c r="A87" s="34"/>
      <c r="B87" s="29" t="s">
        <v>282</v>
      </c>
      <c r="C87" s="30"/>
      <c r="D87" s="30"/>
      <c r="E87" s="30"/>
      <c r="F87" s="78"/>
      <c r="G87" s="79"/>
      <c r="H87" s="74"/>
      <c r="I87" s="80"/>
      <c r="J87" s="74"/>
      <c r="K87" s="55"/>
    </row>
    <row r="88" spans="1:11" ht="16.5">
      <c r="A88" s="14">
        <v>1</v>
      </c>
      <c r="B88" s="67" t="s">
        <v>84</v>
      </c>
      <c r="C88" s="16" t="s">
        <v>283</v>
      </c>
      <c r="D88" s="22">
        <v>346</v>
      </c>
      <c r="E88" s="22" t="s">
        <v>78</v>
      </c>
      <c r="F88" s="85">
        <v>60000</v>
      </c>
      <c r="G88" s="77">
        <v>34995</v>
      </c>
      <c r="H88" s="71">
        <f>ROUND(F88/36,0)</f>
        <v>1667</v>
      </c>
      <c r="I88" s="69">
        <f>ROUND(G88*13%*31/365,0)</f>
        <v>386</v>
      </c>
      <c r="J88" s="104">
        <f>SUM(H88:I88)</f>
        <v>2053</v>
      </c>
      <c r="K88" s="106">
        <f t="shared" ref="K88" si="45">G88-H88</f>
        <v>33328</v>
      </c>
    </row>
    <row r="89" spans="1:11" ht="16.5">
      <c r="A89" s="34"/>
      <c r="B89" s="56" t="s">
        <v>4</v>
      </c>
      <c r="C89" s="30"/>
      <c r="D89" s="30"/>
      <c r="E89" s="30"/>
      <c r="F89" s="97">
        <f t="shared" ref="F89:K89" si="46">SUM(F88:F88)</f>
        <v>60000</v>
      </c>
      <c r="G89" s="97">
        <f t="shared" si="46"/>
        <v>34995</v>
      </c>
      <c r="H89" s="72">
        <f t="shared" si="46"/>
        <v>1667</v>
      </c>
      <c r="I89" s="72">
        <f t="shared" si="46"/>
        <v>386</v>
      </c>
      <c r="J89" s="72">
        <f t="shared" si="46"/>
        <v>2053</v>
      </c>
      <c r="K89" s="131">
        <f t="shared" si="46"/>
        <v>33328</v>
      </c>
    </row>
    <row r="90" spans="1:11" ht="16.5">
      <c r="A90" s="37"/>
      <c r="B90" s="29"/>
      <c r="C90" s="30"/>
      <c r="D90" s="30"/>
      <c r="E90" s="30"/>
      <c r="F90" s="78"/>
      <c r="G90" s="79"/>
      <c r="H90" s="74"/>
      <c r="I90" s="80"/>
      <c r="J90" s="74"/>
      <c r="K90" s="55"/>
    </row>
    <row r="91" spans="1:11" ht="16.5">
      <c r="A91" s="37"/>
      <c r="B91" s="29" t="s">
        <v>18</v>
      </c>
      <c r="C91" s="30"/>
      <c r="D91" s="30"/>
      <c r="E91" s="30"/>
      <c r="F91" s="78"/>
      <c r="G91" s="79"/>
      <c r="H91" s="76"/>
      <c r="I91" s="80"/>
      <c r="J91" s="76"/>
      <c r="K91" s="55"/>
    </row>
    <row r="92" spans="1:11" ht="15.75">
      <c r="A92" s="27">
        <v>1</v>
      </c>
      <c r="B92" s="14" t="s">
        <v>18</v>
      </c>
      <c r="C92" s="16" t="s">
        <v>192</v>
      </c>
      <c r="D92" s="17">
        <v>315</v>
      </c>
      <c r="E92" s="16" t="s">
        <v>38</v>
      </c>
      <c r="F92" s="77">
        <v>100000</v>
      </c>
      <c r="G92" s="77">
        <v>49996</v>
      </c>
      <c r="H92" s="71">
        <f>ROUND(F92/36,0)</f>
        <v>2778</v>
      </c>
      <c r="I92" s="69">
        <f>ROUND(G92*13%*31/365,0)</f>
        <v>552</v>
      </c>
      <c r="J92" s="99">
        <f t="shared" ref="J92:J97" si="47">SUM(H92:I92)</f>
        <v>3330</v>
      </c>
      <c r="K92" s="106">
        <f t="shared" ref="K92:K97" si="48">G92-H92</f>
        <v>47218</v>
      </c>
    </row>
    <row r="93" spans="1:11" ht="15.75">
      <c r="A93" s="27">
        <v>2</v>
      </c>
      <c r="B93" s="14" t="s">
        <v>18</v>
      </c>
      <c r="C93" s="16" t="s">
        <v>193</v>
      </c>
      <c r="D93" s="17">
        <v>316</v>
      </c>
      <c r="E93" s="16" t="s">
        <v>38</v>
      </c>
      <c r="F93" s="77">
        <v>65000</v>
      </c>
      <c r="G93" s="77">
        <v>32492</v>
      </c>
      <c r="H93" s="71">
        <f>ROUND(F93/36,0)</f>
        <v>1806</v>
      </c>
      <c r="I93" s="69">
        <f t="shared" ref="I93:I97" si="49">ROUND(G93*13%*31/365,0)</f>
        <v>359</v>
      </c>
      <c r="J93" s="99">
        <f t="shared" si="47"/>
        <v>2165</v>
      </c>
      <c r="K93" s="106">
        <f t="shared" si="48"/>
        <v>30686</v>
      </c>
    </row>
    <row r="94" spans="1:11" ht="15.75">
      <c r="A94" s="27">
        <v>3</v>
      </c>
      <c r="B94" s="14" t="s">
        <v>222</v>
      </c>
      <c r="C94" s="16" t="s">
        <v>223</v>
      </c>
      <c r="D94" s="17">
        <v>350</v>
      </c>
      <c r="E94" s="16" t="s">
        <v>38</v>
      </c>
      <c r="F94" s="77">
        <v>90000</v>
      </c>
      <c r="G94" s="77">
        <v>52500</v>
      </c>
      <c r="H94" s="71">
        <f>ROUND(F94/36,0)</f>
        <v>2500</v>
      </c>
      <c r="I94" s="69">
        <f t="shared" si="49"/>
        <v>580</v>
      </c>
      <c r="J94" s="99">
        <f t="shared" si="47"/>
        <v>3080</v>
      </c>
      <c r="K94" s="106">
        <f t="shared" si="48"/>
        <v>50000</v>
      </c>
    </row>
    <row r="95" spans="1:11" ht="15.75">
      <c r="A95" s="27">
        <v>4</v>
      </c>
      <c r="B95" s="14" t="s">
        <v>71</v>
      </c>
      <c r="C95" s="16" t="s">
        <v>196</v>
      </c>
      <c r="D95" s="17">
        <v>318</v>
      </c>
      <c r="E95" s="16" t="s">
        <v>38</v>
      </c>
      <c r="F95" s="77">
        <v>40000</v>
      </c>
      <c r="G95" s="77">
        <v>12316</v>
      </c>
      <c r="H95" s="71">
        <f>ROUND(F95/26,0)</f>
        <v>1538</v>
      </c>
      <c r="I95" s="69">
        <f t="shared" si="49"/>
        <v>136</v>
      </c>
      <c r="J95" s="99">
        <f t="shared" si="47"/>
        <v>1674</v>
      </c>
      <c r="K95" s="106">
        <f t="shared" si="48"/>
        <v>10778</v>
      </c>
    </row>
    <row r="96" spans="1:11" ht="15.75">
      <c r="A96" s="27">
        <v>5</v>
      </c>
      <c r="B96" s="14" t="s">
        <v>71</v>
      </c>
      <c r="C96" s="16" t="s">
        <v>72</v>
      </c>
      <c r="D96" s="17">
        <v>197</v>
      </c>
      <c r="E96" s="16" t="s">
        <v>38</v>
      </c>
      <c r="F96" s="77">
        <v>90000</v>
      </c>
      <c r="G96" s="77">
        <v>12681</v>
      </c>
      <c r="H96" s="71">
        <v>976</v>
      </c>
      <c r="I96" s="69">
        <f t="shared" si="49"/>
        <v>140</v>
      </c>
      <c r="J96" s="99">
        <f t="shared" si="47"/>
        <v>1116</v>
      </c>
      <c r="K96" s="106">
        <f t="shared" si="48"/>
        <v>11705</v>
      </c>
    </row>
    <row r="97" spans="1:11" ht="15.75">
      <c r="A97" s="27">
        <v>6</v>
      </c>
      <c r="B97" s="14" t="s">
        <v>71</v>
      </c>
      <c r="C97" s="16" t="s">
        <v>172</v>
      </c>
      <c r="D97" s="17">
        <v>297</v>
      </c>
      <c r="E97" s="16" t="s">
        <v>38</v>
      </c>
      <c r="F97" s="77">
        <v>90000</v>
      </c>
      <c r="G97" s="77">
        <v>27684</v>
      </c>
      <c r="H97" s="71">
        <f>ROUND(F97/26,0)</f>
        <v>3462</v>
      </c>
      <c r="I97" s="69">
        <f t="shared" si="49"/>
        <v>306</v>
      </c>
      <c r="J97" s="99">
        <f t="shared" si="47"/>
        <v>3768</v>
      </c>
      <c r="K97" s="106">
        <f t="shared" si="48"/>
        <v>24222</v>
      </c>
    </row>
    <row r="98" spans="1:11" ht="16.5">
      <c r="A98" s="14"/>
      <c r="B98" s="13" t="s">
        <v>4</v>
      </c>
      <c r="C98" s="20"/>
      <c r="D98" s="20"/>
      <c r="E98" s="20"/>
      <c r="F98" s="72">
        <f t="shared" ref="F98:K98" si="50">SUM(F92:F97)</f>
        <v>475000</v>
      </c>
      <c r="G98" s="72">
        <f t="shared" si="50"/>
        <v>187669</v>
      </c>
      <c r="H98" s="72">
        <f t="shared" si="50"/>
        <v>13060</v>
      </c>
      <c r="I98" s="72">
        <f t="shared" si="50"/>
        <v>2073</v>
      </c>
      <c r="J98" s="100">
        <f t="shared" si="50"/>
        <v>15133</v>
      </c>
      <c r="K98" s="100">
        <f t="shared" si="50"/>
        <v>174609</v>
      </c>
    </row>
    <row r="99" spans="1:11" ht="16.5">
      <c r="A99" s="34"/>
      <c r="B99" s="29"/>
      <c r="C99" s="30"/>
      <c r="D99" s="30"/>
      <c r="E99" s="30"/>
      <c r="F99" s="78"/>
      <c r="G99" s="79"/>
      <c r="H99" s="74"/>
      <c r="I99" s="80"/>
      <c r="J99" s="74"/>
      <c r="K99" s="55"/>
    </row>
    <row r="100" spans="1:11" ht="16.5">
      <c r="A100" s="34"/>
      <c r="B100" s="29" t="s">
        <v>79</v>
      </c>
      <c r="C100" s="30"/>
      <c r="D100" s="48"/>
      <c r="E100" s="30"/>
      <c r="F100" s="86"/>
      <c r="G100" s="79"/>
      <c r="H100" s="74"/>
      <c r="I100" s="80"/>
      <c r="J100" s="74"/>
      <c r="K100" s="55"/>
    </row>
    <row r="101" spans="1:11" ht="15.75">
      <c r="A101" s="14">
        <v>1</v>
      </c>
      <c r="B101" s="14" t="s">
        <v>79</v>
      </c>
      <c r="C101" s="16" t="s">
        <v>80</v>
      </c>
      <c r="D101" s="52">
        <v>191</v>
      </c>
      <c r="E101" s="16" t="s">
        <v>78</v>
      </c>
      <c r="F101" s="85">
        <v>100000</v>
      </c>
      <c r="G101" s="77">
        <v>35298</v>
      </c>
      <c r="H101" s="71">
        <f>ROUND(F101/34,0)</f>
        <v>2941</v>
      </c>
      <c r="I101" s="69">
        <f>ROUND(G101*13%*31/365,0)</f>
        <v>390</v>
      </c>
      <c r="J101" s="99">
        <f>SUM(H101:I101)</f>
        <v>3331</v>
      </c>
      <c r="K101" s="106">
        <f t="shared" ref="K101:K114" si="51">G101-H101</f>
        <v>32357</v>
      </c>
    </row>
    <row r="102" spans="1:11" ht="15.75">
      <c r="A102" s="14">
        <v>2</v>
      </c>
      <c r="B102" s="14" t="s">
        <v>79</v>
      </c>
      <c r="C102" s="16" t="s">
        <v>240</v>
      </c>
      <c r="D102" s="52">
        <v>361</v>
      </c>
      <c r="E102" s="16" t="s">
        <v>78</v>
      </c>
      <c r="F102" s="85">
        <v>100000</v>
      </c>
      <c r="G102" s="77">
        <v>58826</v>
      </c>
      <c r="H102" s="71">
        <f>ROUND(F102/34,0)</f>
        <v>2941</v>
      </c>
      <c r="I102" s="69">
        <f t="shared" ref="I102:I114" si="52">ROUND(G102*13%*31/365,0)</f>
        <v>650</v>
      </c>
      <c r="J102" s="99">
        <f t="shared" ref="J102:J113" si="53">SUM(H102:I102)</f>
        <v>3591</v>
      </c>
      <c r="K102" s="106">
        <f t="shared" si="51"/>
        <v>55885</v>
      </c>
    </row>
    <row r="103" spans="1:11" ht="15.75">
      <c r="A103" s="14">
        <v>3</v>
      </c>
      <c r="B103" s="14" t="s">
        <v>79</v>
      </c>
      <c r="C103" s="16" t="s">
        <v>104</v>
      </c>
      <c r="D103" s="52">
        <v>216</v>
      </c>
      <c r="E103" s="16" t="s">
        <v>78</v>
      </c>
      <c r="F103" s="85">
        <v>75000</v>
      </c>
      <c r="G103" s="77">
        <v>31257</v>
      </c>
      <c r="H103" s="71">
        <f>ROUND(F103/36,0)</f>
        <v>2083</v>
      </c>
      <c r="I103" s="69">
        <f t="shared" si="52"/>
        <v>345</v>
      </c>
      <c r="J103" s="99">
        <f t="shared" si="53"/>
        <v>2428</v>
      </c>
      <c r="K103" s="106">
        <f t="shared" si="51"/>
        <v>29174</v>
      </c>
    </row>
    <row r="104" spans="1:11" ht="15.75">
      <c r="A104" s="14">
        <v>4</v>
      </c>
      <c r="B104" s="14" t="s">
        <v>79</v>
      </c>
      <c r="C104" s="16" t="s">
        <v>124</v>
      </c>
      <c r="D104" s="52">
        <v>246</v>
      </c>
      <c r="E104" s="16" t="s">
        <v>78</v>
      </c>
      <c r="F104" s="85">
        <v>75000</v>
      </c>
      <c r="G104" s="77">
        <v>33340</v>
      </c>
      <c r="H104" s="71">
        <f>ROUND(F104/36,0)</f>
        <v>2083</v>
      </c>
      <c r="I104" s="69">
        <f t="shared" si="52"/>
        <v>368</v>
      </c>
      <c r="J104" s="99">
        <f t="shared" si="53"/>
        <v>2451</v>
      </c>
      <c r="K104" s="106">
        <f t="shared" si="51"/>
        <v>31257</v>
      </c>
    </row>
    <row r="105" spans="1:11" ht="15.75">
      <c r="A105" s="14">
        <v>5</v>
      </c>
      <c r="B105" s="14" t="s">
        <v>79</v>
      </c>
      <c r="C105" s="16" t="s">
        <v>257</v>
      </c>
      <c r="D105" s="52">
        <v>377</v>
      </c>
      <c r="E105" s="16" t="s">
        <v>78</v>
      </c>
      <c r="F105" s="85">
        <v>44000</v>
      </c>
      <c r="G105" s="70">
        <v>30558</v>
      </c>
      <c r="H105" s="71">
        <v>1222</v>
      </c>
      <c r="I105" s="69">
        <f t="shared" si="52"/>
        <v>337</v>
      </c>
      <c r="J105" s="99">
        <f t="shared" si="53"/>
        <v>1559</v>
      </c>
      <c r="K105" s="106">
        <f t="shared" si="51"/>
        <v>29336</v>
      </c>
    </row>
    <row r="106" spans="1:11" ht="15.75">
      <c r="A106" s="14">
        <v>6</v>
      </c>
      <c r="B106" s="14" t="s">
        <v>79</v>
      </c>
      <c r="C106" s="16" t="s">
        <v>290</v>
      </c>
      <c r="D106" s="52">
        <v>420</v>
      </c>
      <c r="E106" s="16" t="s">
        <v>78</v>
      </c>
      <c r="F106" s="85">
        <v>150000</v>
      </c>
      <c r="G106" s="70">
        <v>126560</v>
      </c>
      <c r="H106" s="71">
        <v>4688</v>
      </c>
      <c r="I106" s="69">
        <f t="shared" si="52"/>
        <v>1397</v>
      </c>
      <c r="J106" s="99">
        <f t="shared" ref="J106" si="54">SUM(H106:I106)</f>
        <v>6085</v>
      </c>
      <c r="K106" s="106">
        <f t="shared" si="51"/>
        <v>121872</v>
      </c>
    </row>
    <row r="107" spans="1:11" ht="15.75">
      <c r="A107" s="14">
        <v>7</v>
      </c>
      <c r="B107" s="14" t="s">
        <v>103</v>
      </c>
      <c r="C107" s="16" t="s">
        <v>107</v>
      </c>
      <c r="D107" s="52">
        <v>217</v>
      </c>
      <c r="E107" s="16" t="s">
        <v>78</v>
      </c>
      <c r="F107" s="85">
        <v>100000</v>
      </c>
      <c r="G107" s="77">
        <v>38123</v>
      </c>
      <c r="H107" s="71">
        <f>ROUND(F107/36,0)</f>
        <v>2778</v>
      </c>
      <c r="I107" s="69">
        <f t="shared" si="52"/>
        <v>421</v>
      </c>
      <c r="J107" s="99">
        <f t="shared" si="53"/>
        <v>3199</v>
      </c>
      <c r="K107" s="106">
        <f t="shared" si="51"/>
        <v>35345</v>
      </c>
    </row>
    <row r="108" spans="1:11" ht="15.75">
      <c r="A108" s="14">
        <v>8</v>
      </c>
      <c r="B108" s="14" t="s">
        <v>103</v>
      </c>
      <c r="C108" s="16" t="s">
        <v>105</v>
      </c>
      <c r="D108" s="52">
        <v>218</v>
      </c>
      <c r="E108" s="16" t="s">
        <v>78</v>
      </c>
      <c r="F108" s="85">
        <v>100000</v>
      </c>
      <c r="G108" s="77">
        <v>38123</v>
      </c>
      <c r="H108" s="71">
        <f t="shared" ref="H108:H113" si="55">ROUND(F108/36,0)</f>
        <v>2778</v>
      </c>
      <c r="I108" s="69">
        <f t="shared" si="52"/>
        <v>421</v>
      </c>
      <c r="J108" s="99">
        <f t="shared" si="53"/>
        <v>3199</v>
      </c>
      <c r="K108" s="106">
        <f t="shared" si="51"/>
        <v>35345</v>
      </c>
    </row>
    <row r="109" spans="1:11" ht="15.75">
      <c r="A109" s="14">
        <v>9</v>
      </c>
      <c r="B109" s="14" t="s">
        <v>224</v>
      </c>
      <c r="C109" s="16" t="s">
        <v>225</v>
      </c>
      <c r="D109" s="52">
        <v>351</v>
      </c>
      <c r="E109" s="16" t="s">
        <v>78</v>
      </c>
      <c r="F109" s="85">
        <v>140000</v>
      </c>
      <c r="G109" s="77">
        <v>81665</v>
      </c>
      <c r="H109" s="71">
        <f t="shared" si="55"/>
        <v>3889</v>
      </c>
      <c r="I109" s="69">
        <f t="shared" si="52"/>
        <v>902</v>
      </c>
      <c r="J109" s="99">
        <f t="shared" si="53"/>
        <v>4791</v>
      </c>
      <c r="K109" s="106">
        <f t="shared" si="51"/>
        <v>77776</v>
      </c>
    </row>
    <row r="110" spans="1:11" ht="15.75">
      <c r="A110" s="14">
        <v>10</v>
      </c>
      <c r="B110" s="14" t="s">
        <v>224</v>
      </c>
      <c r="C110" s="16" t="s">
        <v>309</v>
      </c>
      <c r="D110" s="52">
        <v>20</v>
      </c>
      <c r="E110" s="16" t="s">
        <v>78</v>
      </c>
      <c r="F110" s="85">
        <v>100000</v>
      </c>
      <c r="G110" s="77">
        <v>90910</v>
      </c>
      <c r="H110" s="71">
        <v>4545</v>
      </c>
      <c r="I110" s="69">
        <v>1888</v>
      </c>
      <c r="J110" s="99">
        <f t="shared" ref="J110:J111" si="56">SUM(H110:I110)</f>
        <v>6433</v>
      </c>
      <c r="K110" s="106">
        <f t="shared" si="51"/>
        <v>86365</v>
      </c>
    </row>
    <row r="111" spans="1:11" ht="15.75">
      <c r="A111" s="14">
        <v>11</v>
      </c>
      <c r="B111" s="14" t="s">
        <v>224</v>
      </c>
      <c r="C111" s="16" t="s">
        <v>313</v>
      </c>
      <c r="D111" s="52">
        <v>28</v>
      </c>
      <c r="E111" s="16" t="s">
        <v>78</v>
      </c>
      <c r="F111" s="85">
        <v>120000</v>
      </c>
      <c r="G111" s="77">
        <v>113234</v>
      </c>
      <c r="H111" s="71">
        <v>3383</v>
      </c>
      <c r="I111" s="69">
        <v>1838</v>
      </c>
      <c r="J111" s="99">
        <f t="shared" si="56"/>
        <v>5221</v>
      </c>
      <c r="K111" s="106">
        <f t="shared" si="51"/>
        <v>109851</v>
      </c>
    </row>
    <row r="112" spans="1:11" ht="15.75">
      <c r="A112" s="14">
        <v>12</v>
      </c>
      <c r="B112" s="14" t="s">
        <v>132</v>
      </c>
      <c r="C112" s="16" t="s">
        <v>139</v>
      </c>
      <c r="D112" s="52">
        <v>254</v>
      </c>
      <c r="E112" s="16" t="s">
        <v>78</v>
      </c>
      <c r="F112" s="85">
        <v>140000</v>
      </c>
      <c r="G112" s="77">
        <v>62220</v>
      </c>
      <c r="H112" s="71">
        <f t="shared" si="55"/>
        <v>3889</v>
      </c>
      <c r="I112" s="69">
        <f t="shared" si="52"/>
        <v>687</v>
      </c>
      <c r="J112" s="99">
        <f t="shared" si="53"/>
        <v>4576</v>
      </c>
      <c r="K112" s="106">
        <f t="shared" si="51"/>
        <v>58331</v>
      </c>
    </row>
    <row r="113" spans="1:11" ht="15.75">
      <c r="A113" s="14">
        <v>13</v>
      </c>
      <c r="B113" s="14" t="s">
        <v>266</v>
      </c>
      <c r="C113" s="16" t="s">
        <v>263</v>
      </c>
      <c r="D113" s="52">
        <v>387</v>
      </c>
      <c r="E113" s="16" t="s">
        <v>78</v>
      </c>
      <c r="F113" s="85">
        <v>85000</v>
      </c>
      <c r="G113" s="77">
        <v>61390</v>
      </c>
      <c r="H113" s="71">
        <f t="shared" si="55"/>
        <v>2361</v>
      </c>
      <c r="I113" s="69">
        <f t="shared" si="52"/>
        <v>678</v>
      </c>
      <c r="J113" s="99">
        <f t="shared" si="53"/>
        <v>3039</v>
      </c>
      <c r="K113" s="106">
        <f t="shared" si="51"/>
        <v>59029</v>
      </c>
    </row>
    <row r="114" spans="1:11" ht="15.75">
      <c r="A114" s="14">
        <v>14</v>
      </c>
      <c r="B114" s="14" t="s">
        <v>266</v>
      </c>
      <c r="C114" s="16" t="s">
        <v>288</v>
      </c>
      <c r="D114" s="52">
        <v>415</v>
      </c>
      <c r="E114" s="16" t="s">
        <v>78</v>
      </c>
      <c r="F114" s="85">
        <v>90000</v>
      </c>
      <c r="G114" s="77">
        <v>56250</v>
      </c>
      <c r="H114" s="71">
        <v>5625</v>
      </c>
      <c r="I114" s="69">
        <f t="shared" si="52"/>
        <v>621</v>
      </c>
      <c r="J114" s="99">
        <f t="shared" ref="J114" si="57">SUM(H114:I114)</f>
        <v>6246</v>
      </c>
      <c r="K114" s="106">
        <f t="shared" si="51"/>
        <v>50625</v>
      </c>
    </row>
    <row r="115" spans="1:11" ht="15.75">
      <c r="A115" s="14">
        <v>15</v>
      </c>
      <c r="B115" s="14" t="s">
        <v>132</v>
      </c>
      <c r="C115" s="16" t="s">
        <v>133</v>
      </c>
      <c r="D115" s="52">
        <v>32</v>
      </c>
      <c r="E115" s="16" t="s">
        <v>78</v>
      </c>
      <c r="F115" s="85">
        <v>150000</v>
      </c>
      <c r="G115" s="77">
        <v>150000</v>
      </c>
      <c r="H115" s="71">
        <v>4167</v>
      </c>
      <c r="I115" s="69">
        <v>2671</v>
      </c>
      <c r="J115" s="99">
        <f t="shared" ref="J115" si="58">SUM(H115:I115)</f>
        <v>6838</v>
      </c>
      <c r="K115" s="106">
        <f t="shared" ref="K115" si="59">G115-H115</f>
        <v>145833</v>
      </c>
    </row>
    <row r="116" spans="1:11" ht="16.5">
      <c r="A116" s="14"/>
      <c r="B116" s="13" t="s">
        <v>4</v>
      </c>
      <c r="C116" s="20"/>
      <c r="D116" s="46"/>
      <c r="E116" s="20"/>
      <c r="F116" s="72">
        <f>SUM(F101:F115)</f>
        <v>1569000</v>
      </c>
      <c r="G116" s="72">
        <f t="shared" ref="G116:K116" si="60">SUM(G101:G115)</f>
        <v>1007754</v>
      </c>
      <c r="H116" s="72">
        <f t="shared" si="60"/>
        <v>49373</v>
      </c>
      <c r="I116" s="72">
        <f t="shared" si="60"/>
        <v>13614</v>
      </c>
      <c r="J116" s="72">
        <f t="shared" si="60"/>
        <v>62987</v>
      </c>
      <c r="K116" s="72">
        <f t="shared" si="60"/>
        <v>958381</v>
      </c>
    </row>
    <row r="117" spans="1:11" ht="16.5">
      <c r="A117" s="34"/>
      <c r="B117" s="29"/>
      <c r="C117" s="30"/>
      <c r="D117" s="48"/>
      <c r="E117" s="30"/>
      <c r="F117" s="74"/>
      <c r="G117" s="74"/>
      <c r="H117" s="74"/>
      <c r="I117" s="74"/>
      <c r="J117" s="74"/>
      <c r="K117" s="100"/>
    </row>
    <row r="118" spans="1:11" ht="16.5">
      <c r="A118" s="34"/>
      <c r="B118" s="29" t="s">
        <v>284</v>
      </c>
      <c r="C118" s="30"/>
      <c r="D118" s="30"/>
      <c r="E118" s="30"/>
      <c r="F118" s="78"/>
      <c r="G118" s="79"/>
      <c r="H118" s="74"/>
      <c r="I118" s="80"/>
      <c r="J118" s="74"/>
      <c r="K118" s="55"/>
    </row>
    <row r="119" spans="1:11" ht="15.75">
      <c r="A119" s="14">
        <v>1</v>
      </c>
      <c r="B119" s="14" t="s">
        <v>285</v>
      </c>
      <c r="C119" s="16" t="s">
        <v>315</v>
      </c>
      <c r="D119" s="52">
        <v>30</v>
      </c>
      <c r="E119" s="16" t="s">
        <v>78</v>
      </c>
      <c r="F119" s="85">
        <v>100000</v>
      </c>
      <c r="G119" s="77">
        <v>100000</v>
      </c>
      <c r="H119" s="71">
        <v>2778</v>
      </c>
      <c r="I119" s="69">
        <v>1781</v>
      </c>
      <c r="J119" s="99">
        <f>SUM(H119:I119)</f>
        <v>4559</v>
      </c>
      <c r="K119" s="106">
        <f t="shared" ref="K119" si="61">G119-H119</f>
        <v>97222</v>
      </c>
    </row>
    <row r="120" spans="1:11" ht="16.5">
      <c r="A120" s="14"/>
      <c r="B120" s="13" t="s">
        <v>4</v>
      </c>
      <c r="C120" s="20"/>
      <c r="D120" s="46"/>
      <c r="E120" s="20"/>
      <c r="F120" s="72">
        <f t="shared" ref="F120:K120" si="62">SUM(F119:F119)</f>
        <v>100000</v>
      </c>
      <c r="G120" s="72">
        <f t="shared" si="62"/>
        <v>100000</v>
      </c>
      <c r="H120" s="72">
        <f t="shared" si="62"/>
        <v>2778</v>
      </c>
      <c r="I120" s="72">
        <f t="shared" si="62"/>
        <v>1781</v>
      </c>
      <c r="J120" s="72">
        <f t="shared" si="62"/>
        <v>4559</v>
      </c>
      <c r="K120" s="72">
        <f t="shared" si="62"/>
        <v>97222</v>
      </c>
    </row>
    <row r="121" spans="1:11" ht="16.5">
      <c r="A121" s="34"/>
      <c r="B121" s="29"/>
      <c r="C121" s="30"/>
      <c r="D121" s="48"/>
      <c r="E121" s="30"/>
      <c r="F121" s="74"/>
      <c r="G121" s="74"/>
      <c r="H121" s="74"/>
      <c r="I121" s="74"/>
      <c r="J121" s="74"/>
      <c r="K121" s="55"/>
    </row>
    <row r="122" spans="1:11" ht="16.5">
      <c r="A122" s="34"/>
      <c r="B122" s="29" t="s">
        <v>109</v>
      </c>
      <c r="C122" s="30"/>
      <c r="D122" s="48"/>
      <c r="E122" s="30"/>
      <c r="F122" s="86"/>
      <c r="G122" s="79"/>
      <c r="H122" s="74"/>
      <c r="I122" s="80"/>
      <c r="J122" s="74"/>
      <c r="K122" s="55"/>
    </row>
    <row r="123" spans="1:11" ht="15.75">
      <c r="A123" s="14">
        <v>1</v>
      </c>
      <c r="B123" s="14" t="s">
        <v>110</v>
      </c>
      <c r="C123" s="16" t="s">
        <v>111</v>
      </c>
      <c r="D123" s="52">
        <v>225</v>
      </c>
      <c r="E123" s="16" t="s">
        <v>78</v>
      </c>
      <c r="F123" s="85">
        <v>86000</v>
      </c>
      <c r="G123" s="77">
        <v>35831</v>
      </c>
      <c r="H123" s="71">
        <f t="shared" ref="H123:H137" si="63">ROUND(F123/36,0)</f>
        <v>2389</v>
      </c>
      <c r="I123" s="69">
        <f>ROUND(G123*13%*31/365,0)</f>
        <v>396</v>
      </c>
      <c r="J123" s="99">
        <f t="shared" ref="J123:J139" si="64">SUM(H123:I123)</f>
        <v>2785</v>
      </c>
      <c r="K123" s="106">
        <f t="shared" ref="K123:K139" si="65">G123-H123</f>
        <v>33442</v>
      </c>
    </row>
    <row r="124" spans="1:11" ht="15.75">
      <c r="A124" s="14">
        <v>2</v>
      </c>
      <c r="B124" s="14" t="s">
        <v>110</v>
      </c>
      <c r="C124" s="16" t="s">
        <v>112</v>
      </c>
      <c r="D124" s="52">
        <v>226</v>
      </c>
      <c r="E124" s="16" t="s">
        <v>78</v>
      </c>
      <c r="F124" s="85">
        <v>93000</v>
      </c>
      <c r="G124" s="77">
        <v>38757</v>
      </c>
      <c r="H124" s="71">
        <f t="shared" si="63"/>
        <v>2583</v>
      </c>
      <c r="I124" s="69">
        <f t="shared" ref="I124:I138" si="66">ROUND(G124*13%*31/365,0)</f>
        <v>428</v>
      </c>
      <c r="J124" s="99">
        <f t="shared" si="64"/>
        <v>3011</v>
      </c>
      <c r="K124" s="106">
        <f t="shared" si="65"/>
        <v>36174</v>
      </c>
    </row>
    <row r="125" spans="1:11" ht="15.75">
      <c r="A125" s="14">
        <v>3</v>
      </c>
      <c r="B125" s="14" t="s">
        <v>110</v>
      </c>
      <c r="C125" s="16" t="s">
        <v>113</v>
      </c>
      <c r="D125" s="52">
        <v>227</v>
      </c>
      <c r="E125" s="16" t="s">
        <v>78</v>
      </c>
      <c r="F125" s="85">
        <v>68000</v>
      </c>
      <c r="G125" s="77">
        <v>28331</v>
      </c>
      <c r="H125" s="71">
        <f t="shared" si="63"/>
        <v>1889</v>
      </c>
      <c r="I125" s="69">
        <f t="shared" si="66"/>
        <v>313</v>
      </c>
      <c r="J125" s="99">
        <f t="shared" si="64"/>
        <v>2202</v>
      </c>
      <c r="K125" s="106">
        <f t="shared" si="65"/>
        <v>26442</v>
      </c>
    </row>
    <row r="126" spans="1:11" ht="15.75">
      <c r="A126" s="14">
        <v>4</v>
      </c>
      <c r="B126" s="14" t="s">
        <v>110</v>
      </c>
      <c r="C126" s="16" t="s">
        <v>114</v>
      </c>
      <c r="D126" s="52">
        <v>228</v>
      </c>
      <c r="E126" s="16" t="s">
        <v>78</v>
      </c>
      <c r="F126" s="85">
        <v>55000</v>
      </c>
      <c r="G126" s="77">
        <v>6901</v>
      </c>
      <c r="H126" s="71">
        <v>689</v>
      </c>
      <c r="I126" s="69">
        <f t="shared" si="66"/>
        <v>76</v>
      </c>
      <c r="J126" s="99">
        <f t="shared" si="64"/>
        <v>765</v>
      </c>
      <c r="K126" s="106">
        <f t="shared" si="65"/>
        <v>6212</v>
      </c>
    </row>
    <row r="127" spans="1:11" ht="15.75">
      <c r="A127" s="14">
        <v>5</v>
      </c>
      <c r="B127" s="14" t="s">
        <v>109</v>
      </c>
      <c r="C127" s="16" t="s">
        <v>115</v>
      </c>
      <c r="D127" s="52">
        <v>229</v>
      </c>
      <c r="E127" s="16" t="s">
        <v>78</v>
      </c>
      <c r="F127" s="85">
        <v>141000</v>
      </c>
      <c r="G127" s="77">
        <v>58743</v>
      </c>
      <c r="H127" s="71">
        <f t="shared" si="63"/>
        <v>3917</v>
      </c>
      <c r="I127" s="69">
        <f t="shared" si="66"/>
        <v>649</v>
      </c>
      <c r="J127" s="99">
        <f t="shared" si="64"/>
        <v>4566</v>
      </c>
      <c r="K127" s="106">
        <f t="shared" si="65"/>
        <v>54826</v>
      </c>
    </row>
    <row r="128" spans="1:11" ht="15.75">
      <c r="A128" s="14">
        <v>6</v>
      </c>
      <c r="B128" s="14" t="s">
        <v>110</v>
      </c>
      <c r="C128" s="16" t="s">
        <v>116</v>
      </c>
      <c r="D128" s="52">
        <v>234</v>
      </c>
      <c r="E128" s="16" t="s">
        <v>78</v>
      </c>
      <c r="F128" s="85">
        <v>160000</v>
      </c>
      <c r="G128" s="77">
        <v>66676</v>
      </c>
      <c r="H128" s="71">
        <f t="shared" si="63"/>
        <v>4444</v>
      </c>
      <c r="I128" s="69">
        <f t="shared" si="66"/>
        <v>736</v>
      </c>
      <c r="J128" s="99">
        <f t="shared" si="64"/>
        <v>5180</v>
      </c>
      <c r="K128" s="106">
        <f t="shared" si="65"/>
        <v>62232</v>
      </c>
    </row>
    <row r="129" spans="1:13" ht="15.75">
      <c r="A129" s="14">
        <v>7</v>
      </c>
      <c r="B129" s="14" t="s">
        <v>273</v>
      </c>
      <c r="C129" s="16" t="s">
        <v>165</v>
      </c>
      <c r="D129" s="52">
        <v>284</v>
      </c>
      <c r="E129" s="16" t="s">
        <v>78</v>
      </c>
      <c r="F129" s="85">
        <v>130000</v>
      </c>
      <c r="G129" s="77">
        <v>12228</v>
      </c>
      <c r="H129" s="71">
        <f>ROUND(F129/30,0)</f>
        <v>4333</v>
      </c>
      <c r="I129" s="69">
        <f t="shared" si="66"/>
        <v>135</v>
      </c>
      <c r="J129" s="99">
        <f t="shared" si="64"/>
        <v>4468</v>
      </c>
      <c r="K129" s="106">
        <f t="shared" si="65"/>
        <v>7895</v>
      </c>
    </row>
    <row r="130" spans="1:13" ht="15.75">
      <c r="A130" s="14">
        <v>8</v>
      </c>
      <c r="B130" s="14" t="s">
        <v>109</v>
      </c>
      <c r="C130" s="16" t="s">
        <v>213</v>
      </c>
      <c r="D130" s="52">
        <v>333</v>
      </c>
      <c r="E130" s="16" t="s">
        <v>78</v>
      </c>
      <c r="F130" s="85">
        <v>195000</v>
      </c>
      <c r="G130" s="77">
        <v>103240</v>
      </c>
      <c r="H130" s="71">
        <v>5735</v>
      </c>
      <c r="I130" s="69">
        <f t="shared" si="66"/>
        <v>1140</v>
      </c>
      <c r="J130" s="99">
        <f t="shared" si="64"/>
        <v>6875</v>
      </c>
      <c r="K130" s="106">
        <f t="shared" si="65"/>
        <v>97505</v>
      </c>
      <c r="M130" s="96"/>
    </row>
    <row r="131" spans="1:13" ht="15.75">
      <c r="A131" s="14">
        <v>9</v>
      </c>
      <c r="B131" s="14" t="s">
        <v>109</v>
      </c>
      <c r="C131" s="16" t="s">
        <v>175</v>
      </c>
      <c r="D131" s="52">
        <v>300</v>
      </c>
      <c r="E131" s="16" t="s">
        <v>78</v>
      </c>
      <c r="F131" s="85">
        <v>95000</v>
      </c>
      <c r="G131" s="77">
        <v>47498</v>
      </c>
      <c r="H131" s="71">
        <f t="shared" si="63"/>
        <v>2639</v>
      </c>
      <c r="I131" s="69">
        <f t="shared" si="66"/>
        <v>524</v>
      </c>
      <c r="J131" s="99">
        <f t="shared" si="64"/>
        <v>3163</v>
      </c>
      <c r="K131" s="106">
        <f t="shared" si="65"/>
        <v>44859</v>
      </c>
      <c r="M131" s="96"/>
    </row>
    <row r="132" spans="1:13" ht="15.75">
      <c r="A132" s="14">
        <v>10</v>
      </c>
      <c r="B132" s="14" t="s">
        <v>109</v>
      </c>
      <c r="C132" s="16" t="s">
        <v>299</v>
      </c>
      <c r="D132" s="52">
        <v>6</v>
      </c>
      <c r="E132" s="16" t="s">
        <v>78</v>
      </c>
      <c r="F132" s="85">
        <v>60000</v>
      </c>
      <c r="G132" s="77">
        <v>52000</v>
      </c>
      <c r="H132" s="71">
        <v>4000</v>
      </c>
      <c r="I132" s="69">
        <f t="shared" si="66"/>
        <v>574</v>
      </c>
      <c r="J132" s="99">
        <f t="shared" ref="J132" si="67">SUM(H132:I132)</f>
        <v>4574</v>
      </c>
      <c r="K132" s="106">
        <f t="shared" si="65"/>
        <v>48000</v>
      </c>
      <c r="M132" s="96"/>
    </row>
    <row r="133" spans="1:13" ht="15.75">
      <c r="A133" s="14">
        <v>11</v>
      </c>
      <c r="B133" s="14" t="s">
        <v>169</v>
      </c>
      <c r="C133" s="16" t="s">
        <v>170</v>
      </c>
      <c r="D133" s="52">
        <v>294</v>
      </c>
      <c r="E133" s="16" t="s">
        <v>78</v>
      </c>
      <c r="F133" s="85">
        <v>55000</v>
      </c>
      <c r="G133" s="77">
        <v>27496</v>
      </c>
      <c r="H133" s="71">
        <f t="shared" si="63"/>
        <v>1528</v>
      </c>
      <c r="I133" s="69">
        <f t="shared" si="66"/>
        <v>304</v>
      </c>
      <c r="J133" s="99">
        <f t="shared" si="64"/>
        <v>1832</v>
      </c>
      <c r="K133" s="106">
        <f t="shared" si="65"/>
        <v>25968</v>
      </c>
    </row>
    <row r="134" spans="1:13" ht="15.75">
      <c r="A134" s="14">
        <v>12</v>
      </c>
      <c r="B134" s="14" t="s">
        <v>169</v>
      </c>
      <c r="C134" s="16" t="s">
        <v>209</v>
      </c>
      <c r="D134" s="52">
        <v>327</v>
      </c>
      <c r="E134" s="16" t="s">
        <v>78</v>
      </c>
      <c r="F134" s="85">
        <v>90000</v>
      </c>
      <c r="G134" s="77">
        <v>47500</v>
      </c>
      <c r="H134" s="71">
        <f t="shared" si="63"/>
        <v>2500</v>
      </c>
      <c r="I134" s="69">
        <f t="shared" si="66"/>
        <v>524</v>
      </c>
      <c r="J134" s="99">
        <f t="shared" si="64"/>
        <v>3024</v>
      </c>
      <c r="K134" s="106">
        <f t="shared" si="65"/>
        <v>45000</v>
      </c>
    </row>
    <row r="135" spans="1:13" ht="15.75">
      <c r="A135" s="14">
        <v>13</v>
      </c>
      <c r="B135" s="14" t="s">
        <v>169</v>
      </c>
      <c r="C135" s="16" t="s">
        <v>208</v>
      </c>
      <c r="D135" s="52">
        <v>326</v>
      </c>
      <c r="E135" s="16" t="s">
        <v>78</v>
      </c>
      <c r="F135" s="85">
        <v>135000</v>
      </c>
      <c r="G135" s="77">
        <v>71250</v>
      </c>
      <c r="H135" s="71">
        <f t="shared" si="63"/>
        <v>3750</v>
      </c>
      <c r="I135" s="69">
        <f t="shared" si="66"/>
        <v>787</v>
      </c>
      <c r="J135" s="99">
        <f t="shared" si="64"/>
        <v>4537</v>
      </c>
      <c r="K135" s="106">
        <f t="shared" si="65"/>
        <v>67500</v>
      </c>
    </row>
    <row r="136" spans="1:13" ht="15.75">
      <c r="A136" s="14">
        <v>14</v>
      </c>
      <c r="B136" s="14" t="s">
        <v>169</v>
      </c>
      <c r="C136" s="16" t="s">
        <v>171</v>
      </c>
      <c r="D136" s="52">
        <v>295</v>
      </c>
      <c r="E136" s="16" t="s">
        <v>78</v>
      </c>
      <c r="F136" s="85">
        <v>80000</v>
      </c>
      <c r="G136" s="77">
        <v>40004</v>
      </c>
      <c r="H136" s="71">
        <f t="shared" si="63"/>
        <v>2222</v>
      </c>
      <c r="I136" s="69">
        <f t="shared" si="66"/>
        <v>442</v>
      </c>
      <c r="J136" s="99">
        <f t="shared" si="64"/>
        <v>2664</v>
      </c>
      <c r="K136" s="106">
        <f t="shared" si="65"/>
        <v>37782</v>
      </c>
    </row>
    <row r="137" spans="1:13" ht="15.75">
      <c r="A137" s="14">
        <v>15</v>
      </c>
      <c r="B137" s="14" t="s">
        <v>273</v>
      </c>
      <c r="C137" s="16" t="s">
        <v>274</v>
      </c>
      <c r="D137" s="52">
        <v>393</v>
      </c>
      <c r="E137" s="16" t="s">
        <v>78</v>
      </c>
      <c r="F137" s="85">
        <v>80000</v>
      </c>
      <c r="G137" s="77">
        <v>60002</v>
      </c>
      <c r="H137" s="71">
        <f t="shared" si="63"/>
        <v>2222</v>
      </c>
      <c r="I137" s="69">
        <f t="shared" si="66"/>
        <v>662</v>
      </c>
      <c r="J137" s="99">
        <f t="shared" si="64"/>
        <v>2884</v>
      </c>
      <c r="K137" s="106">
        <f t="shared" si="65"/>
        <v>57780</v>
      </c>
    </row>
    <row r="138" spans="1:13" ht="15.75">
      <c r="A138" s="14">
        <v>16</v>
      </c>
      <c r="B138" s="14" t="s">
        <v>273</v>
      </c>
      <c r="C138" s="16" t="s">
        <v>275</v>
      </c>
      <c r="D138" s="52">
        <v>394</v>
      </c>
      <c r="E138" s="16" t="s">
        <v>78</v>
      </c>
      <c r="F138" s="85">
        <v>89000</v>
      </c>
      <c r="G138" s="77">
        <v>66752</v>
      </c>
      <c r="H138" s="71">
        <f>ROUND(F138/36,0)</f>
        <v>2472</v>
      </c>
      <c r="I138" s="69">
        <f t="shared" si="66"/>
        <v>737</v>
      </c>
      <c r="J138" s="99">
        <f t="shared" si="64"/>
        <v>3209</v>
      </c>
      <c r="K138" s="106">
        <f t="shared" si="65"/>
        <v>64280</v>
      </c>
    </row>
    <row r="139" spans="1:13" ht="15.75">
      <c r="A139" s="14">
        <v>17</v>
      </c>
      <c r="B139" s="57" t="s">
        <v>109</v>
      </c>
      <c r="C139" s="58" t="s">
        <v>272</v>
      </c>
      <c r="D139" s="64">
        <v>14</v>
      </c>
      <c r="E139" s="58" t="s">
        <v>39</v>
      </c>
      <c r="F139" s="89">
        <v>42000</v>
      </c>
      <c r="G139" s="82">
        <v>24495</v>
      </c>
      <c r="H139" s="83">
        <v>1167</v>
      </c>
      <c r="I139" s="83">
        <f>ROUND(G139*11.5%*31/365,0)</f>
        <v>239</v>
      </c>
      <c r="J139" s="83">
        <f t="shared" si="64"/>
        <v>1406</v>
      </c>
      <c r="K139" s="83">
        <f t="shared" si="65"/>
        <v>23328</v>
      </c>
    </row>
    <row r="140" spans="1:13" ht="16.5">
      <c r="A140" s="34"/>
      <c r="B140" s="13" t="s">
        <v>4</v>
      </c>
      <c r="C140" s="20"/>
      <c r="D140" s="20"/>
      <c r="E140" s="20"/>
      <c r="F140" s="72">
        <f t="shared" ref="F140:K140" si="68">SUM(F123:F139)</f>
        <v>1654000</v>
      </c>
      <c r="G140" s="72">
        <f t="shared" si="68"/>
        <v>787704</v>
      </c>
      <c r="H140" s="72">
        <f t="shared" si="68"/>
        <v>48479</v>
      </c>
      <c r="I140" s="72">
        <f t="shared" si="68"/>
        <v>8666</v>
      </c>
      <c r="J140" s="72">
        <f t="shared" si="68"/>
        <v>57145</v>
      </c>
      <c r="K140" s="72">
        <f t="shared" si="68"/>
        <v>739225</v>
      </c>
    </row>
    <row r="141" spans="1:13" ht="16.5">
      <c r="A141" s="34"/>
      <c r="B141" s="29"/>
      <c r="C141" s="30"/>
      <c r="D141" s="30"/>
      <c r="E141" s="30"/>
      <c r="F141" s="74"/>
      <c r="G141" s="79"/>
      <c r="H141" s="74"/>
      <c r="I141" s="80"/>
      <c r="J141" s="74"/>
      <c r="K141" s="55"/>
    </row>
    <row r="142" spans="1:13" ht="16.5">
      <c r="A142" s="14"/>
      <c r="B142" s="29" t="s">
        <v>125</v>
      </c>
      <c r="C142" s="30"/>
      <c r="D142" s="30"/>
      <c r="E142" s="30"/>
      <c r="F142" s="78"/>
      <c r="G142" s="79"/>
      <c r="H142" s="74"/>
      <c r="I142" s="80"/>
      <c r="J142" s="74"/>
      <c r="K142" s="55"/>
    </row>
    <row r="143" spans="1:13" ht="15.75">
      <c r="A143" s="14">
        <v>1</v>
      </c>
      <c r="B143" s="14" t="s">
        <v>126</v>
      </c>
      <c r="C143" s="16" t="s">
        <v>127</v>
      </c>
      <c r="D143" s="17">
        <v>247</v>
      </c>
      <c r="E143" s="16" t="s">
        <v>78</v>
      </c>
      <c r="F143" s="70">
        <v>100000</v>
      </c>
      <c r="G143" s="70">
        <v>44440</v>
      </c>
      <c r="H143" s="71">
        <f t="shared" ref="H143" si="69">ROUND(F143/36,0)</f>
        <v>2778</v>
      </c>
      <c r="I143" s="69">
        <f>ROUND(G143*13%*31/365,0)</f>
        <v>491</v>
      </c>
      <c r="J143" s="102">
        <f t="shared" ref="J143" si="70">SUM(H143:I143)</f>
        <v>3269</v>
      </c>
      <c r="K143" s="106">
        <f t="shared" ref="K143:K150" si="71">G143-H143</f>
        <v>41662</v>
      </c>
    </row>
    <row r="144" spans="1:13" ht="15.75">
      <c r="A144" s="14">
        <v>2</v>
      </c>
      <c r="B144" s="14" t="s">
        <v>137</v>
      </c>
      <c r="C144" s="16" t="s">
        <v>138</v>
      </c>
      <c r="D144" s="17">
        <v>253</v>
      </c>
      <c r="E144" s="16" t="s">
        <v>78</v>
      </c>
      <c r="F144" s="70">
        <v>100000</v>
      </c>
      <c r="G144" s="70">
        <v>44440</v>
      </c>
      <c r="H144" s="71">
        <f>ROUND(F144/36,0)</f>
        <v>2778</v>
      </c>
      <c r="I144" s="69">
        <f t="shared" ref="I144:I150" si="72">ROUND(G144*13%*31/365,0)</f>
        <v>491</v>
      </c>
      <c r="J144" s="102">
        <f>SUM(H144:I144)</f>
        <v>3269</v>
      </c>
      <c r="K144" s="106">
        <f t="shared" si="71"/>
        <v>41662</v>
      </c>
    </row>
    <row r="145" spans="1:11" ht="15.75">
      <c r="A145" s="14">
        <v>3</v>
      </c>
      <c r="B145" s="14" t="s">
        <v>137</v>
      </c>
      <c r="C145" s="16" t="s">
        <v>207</v>
      </c>
      <c r="D145" s="17">
        <v>325</v>
      </c>
      <c r="E145" s="16" t="s">
        <v>78</v>
      </c>
      <c r="F145" s="70">
        <v>50000</v>
      </c>
      <c r="G145" s="70">
        <v>14589</v>
      </c>
      <c r="H145" s="71">
        <f>ROUND(F145/24,0)</f>
        <v>2083</v>
      </c>
      <c r="I145" s="69">
        <f t="shared" si="72"/>
        <v>161</v>
      </c>
      <c r="J145" s="102">
        <f>SUM(H145:I145)</f>
        <v>2244</v>
      </c>
      <c r="K145" s="106">
        <f t="shared" si="71"/>
        <v>12506</v>
      </c>
    </row>
    <row r="146" spans="1:11" ht="15.75">
      <c r="A146" s="14">
        <v>4</v>
      </c>
      <c r="B146" s="14" t="s">
        <v>137</v>
      </c>
      <c r="C146" s="16" t="s">
        <v>230</v>
      </c>
      <c r="D146" s="17">
        <v>355</v>
      </c>
      <c r="E146" s="16" t="s">
        <v>78</v>
      </c>
      <c r="F146" s="70">
        <v>50000</v>
      </c>
      <c r="G146" s="70">
        <v>29165</v>
      </c>
      <c r="H146" s="71">
        <f>ROUND(F146/36,0)</f>
        <v>1389</v>
      </c>
      <c r="I146" s="69">
        <f t="shared" si="72"/>
        <v>322</v>
      </c>
      <c r="J146" s="102">
        <f>SUM(H146:I146)</f>
        <v>1711</v>
      </c>
      <c r="K146" s="106">
        <f t="shared" si="71"/>
        <v>27776</v>
      </c>
    </row>
    <row r="147" spans="1:11" ht="16.5">
      <c r="A147" s="14">
        <v>5</v>
      </c>
      <c r="B147" s="14" t="s">
        <v>151</v>
      </c>
      <c r="C147" s="16" t="s">
        <v>152</v>
      </c>
      <c r="D147" s="22">
        <v>272</v>
      </c>
      <c r="E147" s="22" t="s">
        <v>78</v>
      </c>
      <c r="F147" s="85">
        <v>100000</v>
      </c>
      <c r="G147" s="77">
        <v>32151</v>
      </c>
      <c r="H147" s="71">
        <f>ROUND(F147/28,0)</f>
        <v>3571</v>
      </c>
      <c r="I147" s="69">
        <f t="shared" si="72"/>
        <v>355</v>
      </c>
      <c r="J147" s="99">
        <f>SUM(H147:I147)</f>
        <v>3926</v>
      </c>
      <c r="K147" s="106">
        <f t="shared" si="71"/>
        <v>28580</v>
      </c>
    </row>
    <row r="148" spans="1:11" ht="16.5">
      <c r="A148" s="14">
        <v>6</v>
      </c>
      <c r="B148" s="14" t="s">
        <v>151</v>
      </c>
      <c r="C148" s="16" t="s">
        <v>177</v>
      </c>
      <c r="D148" s="22">
        <v>302</v>
      </c>
      <c r="E148" s="22" t="s">
        <v>78</v>
      </c>
      <c r="F148" s="85">
        <v>90000</v>
      </c>
      <c r="G148" s="77">
        <v>45000</v>
      </c>
      <c r="H148" s="71">
        <f>ROUND(F148/36,0)</f>
        <v>2500</v>
      </c>
      <c r="I148" s="69">
        <f t="shared" si="72"/>
        <v>497</v>
      </c>
      <c r="J148" s="99">
        <f t="shared" ref="J148:J149" si="73">SUM(H148:I148)</f>
        <v>2997</v>
      </c>
      <c r="K148" s="106">
        <f t="shared" si="71"/>
        <v>42500</v>
      </c>
    </row>
    <row r="149" spans="1:11" ht="16.5">
      <c r="A149" s="14">
        <v>7</v>
      </c>
      <c r="B149" s="14" t="s">
        <v>151</v>
      </c>
      <c r="C149" s="16" t="s">
        <v>178</v>
      </c>
      <c r="D149" s="22">
        <v>303</v>
      </c>
      <c r="E149" s="22" t="s">
        <v>78</v>
      </c>
      <c r="F149" s="85">
        <v>100000</v>
      </c>
      <c r="G149" s="77">
        <v>49996</v>
      </c>
      <c r="H149" s="71">
        <f>ROUND(F149/36,0)</f>
        <v>2778</v>
      </c>
      <c r="I149" s="69">
        <f t="shared" si="72"/>
        <v>552</v>
      </c>
      <c r="J149" s="99">
        <f t="shared" si="73"/>
        <v>3330</v>
      </c>
      <c r="K149" s="106">
        <f t="shared" si="71"/>
        <v>47218</v>
      </c>
    </row>
    <row r="150" spans="1:11" ht="15.75">
      <c r="A150" s="14">
        <v>8</v>
      </c>
      <c r="B150" s="14" t="s">
        <v>134</v>
      </c>
      <c r="C150" s="16" t="s">
        <v>245</v>
      </c>
      <c r="D150" s="52">
        <v>364</v>
      </c>
      <c r="E150" s="16" t="s">
        <v>78</v>
      </c>
      <c r="F150" s="85">
        <v>100000</v>
      </c>
      <c r="G150" s="70">
        <v>63886</v>
      </c>
      <c r="H150" s="71">
        <f>ROUND(F150/36,0)</f>
        <v>2778</v>
      </c>
      <c r="I150" s="69">
        <f t="shared" si="72"/>
        <v>705</v>
      </c>
      <c r="J150" s="102">
        <f>SUM(H150:I150)</f>
        <v>3483</v>
      </c>
      <c r="K150" s="106">
        <f t="shared" si="71"/>
        <v>61108</v>
      </c>
    </row>
    <row r="151" spans="1:11" ht="16.5">
      <c r="A151" s="34"/>
      <c r="B151" s="13" t="s">
        <v>4</v>
      </c>
      <c r="C151" s="20"/>
      <c r="D151" s="20"/>
      <c r="E151" s="20"/>
      <c r="F151" s="88">
        <f t="shared" ref="F151:K151" si="74">SUM(F143:F150)</f>
        <v>690000</v>
      </c>
      <c r="G151" s="88">
        <f t="shared" si="74"/>
        <v>323667</v>
      </c>
      <c r="H151" s="88">
        <f t="shared" si="74"/>
        <v>20655</v>
      </c>
      <c r="I151" s="88">
        <f t="shared" si="74"/>
        <v>3574</v>
      </c>
      <c r="J151" s="88">
        <f t="shared" si="74"/>
        <v>24229</v>
      </c>
      <c r="K151" s="88">
        <f t="shared" si="74"/>
        <v>303012</v>
      </c>
    </row>
    <row r="152" spans="1:11" ht="16.5">
      <c r="A152" s="34"/>
      <c r="B152" s="29"/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1" ht="16.5">
      <c r="A153" s="34"/>
      <c r="B153" s="29" t="s">
        <v>148</v>
      </c>
      <c r="C153" s="30"/>
      <c r="D153" s="48"/>
      <c r="E153" s="30"/>
      <c r="F153" s="86"/>
      <c r="G153" s="79"/>
      <c r="H153" s="74"/>
      <c r="I153" s="80"/>
      <c r="J153" s="74"/>
      <c r="K153" s="55"/>
    </row>
    <row r="154" spans="1:11" ht="15.75">
      <c r="A154" s="14">
        <v>1</v>
      </c>
      <c r="B154" s="14" t="s">
        <v>148</v>
      </c>
      <c r="C154" s="16" t="s">
        <v>205</v>
      </c>
      <c r="D154" s="52">
        <v>323</v>
      </c>
      <c r="E154" s="16" t="s">
        <v>78</v>
      </c>
      <c r="F154" s="85">
        <v>100000</v>
      </c>
      <c r="G154" s="77">
        <v>52774</v>
      </c>
      <c r="H154" s="71">
        <f>ROUND(F154/36,0)</f>
        <v>2778</v>
      </c>
      <c r="I154" s="69">
        <f>ROUND(G154*13%*31/365,0)</f>
        <v>583</v>
      </c>
      <c r="J154" s="99">
        <f t="shared" ref="J154:J159" si="75">SUM(H154:I154)</f>
        <v>3361</v>
      </c>
      <c r="K154" s="106">
        <f t="shared" ref="K154:K160" si="76">G154-H154</f>
        <v>49996</v>
      </c>
    </row>
    <row r="155" spans="1:11" ht="15.75">
      <c r="A155" s="14">
        <v>2</v>
      </c>
      <c r="B155" s="14" t="s">
        <v>148</v>
      </c>
      <c r="C155" s="16" t="s">
        <v>241</v>
      </c>
      <c r="D155" s="52">
        <v>363</v>
      </c>
      <c r="E155" s="16" t="s">
        <v>78</v>
      </c>
      <c r="F155" s="85">
        <v>40000</v>
      </c>
      <c r="G155" s="77">
        <v>24446</v>
      </c>
      <c r="H155" s="71">
        <f>ROUND(F155/36,0)</f>
        <v>1111</v>
      </c>
      <c r="I155" s="69">
        <f t="shared" ref="I155:I159" si="77">ROUND(G155*13%*31/365,0)</f>
        <v>270</v>
      </c>
      <c r="J155" s="99">
        <f t="shared" si="75"/>
        <v>1381</v>
      </c>
      <c r="K155" s="106">
        <f t="shared" si="76"/>
        <v>23335</v>
      </c>
    </row>
    <row r="156" spans="1:11" ht="15.75">
      <c r="A156" s="14">
        <v>3</v>
      </c>
      <c r="B156" s="14" t="s">
        <v>148</v>
      </c>
      <c r="C156" s="16" t="s">
        <v>210</v>
      </c>
      <c r="D156" s="52">
        <v>322</v>
      </c>
      <c r="E156" s="16" t="s">
        <v>78</v>
      </c>
      <c r="F156" s="85">
        <v>150000</v>
      </c>
      <c r="G156" s="77">
        <v>34094</v>
      </c>
      <c r="H156" s="71">
        <f>ROUND(F156/22,0)</f>
        <v>6818</v>
      </c>
      <c r="I156" s="69">
        <f t="shared" si="77"/>
        <v>376</v>
      </c>
      <c r="J156" s="99">
        <f t="shared" si="75"/>
        <v>7194</v>
      </c>
      <c r="K156" s="106">
        <f t="shared" si="76"/>
        <v>27276</v>
      </c>
    </row>
    <row r="157" spans="1:11" ht="15.75">
      <c r="A157" s="14">
        <v>4</v>
      </c>
      <c r="B157" s="14" t="s">
        <v>148</v>
      </c>
      <c r="C157" s="16" t="s">
        <v>279</v>
      </c>
      <c r="D157" s="52">
        <v>406</v>
      </c>
      <c r="E157" s="16" t="s">
        <v>78</v>
      </c>
      <c r="F157" s="85">
        <v>260000</v>
      </c>
      <c r="G157" s="77">
        <v>199331</v>
      </c>
      <c r="H157" s="71">
        <v>8667</v>
      </c>
      <c r="I157" s="69">
        <f t="shared" si="77"/>
        <v>2201</v>
      </c>
      <c r="J157" s="99">
        <f t="shared" ref="J157" si="78">SUM(H157:I157)</f>
        <v>10868</v>
      </c>
      <c r="K157" s="106">
        <f t="shared" si="76"/>
        <v>190664</v>
      </c>
    </row>
    <row r="158" spans="1:11" ht="15.75">
      <c r="A158" s="14">
        <v>5</v>
      </c>
      <c r="B158" s="14" t="s">
        <v>215</v>
      </c>
      <c r="C158" s="16" t="s">
        <v>216</v>
      </c>
      <c r="D158" s="52">
        <v>342</v>
      </c>
      <c r="E158" s="16" t="s">
        <v>78</v>
      </c>
      <c r="F158" s="85">
        <v>80000</v>
      </c>
      <c r="G158" s="77">
        <v>44448</v>
      </c>
      <c r="H158" s="71">
        <v>2222</v>
      </c>
      <c r="I158" s="69">
        <f t="shared" si="77"/>
        <v>491</v>
      </c>
      <c r="J158" s="99">
        <f t="shared" si="75"/>
        <v>2713</v>
      </c>
      <c r="K158" s="106">
        <f t="shared" si="76"/>
        <v>42226</v>
      </c>
    </row>
    <row r="159" spans="1:11" ht="15.75">
      <c r="A159" s="14">
        <v>6</v>
      </c>
      <c r="B159" s="14" t="s">
        <v>149</v>
      </c>
      <c r="C159" s="16" t="s">
        <v>150</v>
      </c>
      <c r="D159" s="52">
        <v>266</v>
      </c>
      <c r="E159" s="16" t="s">
        <v>78</v>
      </c>
      <c r="F159" s="85">
        <v>155000</v>
      </c>
      <c r="G159" s="77">
        <v>73186</v>
      </c>
      <c r="H159" s="71">
        <f t="shared" ref="H159:H160" si="79">ROUND(F159/36,0)</f>
        <v>4306</v>
      </c>
      <c r="I159" s="69">
        <f t="shared" si="77"/>
        <v>808</v>
      </c>
      <c r="J159" s="99">
        <f t="shared" si="75"/>
        <v>5114</v>
      </c>
      <c r="K159" s="106">
        <f t="shared" si="76"/>
        <v>68880</v>
      </c>
    </row>
    <row r="160" spans="1:11" ht="15.75">
      <c r="A160" s="14">
        <v>7</v>
      </c>
      <c r="B160" s="57" t="s">
        <v>149</v>
      </c>
      <c r="C160" s="58" t="s">
        <v>271</v>
      </c>
      <c r="D160" s="64">
        <v>11</v>
      </c>
      <c r="E160" s="58" t="s">
        <v>39</v>
      </c>
      <c r="F160" s="89">
        <v>40600</v>
      </c>
      <c r="G160" s="82">
        <v>19168</v>
      </c>
      <c r="H160" s="83">
        <f t="shared" si="79"/>
        <v>1128</v>
      </c>
      <c r="I160" s="84">
        <f>ROUND(G160*11.5%*31/365,0)</f>
        <v>187</v>
      </c>
      <c r="J160" s="101">
        <f>SUM(H160:I160)</f>
        <v>1315</v>
      </c>
      <c r="K160" s="106">
        <f t="shared" si="76"/>
        <v>18040</v>
      </c>
    </row>
    <row r="161" spans="1:11" ht="16.5">
      <c r="A161" s="34"/>
      <c r="B161" s="13" t="s">
        <v>4</v>
      </c>
      <c r="C161" s="20"/>
      <c r="D161" s="46"/>
      <c r="E161" s="20"/>
      <c r="F161" s="72">
        <f t="shared" ref="F161:K161" si="80">SUM(F154:F160)</f>
        <v>825600</v>
      </c>
      <c r="G161" s="72">
        <f t="shared" si="80"/>
        <v>447447</v>
      </c>
      <c r="H161" s="72">
        <f t="shared" si="80"/>
        <v>27030</v>
      </c>
      <c r="I161" s="72">
        <f t="shared" si="80"/>
        <v>4916</v>
      </c>
      <c r="J161" s="72">
        <f>SUM(J154:J160)</f>
        <v>31946</v>
      </c>
      <c r="K161" s="72">
        <f t="shared" si="80"/>
        <v>420417</v>
      </c>
    </row>
    <row r="162" spans="1:11" ht="16.5">
      <c r="A162" s="34"/>
      <c r="B162" s="29"/>
      <c r="C162" s="30"/>
      <c r="D162" s="32"/>
      <c r="E162" s="32"/>
      <c r="F162" s="74"/>
      <c r="G162" s="74"/>
      <c r="H162" s="74"/>
      <c r="I162" s="74"/>
      <c r="J162" s="74"/>
      <c r="K162" s="100"/>
    </row>
    <row r="163" spans="1:11" ht="16.5">
      <c r="A163" s="151"/>
      <c r="B163" s="152"/>
      <c r="C163" s="153"/>
      <c r="D163" s="154"/>
      <c r="E163" s="154"/>
      <c r="F163" s="137"/>
      <c r="G163" s="137"/>
      <c r="H163" s="137"/>
      <c r="I163" s="137"/>
      <c r="J163" s="137"/>
      <c r="K163" s="155"/>
    </row>
    <row r="164" spans="1:11" ht="16.5">
      <c r="A164" s="143"/>
      <c r="B164" s="29" t="s">
        <v>162</v>
      </c>
      <c r="C164" s="144"/>
      <c r="D164" s="145"/>
      <c r="E164" s="145"/>
      <c r="F164" s="146"/>
      <c r="G164" s="147"/>
      <c r="H164" s="148"/>
      <c r="I164" s="94"/>
      <c r="J164" s="149"/>
      <c r="K164" s="150"/>
    </row>
    <row r="165" spans="1:11" ht="16.5">
      <c r="A165" s="14">
        <v>1</v>
      </c>
      <c r="B165" s="67" t="s">
        <v>163</v>
      </c>
      <c r="C165" s="16" t="s">
        <v>200</v>
      </c>
      <c r="D165" s="22">
        <v>283</v>
      </c>
      <c r="E165" s="22" t="s">
        <v>78</v>
      </c>
      <c r="F165" s="85">
        <v>100000</v>
      </c>
      <c r="G165" s="77">
        <v>49996</v>
      </c>
      <c r="H165" s="71">
        <f>ROUND(F165/36,0)</f>
        <v>2778</v>
      </c>
      <c r="I165" s="69">
        <f>ROUND(G165*13%*31/365,0)</f>
        <v>552</v>
      </c>
      <c r="J165" s="104">
        <f>SUM(H165:I165)</f>
        <v>3330</v>
      </c>
      <c r="K165" s="106">
        <f t="shared" ref="K165:K168" si="81">G165-H165</f>
        <v>47218</v>
      </c>
    </row>
    <row r="166" spans="1:11" ht="16.5">
      <c r="A166" s="14">
        <v>2</v>
      </c>
      <c r="B166" s="67" t="s">
        <v>227</v>
      </c>
      <c r="C166" s="16" t="s">
        <v>235</v>
      </c>
      <c r="D166" s="22">
        <v>357</v>
      </c>
      <c r="E166" s="22" t="s">
        <v>78</v>
      </c>
      <c r="F166" s="85">
        <v>54000</v>
      </c>
      <c r="G166" s="77">
        <v>33000</v>
      </c>
      <c r="H166" s="71">
        <f>ROUND(F166/36,0)</f>
        <v>1500</v>
      </c>
      <c r="I166" s="69">
        <f t="shared" ref="I166:I168" si="82">ROUND(G166*13%*31/365,0)</f>
        <v>364</v>
      </c>
      <c r="J166" s="104">
        <f>SUM(H166:I166)</f>
        <v>1864</v>
      </c>
      <c r="K166" s="106">
        <f t="shared" si="81"/>
        <v>31500</v>
      </c>
    </row>
    <row r="167" spans="1:11" ht="16.5">
      <c r="A167" s="14">
        <v>3</v>
      </c>
      <c r="B167" s="67" t="s">
        <v>227</v>
      </c>
      <c r="C167" s="16" t="s">
        <v>228</v>
      </c>
      <c r="D167" s="22">
        <v>353</v>
      </c>
      <c r="E167" s="22" t="s">
        <v>78</v>
      </c>
      <c r="F167" s="85">
        <v>68000</v>
      </c>
      <c r="G167" s="77">
        <v>39665</v>
      </c>
      <c r="H167" s="71">
        <f>ROUND(F167/36,0)</f>
        <v>1889</v>
      </c>
      <c r="I167" s="69">
        <f t="shared" si="82"/>
        <v>438</v>
      </c>
      <c r="J167" s="104">
        <f>SUM(H167:I167)</f>
        <v>2327</v>
      </c>
      <c r="K167" s="106">
        <f t="shared" si="81"/>
        <v>37776</v>
      </c>
    </row>
    <row r="168" spans="1:11" ht="16.5">
      <c r="A168" s="14">
        <v>4</v>
      </c>
      <c r="B168" s="67" t="s">
        <v>227</v>
      </c>
      <c r="C168" s="16" t="s">
        <v>258</v>
      </c>
      <c r="D168" s="22">
        <v>383</v>
      </c>
      <c r="E168" s="22" t="s">
        <v>78</v>
      </c>
      <c r="F168" s="85">
        <v>90000</v>
      </c>
      <c r="G168" s="77">
        <v>62500</v>
      </c>
      <c r="H168" s="71">
        <f>ROUND(F168/36,0)</f>
        <v>2500</v>
      </c>
      <c r="I168" s="69">
        <f t="shared" si="82"/>
        <v>690</v>
      </c>
      <c r="J168" s="104">
        <f>SUM(H168:I168)</f>
        <v>3190</v>
      </c>
      <c r="K168" s="106">
        <f t="shared" si="81"/>
        <v>60000</v>
      </c>
    </row>
    <row r="169" spans="1:11" ht="16.5">
      <c r="A169" s="34"/>
      <c r="B169" s="56" t="s">
        <v>4</v>
      </c>
      <c r="C169" s="30"/>
      <c r="D169" s="30"/>
      <c r="E169" s="30"/>
      <c r="F169" s="97">
        <f>SUM(F165:F168)</f>
        <v>312000</v>
      </c>
      <c r="G169" s="97">
        <f t="shared" ref="G169:K169" si="83">SUM(G165:G168)</f>
        <v>185161</v>
      </c>
      <c r="H169" s="97">
        <f t="shared" si="83"/>
        <v>8667</v>
      </c>
      <c r="I169" s="97">
        <f t="shared" si="83"/>
        <v>2044</v>
      </c>
      <c r="J169" s="97">
        <f t="shared" si="83"/>
        <v>10711</v>
      </c>
      <c r="K169" s="97">
        <f t="shared" si="83"/>
        <v>176494</v>
      </c>
    </row>
    <row r="170" spans="1:11" ht="16.5">
      <c r="A170" s="34"/>
      <c r="B170" s="29"/>
      <c r="C170" s="30"/>
      <c r="D170" s="30"/>
      <c r="E170" s="30"/>
      <c r="F170" s="91"/>
      <c r="G170" s="91"/>
      <c r="H170" s="74"/>
      <c r="I170" s="74"/>
      <c r="J170" s="74"/>
      <c r="K170" s="133"/>
    </row>
    <row r="171" spans="1:11" ht="16.5">
      <c r="A171" s="34"/>
      <c r="B171" s="29" t="s">
        <v>281</v>
      </c>
      <c r="C171" s="30"/>
      <c r="D171" s="30"/>
      <c r="E171" s="30"/>
      <c r="F171" s="78"/>
      <c r="G171" s="79"/>
      <c r="H171" s="74"/>
      <c r="I171" s="80"/>
      <c r="J171" s="74"/>
      <c r="K171" s="55"/>
    </row>
    <row r="172" spans="1:11" ht="16.5">
      <c r="A172" s="14">
        <v>1</v>
      </c>
      <c r="B172" s="67" t="s">
        <v>281</v>
      </c>
      <c r="C172" s="16" t="s">
        <v>206</v>
      </c>
      <c r="D172" s="22">
        <v>324</v>
      </c>
      <c r="E172" s="22" t="s">
        <v>78</v>
      </c>
      <c r="F172" s="85">
        <v>110000</v>
      </c>
      <c r="G172" s="77">
        <v>58048</v>
      </c>
      <c r="H172" s="71">
        <f>ROUND(F172/36,0)</f>
        <v>3056</v>
      </c>
      <c r="I172" s="69">
        <f>ROUND(G172*13%*31/365,0)</f>
        <v>641</v>
      </c>
      <c r="J172" s="104">
        <f>SUM(H172:I172)</f>
        <v>3697</v>
      </c>
      <c r="K172" s="106">
        <f t="shared" ref="K172" si="84">G172-H172</f>
        <v>54992</v>
      </c>
    </row>
    <row r="173" spans="1:11" ht="16.5">
      <c r="A173" s="34"/>
      <c r="B173" s="56" t="s">
        <v>4</v>
      </c>
      <c r="C173" s="30"/>
      <c r="D173" s="30"/>
      <c r="E173" s="30"/>
      <c r="F173" s="97">
        <f t="shared" ref="F173:K173" si="85">SUM(F172:F172)</f>
        <v>110000</v>
      </c>
      <c r="G173" s="97">
        <f t="shared" si="85"/>
        <v>58048</v>
      </c>
      <c r="H173" s="72">
        <f t="shared" si="85"/>
        <v>3056</v>
      </c>
      <c r="I173" s="72">
        <f t="shared" si="85"/>
        <v>641</v>
      </c>
      <c r="J173" s="72">
        <f t="shared" si="85"/>
        <v>3697</v>
      </c>
      <c r="K173" s="131">
        <f t="shared" si="85"/>
        <v>54992</v>
      </c>
    </row>
    <row r="174" spans="1:11" ht="16.5">
      <c r="A174" s="34"/>
      <c r="B174" s="29"/>
      <c r="C174" s="30"/>
      <c r="D174" s="30"/>
      <c r="E174" s="30"/>
      <c r="F174" s="97"/>
      <c r="G174" s="97"/>
      <c r="H174" s="72"/>
      <c r="I174" s="72"/>
      <c r="J174" s="72"/>
      <c r="K174" s="131"/>
    </row>
    <row r="175" spans="1:11" ht="16.5">
      <c r="A175" s="34"/>
      <c r="B175" s="29" t="s">
        <v>300</v>
      </c>
      <c r="C175" s="30"/>
      <c r="D175" s="30"/>
      <c r="E175" s="30"/>
      <c r="F175" s="78"/>
      <c r="G175" s="79"/>
      <c r="H175" s="74"/>
      <c r="I175" s="80"/>
      <c r="J175" s="74"/>
      <c r="K175" s="55"/>
    </row>
    <row r="176" spans="1:11" ht="16.5">
      <c r="A176" s="14">
        <v>1</v>
      </c>
      <c r="B176" s="67" t="s">
        <v>301</v>
      </c>
      <c r="C176" s="16" t="s">
        <v>302</v>
      </c>
      <c r="D176" s="22">
        <v>8</v>
      </c>
      <c r="E176" s="22" t="s">
        <v>78</v>
      </c>
      <c r="F176" s="85">
        <v>200000</v>
      </c>
      <c r="G176" s="77">
        <v>188888</v>
      </c>
      <c r="H176" s="71">
        <f>ROUND(F176/36,0)</f>
        <v>5556</v>
      </c>
      <c r="I176" s="69">
        <f>ROUND(G176*13%*31/365,0)</f>
        <v>2086</v>
      </c>
      <c r="J176" s="104">
        <f>SUM(H176:I176)</f>
        <v>7642</v>
      </c>
      <c r="K176" s="106">
        <f t="shared" ref="K176:K178" si="86">G176-H176</f>
        <v>183332</v>
      </c>
    </row>
    <row r="177" spans="1:11" ht="16.5">
      <c r="A177" s="152">
        <v>2</v>
      </c>
      <c r="B177" s="67" t="s">
        <v>301</v>
      </c>
      <c r="C177" s="16" t="s">
        <v>304</v>
      </c>
      <c r="D177" s="22">
        <v>12</v>
      </c>
      <c r="E177" s="22" t="s">
        <v>78</v>
      </c>
      <c r="F177" s="85">
        <v>200000</v>
      </c>
      <c r="G177" s="77">
        <v>188888</v>
      </c>
      <c r="H177" s="71">
        <f>ROUND(F177/36,0)</f>
        <v>5556</v>
      </c>
      <c r="I177" s="69">
        <f t="shared" ref="I177:I178" si="87">ROUND(G177*13%*31/365,0)</f>
        <v>2086</v>
      </c>
      <c r="J177" s="104">
        <f>SUM(H177:I177)</f>
        <v>7642</v>
      </c>
      <c r="K177" s="106">
        <f t="shared" si="86"/>
        <v>183332</v>
      </c>
    </row>
    <row r="178" spans="1:11" ht="16.5">
      <c r="A178" s="152">
        <v>3</v>
      </c>
      <c r="B178" s="152" t="s">
        <v>301</v>
      </c>
      <c r="C178" s="16" t="s">
        <v>303</v>
      </c>
      <c r="D178" s="22">
        <v>10</v>
      </c>
      <c r="E178" s="22" t="s">
        <v>78</v>
      </c>
      <c r="F178" s="85">
        <v>150000</v>
      </c>
      <c r="G178" s="77">
        <v>141666</v>
      </c>
      <c r="H178" s="71">
        <v>4167</v>
      </c>
      <c r="I178" s="69">
        <f t="shared" si="87"/>
        <v>1564</v>
      </c>
      <c r="J178" s="104">
        <f>SUM(H178:I178)</f>
        <v>5731</v>
      </c>
      <c r="K178" s="106">
        <f t="shared" si="86"/>
        <v>137499</v>
      </c>
    </row>
    <row r="179" spans="1:11" ht="16.5">
      <c r="A179" s="34"/>
      <c r="B179" s="29"/>
      <c r="C179" s="30"/>
      <c r="D179" s="30"/>
      <c r="E179" s="30"/>
      <c r="F179" s="97">
        <f>SUM(F176:F178)</f>
        <v>550000</v>
      </c>
      <c r="G179" s="97">
        <f t="shared" ref="G179:K179" si="88">SUM(G176:G178)</f>
        <v>519442</v>
      </c>
      <c r="H179" s="97">
        <f t="shared" si="88"/>
        <v>15279</v>
      </c>
      <c r="I179" s="97">
        <f t="shared" si="88"/>
        <v>5736</v>
      </c>
      <c r="J179" s="97">
        <f t="shared" si="88"/>
        <v>21015</v>
      </c>
      <c r="K179" s="97">
        <f t="shared" si="88"/>
        <v>504163</v>
      </c>
    </row>
    <row r="180" spans="1:11" ht="17.25" thickBot="1">
      <c r="A180" s="34"/>
      <c r="B180" s="29"/>
      <c r="C180" s="30"/>
      <c r="D180" s="30"/>
      <c r="E180" s="30"/>
      <c r="F180" s="97"/>
      <c r="G180" s="97"/>
      <c r="H180" s="72"/>
      <c r="I180" s="72"/>
      <c r="J180" s="72"/>
      <c r="K180" s="131"/>
    </row>
    <row r="181" spans="1:11" ht="17.25" thickBot="1">
      <c r="B181" s="51" t="s">
        <v>20</v>
      </c>
      <c r="C181" s="39"/>
      <c r="D181" s="39"/>
      <c r="E181" s="39"/>
      <c r="F181" s="72">
        <f t="shared" ref="F181:K181" si="89">SUM(F7+F30+F42+F55+F69+F85+F89+F98+F116+F120+F140+F151+F161+F169+F173+F179)</f>
        <v>14314600</v>
      </c>
      <c r="G181" s="72">
        <f t="shared" si="89"/>
        <v>7870602</v>
      </c>
      <c r="H181" s="72">
        <f t="shared" si="89"/>
        <v>418123</v>
      </c>
      <c r="I181" s="72">
        <f t="shared" si="89"/>
        <v>93676</v>
      </c>
      <c r="J181" s="72">
        <f t="shared" si="89"/>
        <v>511799</v>
      </c>
      <c r="K181" s="72">
        <f t="shared" si="89"/>
        <v>7452479</v>
      </c>
    </row>
    <row r="182" spans="1:11">
      <c r="B182" s="2"/>
      <c r="C182" s="2"/>
      <c r="D182" s="3"/>
      <c r="E182" s="3"/>
      <c r="F182" s="3"/>
      <c r="G182" s="3"/>
    </row>
    <row r="183" spans="1:11">
      <c r="B183" s="2"/>
      <c r="C183" s="2"/>
      <c r="D183" s="3"/>
      <c r="E183" s="3"/>
      <c r="F183" s="3"/>
      <c r="G183" s="3"/>
    </row>
    <row r="184" spans="1:11" ht="18.75">
      <c r="E184" s="4"/>
      <c r="F184" s="1"/>
      <c r="G184" s="1"/>
    </row>
    <row r="185" spans="1:11">
      <c r="F185" s="1"/>
      <c r="G185" s="1"/>
    </row>
    <row r="187" spans="1:11" ht="16.5">
      <c r="B18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3" max="10" man="1"/>
    <brk id="90" max="10" man="1"/>
    <brk id="141" max="1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M185"/>
  <sheetViews>
    <sheetView view="pageBreakPreview" topLeftCell="A4" zoomScale="130" zoomScaleSheetLayoutView="13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8.4257812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314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77776</v>
      </c>
      <c r="H5" s="71">
        <f t="shared" ref="H5" si="0">ROUND(F5/36,0)</f>
        <v>2778</v>
      </c>
      <c r="I5" s="69">
        <f>ROUND(G5*13%*31/365,0)</f>
        <v>859</v>
      </c>
      <c r="J5" s="71">
        <f t="shared" ref="J5:J6" si="1">SUM(H5:I5)</f>
        <v>3637</v>
      </c>
      <c r="K5" s="135">
        <f t="shared" ref="K5:K6" si="2">G5-H5</f>
        <v>74998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164364</v>
      </c>
      <c r="H6" s="71">
        <v>10345</v>
      </c>
      <c r="I6" s="69">
        <v>995</v>
      </c>
      <c r="J6" s="71">
        <f t="shared" si="1"/>
        <v>11340</v>
      </c>
      <c r="K6" s="135">
        <f t="shared" si="2"/>
        <v>154019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242140</v>
      </c>
      <c r="H7" s="134">
        <f t="shared" si="3"/>
        <v>13123</v>
      </c>
      <c r="I7" s="134">
        <f t="shared" si="3"/>
        <v>1854</v>
      </c>
      <c r="J7" s="134">
        <f t="shared" si="3"/>
        <v>14977</v>
      </c>
      <c r="K7" s="136">
        <f t="shared" si="3"/>
        <v>229017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28</v>
      </c>
      <c r="D9" s="17">
        <v>417</v>
      </c>
      <c r="E9" s="16" t="s">
        <v>38</v>
      </c>
      <c r="F9" s="70">
        <v>265000</v>
      </c>
      <c r="G9" s="77">
        <v>228195</v>
      </c>
      <c r="H9" s="71">
        <f>ROUND(F9/36,0)</f>
        <v>7361</v>
      </c>
      <c r="I9" s="69">
        <f>ROUND(G9*13%*31/365,0)</f>
        <v>2520</v>
      </c>
      <c r="J9" s="71">
        <f t="shared" ref="J9:J25" si="4">SUM(H9:I9)</f>
        <v>9881</v>
      </c>
      <c r="K9" s="106">
        <f t="shared" ref="K9:K27" si="5">G9-H9</f>
        <v>220834</v>
      </c>
    </row>
    <row r="10" spans="1:11" ht="15.75">
      <c r="A10" s="15">
        <v>2</v>
      </c>
      <c r="B10" s="14" t="s">
        <v>8</v>
      </c>
      <c r="C10" s="16" t="s">
        <v>310</v>
      </c>
      <c r="D10" s="17">
        <v>22</v>
      </c>
      <c r="E10" s="16" t="s">
        <v>38</v>
      </c>
      <c r="F10" s="70">
        <v>165000</v>
      </c>
      <c r="G10" s="77">
        <v>160417</v>
      </c>
      <c r="H10" s="71">
        <v>4583</v>
      </c>
      <c r="I10" s="69">
        <v>3115</v>
      </c>
      <c r="J10" s="71">
        <f t="shared" ref="J10" si="6">SUM(H10:I10)</f>
        <v>7698</v>
      </c>
      <c r="K10" s="106">
        <f t="shared" ref="K10" si="7">G10-H10</f>
        <v>155834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30550</v>
      </c>
      <c r="H11" s="71">
        <f t="shared" ref="H11:H21" si="8">ROUND(F11/36,0)</f>
        <v>2778</v>
      </c>
      <c r="I11" s="69">
        <f t="shared" ref="I11:I27" si="9">ROUND(G11*13%*31/365,0)</f>
        <v>337</v>
      </c>
      <c r="J11" s="71">
        <f t="shared" si="4"/>
        <v>3115</v>
      </c>
      <c r="K11" s="106">
        <f t="shared" si="5"/>
        <v>27772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40000</v>
      </c>
      <c r="H12" s="71">
        <f>ROUND(F12/36,0)</f>
        <v>2500</v>
      </c>
      <c r="I12" s="69">
        <f t="shared" si="9"/>
        <v>442</v>
      </c>
      <c r="J12" s="71">
        <f t="shared" si="4"/>
        <v>2942</v>
      </c>
      <c r="K12" s="106">
        <f t="shared" si="5"/>
        <v>37500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15000</v>
      </c>
      <c r="H13" s="71">
        <f t="shared" si="8"/>
        <v>1250</v>
      </c>
      <c r="I13" s="69">
        <f t="shared" si="9"/>
        <v>166</v>
      </c>
      <c r="J13" s="71">
        <f t="shared" si="4"/>
        <v>1416</v>
      </c>
      <c r="K13" s="106">
        <f t="shared" si="5"/>
        <v>13750</v>
      </c>
    </row>
    <row r="14" spans="1:11" ht="15.75">
      <c r="A14" s="15">
        <v>6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36106</v>
      </c>
      <c r="H14" s="71">
        <f t="shared" si="8"/>
        <v>2778</v>
      </c>
      <c r="I14" s="69">
        <f t="shared" si="9"/>
        <v>399</v>
      </c>
      <c r="J14" s="71">
        <f t="shared" si="4"/>
        <v>3177</v>
      </c>
      <c r="K14" s="106">
        <f t="shared" si="5"/>
        <v>33328</v>
      </c>
    </row>
    <row r="15" spans="1:11" ht="16.5">
      <c r="A15" s="15">
        <v>7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30697</v>
      </c>
      <c r="H15" s="71">
        <f t="shared" si="8"/>
        <v>2361</v>
      </c>
      <c r="I15" s="69">
        <f t="shared" si="9"/>
        <v>339</v>
      </c>
      <c r="J15" s="71">
        <f t="shared" si="4"/>
        <v>2700</v>
      </c>
      <c r="K15" s="106">
        <f t="shared" si="5"/>
        <v>28336</v>
      </c>
    </row>
    <row r="16" spans="1:11" ht="15.75">
      <c r="A16" s="15">
        <v>8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32500</v>
      </c>
      <c r="H16" s="71">
        <f t="shared" si="8"/>
        <v>2500</v>
      </c>
      <c r="I16" s="69">
        <f t="shared" si="9"/>
        <v>359</v>
      </c>
      <c r="J16" s="71">
        <f t="shared" si="4"/>
        <v>2859</v>
      </c>
      <c r="K16" s="106">
        <f t="shared" si="5"/>
        <v>30000</v>
      </c>
    </row>
    <row r="17" spans="1:11" ht="15.75">
      <c r="A17" s="15">
        <v>9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37249</v>
      </c>
      <c r="H17" s="71">
        <f>ROUND(F17/29,0)</f>
        <v>3103</v>
      </c>
      <c r="I17" s="69">
        <f t="shared" si="9"/>
        <v>411</v>
      </c>
      <c r="J17" s="71">
        <f t="shared" si="4"/>
        <v>3514</v>
      </c>
      <c r="K17" s="106">
        <f t="shared" si="5"/>
        <v>34146</v>
      </c>
    </row>
    <row r="18" spans="1:11" ht="15.75">
      <c r="A18" s="15">
        <v>10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36673</v>
      </c>
      <c r="H18" s="71">
        <f>ROUND(F18/30,0)</f>
        <v>3333</v>
      </c>
      <c r="I18" s="69">
        <f t="shared" si="9"/>
        <v>405</v>
      </c>
      <c r="J18" s="71">
        <f t="shared" si="4"/>
        <v>3738</v>
      </c>
      <c r="K18" s="106">
        <f t="shared" si="5"/>
        <v>33340</v>
      </c>
    </row>
    <row r="19" spans="1:11" ht="15.75">
      <c r="A19" s="15">
        <v>11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36673</v>
      </c>
      <c r="H19" s="71">
        <f>ROUND(F19/30,0)</f>
        <v>3333</v>
      </c>
      <c r="I19" s="69">
        <f t="shared" si="9"/>
        <v>405</v>
      </c>
      <c r="J19" s="71">
        <f t="shared" si="4"/>
        <v>3738</v>
      </c>
      <c r="K19" s="106">
        <f t="shared" si="5"/>
        <v>33340</v>
      </c>
    </row>
    <row r="20" spans="1:11" ht="15.75">
      <c r="A20" s="15">
        <v>12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94124</v>
      </c>
      <c r="H20" s="71">
        <f>ROUND(F20/34,0)</f>
        <v>5882</v>
      </c>
      <c r="I20" s="69">
        <f t="shared" si="9"/>
        <v>1039</v>
      </c>
      <c r="J20" s="71">
        <f t="shared" si="4"/>
        <v>6921</v>
      </c>
      <c r="K20" s="106">
        <f t="shared" si="5"/>
        <v>88242</v>
      </c>
    </row>
    <row r="21" spans="1:11" ht="15.75">
      <c r="A21" s="15">
        <v>13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79161</v>
      </c>
      <c r="H21" s="71">
        <f t="shared" si="8"/>
        <v>4167</v>
      </c>
      <c r="I21" s="69">
        <f t="shared" si="9"/>
        <v>874</v>
      </c>
      <c r="J21" s="71">
        <f t="shared" si="4"/>
        <v>5041</v>
      </c>
      <c r="K21" s="106">
        <f t="shared" si="5"/>
        <v>74994</v>
      </c>
    </row>
    <row r="22" spans="1:11" ht="15.75">
      <c r="A22" s="15">
        <v>14</v>
      </c>
      <c r="B22" s="14" t="s">
        <v>128</v>
      </c>
      <c r="C22" s="16" t="s">
        <v>167</v>
      </c>
      <c r="D22" s="17">
        <v>292</v>
      </c>
      <c r="E22" s="16" t="s">
        <v>38</v>
      </c>
      <c r="F22" s="70">
        <v>100000</v>
      </c>
      <c r="G22" s="77">
        <v>22735</v>
      </c>
      <c r="H22" s="71">
        <f>ROUND(F22/22,0)</f>
        <v>4545</v>
      </c>
      <c r="I22" s="69">
        <f t="shared" si="9"/>
        <v>251</v>
      </c>
      <c r="J22" s="71">
        <f t="shared" si="4"/>
        <v>4796</v>
      </c>
      <c r="K22" s="106">
        <f t="shared" si="5"/>
        <v>18190</v>
      </c>
    </row>
    <row r="23" spans="1:11" ht="15.75">
      <c r="A23" s="15">
        <v>15</v>
      </c>
      <c r="B23" s="14" t="s">
        <v>190</v>
      </c>
      <c r="C23" s="16" t="s">
        <v>191</v>
      </c>
      <c r="D23" s="17">
        <v>314</v>
      </c>
      <c r="E23" s="16" t="s">
        <v>38</v>
      </c>
      <c r="F23" s="70">
        <v>115000</v>
      </c>
      <c r="G23" s="77">
        <v>60702</v>
      </c>
      <c r="H23" s="71">
        <f>ROUND(F23/36,0)</f>
        <v>3194</v>
      </c>
      <c r="I23" s="69">
        <f t="shared" si="9"/>
        <v>670</v>
      </c>
      <c r="J23" s="71">
        <f t="shared" si="4"/>
        <v>3864</v>
      </c>
      <c r="K23" s="106">
        <f t="shared" si="5"/>
        <v>57508</v>
      </c>
    </row>
    <row r="24" spans="1:11" ht="15.75">
      <c r="A24" s="15">
        <v>16</v>
      </c>
      <c r="B24" s="14" t="s">
        <v>179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47062</v>
      </c>
      <c r="H24" s="71">
        <f>ROUND(F24/34,0)</f>
        <v>2941</v>
      </c>
      <c r="I24" s="69">
        <f t="shared" si="9"/>
        <v>520</v>
      </c>
      <c r="J24" s="71">
        <f t="shared" si="4"/>
        <v>3461</v>
      </c>
      <c r="K24" s="106">
        <f t="shared" si="5"/>
        <v>44121</v>
      </c>
    </row>
    <row r="25" spans="1:11" ht="15.75">
      <c r="A25" s="15">
        <v>17</v>
      </c>
      <c r="B25" s="14" t="s">
        <v>179</v>
      </c>
      <c r="C25" s="16" t="s">
        <v>180</v>
      </c>
      <c r="D25" s="17">
        <v>304</v>
      </c>
      <c r="E25" s="16" t="s">
        <v>38</v>
      </c>
      <c r="F25" s="70">
        <v>120000</v>
      </c>
      <c r="G25" s="77">
        <v>63339</v>
      </c>
      <c r="H25" s="71">
        <f>ROUND(F25/36,0)</f>
        <v>3333</v>
      </c>
      <c r="I25" s="69">
        <f t="shared" si="9"/>
        <v>699</v>
      </c>
      <c r="J25" s="71">
        <f t="shared" si="4"/>
        <v>4032</v>
      </c>
      <c r="K25" s="106">
        <f t="shared" si="5"/>
        <v>60006</v>
      </c>
    </row>
    <row r="26" spans="1:11" ht="15.75">
      <c r="A26" s="15">
        <v>18</v>
      </c>
      <c r="B26" s="14" t="s">
        <v>259</v>
      </c>
      <c r="C26" s="16" t="s">
        <v>261</v>
      </c>
      <c r="D26" s="17">
        <v>385</v>
      </c>
      <c r="E26" s="16" t="s">
        <v>38</v>
      </c>
      <c r="F26" s="70">
        <v>70000</v>
      </c>
      <c r="G26" s="77">
        <v>52504</v>
      </c>
      <c r="H26" s="71">
        <v>1944</v>
      </c>
      <c r="I26" s="69">
        <f t="shared" si="9"/>
        <v>580</v>
      </c>
      <c r="J26" s="71">
        <f>SUM(H26:I26)</f>
        <v>2524</v>
      </c>
      <c r="K26" s="106">
        <f t="shared" si="5"/>
        <v>50560</v>
      </c>
    </row>
    <row r="27" spans="1:11" ht="15.75">
      <c r="A27" s="15">
        <v>19</v>
      </c>
      <c r="B27" s="14" t="s">
        <v>259</v>
      </c>
      <c r="C27" s="16" t="s">
        <v>260</v>
      </c>
      <c r="D27" s="17">
        <v>386</v>
      </c>
      <c r="E27" s="16" t="s">
        <v>38</v>
      </c>
      <c r="F27" s="70">
        <v>125000</v>
      </c>
      <c r="G27" s="77">
        <v>93752</v>
      </c>
      <c r="H27" s="71">
        <v>3472</v>
      </c>
      <c r="I27" s="69">
        <f t="shared" si="9"/>
        <v>1035</v>
      </c>
      <c r="J27" s="71">
        <f>SUM(H27:I27)</f>
        <v>4507</v>
      </c>
      <c r="K27" s="106">
        <f t="shared" si="5"/>
        <v>90280</v>
      </c>
    </row>
    <row r="28" spans="1:11" ht="16.5">
      <c r="A28" s="15"/>
      <c r="B28" s="13" t="s">
        <v>4</v>
      </c>
      <c r="C28" s="20"/>
      <c r="D28" s="20"/>
      <c r="E28" s="20"/>
      <c r="F28" s="72">
        <f t="shared" ref="F28:K28" si="10">SUM(F9:F27)</f>
        <v>2210000</v>
      </c>
      <c r="G28" s="72">
        <f t="shared" si="10"/>
        <v>1197439</v>
      </c>
      <c r="H28" s="72">
        <f t="shared" si="10"/>
        <v>65358</v>
      </c>
      <c r="I28" s="72">
        <f t="shared" si="10"/>
        <v>14566</v>
      </c>
      <c r="J28" s="72">
        <f t="shared" si="10"/>
        <v>79924</v>
      </c>
      <c r="K28" s="72">
        <f t="shared" si="10"/>
        <v>1132081</v>
      </c>
    </row>
    <row r="29" spans="1:11" ht="16.5">
      <c r="A29" s="28"/>
      <c r="B29" s="29"/>
      <c r="C29" s="30"/>
      <c r="D29" s="30"/>
      <c r="E29" s="30"/>
      <c r="F29" s="78"/>
      <c r="G29" s="79"/>
      <c r="H29" s="74"/>
      <c r="I29" s="80"/>
      <c r="J29" s="74"/>
      <c r="K29" s="106"/>
    </row>
    <row r="30" spans="1:11" ht="16.5">
      <c r="A30" s="28"/>
      <c r="B30" s="29" t="s">
        <v>10</v>
      </c>
      <c r="C30" s="30"/>
      <c r="D30" s="30"/>
      <c r="E30" s="30"/>
      <c r="F30" s="78"/>
      <c r="G30" s="79"/>
      <c r="H30" s="76"/>
      <c r="I30" s="80"/>
      <c r="J30" s="76"/>
      <c r="K30" s="55"/>
    </row>
    <row r="31" spans="1:11" ht="15.75">
      <c r="A31" s="15">
        <v>1</v>
      </c>
      <c r="B31" s="14" t="s">
        <v>10</v>
      </c>
      <c r="C31" s="16" t="s">
        <v>140</v>
      </c>
      <c r="D31" s="26" t="s">
        <v>141</v>
      </c>
      <c r="E31" s="16" t="s">
        <v>38</v>
      </c>
      <c r="F31" s="70">
        <v>250000</v>
      </c>
      <c r="G31" s="77">
        <v>118064</v>
      </c>
      <c r="H31" s="71">
        <v>6944</v>
      </c>
      <c r="I31" s="69">
        <f>ROUND(G31*13%*31/365,0)</f>
        <v>1304</v>
      </c>
      <c r="J31" s="99">
        <f t="shared" ref="J31:J39" si="11">SUM(H31:I31)</f>
        <v>8248</v>
      </c>
      <c r="K31" s="106">
        <f t="shared" ref="K31:K41" si="12">G31-H31</f>
        <v>111120</v>
      </c>
    </row>
    <row r="32" spans="1:11" ht="15.75">
      <c r="A32" s="15">
        <v>2</v>
      </c>
      <c r="B32" s="14" t="s">
        <v>91</v>
      </c>
      <c r="C32" s="16" t="s">
        <v>93</v>
      </c>
      <c r="D32" s="26" t="s">
        <v>95</v>
      </c>
      <c r="E32" s="16" t="s">
        <v>38</v>
      </c>
      <c r="F32" s="70">
        <v>25000</v>
      </c>
      <c r="G32" s="77">
        <v>10426</v>
      </c>
      <c r="H32" s="71">
        <v>694</v>
      </c>
      <c r="I32" s="69">
        <f t="shared" ref="I32:I41" si="13">ROUND(G32*13%*31/365,0)</f>
        <v>115</v>
      </c>
      <c r="J32" s="99">
        <f t="shared" si="11"/>
        <v>809</v>
      </c>
      <c r="K32" s="106">
        <f t="shared" si="12"/>
        <v>9732</v>
      </c>
    </row>
    <row r="33" spans="1:11" ht="15.75">
      <c r="A33" s="15">
        <v>3</v>
      </c>
      <c r="B33" s="14" t="s">
        <v>182</v>
      </c>
      <c r="C33" s="16" t="s">
        <v>50</v>
      </c>
      <c r="D33" s="26" t="s">
        <v>183</v>
      </c>
      <c r="E33" s="16" t="s">
        <v>38</v>
      </c>
      <c r="F33" s="70">
        <v>50000</v>
      </c>
      <c r="G33" s="77">
        <v>15912</v>
      </c>
      <c r="H33" s="71">
        <v>1389</v>
      </c>
      <c r="I33" s="69">
        <f t="shared" si="13"/>
        <v>176</v>
      </c>
      <c r="J33" s="99">
        <f t="shared" si="11"/>
        <v>1565</v>
      </c>
      <c r="K33" s="106">
        <f t="shared" si="12"/>
        <v>14523</v>
      </c>
    </row>
    <row r="34" spans="1:11" ht="15.75">
      <c r="A34" s="15">
        <v>4</v>
      </c>
      <c r="B34" s="14" t="s">
        <v>182</v>
      </c>
      <c r="C34" s="16" t="s">
        <v>194</v>
      </c>
      <c r="D34" s="26" t="s">
        <v>195</v>
      </c>
      <c r="E34" s="16" t="s">
        <v>38</v>
      </c>
      <c r="F34" s="70">
        <v>120000</v>
      </c>
      <c r="G34" s="77">
        <v>63339</v>
      </c>
      <c r="H34" s="71">
        <v>3333</v>
      </c>
      <c r="I34" s="69">
        <f t="shared" si="13"/>
        <v>699</v>
      </c>
      <c r="J34" s="99">
        <f t="shared" si="11"/>
        <v>4032</v>
      </c>
      <c r="K34" s="106">
        <f t="shared" si="12"/>
        <v>60006</v>
      </c>
    </row>
    <row r="35" spans="1:11" ht="15.75">
      <c r="A35" s="15">
        <v>5</v>
      </c>
      <c r="B35" s="14" t="s">
        <v>268</v>
      </c>
      <c r="C35" s="16" t="s">
        <v>202</v>
      </c>
      <c r="D35" s="26" t="s">
        <v>203</v>
      </c>
      <c r="E35" s="16" t="s">
        <v>38</v>
      </c>
      <c r="F35" s="70">
        <v>90000</v>
      </c>
      <c r="G35" s="77">
        <v>50000</v>
      </c>
      <c r="H35" s="71">
        <f t="shared" ref="H35:H36" si="14">ROUND(F35/36,0)</f>
        <v>2500</v>
      </c>
      <c r="I35" s="69">
        <f t="shared" si="13"/>
        <v>552</v>
      </c>
      <c r="J35" s="99">
        <f t="shared" si="11"/>
        <v>3052</v>
      </c>
      <c r="K35" s="106">
        <f t="shared" si="12"/>
        <v>47500</v>
      </c>
    </row>
    <row r="36" spans="1:11" ht="15.75">
      <c r="A36" s="15">
        <v>6</v>
      </c>
      <c r="B36" s="14" t="s">
        <v>182</v>
      </c>
      <c r="C36" s="16" t="s">
        <v>221</v>
      </c>
      <c r="D36" s="26" t="s">
        <v>219</v>
      </c>
      <c r="E36" s="16" t="s">
        <v>38</v>
      </c>
      <c r="F36" s="70">
        <v>85000</v>
      </c>
      <c r="G36" s="77">
        <v>51946</v>
      </c>
      <c r="H36" s="71">
        <f t="shared" si="14"/>
        <v>2361</v>
      </c>
      <c r="I36" s="69">
        <f t="shared" si="13"/>
        <v>574</v>
      </c>
      <c r="J36" s="99">
        <f t="shared" si="11"/>
        <v>2935</v>
      </c>
      <c r="K36" s="106">
        <f t="shared" si="12"/>
        <v>49585</v>
      </c>
    </row>
    <row r="37" spans="1:11" ht="15.75">
      <c r="A37" s="15">
        <v>7</v>
      </c>
      <c r="B37" s="14" t="s">
        <v>156</v>
      </c>
      <c r="C37" s="16" t="s">
        <v>226</v>
      </c>
      <c r="D37" s="26" t="s">
        <v>243</v>
      </c>
      <c r="E37" s="16" t="s">
        <v>38</v>
      </c>
      <c r="F37" s="70">
        <v>150000</v>
      </c>
      <c r="G37" s="77">
        <v>91662</v>
      </c>
      <c r="H37" s="71">
        <f>ROUND(F37/36,0)</f>
        <v>4167</v>
      </c>
      <c r="I37" s="69">
        <f t="shared" si="13"/>
        <v>1012</v>
      </c>
      <c r="J37" s="99">
        <f t="shared" si="11"/>
        <v>5179</v>
      </c>
      <c r="K37" s="106">
        <f t="shared" si="12"/>
        <v>87495</v>
      </c>
    </row>
    <row r="38" spans="1:11" ht="15.75">
      <c r="A38" s="15">
        <v>8</v>
      </c>
      <c r="B38" s="14" t="s">
        <v>120</v>
      </c>
      <c r="C38" s="16" t="s">
        <v>121</v>
      </c>
      <c r="D38" s="26" t="s">
        <v>136</v>
      </c>
      <c r="E38" s="16" t="s">
        <v>38</v>
      </c>
      <c r="F38" s="70">
        <v>100000</v>
      </c>
      <c r="G38" s="77">
        <v>40625</v>
      </c>
      <c r="H38" s="71">
        <f>ROUND(F38/32,0)</f>
        <v>3125</v>
      </c>
      <c r="I38" s="69">
        <f t="shared" si="13"/>
        <v>449</v>
      </c>
      <c r="J38" s="99">
        <f t="shared" si="11"/>
        <v>3574</v>
      </c>
      <c r="K38" s="106">
        <f t="shared" si="12"/>
        <v>37500</v>
      </c>
    </row>
    <row r="39" spans="1:11" ht="15.75">
      <c r="A39" s="15">
        <v>9</v>
      </c>
      <c r="B39" s="14" t="s">
        <v>120</v>
      </c>
      <c r="C39" s="16" t="s">
        <v>122</v>
      </c>
      <c r="D39" s="26" t="s">
        <v>123</v>
      </c>
      <c r="E39" s="16" t="s">
        <v>38</v>
      </c>
      <c r="F39" s="70">
        <v>90000</v>
      </c>
      <c r="G39" s="77">
        <v>42500</v>
      </c>
      <c r="H39" s="71">
        <f t="shared" ref="H39:H41" si="15">ROUND(F39/36,0)</f>
        <v>2500</v>
      </c>
      <c r="I39" s="69">
        <f t="shared" si="13"/>
        <v>469</v>
      </c>
      <c r="J39" s="99">
        <f t="shared" si="11"/>
        <v>2969</v>
      </c>
      <c r="K39" s="106">
        <f t="shared" si="12"/>
        <v>40000</v>
      </c>
    </row>
    <row r="40" spans="1:11" ht="15.75">
      <c r="A40" s="15">
        <v>10</v>
      </c>
      <c r="B40" s="14" t="s">
        <v>120</v>
      </c>
      <c r="C40" s="16" t="s">
        <v>305</v>
      </c>
      <c r="D40" s="26" t="s">
        <v>306</v>
      </c>
      <c r="E40" s="16" t="s">
        <v>38</v>
      </c>
      <c r="F40" s="70">
        <v>170000</v>
      </c>
      <c r="G40" s="77">
        <v>165278</v>
      </c>
      <c r="H40" s="71">
        <f t="shared" si="15"/>
        <v>4722</v>
      </c>
      <c r="I40" s="69">
        <f t="shared" si="13"/>
        <v>1825</v>
      </c>
      <c r="J40" s="99">
        <f t="shared" ref="J40:J41" si="16">SUM(H40:I40)</f>
        <v>6547</v>
      </c>
      <c r="K40" s="106">
        <f t="shared" si="12"/>
        <v>160556</v>
      </c>
    </row>
    <row r="41" spans="1:11" ht="15.75">
      <c r="A41" s="15">
        <v>11</v>
      </c>
      <c r="B41" s="14" t="s">
        <v>120</v>
      </c>
      <c r="C41" s="16" t="s">
        <v>307</v>
      </c>
      <c r="D41" s="26" t="s">
        <v>308</v>
      </c>
      <c r="E41" s="16" t="s">
        <v>38</v>
      </c>
      <c r="F41" s="70">
        <v>150000</v>
      </c>
      <c r="G41" s="77">
        <v>145833</v>
      </c>
      <c r="H41" s="71">
        <f t="shared" si="15"/>
        <v>4167</v>
      </c>
      <c r="I41" s="69">
        <f t="shared" si="13"/>
        <v>1610</v>
      </c>
      <c r="J41" s="99">
        <f t="shared" si="16"/>
        <v>5777</v>
      </c>
      <c r="K41" s="106">
        <f t="shared" si="12"/>
        <v>141666</v>
      </c>
    </row>
    <row r="42" spans="1:11" ht="16.5">
      <c r="A42" s="15"/>
      <c r="B42" s="13" t="s">
        <v>4</v>
      </c>
      <c r="C42" s="20"/>
      <c r="D42" s="20"/>
      <c r="E42" s="20"/>
      <c r="F42" s="72">
        <f t="shared" ref="F42:K42" si="17">SUM(F31:F41)</f>
        <v>1280000</v>
      </c>
      <c r="G42" s="72">
        <f t="shared" si="17"/>
        <v>795585</v>
      </c>
      <c r="H42" s="72">
        <f t="shared" si="17"/>
        <v>35902</v>
      </c>
      <c r="I42" s="72">
        <f t="shared" si="17"/>
        <v>8785</v>
      </c>
      <c r="J42" s="72">
        <f t="shared" si="17"/>
        <v>44687</v>
      </c>
      <c r="K42" s="72">
        <f t="shared" si="17"/>
        <v>759683</v>
      </c>
    </row>
    <row r="43" spans="1:11" ht="16.5">
      <c r="A43" s="28"/>
      <c r="B43" s="29"/>
      <c r="C43" s="30"/>
      <c r="D43" s="30"/>
      <c r="E43" s="30"/>
      <c r="F43" s="78"/>
      <c r="G43" s="79"/>
      <c r="H43" s="74"/>
      <c r="I43" s="80"/>
      <c r="J43" s="74"/>
      <c r="K43" s="55"/>
    </row>
    <row r="44" spans="1:11" ht="16.5">
      <c r="A44" s="28"/>
      <c r="B44" s="29" t="s">
        <v>11</v>
      </c>
      <c r="C44" s="30"/>
      <c r="D44" s="30"/>
      <c r="E44" s="30"/>
      <c r="F44" s="78"/>
      <c r="G44" s="79"/>
      <c r="H44" s="76"/>
      <c r="I44" s="80"/>
      <c r="J44" s="76"/>
      <c r="K44" s="55"/>
    </row>
    <row r="45" spans="1:11" ht="15.75">
      <c r="A45" s="15">
        <v>1</v>
      </c>
      <c r="B45" s="14" t="s">
        <v>12</v>
      </c>
      <c r="C45" s="16" t="s">
        <v>40</v>
      </c>
      <c r="D45" s="19">
        <v>110</v>
      </c>
      <c r="E45" s="16" t="s">
        <v>38</v>
      </c>
      <c r="F45" s="70">
        <v>175000</v>
      </c>
      <c r="G45" s="77">
        <v>48614</v>
      </c>
      <c r="H45" s="71">
        <f t="shared" ref="H45:H51" si="18">ROUND(F45/36,0)</f>
        <v>4861</v>
      </c>
      <c r="I45" s="69">
        <f>ROUND(G45*13%*31/365,0)</f>
        <v>537</v>
      </c>
      <c r="J45" s="99">
        <f t="shared" ref="J45:J54" si="19">SUM(H45:I45)</f>
        <v>5398</v>
      </c>
      <c r="K45" s="106">
        <f t="shared" ref="K45:K54" si="20">G45-H45</f>
        <v>43753</v>
      </c>
    </row>
    <row r="46" spans="1:11" ht="15.75">
      <c r="A46" s="15">
        <v>2</v>
      </c>
      <c r="B46" s="14" t="s">
        <v>12</v>
      </c>
      <c r="C46" s="16" t="s">
        <v>41</v>
      </c>
      <c r="D46" s="19">
        <v>111</v>
      </c>
      <c r="E46" s="16" t="s">
        <v>38</v>
      </c>
      <c r="F46" s="70">
        <v>165000</v>
      </c>
      <c r="G46" s="77">
        <v>50425</v>
      </c>
      <c r="H46" s="71">
        <f t="shared" si="18"/>
        <v>4583</v>
      </c>
      <c r="I46" s="69">
        <f t="shared" ref="I46:I54" si="21">ROUND(G46*13%*31/365,0)</f>
        <v>557</v>
      </c>
      <c r="J46" s="99">
        <f t="shared" si="19"/>
        <v>5140</v>
      </c>
      <c r="K46" s="106">
        <f t="shared" si="20"/>
        <v>45842</v>
      </c>
    </row>
    <row r="47" spans="1:11" ht="15.75">
      <c r="A47" s="15">
        <v>3</v>
      </c>
      <c r="B47" s="14" t="s">
        <v>11</v>
      </c>
      <c r="C47" s="16" t="s">
        <v>42</v>
      </c>
      <c r="D47" s="19">
        <v>112</v>
      </c>
      <c r="E47" s="16" t="s">
        <v>38</v>
      </c>
      <c r="F47" s="70">
        <v>125000</v>
      </c>
      <c r="G47" s="77">
        <v>38200</v>
      </c>
      <c r="H47" s="71">
        <f t="shared" si="18"/>
        <v>3472</v>
      </c>
      <c r="I47" s="69">
        <f t="shared" si="21"/>
        <v>422</v>
      </c>
      <c r="J47" s="99">
        <f t="shared" si="19"/>
        <v>3894</v>
      </c>
      <c r="K47" s="106">
        <f t="shared" si="20"/>
        <v>34728</v>
      </c>
    </row>
    <row r="48" spans="1:11" ht="15.75">
      <c r="A48" s="15">
        <v>4</v>
      </c>
      <c r="B48" s="14" t="s">
        <v>11</v>
      </c>
      <c r="C48" s="16" t="s">
        <v>43</v>
      </c>
      <c r="D48" s="19">
        <v>113</v>
      </c>
      <c r="E48" s="16" t="s">
        <v>38</v>
      </c>
      <c r="F48" s="70">
        <v>100000</v>
      </c>
      <c r="G48" s="77">
        <v>30550</v>
      </c>
      <c r="H48" s="71">
        <f t="shared" si="18"/>
        <v>2778</v>
      </c>
      <c r="I48" s="69">
        <f t="shared" si="21"/>
        <v>337</v>
      </c>
      <c r="J48" s="99">
        <f t="shared" si="19"/>
        <v>3115</v>
      </c>
      <c r="K48" s="106">
        <f t="shared" si="20"/>
        <v>27772</v>
      </c>
    </row>
    <row r="49" spans="1:11" ht="15.75">
      <c r="A49" s="15">
        <v>5</v>
      </c>
      <c r="B49" s="14" t="s">
        <v>12</v>
      </c>
      <c r="C49" s="16" t="s">
        <v>45</v>
      </c>
      <c r="D49" s="19">
        <v>116</v>
      </c>
      <c r="E49" s="16" t="s">
        <v>38</v>
      </c>
      <c r="F49" s="70">
        <v>125000</v>
      </c>
      <c r="G49" s="77">
        <v>38200</v>
      </c>
      <c r="H49" s="71">
        <f>ROUND(F49/36,0)</f>
        <v>3472</v>
      </c>
      <c r="I49" s="69">
        <f t="shared" si="21"/>
        <v>422</v>
      </c>
      <c r="J49" s="99">
        <f t="shared" si="19"/>
        <v>3894</v>
      </c>
      <c r="K49" s="106">
        <f t="shared" si="20"/>
        <v>34728</v>
      </c>
    </row>
    <row r="50" spans="1:11" ht="15.75">
      <c r="A50" s="15">
        <v>6</v>
      </c>
      <c r="B50" s="14" t="s">
        <v>11</v>
      </c>
      <c r="C50" s="16" t="s">
        <v>47</v>
      </c>
      <c r="D50" s="19">
        <v>124</v>
      </c>
      <c r="E50" s="16" t="s">
        <v>38</v>
      </c>
      <c r="F50" s="70">
        <v>50000</v>
      </c>
      <c r="G50" s="77">
        <v>15275</v>
      </c>
      <c r="H50" s="71">
        <f>ROUND(F50/36,0)</f>
        <v>1389</v>
      </c>
      <c r="I50" s="69">
        <f t="shared" si="21"/>
        <v>169</v>
      </c>
      <c r="J50" s="99">
        <f t="shared" si="19"/>
        <v>1558</v>
      </c>
      <c r="K50" s="106">
        <f t="shared" si="20"/>
        <v>13886</v>
      </c>
    </row>
    <row r="51" spans="1:11" ht="15.75">
      <c r="A51" s="15">
        <v>7</v>
      </c>
      <c r="B51" s="14" t="s">
        <v>13</v>
      </c>
      <c r="C51" s="16" t="s">
        <v>46</v>
      </c>
      <c r="D51" s="19">
        <v>117</v>
      </c>
      <c r="E51" s="16" t="s">
        <v>38</v>
      </c>
      <c r="F51" s="70">
        <v>100000</v>
      </c>
      <c r="G51" s="77">
        <v>30550</v>
      </c>
      <c r="H51" s="71">
        <f t="shared" si="18"/>
        <v>2778</v>
      </c>
      <c r="I51" s="69">
        <f t="shared" si="21"/>
        <v>337</v>
      </c>
      <c r="J51" s="99">
        <f t="shared" si="19"/>
        <v>3115</v>
      </c>
      <c r="K51" s="106">
        <f t="shared" si="20"/>
        <v>27772</v>
      </c>
    </row>
    <row r="52" spans="1:11" ht="15.75">
      <c r="A52" s="15">
        <v>8</v>
      </c>
      <c r="B52" s="14" t="s">
        <v>73</v>
      </c>
      <c r="C52" s="16" t="s">
        <v>74</v>
      </c>
      <c r="D52" s="19">
        <v>203</v>
      </c>
      <c r="E52" s="16" t="s">
        <v>38</v>
      </c>
      <c r="F52" s="70">
        <v>95000</v>
      </c>
      <c r="G52" s="77">
        <v>39581</v>
      </c>
      <c r="H52" s="71">
        <f>ROUND(F52/36,0)</f>
        <v>2639</v>
      </c>
      <c r="I52" s="69">
        <f t="shared" si="21"/>
        <v>437</v>
      </c>
      <c r="J52" s="99">
        <f t="shared" si="19"/>
        <v>3076</v>
      </c>
      <c r="K52" s="106">
        <f t="shared" si="20"/>
        <v>36942</v>
      </c>
    </row>
    <row r="53" spans="1:11" ht="15.75">
      <c r="A53" s="15">
        <v>9</v>
      </c>
      <c r="B53" s="14" t="s">
        <v>73</v>
      </c>
      <c r="C53" s="16" t="s">
        <v>214</v>
      </c>
      <c r="D53" s="19">
        <v>341</v>
      </c>
      <c r="E53" s="16" t="s">
        <v>38</v>
      </c>
      <c r="F53" s="70">
        <v>110000</v>
      </c>
      <c r="G53" s="77">
        <v>64145</v>
      </c>
      <c r="H53" s="71">
        <v>3057</v>
      </c>
      <c r="I53" s="69">
        <f t="shared" si="21"/>
        <v>708</v>
      </c>
      <c r="J53" s="99">
        <f t="shared" si="19"/>
        <v>3765</v>
      </c>
      <c r="K53" s="106">
        <f t="shared" si="20"/>
        <v>61088</v>
      </c>
    </row>
    <row r="54" spans="1:11" ht="15.75">
      <c r="A54" s="15">
        <v>10</v>
      </c>
      <c r="B54" s="14" t="s">
        <v>73</v>
      </c>
      <c r="C54" s="16" t="s">
        <v>96</v>
      </c>
      <c r="D54" s="19">
        <v>221</v>
      </c>
      <c r="E54" s="16" t="s">
        <v>38</v>
      </c>
      <c r="F54" s="70">
        <v>100000</v>
      </c>
      <c r="G54" s="77">
        <v>44440</v>
      </c>
      <c r="H54" s="71">
        <f>ROUND(F54/36,0)</f>
        <v>2778</v>
      </c>
      <c r="I54" s="69">
        <f t="shared" si="21"/>
        <v>491</v>
      </c>
      <c r="J54" s="99">
        <f t="shared" si="19"/>
        <v>3269</v>
      </c>
      <c r="K54" s="106">
        <f t="shared" si="20"/>
        <v>41662</v>
      </c>
    </row>
    <row r="55" spans="1:11" ht="16.5">
      <c r="A55" s="15"/>
      <c r="B55" s="13" t="s">
        <v>4</v>
      </c>
      <c r="C55" s="20"/>
      <c r="D55" s="20"/>
      <c r="E55" s="20"/>
      <c r="F55" s="72">
        <f t="shared" ref="F55" si="22">SUM(F45:F54)</f>
        <v>1145000</v>
      </c>
      <c r="G55" s="72">
        <f>SUM(G45:G54)</f>
        <v>399980</v>
      </c>
      <c r="H55" s="72">
        <f t="shared" ref="H55:K55" si="23">SUM(H45:H54)</f>
        <v>31807</v>
      </c>
      <c r="I55" s="72">
        <f>SUM(I45:I54)</f>
        <v>4417</v>
      </c>
      <c r="J55" s="72">
        <f t="shared" si="23"/>
        <v>36224</v>
      </c>
      <c r="K55" s="72">
        <f t="shared" si="23"/>
        <v>368173</v>
      </c>
    </row>
    <row r="56" spans="1:11" ht="16.5">
      <c r="A56" s="28"/>
      <c r="B56" s="29"/>
      <c r="C56" s="30"/>
      <c r="D56" s="30"/>
      <c r="E56" s="30"/>
      <c r="F56" s="78"/>
      <c r="G56" s="79"/>
      <c r="H56" s="74"/>
      <c r="I56" s="80"/>
      <c r="J56" s="74"/>
      <c r="K56" s="55"/>
    </row>
    <row r="57" spans="1:11" ht="16.5">
      <c r="A57" s="28"/>
      <c r="B57" s="29" t="s">
        <v>14</v>
      </c>
      <c r="C57" s="30"/>
      <c r="D57" s="30"/>
      <c r="E57" s="30"/>
      <c r="F57" s="78"/>
      <c r="G57" s="79"/>
      <c r="H57" s="76"/>
      <c r="I57" s="94"/>
      <c r="J57" s="76"/>
      <c r="K57" s="55"/>
    </row>
    <row r="58" spans="1:11" ht="15.75">
      <c r="A58" s="15">
        <v>1</v>
      </c>
      <c r="B58" s="14" t="s">
        <v>14</v>
      </c>
      <c r="C58" s="16" t="s">
        <v>48</v>
      </c>
      <c r="D58" s="17">
        <v>138</v>
      </c>
      <c r="E58" s="16" t="s">
        <v>38</v>
      </c>
      <c r="F58" s="70">
        <v>100000</v>
      </c>
      <c r="G58" s="77">
        <v>33328</v>
      </c>
      <c r="H58" s="71">
        <f t="shared" ref="H58:H66" si="24">ROUND(F58/36,0)</f>
        <v>2778</v>
      </c>
      <c r="I58" s="69">
        <f>ROUND(G58*13%*31/365,0)</f>
        <v>368</v>
      </c>
      <c r="J58" s="99">
        <f>SUM(H58:I58)</f>
        <v>3146</v>
      </c>
      <c r="K58" s="106">
        <f t="shared" ref="K58:K66" si="25">G58-H58</f>
        <v>30550</v>
      </c>
    </row>
    <row r="59" spans="1:11" ht="15.75">
      <c r="A59" s="15">
        <v>2</v>
      </c>
      <c r="B59" s="14" t="s">
        <v>14</v>
      </c>
      <c r="C59" s="16" t="s">
        <v>59</v>
      </c>
      <c r="D59" s="17">
        <v>152</v>
      </c>
      <c r="E59" s="16" t="s">
        <v>38</v>
      </c>
      <c r="F59" s="70">
        <v>55000</v>
      </c>
      <c r="G59" s="77">
        <v>19856</v>
      </c>
      <c r="H59" s="71">
        <f t="shared" si="24"/>
        <v>1528</v>
      </c>
      <c r="I59" s="69">
        <f t="shared" ref="I59:I66" si="26">ROUND(G59*13%*31/365,0)</f>
        <v>219</v>
      </c>
      <c r="J59" s="99">
        <f t="shared" ref="J59:J66" si="27">SUM(H59:I59)</f>
        <v>1747</v>
      </c>
      <c r="K59" s="106">
        <f t="shared" si="25"/>
        <v>18328</v>
      </c>
    </row>
    <row r="60" spans="1:11" ht="15.75">
      <c r="A60" s="15">
        <v>3</v>
      </c>
      <c r="B60" s="14" t="s">
        <v>15</v>
      </c>
      <c r="C60" s="16" t="s">
        <v>49</v>
      </c>
      <c r="D60" s="17">
        <v>175</v>
      </c>
      <c r="E60" s="16" t="s">
        <v>38</v>
      </c>
      <c r="F60" s="70">
        <v>75000</v>
      </c>
      <c r="G60" s="77">
        <v>29174</v>
      </c>
      <c r="H60" s="71">
        <f t="shared" si="24"/>
        <v>2083</v>
      </c>
      <c r="I60" s="69">
        <f t="shared" si="26"/>
        <v>322</v>
      </c>
      <c r="J60" s="99">
        <f t="shared" si="27"/>
        <v>2405</v>
      </c>
      <c r="K60" s="106">
        <f t="shared" si="25"/>
        <v>27091</v>
      </c>
    </row>
    <row r="61" spans="1:11" ht="15.75">
      <c r="A61" s="15">
        <v>4</v>
      </c>
      <c r="B61" s="14" t="s">
        <v>15</v>
      </c>
      <c r="C61" s="16" t="s">
        <v>52</v>
      </c>
      <c r="D61" s="17">
        <v>178</v>
      </c>
      <c r="E61" s="16" t="s">
        <v>38</v>
      </c>
      <c r="F61" s="70">
        <v>95000</v>
      </c>
      <c r="G61" s="77">
        <v>36942</v>
      </c>
      <c r="H61" s="71">
        <f t="shared" si="24"/>
        <v>2639</v>
      </c>
      <c r="I61" s="69">
        <f t="shared" si="26"/>
        <v>408</v>
      </c>
      <c r="J61" s="99">
        <f t="shared" si="27"/>
        <v>3047</v>
      </c>
      <c r="K61" s="106">
        <f t="shared" si="25"/>
        <v>34303</v>
      </c>
    </row>
    <row r="62" spans="1:11" ht="15.75">
      <c r="A62" s="15">
        <v>5</v>
      </c>
      <c r="B62" s="14" t="s">
        <v>97</v>
      </c>
      <c r="C62" s="16" t="s">
        <v>99</v>
      </c>
      <c r="D62" s="17">
        <v>206</v>
      </c>
      <c r="E62" s="16" t="s">
        <v>38</v>
      </c>
      <c r="F62" s="70">
        <v>130000</v>
      </c>
      <c r="G62" s="77">
        <v>57780</v>
      </c>
      <c r="H62" s="71">
        <f t="shared" si="24"/>
        <v>3611</v>
      </c>
      <c r="I62" s="69">
        <f t="shared" si="26"/>
        <v>638</v>
      </c>
      <c r="J62" s="99">
        <f t="shared" si="27"/>
        <v>4249</v>
      </c>
      <c r="K62" s="106">
        <f t="shared" si="25"/>
        <v>54169</v>
      </c>
    </row>
    <row r="63" spans="1:11" ht="15.75">
      <c r="A63" s="15">
        <v>6</v>
      </c>
      <c r="B63" s="14" t="s">
        <v>97</v>
      </c>
      <c r="C63" s="16" t="s">
        <v>231</v>
      </c>
      <c r="D63" s="17">
        <v>356</v>
      </c>
      <c r="E63" s="16" t="s">
        <v>38</v>
      </c>
      <c r="F63" s="70">
        <v>99000</v>
      </c>
      <c r="G63" s="77">
        <v>58232</v>
      </c>
      <c r="H63" s="71">
        <f>ROUND(F63/34,0)</f>
        <v>2912</v>
      </c>
      <c r="I63" s="69">
        <f t="shared" si="26"/>
        <v>643</v>
      </c>
      <c r="J63" s="99">
        <f t="shared" si="27"/>
        <v>3555</v>
      </c>
      <c r="K63" s="106">
        <f t="shared" si="25"/>
        <v>55320</v>
      </c>
    </row>
    <row r="64" spans="1:11" ht="15.75">
      <c r="A64" s="15">
        <v>7</v>
      </c>
      <c r="B64" s="14" t="s">
        <v>117</v>
      </c>
      <c r="C64" s="16" t="s">
        <v>118</v>
      </c>
      <c r="D64" s="17">
        <v>242</v>
      </c>
      <c r="E64" s="16" t="s">
        <v>38</v>
      </c>
      <c r="F64" s="70">
        <v>85000</v>
      </c>
      <c r="G64" s="77">
        <v>40141</v>
      </c>
      <c r="H64" s="71">
        <f t="shared" si="24"/>
        <v>2361</v>
      </c>
      <c r="I64" s="69">
        <f t="shared" si="26"/>
        <v>443</v>
      </c>
      <c r="J64" s="99">
        <f t="shared" si="27"/>
        <v>2804</v>
      </c>
      <c r="K64" s="106">
        <f t="shared" si="25"/>
        <v>37780</v>
      </c>
    </row>
    <row r="65" spans="1:11" ht="15.75">
      <c r="A65" s="15">
        <v>8</v>
      </c>
      <c r="B65" s="14" t="s">
        <v>117</v>
      </c>
      <c r="C65" s="16" t="s">
        <v>119</v>
      </c>
      <c r="D65" s="17">
        <v>243</v>
      </c>
      <c r="E65" s="16" t="s">
        <v>38</v>
      </c>
      <c r="F65" s="70">
        <v>100000</v>
      </c>
      <c r="G65" s="77">
        <v>47218</v>
      </c>
      <c r="H65" s="71">
        <f t="shared" si="24"/>
        <v>2778</v>
      </c>
      <c r="I65" s="69">
        <f t="shared" si="26"/>
        <v>521</v>
      </c>
      <c r="J65" s="99">
        <f t="shared" si="27"/>
        <v>3299</v>
      </c>
      <c r="K65" s="106">
        <f t="shared" si="25"/>
        <v>44440</v>
      </c>
    </row>
    <row r="66" spans="1:11" ht="15.75">
      <c r="A66" s="15">
        <v>9</v>
      </c>
      <c r="B66" s="14" t="s">
        <v>117</v>
      </c>
      <c r="C66" s="16" t="s">
        <v>186</v>
      </c>
      <c r="D66" s="17">
        <v>307</v>
      </c>
      <c r="E66" s="16" t="s">
        <v>38</v>
      </c>
      <c r="F66" s="70">
        <v>190000</v>
      </c>
      <c r="G66" s="77">
        <v>100274</v>
      </c>
      <c r="H66" s="71">
        <f t="shared" si="24"/>
        <v>5278</v>
      </c>
      <c r="I66" s="69">
        <f t="shared" si="26"/>
        <v>1107</v>
      </c>
      <c r="J66" s="99">
        <f t="shared" si="27"/>
        <v>6385</v>
      </c>
      <c r="K66" s="106">
        <f t="shared" si="25"/>
        <v>94996</v>
      </c>
    </row>
    <row r="67" spans="1:11" ht="16.5">
      <c r="A67" s="14"/>
      <c r="B67" s="13" t="s">
        <v>4</v>
      </c>
      <c r="C67" s="20"/>
      <c r="D67" s="20"/>
      <c r="E67" s="20"/>
      <c r="F67" s="72">
        <f t="shared" ref="F67:K67" si="28">SUM(F58:F66)</f>
        <v>929000</v>
      </c>
      <c r="G67" s="72">
        <f t="shared" si="28"/>
        <v>422945</v>
      </c>
      <c r="H67" s="72">
        <f t="shared" si="28"/>
        <v>25968</v>
      </c>
      <c r="I67" s="72">
        <f t="shared" si="28"/>
        <v>4669</v>
      </c>
      <c r="J67" s="100">
        <f t="shared" si="28"/>
        <v>30637</v>
      </c>
      <c r="K67" s="100">
        <f t="shared" si="28"/>
        <v>396977</v>
      </c>
    </row>
    <row r="68" spans="1:11" ht="16.5">
      <c r="A68" s="34"/>
      <c r="B68" s="29"/>
      <c r="C68" s="30"/>
      <c r="D68" s="30"/>
      <c r="E68" s="30"/>
      <c r="F68" s="78"/>
      <c r="G68" s="79"/>
      <c r="H68" s="74"/>
      <c r="I68" s="80"/>
      <c r="J68" s="74"/>
      <c r="K68" s="55"/>
    </row>
    <row r="69" spans="1:11" ht="16.5">
      <c r="A69" s="34"/>
      <c r="B69" s="29" t="s">
        <v>16</v>
      </c>
      <c r="C69" s="30"/>
      <c r="D69" s="30"/>
      <c r="E69" s="30"/>
      <c r="F69" s="78"/>
      <c r="G69" s="79"/>
      <c r="H69" s="74"/>
      <c r="I69" s="80"/>
      <c r="J69" s="74"/>
      <c r="K69" s="55"/>
    </row>
    <row r="70" spans="1:11" ht="15.75">
      <c r="A70" s="14">
        <v>1</v>
      </c>
      <c r="B70" s="14" t="s">
        <v>17</v>
      </c>
      <c r="C70" s="16" t="s">
        <v>69</v>
      </c>
      <c r="D70" s="17">
        <v>142</v>
      </c>
      <c r="E70" s="16" t="s">
        <v>38</v>
      </c>
      <c r="F70" s="70">
        <v>140000</v>
      </c>
      <c r="G70" s="77">
        <v>50553</v>
      </c>
      <c r="H70" s="71">
        <f t="shared" ref="H70:H80" si="29">ROUND(F70/36,0)</f>
        <v>3889</v>
      </c>
      <c r="I70" s="69">
        <f>ROUND(G70*13%*31/365,0)</f>
        <v>558</v>
      </c>
      <c r="J70" s="99">
        <f t="shared" ref="J70:J81" si="30">SUM(H70:I70)</f>
        <v>4447</v>
      </c>
      <c r="K70" s="106">
        <f t="shared" ref="K70:K81" si="31">G70-H70</f>
        <v>46664</v>
      </c>
    </row>
    <row r="71" spans="1:11" ht="15.75">
      <c r="A71" s="14">
        <v>2</v>
      </c>
      <c r="B71" s="14" t="s">
        <v>17</v>
      </c>
      <c r="C71" s="16" t="s">
        <v>174</v>
      </c>
      <c r="D71" s="17">
        <v>299</v>
      </c>
      <c r="E71" s="16" t="s">
        <v>38</v>
      </c>
      <c r="F71" s="70">
        <v>200000</v>
      </c>
      <c r="G71" s="77">
        <v>102862</v>
      </c>
      <c r="H71" s="71">
        <f>ROUND(F71/35,0)</f>
        <v>5714</v>
      </c>
      <c r="I71" s="69">
        <f t="shared" ref="I71:I81" si="32">ROUND(G71*13%*31/365,0)</f>
        <v>1136</v>
      </c>
      <c r="J71" s="99">
        <f t="shared" si="30"/>
        <v>6850</v>
      </c>
      <c r="K71" s="106">
        <f t="shared" si="31"/>
        <v>97148</v>
      </c>
    </row>
    <row r="72" spans="1:11" ht="15.75">
      <c r="A72" s="14">
        <v>3</v>
      </c>
      <c r="B72" s="14" t="s">
        <v>17</v>
      </c>
      <c r="C72" s="16" t="s">
        <v>264</v>
      </c>
      <c r="D72" s="17">
        <v>389</v>
      </c>
      <c r="E72" s="16" t="s">
        <v>78</v>
      </c>
      <c r="F72" s="70">
        <v>260000</v>
      </c>
      <c r="G72" s="77">
        <v>195002</v>
      </c>
      <c r="H72" s="71">
        <v>7222</v>
      </c>
      <c r="I72" s="69">
        <f t="shared" si="32"/>
        <v>2153</v>
      </c>
      <c r="J72" s="99">
        <f>SUM(H72:I72)</f>
        <v>9375</v>
      </c>
      <c r="K72" s="106">
        <f t="shared" si="31"/>
        <v>187780</v>
      </c>
    </row>
    <row r="73" spans="1:11" ht="15.75">
      <c r="A73" s="14">
        <v>4</v>
      </c>
      <c r="B73" s="14" t="s">
        <v>187</v>
      </c>
      <c r="C73" s="16" t="s">
        <v>188</v>
      </c>
      <c r="D73" s="17">
        <v>312</v>
      </c>
      <c r="E73" s="16" t="s">
        <v>38</v>
      </c>
      <c r="F73" s="70">
        <v>135000</v>
      </c>
      <c r="G73" s="77">
        <v>71250</v>
      </c>
      <c r="H73" s="71">
        <f>ROUND(F73/36,0)</f>
        <v>3750</v>
      </c>
      <c r="I73" s="69">
        <f t="shared" si="32"/>
        <v>787</v>
      </c>
      <c r="J73" s="99">
        <f t="shared" si="30"/>
        <v>4537</v>
      </c>
      <c r="K73" s="106">
        <f t="shared" si="31"/>
        <v>67500</v>
      </c>
    </row>
    <row r="74" spans="1:11" ht="15.75">
      <c r="A74" s="14">
        <v>5</v>
      </c>
      <c r="B74" s="14" t="s">
        <v>187</v>
      </c>
      <c r="C74" s="16" t="s">
        <v>239</v>
      </c>
      <c r="D74" s="17">
        <v>360</v>
      </c>
      <c r="E74" s="16" t="s">
        <v>38</v>
      </c>
      <c r="F74" s="70">
        <v>125000</v>
      </c>
      <c r="G74" s="77">
        <v>79864</v>
      </c>
      <c r="H74" s="71">
        <f>ROUND(F74/36,0)</f>
        <v>3472</v>
      </c>
      <c r="I74" s="69">
        <f t="shared" si="32"/>
        <v>882</v>
      </c>
      <c r="J74" s="99">
        <f t="shared" si="30"/>
        <v>4354</v>
      </c>
      <c r="K74" s="106">
        <f t="shared" si="31"/>
        <v>76392</v>
      </c>
    </row>
    <row r="75" spans="1:11" ht="15.75">
      <c r="A75" s="14">
        <v>6</v>
      </c>
      <c r="B75" s="14" t="s">
        <v>187</v>
      </c>
      <c r="C75" s="16" t="s">
        <v>212</v>
      </c>
      <c r="D75" s="17">
        <v>331</v>
      </c>
      <c r="E75" s="16" t="s">
        <v>38</v>
      </c>
      <c r="F75" s="70">
        <v>120000</v>
      </c>
      <c r="G75" s="77">
        <v>70005</v>
      </c>
      <c r="H75" s="71">
        <v>3333</v>
      </c>
      <c r="I75" s="69">
        <f t="shared" si="32"/>
        <v>773</v>
      </c>
      <c r="J75" s="99">
        <f t="shared" si="30"/>
        <v>4106</v>
      </c>
      <c r="K75" s="106">
        <f t="shared" si="31"/>
        <v>66672</v>
      </c>
    </row>
    <row r="76" spans="1:11" ht="15.75">
      <c r="A76" s="14">
        <v>7</v>
      </c>
      <c r="B76" s="14" t="s">
        <v>62</v>
      </c>
      <c r="C76" s="16" t="s">
        <v>61</v>
      </c>
      <c r="D76" s="17">
        <v>188</v>
      </c>
      <c r="E76" s="16" t="s">
        <v>38</v>
      </c>
      <c r="F76" s="70">
        <v>100000</v>
      </c>
      <c r="G76" s="77">
        <v>41662</v>
      </c>
      <c r="H76" s="71">
        <f t="shared" si="29"/>
        <v>2778</v>
      </c>
      <c r="I76" s="69">
        <f t="shared" si="32"/>
        <v>460</v>
      </c>
      <c r="J76" s="99">
        <f t="shared" si="30"/>
        <v>3238</v>
      </c>
      <c r="K76" s="106">
        <f t="shared" si="31"/>
        <v>38884</v>
      </c>
    </row>
    <row r="77" spans="1:11" ht="15.75">
      <c r="A77" s="14">
        <v>8</v>
      </c>
      <c r="B77" s="14" t="s">
        <v>62</v>
      </c>
      <c r="C77" s="16" t="s">
        <v>63</v>
      </c>
      <c r="D77" s="17">
        <v>189</v>
      </c>
      <c r="E77" s="16" t="s">
        <v>38</v>
      </c>
      <c r="F77" s="70">
        <v>100000</v>
      </c>
      <c r="G77" s="77">
        <v>41662</v>
      </c>
      <c r="H77" s="71">
        <f t="shared" si="29"/>
        <v>2778</v>
      </c>
      <c r="I77" s="69">
        <f t="shared" si="32"/>
        <v>460</v>
      </c>
      <c r="J77" s="99">
        <f t="shared" si="30"/>
        <v>3238</v>
      </c>
      <c r="K77" s="106">
        <f t="shared" si="31"/>
        <v>38884</v>
      </c>
    </row>
    <row r="78" spans="1:11" ht="15.75">
      <c r="A78" s="14">
        <v>9</v>
      </c>
      <c r="B78" s="14" t="s">
        <v>62</v>
      </c>
      <c r="C78" s="16" t="s">
        <v>291</v>
      </c>
      <c r="D78" s="17">
        <v>423</v>
      </c>
      <c r="E78" s="16" t="s">
        <v>38</v>
      </c>
      <c r="F78" s="70">
        <v>75000</v>
      </c>
      <c r="G78" s="77">
        <v>66668</v>
      </c>
      <c r="H78" s="71">
        <f t="shared" si="29"/>
        <v>2083</v>
      </c>
      <c r="I78" s="69">
        <f t="shared" si="32"/>
        <v>736</v>
      </c>
      <c r="J78" s="99">
        <f t="shared" si="30"/>
        <v>2819</v>
      </c>
      <c r="K78" s="106">
        <f t="shared" si="31"/>
        <v>64585</v>
      </c>
    </row>
    <row r="79" spans="1:11" ht="15.75">
      <c r="A79" s="14">
        <v>10</v>
      </c>
      <c r="B79" s="14" t="s">
        <v>66</v>
      </c>
      <c r="C79" s="16" t="s">
        <v>68</v>
      </c>
      <c r="D79" s="17">
        <v>196</v>
      </c>
      <c r="E79" s="16" t="s">
        <v>38</v>
      </c>
      <c r="F79" s="70">
        <v>45000</v>
      </c>
      <c r="G79" s="77">
        <v>18750</v>
      </c>
      <c r="H79" s="71">
        <f t="shared" si="29"/>
        <v>1250</v>
      </c>
      <c r="I79" s="69">
        <f t="shared" si="32"/>
        <v>207</v>
      </c>
      <c r="J79" s="99">
        <f t="shared" si="30"/>
        <v>1457</v>
      </c>
      <c r="K79" s="106">
        <f t="shared" si="31"/>
        <v>17500</v>
      </c>
    </row>
    <row r="80" spans="1:11" ht="15.75">
      <c r="A80" s="14">
        <v>11</v>
      </c>
      <c r="B80" s="14" t="s">
        <v>66</v>
      </c>
      <c r="C80" s="16" t="s">
        <v>189</v>
      </c>
      <c r="D80" s="17">
        <v>313</v>
      </c>
      <c r="E80" s="16" t="s">
        <v>38</v>
      </c>
      <c r="F80" s="70">
        <v>195000</v>
      </c>
      <c r="G80" s="77">
        <v>102911</v>
      </c>
      <c r="H80" s="71">
        <f t="shared" si="29"/>
        <v>5417</v>
      </c>
      <c r="I80" s="69">
        <f t="shared" si="32"/>
        <v>1136</v>
      </c>
      <c r="J80" s="99">
        <f t="shared" si="30"/>
        <v>6553</v>
      </c>
      <c r="K80" s="106">
        <f t="shared" si="31"/>
        <v>97494</v>
      </c>
    </row>
    <row r="81" spans="1:11" ht="15.75">
      <c r="A81" s="14">
        <v>12</v>
      </c>
      <c r="B81" s="14" t="s">
        <v>16</v>
      </c>
      <c r="C81" s="16" t="s">
        <v>256</v>
      </c>
      <c r="D81" s="17">
        <v>382</v>
      </c>
      <c r="E81" s="16" t="s">
        <v>38</v>
      </c>
      <c r="F81" s="70">
        <v>85000</v>
      </c>
      <c r="G81" s="77">
        <v>60710</v>
      </c>
      <c r="H81" s="71">
        <v>2429</v>
      </c>
      <c r="I81" s="69">
        <f t="shared" si="32"/>
        <v>670</v>
      </c>
      <c r="J81" s="99">
        <f t="shared" si="30"/>
        <v>3099</v>
      </c>
      <c r="K81" s="108">
        <f t="shared" si="31"/>
        <v>58281</v>
      </c>
    </row>
    <row r="82" spans="1:11" ht="16.5">
      <c r="A82" s="27"/>
      <c r="B82" s="13" t="s">
        <v>4</v>
      </c>
      <c r="C82" s="20"/>
      <c r="D82" s="20"/>
      <c r="E82" s="20"/>
      <c r="F82" s="72">
        <f t="shared" ref="F82:K82" si="33">SUM(F70:F81)</f>
        <v>1580000</v>
      </c>
      <c r="G82" s="72">
        <f t="shared" si="33"/>
        <v>901899</v>
      </c>
      <c r="H82" s="72">
        <f t="shared" si="33"/>
        <v>44115</v>
      </c>
      <c r="I82" s="72">
        <f t="shared" si="33"/>
        <v>9958</v>
      </c>
      <c r="J82" s="100">
        <f t="shared" si="33"/>
        <v>54073</v>
      </c>
      <c r="K82" s="100">
        <f t="shared" si="33"/>
        <v>857784</v>
      </c>
    </row>
    <row r="83" spans="1:11" ht="16.5">
      <c r="A83" s="37"/>
      <c r="B83" s="29"/>
      <c r="C83" s="30"/>
      <c r="D83" s="30"/>
      <c r="E83" s="30"/>
      <c r="F83" s="78"/>
      <c r="G83" s="79"/>
      <c r="H83" s="74"/>
      <c r="I83" s="80"/>
      <c r="J83" s="74"/>
      <c r="K83" s="55"/>
    </row>
    <row r="84" spans="1:11" ht="16.5">
      <c r="A84" s="34"/>
      <c r="B84" s="29" t="s">
        <v>282</v>
      </c>
      <c r="C84" s="30"/>
      <c r="D84" s="30"/>
      <c r="E84" s="30"/>
      <c r="F84" s="78"/>
      <c r="G84" s="79"/>
      <c r="H84" s="74"/>
      <c r="I84" s="80"/>
      <c r="J84" s="74"/>
      <c r="K84" s="55"/>
    </row>
    <row r="85" spans="1:11" ht="16.5">
      <c r="A85" s="14">
        <v>1</v>
      </c>
      <c r="B85" s="67" t="s">
        <v>84</v>
      </c>
      <c r="C85" s="16" t="s">
        <v>283</v>
      </c>
      <c r="D85" s="22">
        <v>346</v>
      </c>
      <c r="E85" s="22" t="s">
        <v>78</v>
      </c>
      <c r="F85" s="85">
        <v>60000</v>
      </c>
      <c r="G85" s="77">
        <v>36662</v>
      </c>
      <c r="H85" s="71">
        <f>ROUND(F85/36,0)</f>
        <v>1667</v>
      </c>
      <c r="I85" s="69">
        <f>ROUND(G85*13%*31/365,0)</f>
        <v>405</v>
      </c>
      <c r="J85" s="104">
        <f>SUM(H85:I85)</f>
        <v>2072</v>
      </c>
      <c r="K85" s="106">
        <f t="shared" ref="K85" si="34">G85-H85</f>
        <v>34995</v>
      </c>
    </row>
    <row r="86" spans="1:11" ht="16.5">
      <c r="A86" s="34"/>
      <c r="B86" s="56" t="s">
        <v>4</v>
      </c>
      <c r="C86" s="30"/>
      <c r="D86" s="30"/>
      <c r="E86" s="30"/>
      <c r="F86" s="97">
        <f t="shared" ref="F86:K86" si="35">SUM(F85:F85)</f>
        <v>60000</v>
      </c>
      <c r="G86" s="97">
        <f t="shared" si="35"/>
        <v>36662</v>
      </c>
      <c r="H86" s="72">
        <f t="shared" si="35"/>
        <v>1667</v>
      </c>
      <c r="I86" s="72">
        <f t="shared" si="35"/>
        <v>405</v>
      </c>
      <c r="J86" s="72">
        <f t="shared" si="35"/>
        <v>2072</v>
      </c>
      <c r="K86" s="131">
        <f t="shared" si="35"/>
        <v>34995</v>
      </c>
    </row>
    <row r="87" spans="1:11" ht="16.5">
      <c r="A87" s="37"/>
      <c r="B87" s="29"/>
      <c r="C87" s="30"/>
      <c r="D87" s="30"/>
      <c r="E87" s="30"/>
      <c r="F87" s="78"/>
      <c r="G87" s="79"/>
      <c r="H87" s="74"/>
      <c r="I87" s="80"/>
      <c r="J87" s="74"/>
      <c r="K87" s="55"/>
    </row>
    <row r="88" spans="1:11" ht="16.5">
      <c r="A88" s="37"/>
      <c r="B88" s="29" t="s">
        <v>18</v>
      </c>
      <c r="C88" s="30"/>
      <c r="D88" s="30"/>
      <c r="E88" s="30"/>
      <c r="F88" s="78"/>
      <c r="G88" s="79"/>
      <c r="H88" s="76"/>
      <c r="I88" s="80"/>
      <c r="J88" s="76"/>
      <c r="K88" s="55"/>
    </row>
    <row r="89" spans="1:11" ht="15.75">
      <c r="A89" s="27">
        <v>1</v>
      </c>
      <c r="B89" s="14" t="s">
        <v>18</v>
      </c>
      <c r="C89" s="16" t="s">
        <v>192</v>
      </c>
      <c r="D89" s="17">
        <v>315</v>
      </c>
      <c r="E89" s="16" t="s">
        <v>38</v>
      </c>
      <c r="F89" s="77">
        <v>100000</v>
      </c>
      <c r="G89" s="77">
        <v>52774</v>
      </c>
      <c r="H89" s="71">
        <f>ROUND(F89/36,0)</f>
        <v>2778</v>
      </c>
      <c r="I89" s="69">
        <f>ROUND(G89*13%*31/365,0)</f>
        <v>583</v>
      </c>
      <c r="J89" s="99">
        <f t="shared" ref="J89:J94" si="36">SUM(H89:I89)</f>
        <v>3361</v>
      </c>
      <c r="K89" s="106">
        <f t="shared" ref="K89:K94" si="37">G89-H89</f>
        <v>49996</v>
      </c>
    </row>
    <row r="90" spans="1:11" ht="15.75">
      <c r="A90" s="27">
        <v>2</v>
      </c>
      <c r="B90" s="14" t="s">
        <v>18</v>
      </c>
      <c r="C90" s="16" t="s">
        <v>193</v>
      </c>
      <c r="D90" s="17">
        <v>316</v>
      </c>
      <c r="E90" s="16" t="s">
        <v>38</v>
      </c>
      <c r="F90" s="77">
        <v>65000</v>
      </c>
      <c r="G90" s="77">
        <v>34298</v>
      </c>
      <c r="H90" s="71">
        <f>ROUND(F90/36,0)</f>
        <v>1806</v>
      </c>
      <c r="I90" s="69">
        <f t="shared" ref="I90:I94" si="38">ROUND(G90*13%*31/365,0)</f>
        <v>379</v>
      </c>
      <c r="J90" s="99">
        <f t="shared" si="36"/>
        <v>2185</v>
      </c>
      <c r="K90" s="106">
        <f t="shared" si="37"/>
        <v>32492</v>
      </c>
    </row>
    <row r="91" spans="1:11" ht="15.75">
      <c r="A91" s="27">
        <v>3</v>
      </c>
      <c r="B91" s="14" t="s">
        <v>222</v>
      </c>
      <c r="C91" s="16" t="s">
        <v>223</v>
      </c>
      <c r="D91" s="17">
        <v>350</v>
      </c>
      <c r="E91" s="16" t="s">
        <v>38</v>
      </c>
      <c r="F91" s="77">
        <v>90000</v>
      </c>
      <c r="G91" s="77">
        <v>55000</v>
      </c>
      <c r="H91" s="71">
        <f>ROUND(F91/36,0)</f>
        <v>2500</v>
      </c>
      <c r="I91" s="69">
        <f t="shared" si="38"/>
        <v>607</v>
      </c>
      <c r="J91" s="99">
        <f t="shared" si="36"/>
        <v>3107</v>
      </c>
      <c r="K91" s="106">
        <f t="shared" si="37"/>
        <v>52500</v>
      </c>
    </row>
    <row r="92" spans="1:11" ht="15.75">
      <c r="A92" s="27">
        <v>4</v>
      </c>
      <c r="B92" s="14" t="s">
        <v>71</v>
      </c>
      <c r="C92" s="16" t="s">
        <v>196</v>
      </c>
      <c r="D92" s="17">
        <v>318</v>
      </c>
      <c r="E92" s="16" t="s">
        <v>38</v>
      </c>
      <c r="F92" s="77">
        <v>40000</v>
      </c>
      <c r="G92" s="77">
        <v>13854</v>
      </c>
      <c r="H92" s="71">
        <f>ROUND(F92/26,0)</f>
        <v>1538</v>
      </c>
      <c r="I92" s="69">
        <f t="shared" si="38"/>
        <v>153</v>
      </c>
      <c r="J92" s="99">
        <f t="shared" si="36"/>
        <v>1691</v>
      </c>
      <c r="K92" s="106">
        <f t="shared" si="37"/>
        <v>12316</v>
      </c>
    </row>
    <row r="93" spans="1:11" ht="15.75">
      <c r="A93" s="27">
        <v>5</v>
      </c>
      <c r="B93" s="14" t="s">
        <v>71</v>
      </c>
      <c r="C93" s="16" t="s">
        <v>72</v>
      </c>
      <c r="D93" s="17">
        <v>197</v>
      </c>
      <c r="E93" s="16" t="s">
        <v>38</v>
      </c>
      <c r="F93" s="77">
        <v>90000</v>
      </c>
      <c r="G93" s="77">
        <v>13657</v>
      </c>
      <c r="H93" s="71">
        <v>976</v>
      </c>
      <c r="I93" s="69">
        <f t="shared" si="38"/>
        <v>151</v>
      </c>
      <c r="J93" s="99">
        <f t="shared" si="36"/>
        <v>1127</v>
      </c>
      <c r="K93" s="106">
        <f t="shared" si="37"/>
        <v>12681</v>
      </c>
    </row>
    <row r="94" spans="1:11" ht="15.75">
      <c r="A94" s="27">
        <v>6</v>
      </c>
      <c r="B94" s="14" t="s">
        <v>71</v>
      </c>
      <c r="C94" s="16" t="s">
        <v>172</v>
      </c>
      <c r="D94" s="17">
        <v>297</v>
      </c>
      <c r="E94" s="16" t="s">
        <v>38</v>
      </c>
      <c r="F94" s="77">
        <v>90000</v>
      </c>
      <c r="G94" s="77">
        <v>31146</v>
      </c>
      <c r="H94" s="71">
        <f>ROUND(F94/26,0)</f>
        <v>3462</v>
      </c>
      <c r="I94" s="69">
        <f t="shared" si="38"/>
        <v>344</v>
      </c>
      <c r="J94" s="99">
        <f t="shared" si="36"/>
        <v>3806</v>
      </c>
      <c r="K94" s="106">
        <f t="shared" si="37"/>
        <v>27684</v>
      </c>
    </row>
    <row r="95" spans="1:11" ht="16.5">
      <c r="A95" s="14"/>
      <c r="B95" s="13" t="s">
        <v>4</v>
      </c>
      <c r="C95" s="20"/>
      <c r="D95" s="20"/>
      <c r="E95" s="20"/>
      <c r="F95" s="72">
        <f t="shared" ref="F95:K95" si="39">SUM(F89:F94)</f>
        <v>475000</v>
      </c>
      <c r="G95" s="72">
        <f t="shared" si="39"/>
        <v>200729</v>
      </c>
      <c r="H95" s="72">
        <f t="shared" si="39"/>
        <v>13060</v>
      </c>
      <c r="I95" s="72">
        <f t="shared" si="39"/>
        <v>2217</v>
      </c>
      <c r="J95" s="100">
        <f t="shared" si="39"/>
        <v>15277</v>
      </c>
      <c r="K95" s="100">
        <f t="shared" si="39"/>
        <v>187669</v>
      </c>
    </row>
    <row r="96" spans="1:11" ht="16.5">
      <c r="A96" s="34"/>
      <c r="B96" s="29"/>
      <c r="C96" s="30"/>
      <c r="D96" s="30"/>
      <c r="E96" s="30"/>
      <c r="F96" s="78"/>
      <c r="G96" s="79"/>
      <c r="H96" s="74"/>
      <c r="I96" s="80"/>
      <c r="J96" s="74"/>
      <c r="K96" s="55"/>
    </row>
    <row r="97" spans="1:11" ht="16.5">
      <c r="A97" s="34"/>
      <c r="B97" s="29" t="s">
        <v>79</v>
      </c>
      <c r="C97" s="30"/>
      <c r="D97" s="48"/>
      <c r="E97" s="30"/>
      <c r="F97" s="86"/>
      <c r="G97" s="79"/>
      <c r="H97" s="74"/>
      <c r="I97" s="80"/>
      <c r="J97" s="74"/>
      <c r="K97" s="55"/>
    </row>
    <row r="98" spans="1:11" ht="15.75">
      <c r="A98" s="14">
        <v>1</v>
      </c>
      <c r="B98" s="14" t="s">
        <v>79</v>
      </c>
      <c r="C98" s="16" t="s">
        <v>80</v>
      </c>
      <c r="D98" s="52">
        <v>191</v>
      </c>
      <c r="E98" s="16" t="s">
        <v>78</v>
      </c>
      <c r="F98" s="85">
        <v>100000</v>
      </c>
      <c r="G98" s="77">
        <v>38239</v>
      </c>
      <c r="H98" s="71">
        <f>ROUND(F98/34,0)</f>
        <v>2941</v>
      </c>
      <c r="I98" s="69">
        <f>ROUND(G98*13%*31/365,0)</f>
        <v>422</v>
      </c>
      <c r="J98" s="99">
        <f>SUM(H98:I98)</f>
        <v>3363</v>
      </c>
      <c r="K98" s="106">
        <f t="shared" ref="K98:K111" si="40">G98-H98</f>
        <v>35298</v>
      </c>
    </row>
    <row r="99" spans="1:11" ht="15.75">
      <c r="A99" s="14">
        <v>2</v>
      </c>
      <c r="B99" s="14" t="s">
        <v>79</v>
      </c>
      <c r="C99" s="16" t="s">
        <v>240</v>
      </c>
      <c r="D99" s="52">
        <v>361</v>
      </c>
      <c r="E99" s="16" t="s">
        <v>78</v>
      </c>
      <c r="F99" s="85">
        <v>100000</v>
      </c>
      <c r="G99" s="77">
        <v>61767</v>
      </c>
      <c r="H99" s="71">
        <f>ROUND(F99/34,0)</f>
        <v>2941</v>
      </c>
      <c r="I99" s="69">
        <f t="shared" ref="I99:I111" si="41">ROUND(G99*13%*31/365,0)</f>
        <v>682</v>
      </c>
      <c r="J99" s="99">
        <f t="shared" ref="J99:J110" si="42">SUM(H99:I99)</f>
        <v>3623</v>
      </c>
      <c r="K99" s="106">
        <f t="shared" si="40"/>
        <v>58826</v>
      </c>
    </row>
    <row r="100" spans="1:11" ht="15.75">
      <c r="A100" s="14">
        <v>3</v>
      </c>
      <c r="B100" s="14" t="s">
        <v>79</v>
      </c>
      <c r="C100" s="16" t="s">
        <v>104</v>
      </c>
      <c r="D100" s="52">
        <v>216</v>
      </c>
      <c r="E100" s="16" t="s">
        <v>78</v>
      </c>
      <c r="F100" s="85">
        <v>75000</v>
      </c>
      <c r="G100" s="77">
        <v>33340</v>
      </c>
      <c r="H100" s="71">
        <f>ROUND(F100/36,0)</f>
        <v>2083</v>
      </c>
      <c r="I100" s="69">
        <f t="shared" si="41"/>
        <v>368</v>
      </c>
      <c r="J100" s="99">
        <f t="shared" si="42"/>
        <v>2451</v>
      </c>
      <c r="K100" s="106">
        <f t="shared" si="40"/>
        <v>31257</v>
      </c>
    </row>
    <row r="101" spans="1:11" ht="15.75">
      <c r="A101" s="14">
        <v>4</v>
      </c>
      <c r="B101" s="14" t="s">
        <v>79</v>
      </c>
      <c r="C101" s="16" t="s">
        <v>124</v>
      </c>
      <c r="D101" s="52">
        <v>246</v>
      </c>
      <c r="E101" s="16" t="s">
        <v>78</v>
      </c>
      <c r="F101" s="85">
        <v>75000</v>
      </c>
      <c r="G101" s="77">
        <v>35423</v>
      </c>
      <c r="H101" s="71">
        <f>ROUND(F101/36,0)</f>
        <v>2083</v>
      </c>
      <c r="I101" s="69">
        <f t="shared" si="41"/>
        <v>391</v>
      </c>
      <c r="J101" s="99">
        <f t="shared" si="42"/>
        <v>2474</v>
      </c>
      <c r="K101" s="106">
        <f t="shared" si="40"/>
        <v>33340</v>
      </c>
    </row>
    <row r="102" spans="1:11" ht="15.75">
      <c r="A102" s="14">
        <v>5</v>
      </c>
      <c r="B102" s="14" t="s">
        <v>79</v>
      </c>
      <c r="C102" s="16" t="s">
        <v>257</v>
      </c>
      <c r="D102" s="52">
        <v>377</v>
      </c>
      <c r="E102" s="16" t="s">
        <v>78</v>
      </c>
      <c r="F102" s="85">
        <v>44000</v>
      </c>
      <c r="G102" s="70">
        <v>31780</v>
      </c>
      <c r="H102" s="71">
        <v>1222</v>
      </c>
      <c r="I102" s="69">
        <f t="shared" si="41"/>
        <v>351</v>
      </c>
      <c r="J102" s="99">
        <f t="shared" si="42"/>
        <v>1573</v>
      </c>
      <c r="K102" s="106">
        <f t="shared" si="40"/>
        <v>30558</v>
      </c>
    </row>
    <row r="103" spans="1:11" ht="15.75">
      <c r="A103" s="14">
        <v>6</v>
      </c>
      <c r="B103" s="14" t="s">
        <v>79</v>
      </c>
      <c r="C103" s="16" t="s">
        <v>290</v>
      </c>
      <c r="D103" s="52">
        <v>420</v>
      </c>
      <c r="E103" s="16" t="s">
        <v>78</v>
      </c>
      <c r="F103" s="85">
        <v>150000</v>
      </c>
      <c r="G103" s="70">
        <v>131248</v>
      </c>
      <c r="H103" s="71">
        <v>4688</v>
      </c>
      <c r="I103" s="69">
        <f t="shared" si="41"/>
        <v>1449</v>
      </c>
      <c r="J103" s="99">
        <f t="shared" ref="J103" si="43">SUM(H103:I103)</f>
        <v>6137</v>
      </c>
      <c r="K103" s="106">
        <f t="shared" si="40"/>
        <v>126560</v>
      </c>
    </row>
    <row r="104" spans="1:11" ht="15.75">
      <c r="A104" s="14">
        <v>7</v>
      </c>
      <c r="B104" s="14" t="s">
        <v>103</v>
      </c>
      <c r="C104" s="16" t="s">
        <v>107</v>
      </c>
      <c r="D104" s="52">
        <v>217</v>
      </c>
      <c r="E104" s="16" t="s">
        <v>78</v>
      </c>
      <c r="F104" s="85">
        <v>100000</v>
      </c>
      <c r="G104" s="77">
        <v>40901</v>
      </c>
      <c r="H104" s="71">
        <f>ROUND(F104/36,0)</f>
        <v>2778</v>
      </c>
      <c r="I104" s="69">
        <f t="shared" si="41"/>
        <v>452</v>
      </c>
      <c r="J104" s="99">
        <f t="shared" si="42"/>
        <v>3230</v>
      </c>
      <c r="K104" s="106">
        <f t="shared" si="40"/>
        <v>38123</v>
      </c>
    </row>
    <row r="105" spans="1:11" ht="15.75">
      <c r="A105" s="14">
        <v>8</v>
      </c>
      <c r="B105" s="14" t="s">
        <v>103</v>
      </c>
      <c r="C105" s="16" t="s">
        <v>105</v>
      </c>
      <c r="D105" s="52">
        <v>218</v>
      </c>
      <c r="E105" s="16" t="s">
        <v>78</v>
      </c>
      <c r="F105" s="85">
        <v>100000</v>
      </c>
      <c r="G105" s="77">
        <v>40901</v>
      </c>
      <c r="H105" s="71">
        <f t="shared" ref="H105:H110" si="44">ROUND(F105/36,0)</f>
        <v>2778</v>
      </c>
      <c r="I105" s="69">
        <f t="shared" si="41"/>
        <v>452</v>
      </c>
      <c r="J105" s="99">
        <f t="shared" si="42"/>
        <v>3230</v>
      </c>
      <c r="K105" s="106">
        <f t="shared" si="40"/>
        <v>38123</v>
      </c>
    </row>
    <row r="106" spans="1:11" ht="15.75">
      <c r="A106" s="14">
        <v>9</v>
      </c>
      <c r="B106" s="14" t="s">
        <v>224</v>
      </c>
      <c r="C106" s="16" t="s">
        <v>225</v>
      </c>
      <c r="D106" s="52">
        <v>351</v>
      </c>
      <c r="E106" s="16" t="s">
        <v>78</v>
      </c>
      <c r="F106" s="85">
        <v>140000</v>
      </c>
      <c r="G106" s="77">
        <v>85554</v>
      </c>
      <c r="H106" s="71">
        <f t="shared" si="44"/>
        <v>3889</v>
      </c>
      <c r="I106" s="69">
        <f t="shared" si="41"/>
        <v>945</v>
      </c>
      <c r="J106" s="99">
        <f t="shared" si="42"/>
        <v>4834</v>
      </c>
      <c r="K106" s="106">
        <f t="shared" si="40"/>
        <v>81665</v>
      </c>
    </row>
    <row r="107" spans="1:11" ht="15.75">
      <c r="A107" s="14">
        <v>10</v>
      </c>
      <c r="B107" s="14" t="s">
        <v>224</v>
      </c>
      <c r="C107" s="16" t="s">
        <v>309</v>
      </c>
      <c r="D107" s="52">
        <v>20</v>
      </c>
      <c r="E107" s="16" t="s">
        <v>78</v>
      </c>
      <c r="F107" s="85">
        <v>100000</v>
      </c>
      <c r="G107" s="77">
        <v>95455</v>
      </c>
      <c r="H107" s="71">
        <v>4545</v>
      </c>
      <c r="I107" s="69">
        <v>1888</v>
      </c>
      <c r="J107" s="99">
        <f t="shared" ref="J107" si="45">SUM(H107:I107)</f>
        <v>6433</v>
      </c>
      <c r="K107" s="106">
        <f t="shared" ref="K107" si="46">G107-H107</f>
        <v>90910</v>
      </c>
    </row>
    <row r="108" spans="1:11" ht="15.75">
      <c r="A108" s="14">
        <v>11</v>
      </c>
      <c r="B108" s="14" t="s">
        <v>224</v>
      </c>
      <c r="C108" s="16" t="s">
        <v>313</v>
      </c>
      <c r="D108" s="52">
        <v>28</v>
      </c>
      <c r="E108" s="16" t="s">
        <v>78</v>
      </c>
      <c r="F108" s="85">
        <v>120000</v>
      </c>
      <c r="G108" s="77">
        <v>116617</v>
      </c>
      <c r="H108" s="71">
        <v>3383</v>
      </c>
      <c r="I108" s="69">
        <v>1838</v>
      </c>
      <c r="J108" s="99">
        <f t="shared" ref="J108" si="47">SUM(H108:I108)</f>
        <v>5221</v>
      </c>
      <c r="K108" s="106">
        <f t="shared" ref="K108" si="48">G108-H108</f>
        <v>113234</v>
      </c>
    </row>
    <row r="109" spans="1:11" ht="15.75">
      <c r="A109" s="14">
        <v>12</v>
      </c>
      <c r="B109" s="14" t="s">
        <v>132</v>
      </c>
      <c r="C109" s="16" t="s">
        <v>139</v>
      </c>
      <c r="D109" s="52">
        <v>254</v>
      </c>
      <c r="E109" s="16" t="s">
        <v>78</v>
      </c>
      <c r="F109" s="85">
        <v>140000</v>
      </c>
      <c r="G109" s="77">
        <v>66109</v>
      </c>
      <c r="H109" s="71">
        <f t="shared" si="44"/>
        <v>3889</v>
      </c>
      <c r="I109" s="69">
        <f t="shared" si="41"/>
        <v>730</v>
      </c>
      <c r="J109" s="99">
        <f t="shared" si="42"/>
        <v>4619</v>
      </c>
      <c r="K109" s="106">
        <f t="shared" si="40"/>
        <v>62220</v>
      </c>
    </row>
    <row r="110" spans="1:11" ht="15.75">
      <c r="A110" s="14">
        <v>13</v>
      </c>
      <c r="B110" s="14" t="s">
        <v>266</v>
      </c>
      <c r="C110" s="16" t="s">
        <v>263</v>
      </c>
      <c r="D110" s="52">
        <v>387</v>
      </c>
      <c r="E110" s="16" t="s">
        <v>78</v>
      </c>
      <c r="F110" s="85">
        <v>85000</v>
      </c>
      <c r="G110" s="77">
        <v>63751</v>
      </c>
      <c r="H110" s="71">
        <f t="shared" si="44"/>
        <v>2361</v>
      </c>
      <c r="I110" s="69">
        <f t="shared" si="41"/>
        <v>704</v>
      </c>
      <c r="J110" s="99">
        <f t="shared" si="42"/>
        <v>3065</v>
      </c>
      <c r="K110" s="106">
        <f t="shared" si="40"/>
        <v>61390</v>
      </c>
    </row>
    <row r="111" spans="1:11" ht="15.75">
      <c r="A111" s="14">
        <v>14</v>
      </c>
      <c r="B111" s="14" t="s">
        <v>266</v>
      </c>
      <c r="C111" s="16" t="s">
        <v>288</v>
      </c>
      <c r="D111" s="52">
        <v>415</v>
      </c>
      <c r="E111" s="16" t="s">
        <v>78</v>
      </c>
      <c r="F111" s="85">
        <v>90000</v>
      </c>
      <c r="G111" s="77">
        <v>61875</v>
      </c>
      <c r="H111" s="71">
        <v>5625</v>
      </c>
      <c r="I111" s="69">
        <f t="shared" si="41"/>
        <v>683</v>
      </c>
      <c r="J111" s="99">
        <f t="shared" ref="J111" si="49">SUM(H111:I111)</f>
        <v>6308</v>
      </c>
      <c r="K111" s="106">
        <f t="shared" si="40"/>
        <v>56250</v>
      </c>
    </row>
    <row r="112" spans="1:11" ht="16.5">
      <c r="A112" s="14"/>
      <c r="B112" s="13" t="s">
        <v>4</v>
      </c>
      <c r="C112" s="20"/>
      <c r="D112" s="46"/>
      <c r="E112" s="20"/>
      <c r="F112" s="72">
        <f t="shared" ref="F112:K112" si="50">SUM(F98:F111)</f>
        <v>1419000</v>
      </c>
      <c r="G112" s="72">
        <f t="shared" si="50"/>
        <v>902960</v>
      </c>
      <c r="H112" s="72">
        <f t="shared" si="50"/>
        <v>45206</v>
      </c>
      <c r="I112" s="72">
        <f t="shared" si="50"/>
        <v>11355</v>
      </c>
      <c r="J112" s="72">
        <f t="shared" si="50"/>
        <v>56561</v>
      </c>
      <c r="K112" s="100">
        <f t="shared" si="50"/>
        <v>857754</v>
      </c>
    </row>
    <row r="113" spans="1:13" ht="16.5">
      <c r="A113" s="34"/>
      <c r="B113" s="29"/>
      <c r="C113" s="30"/>
      <c r="D113" s="48"/>
      <c r="E113" s="30"/>
      <c r="F113" s="74"/>
      <c r="G113" s="74"/>
      <c r="H113" s="74"/>
      <c r="I113" s="74"/>
      <c r="J113" s="74"/>
      <c r="K113" s="100"/>
    </row>
    <row r="114" spans="1:13" ht="16.5">
      <c r="A114" s="34"/>
      <c r="B114" s="29" t="s">
        <v>284</v>
      </c>
      <c r="C114" s="30"/>
      <c r="D114" s="30"/>
      <c r="E114" s="30"/>
      <c r="F114" s="78"/>
      <c r="G114" s="79"/>
      <c r="H114" s="74"/>
      <c r="I114" s="80"/>
      <c r="J114" s="74"/>
      <c r="K114" s="55"/>
    </row>
    <row r="115" spans="1:13" ht="15.75">
      <c r="A115" s="14">
        <v>1</v>
      </c>
      <c r="B115" s="14" t="s">
        <v>285</v>
      </c>
      <c r="C115" s="16" t="s">
        <v>286</v>
      </c>
      <c r="D115" s="52">
        <v>187</v>
      </c>
      <c r="E115" s="16" t="s">
        <v>78</v>
      </c>
      <c r="F115" s="85">
        <v>60000</v>
      </c>
      <c r="G115" s="77">
        <v>24993</v>
      </c>
      <c r="H115" s="71">
        <f>ROUND(F115/36,0)</f>
        <v>1667</v>
      </c>
      <c r="I115" s="69">
        <f>ROUND(G115*13%*31/365,0)</f>
        <v>276</v>
      </c>
      <c r="J115" s="99">
        <f>SUM(H115:I115)</f>
        <v>1943</v>
      </c>
      <c r="K115" s="106">
        <f t="shared" ref="K115" si="51">G115-H115</f>
        <v>23326</v>
      </c>
    </row>
    <row r="116" spans="1:13" ht="16.5">
      <c r="A116" s="14"/>
      <c r="B116" s="13" t="s">
        <v>4</v>
      </c>
      <c r="C116" s="20"/>
      <c r="D116" s="46"/>
      <c r="E116" s="20"/>
      <c r="F116" s="72">
        <f t="shared" ref="F116:K116" si="52">SUM(F115:F115)</f>
        <v>60000</v>
      </c>
      <c r="G116" s="72">
        <f t="shared" si="52"/>
        <v>24993</v>
      </c>
      <c r="H116" s="72">
        <f t="shared" si="52"/>
        <v>1667</v>
      </c>
      <c r="I116" s="72">
        <f t="shared" si="52"/>
        <v>276</v>
      </c>
      <c r="J116" s="100">
        <f t="shared" si="52"/>
        <v>1943</v>
      </c>
      <c r="K116" s="100">
        <f t="shared" si="52"/>
        <v>23326</v>
      </c>
    </row>
    <row r="117" spans="1:13" ht="16.5">
      <c r="A117" s="34"/>
      <c r="B117" s="29"/>
      <c r="C117" s="30"/>
      <c r="D117" s="48"/>
      <c r="E117" s="30"/>
      <c r="F117" s="74"/>
      <c r="G117" s="74"/>
      <c r="H117" s="74"/>
      <c r="I117" s="74"/>
      <c r="J117" s="74"/>
      <c r="K117" s="55"/>
    </row>
    <row r="118" spans="1:13" ht="16.5">
      <c r="A118" s="34"/>
      <c r="B118" s="29" t="s">
        <v>109</v>
      </c>
      <c r="C118" s="30"/>
      <c r="D118" s="48"/>
      <c r="E118" s="30"/>
      <c r="F118" s="86"/>
      <c r="G118" s="79"/>
      <c r="H118" s="74"/>
      <c r="I118" s="80"/>
      <c r="J118" s="74"/>
      <c r="K118" s="55"/>
    </row>
    <row r="119" spans="1:13" ht="15.75">
      <c r="A119" s="14">
        <v>1</v>
      </c>
      <c r="B119" s="14" t="s">
        <v>110</v>
      </c>
      <c r="C119" s="16" t="s">
        <v>111</v>
      </c>
      <c r="D119" s="52">
        <v>225</v>
      </c>
      <c r="E119" s="16" t="s">
        <v>78</v>
      </c>
      <c r="F119" s="85">
        <v>86000</v>
      </c>
      <c r="G119" s="77">
        <v>38220</v>
      </c>
      <c r="H119" s="71">
        <f t="shared" ref="H119:H133" si="53">ROUND(F119/36,0)</f>
        <v>2389</v>
      </c>
      <c r="I119" s="69">
        <f>ROUND(G119*13%*31/365,0)</f>
        <v>422</v>
      </c>
      <c r="J119" s="99">
        <f t="shared" ref="J119:J137" si="54">SUM(H119:I119)</f>
        <v>2811</v>
      </c>
      <c r="K119" s="106">
        <f t="shared" ref="K119:K137" si="55">G119-H119</f>
        <v>35831</v>
      </c>
    </row>
    <row r="120" spans="1:13" ht="15.75">
      <c r="A120" s="14">
        <v>2</v>
      </c>
      <c r="B120" s="14" t="s">
        <v>110</v>
      </c>
      <c r="C120" s="16" t="s">
        <v>112</v>
      </c>
      <c r="D120" s="52">
        <v>226</v>
      </c>
      <c r="E120" s="16" t="s">
        <v>78</v>
      </c>
      <c r="F120" s="85">
        <v>93000</v>
      </c>
      <c r="G120" s="77">
        <v>41340</v>
      </c>
      <c r="H120" s="71">
        <f t="shared" si="53"/>
        <v>2583</v>
      </c>
      <c r="I120" s="69">
        <f t="shared" ref="I120:I135" si="56">ROUND(G120*13%*31/365,0)</f>
        <v>456</v>
      </c>
      <c r="J120" s="99">
        <f t="shared" si="54"/>
        <v>3039</v>
      </c>
      <c r="K120" s="106">
        <f t="shared" si="55"/>
        <v>38757</v>
      </c>
    </row>
    <row r="121" spans="1:13" ht="15.75">
      <c r="A121" s="14">
        <v>3</v>
      </c>
      <c r="B121" s="14" t="s">
        <v>110</v>
      </c>
      <c r="C121" s="16" t="s">
        <v>113</v>
      </c>
      <c r="D121" s="52">
        <v>227</v>
      </c>
      <c r="E121" s="16" t="s">
        <v>78</v>
      </c>
      <c r="F121" s="85">
        <v>68000</v>
      </c>
      <c r="G121" s="77">
        <v>30220</v>
      </c>
      <c r="H121" s="71">
        <f t="shared" si="53"/>
        <v>1889</v>
      </c>
      <c r="I121" s="69">
        <f t="shared" si="56"/>
        <v>334</v>
      </c>
      <c r="J121" s="99">
        <f t="shared" si="54"/>
        <v>2223</v>
      </c>
      <c r="K121" s="106">
        <f t="shared" si="55"/>
        <v>28331</v>
      </c>
    </row>
    <row r="122" spans="1:13" ht="15.75">
      <c r="A122" s="14">
        <v>4</v>
      </c>
      <c r="B122" s="14" t="s">
        <v>110</v>
      </c>
      <c r="C122" s="16" t="s">
        <v>114</v>
      </c>
      <c r="D122" s="52">
        <v>228</v>
      </c>
      <c r="E122" s="16" t="s">
        <v>78</v>
      </c>
      <c r="F122" s="85">
        <v>55000</v>
      </c>
      <c r="G122" s="77">
        <v>7590</v>
      </c>
      <c r="H122" s="71">
        <v>689</v>
      </c>
      <c r="I122" s="69">
        <f t="shared" si="56"/>
        <v>84</v>
      </c>
      <c r="J122" s="99">
        <f t="shared" si="54"/>
        <v>773</v>
      </c>
      <c r="K122" s="106">
        <f t="shared" si="55"/>
        <v>6901</v>
      </c>
    </row>
    <row r="123" spans="1:13" ht="15.75">
      <c r="A123" s="14">
        <v>5</v>
      </c>
      <c r="B123" s="14" t="s">
        <v>109</v>
      </c>
      <c r="C123" s="16" t="s">
        <v>115</v>
      </c>
      <c r="D123" s="52">
        <v>229</v>
      </c>
      <c r="E123" s="16" t="s">
        <v>78</v>
      </c>
      <c r="F123" s="85">
        <v>141000</v>
      </c>
      <c r="G123" s="77">
        <v>62660</v>
      </c>
      <c r="H123" s="71">
        <f t="shared" si="53"/>
        <v>3917</v>
      </c>
      <c r="I123" s="69">
        <f t="shared" si="56"/>
        <v>692</v>
      </c>
      <c r="J123" s="99">
        <f t="shared" si="54"/>
        <v>4609</v>
      </c>
      <c r="K123" s="106">
        <f t="shared" si="55"/>
        <v>58743</v>
      </c>
    </row>
    <row r="124" spans="1:13" ht="15.75">
      <c r="A124" s="14">
        <v>6</v>
      </c>
      <c r="B124" s="14" t="s">
        <v>110</v>
      </c>
      <c r="C124" s="16" t="s">
        <v>116</v>
      </c>
      <c r="D124" s="52">
        <v>234</v>
      </c>
      <c r="E124" s="16" t="s">
        <v>78</v>
      </c>
      <c r="F124" s="85">
        <v>160000</v>
      </c>
      <c r="G124" s="77">
        <v>71120</v>
      </c>
      <c r="H124" s="71">
        <f t="shared" si="53"/>
        <v>4444</v>
      </c>
      <c r="I124" s="69">
        <f t="shared" si="56"/>
        <v>785</v>
      </c>
      <c r="J124" s="99">
        <f t="shared" si="54"/>
        <v>5229</v>
      </c>
      <c r="K124" s="106">
        <f t="shared" si="55"/>
        <v>66676</v>
      </c>
    </row>
    <row r="125" spans="1:13" ht="15.75">
      <c r="A125" s="14">
        <v>7</v>
      </c>
      <c r="B125" s="14" t="s">
        <v>273</v>
      </c>
      <c r="C125" s="16" t="s">
        <v>165</v>
      </c>
      <c r="D125" s="52">
        <v>284</v>
      </c>
      <c r="E125" s="16" t="s">
        <v>78</v>
      </c>
      <c r="F125" s="85">
        <v>130000</v>
      </c>
      <c r="G125" s="77">
        <v>16561</v>
      </c>
      <c r="H125" s="71">
        <f>ROUND(F125/30,0)</f>
        <v>4333</v>
      </c>
      <c r="I125" s="69">
        <f t="shared" si="56"/>
        <v>183</v>
      </c>
      <c r="J125" s="99">
        <f t="shared" si="54"/>
        <v>4516</v>
      </c>
      <c r="K125" s="106">
        <f t="shared" si="55"/>
        <v>12228</v>
      </c>
    </row>
    <row r="126" spans="1:13" ht="15.75">
      <c r="A126" s="14">
        <v>8</v>
      </c>
      <c r="B126" s="14" t="s">
        <v>109</v>
      </c>
      <c r="C126" s="16" t="s">
        <v>213</v>
      </c>
      <c r="D126" s="52">
        <v>333</v>
      </c>
      <c r="E126" s="16" t="s">
        <v>78</v>
      </c>
      <c r="F126" s="85">
        <v>195000</v>
      </c>
      <c r="G126" s="77">
        <v>108975</v>
      </c>
      <c r="H126" s="71">
        <v>5735</v>
      </c>
      <c r="I126" s="69">
        <f t="shared" si="56"/>
        <v>1203</v>
      </c>
      <c r="J126" s="99">
        <f t="shared" si="54"/>
        <v>6938</v>
      </c>
      <c r="K126" s="106">
        <f t="shared" si="55"/>
        <v>103240</v>
      </c>
      <c r="M126" s="96"/>
    </row>
    <row r="127" spans="1:13" ht="15.75">
      <c r="A127" s="14">
        <v>9</v>
      </c>
      <c r="B127" s="14" t="s">
        <v>109</v>
      </c>
      <c r="C127" s="16" t="s">
        <v>175</v>
      </c>
      <c r="D127" s="52">
        <v>300</v>
      </c>
      <c r="E127" s="16" t="s">
        <v>78</v>
      </c>
      <c r="F127" s="85">
        <v>95000</v>
      </c>
      <c r="G127" s="77">
        <v>50137</v>
      </c>
      <c r="H127" s="71">
        <f t="shared" si="53"/>
        <v>2639</v>
      </c>
      <c r="I127" s="69">
        <f t="shared" si="56"/>
        <v>554</v>
      </c>
      <c r="J127" s="99">
        <f t="shared" si="54"/>
        <v>3193</v>
      </c>
      <c r="K127" s="106">
        <f t="shared" si="55"/>
        <v>47498</v>
      </c>
      <c r="M127" s="96"/>
    </row>
    <row r="128" spans="1:13" ht="15.75">
      <c r="A128" s="14">
        <v>10</v>
      </c>
      <c r="B128" s="14" t="s">
        <v>109</v>
      </c>
      <c r="C128" s="16" t="s">
        <v>299</v>
      </c>
      <c r="D128" s="52">
        <v>6</v>
      </c>
      <c r="E128" s="16" t="s">
        <v>78</v>
      </c>
      <c r="F128" s="85">
        <v>60000</v>
      </c>
      <c r="G128" s="77">
        <v>56000</v>
      </c>
      <c r="H128" s="71">
        <v>4000</v>
      </c>
      <c r="I128" s="69">
        <f t="shared" si="56"/>
        <v>618</v>
      </c>
      <c r="J128" s="99">
        <f t="shared" ref="J128" si="57">SUM(H128:I128)</f>
        <v>4618</v>
      </c>
      <c r="K128" s="106">
        <f t="shared" si="55"/>
        <v>52000</v>
      </c>
      <c r="M128" s="96"/>
    </row>
    <row r="129" spans="1:11" ht="15.75">
      <c r="A129" s="14">
        <v>11</v>
      </c>
      <c r="B129" s="14" t="s">
        <v>169</v>
      </c>
      <c r="C129" s="16" t="s">
        <v>170</v>
      </c>
      <c r="D129" s="52">
        <v>294</v>
      </c>
      <c r="E129" s="16" t="s">
        <v>78</v>
      </c>
      <c r="F129" s="85">
        <v>55000</v>
      </c>
      <c r="G129" s="77">
        <v>29024</v>
      </c>
      <c r="H129" s="71">
        <f t="shared" si="53"/>
        <v>1528</v>
      </c>
      <c r="I129" s="69">
        <f t="shared" si="56"/>
        <v>320</v>
      </c>
      <c r="J129" s="99">
        <f t="shared" si="54"/>
        <v>1848</v>
      </c>
      <c r="K129" s="106">
        <f t="shared" si="55"/>
        <v>27496</v>
      </c>
    </row>
    <row r="130" spans="1:11" ht="15.75">
      <c r="A130" s="14">
        <v>12</v>
      </c>
      <c r="B130" s="14" t="s">
        <v>169</v>
      </c>
      <c r="C130" s="16" t="s">
        <v>209</v>
      </c>
      <c r="D130" s="52">
        <v>327</v>
      </c>
      <c r="E130" s="16" t="s">
        <v>78</v>
      </c>
      <c r="F130" s="85">
        <v>90000</v>
      </c>
      <c r="G130" s="77">
        <v>50000</v>
      </c>
      <c r="H130" s="71">
        <f t="shared" si="53"/>
        <v>2500</v>
      </c>
      <c r="I130" s="69">
        <f t="shared" si="56"/>
        <v>552</v>
      </c>
      <c r="J130" s="99">
        <f t="shared" si="54"/>
        <v>3052</v>
      </c>
      <c r="K130" s="106">
        <f t="shared" si="55"/>
        <v>47500</v>
      </c>
    </row>
    <row r="131" spans="1:11" ht="15.75">
      <c r="A131" s="14">
        <v>13</v>
      </c>
      <c r="B131" s="14" t="s">
        <v>169</v>
      </c>
      <c r="C131" s="16" t="s">
        <v>208</v>
      </c>
      <c r="D131" s="52">
        <v>326</v>
      </c>
      <c r="E131" s="16" t="s">
        <v>78</v>
      </c>
      <c r="F131" s="85">
        <v>135000</v>
      </c>
      <c r="G131" s="77">
        <v>75000</v>
      </c>
      <c r="H131" s="71">
        <f t="shared" si="53"/>
        <v>3750</v>
      </c>
      <c r="I131" s="69">
        <f t="shared" si="56"/>
        <v>828</v>
      </c>
      <c r="J131" s="99">
        <f t="shared" si="54"/>
        <v>4578</v>
      </c>
      <c r="K131" s="106">
        <f t="shared" si="55"/>
        <v>71250</v>
      </c>
    </row>
    <row r="132" spans="1:11" ht="15.75">
      <c r="A132" s="14">
        <v>14</v>
      </c>
      <c r="B132" s="14" t="s">
        <v>169</v>
      </c>
      <c r="C132" s="16" t="s">
        <v>171</v>
      </c>
      <c r="D132" s="52">
        <v>295</v>
      </c>
      <c r="E132" s="16" t="s">
        <v>78</v>
      </c>
      <c r="F132" s="85">
        <v>80000</v>
      </c>
      <c r="G132" s="77">
        <v>42226</v>
      </c>
      <c r="H132" s="71">
        <f t="shared" si="53"/>
        <v>2222</v>
      </c>
      <c r="I132" s="69">
        <f t="shared" si="56"/>
        <v>466</v>
      </c>
      <c r="J132" s="99">
        <f t="shared" si="54"/>
        <v>2688</v>
      </c>
      <c r="K132" s="106">
        <f t="shared" si="55"/>
        <v>40004</v>
      </c>
    </row>
    <row r="133" spans="1:11" ht="15.75">
      <c r="A133" s="14">
        <v>15</v>
      </c>
      <c r="B133" s="14" t="s">
        <v>273</v>
      </c>
      <c r="C133" s="16" t="s">
        <v>274</v>
      </c>
      <c r="D133" s="52">
        <v>393</v>
      </c>
      <c r="E133" s="16" t="s">
        <v>78</v>
      </c>
      <c r="F133" s="85">
        <v>80000</v>
      </c>
      <c r="G133" s="77">
        <v>62224</v>
      </c>
      <c r="H133" s="71">
        <f t="shared" si="53"/>
        <v>2222</v>
      </c>
      <c r="I133" s="69">
        <f t="shared" si="56"/>
        <v>687</v>
      </c>
      <c r="J133" s="99">
        <f t="shared" si="54"/>
        <v>2909</v>
      </c>
      <c r="K133" s="106">
        <f t="shared" si="55"/>
        <v>60002</v>
      </c>
    </row>
    <row r="134" spans="1:11" ht="15.75">
      <c r="A134" s="14">
        <v>16</v>
      </c>
      <c r="B134" s="14" t="s">
        <v>273</v>
      </c>
      <c r="C134" s="16" t="s">
        <v>275</v>
      </c>
      <c r="D134" s="52">
        <v>394</v>
      </c>
      <c r="E134" s="16" t="s">
        <v>78</v>
      </c>
      <c r="F134" s="85">
        <v>89000</v>
      </c>
      <c r="G134" s="77">
        <v>69224</v>
      </c>
      <c r="H134" s="71">
        <f>ROUND(F134/36,0)</f>
        <v>2472</v>
      </c>
      <c r="I134" s="69">
        <f t="shared" si="56"/>
        <v>764</v>
      </c>
      <c r="J134" s="99">
        <f t="shared" si="54"/>
        <v>3236</v>
      </c>
      <c r="K134" s="106">
        <f t="shared" si="55"/>
        <v>66752</v>
      </c>
    </row>
    <row r="135" spans="1:11" ht="15.75">
      <c r="A135" s="14">
        <v>17</v>
      </c>
      <c r="B135" s="14" t="s">
        <v>233</v>
      </c>
      <c r="C135" s="16" t="s">
        <v>311</v>
      </c>
      <c r="D135" s="52">
        <v>24</v>
      </c>
      <c r="E135" s="16" t="s">
        <v>78</v>
      </c>
      <c r="F135" s="85">
        <v>110000</v>
      </c>
      <c r="G135" s="77">
        <v>110000</v>
      </c>
      <c r="H135" s="71">
        <f t="shared" ref="H135" si="58">ROUND(F135/36,0)</f>
        <v>3056</v>
      </c>
      <c r="I135" s="69">
        <f t="shared" si="56"/>
        <v>1215</v>
      </c>
      <c r="J135" s="99">
        <f t="shared" ref="J135" si="59">SUM(H135:I135)</f>
        <v>4271</v>
      </c>
      <c r="K135" s="106">
        <f t="shared" ref="K135" si="60">G135-H135</f>
        <v>106944</v>
      </c>
    </row>
    <row r="136" spans="1:11" ht="15.75">
      <c r="A136" s="14">
        <v>18</v>
      </c>
      <c r="B136" s="14" t="s">
        <v>233</v>
      </c>
      <c r="C136" s="16" t="s">
        <v>312</v>
      </c>
      <c r="D136" s="52">
        <v>26</v>
      </c>
      <c r="E136" s="16" t="s">
        <v>78</v>
      </c>
      <c r="F136" s="85">
        <v>100000</v>
      </c>
      <c r="G136" s="77">
        <v>100000</v>
      </c>
      <c r="H136" s="71">
        <f t="shared" ref="H136" si="61">ROUND(F136/36,0)</f>
        <v>2778</v>
      </c>
      <c r="I136" s="69">
        <v>1745</v>
      </c>
      <c r="J136" s="99">
        <f t="shared" ref="J136" si="62">SUM(H136:I136)</f>
        <v>4523</v>
      </c>
      <c r="K136" s="106">
        <f t="shared" ref="K136" si="63">G136-H136</f>
        <v>97222</v>
      </c>
    </row>
    <row r="137" spans="1:11" ht="15.75">
      <c r="A137" s="14">
        <v>19</v>
      </c>
      <c r="B137" s="57" t="s">
        <v>109</v>
      </c>
      <c r="C137" s="58" t="s">
        <v>272</v>
      </c>
      <c r="D137" s="64">
        <v>14</v>
      </c>
      <c r="E137" s="58" t="s">
        <v>39</v>
      </c>
      <c r="F137" s="89">
        <v>42000</v>
      </c>
      <c r="G137" s="82">
        <v>25662</v>
      </c>
      <c r="H137" s="83">
        <v>1167</v>
      </c>
      <c r="I137" s="83">
        <f>ROUND(G137*11.5%*31/365,0)</f>
        <v>251</v>
      </c>
      <c r="J137" s="83">
        <f t="shared" si="54"/>
        <v>1418</v>
      </c>
      <c r="K137" s="83">
        <f t="shared" si="55"/>
        <v>24495</v>
      </c>
    </row>
    <row r="138" spans="1:11" ht="16.5">
      <c r="A138" s="34"/>
      <c r="B138" s="13" t="s">
        <v>4</v>
      </c>
      <c r="C138" s="20"/>
      <c r="D138" s="20"/>
      <c r="E138" s="20"/>
      <c r="F138" s="72">
        <f t="shared" ref="F138:K138" si="64">SUM(F119:F137)</f>
        <v>1864000</v>
      </c>
      <c r="G138" s="72">
        <f t="shared" si="64"/>
        <v>1046183</v>
      </c>
      <c r="H138" s="72">
        <f t="shared" si="64"/>
        <v>54313</v>
      </c>
      <c r="I138" s="72">
        <f t="shared" si="64"/>
        <v>12159</v>
      </c>
      <c r="J138" s="72">
        <f t="shared" si="64"/>
        <v>66472</v>
      </c>
      <c r="K138" s="72">
        <f t="shared" si="64"/>
        <v>991870</v>
      </c>
    </row>
    <row r="139" spans="1:11" ht="16.5">
      <c r="A139" s="34"/>
      <c r="B139" s="29"/>
      <c r="C139" s="30"/>
      <c r="D139" s="30"/>
      <c r="E139" s="30"/>
      <c r="F139" s="74"/>
      <c r="G139" s="79"/>
      <c r="H139" s="74"/>
      <c r="I139" s="80"/>
      <c r="J139" s="74"/>
      <c r="K139" s="55"/>
    </row>
    <row r="140" spans="1:11" ht="16.5">
      <c r="A140" s="14"/>
      <c r="B140" s="29" t="s">
        <v>125</v>
      </c>
      <c r="C140" s="30"/>
      <c r="D140" s="30"/>
      <c r="E140" s="30"/>
      <c r="F140" s="78"/>
      <c r="G140" s="79"/>
      <c r="H140" s="74"/>
      <c r="I140" s="80"/>
      <c r="J140" s="74"/>
      <c r="K140" s="55"/>
    </row>
    <row r="141" spans="1:11" ht="15.75">
      <c r="A141" s="14">
        <v>1</v>
      </c>
      <c r="B141" s="14" t="s">
        <v>126</v>
      </c>
      <c r="C141" s="16" t="s">
        <v>127</v>
      </c>
      <c r="D141" s="17">
        <v>247</v>
      </c>
      <c r="E141" s="16" t="s">
        <v>78</v>
      </c>
      <c r="F141" s="70">
        <v>100000</v>
      </c>
      <c r="G141" s="70">
        <v>47218</v>
      </c>
      <c r="H141" s="71">
        <f t="shared" ref="H141" si="65">ROUND(F141/36,0)</f>
        <v>2778</v>
      </c>
      <c r="I141" s="69">
        <f>ROUND(G141*13%*31/365,0)</f>
        <v>521</v>
      </c>
      <c r="J141" s="102">
        <f t="shared" ref="J141" si="66">SUM(H141:I141)</f>
        <v>3299</v>
      </c>
      <c r="K141" s="106">
        <f t="shared" ref="K141:K148" si="67">G141-H141</f>
        <v>44440</v>
      </c>
    </row>
    <row r="142" spans="1:11" ht="15.75">
      <c r="A142" s="14">
        <v>2</v>
      </c>
      <c r="B142" s="14" t="s">
        <v>137</v>
      </c>
      <c r="C142" s="16" t="s">
        <v>138</v>
      </c>
      <c r="D142" s="17">
        <v>253</v>
      </c>
      <c r="E142" s="16" t="s">
        <v>78</v>
      </c>
      <c r="F142" s="70">
        <v>100000</v>
      </c>
      <c r="G142" s="70">
        <v>47218</v>
      </c>
      <c r="H142" s="71">
        <f>ROUND(F142/36,0)</f>
        <v>2778</v>
      </c>
      <c r="I142" s="69">
        <f t="shared" ref="I142:I148" si="68">ROUND(G142*13%*31/365,0)</f>
        <v>521</v>
      </c>
      <c r="J142" s="102">
        <f>SUM(H142:I142)</f>
        <v>3299</v>
      </c>
      <c r="K142" s="106">
        <f t="shared" si="67"/>
        <v>44440</v>
      </c>
    </row>
    <row r="143" spans="1:11" ht="15.75">
      <c r="A143" s="14">
        <v>3</v>
      </c>
      <c r="B143" s="14" t="s">
        <v>137</v>
      </c>
      <c r="C143" s="16" t="s">
        <v>207</v>
      </c>
      <c r="D143" s="17">
        <v>325</v>
      </c>
      <c r="E143" s="16" t="s">
        <v>78</v>
      </c>
      <c r="F143" s="70">
        <v>50000</v>
      </c>
      <c r="G143" s="70">
        <v>16672</v>
      </c>
      <c r="H143" s="71">
        <f>ROUND(F143/24,0)</f>
        <v>2083</v>
      </c>
      <c r="I143" s="69">
        <f t="shared" si="68"/>
        <v>184</v>
      </c>
      <c r="J143" s="102">
        <f>SUM(H143:I143)</f>
        <v>2267</v>
      </c>
      <c r="K143" s="106">
        <f t="shared" si="67"/>
        <v>14589</v>
      </c>
    </row>
    <row r="144" spans="1:11" ht="15.75">
      <c r="A144" s="14">
        <v>4</v>
      </c>
      <c r="B144" s="14" t="s">
        <v>137</v>
      </c>
      <c r="C144" s="16" t="s">
        <v>230</v>
      </c>
      <c r="D144" s="17">
        <v>355</v>
      </c>
      <c r="E144" s="16" t="s">
        <v>78</v>
      </c>
      <c r="F144" s="70">
        <v>50000</v>
      </c>
      <c r="G144" s="70">
        <v>30554</v>
      </c>
      <c r="H144" s="71">
        <f>ROUND(F144/36,0)</f>
        <v>1389</v>
      </c>
      <c r="I144" s="69">
        <f t="shared" si="68"/>
        <v>337</v>
      </c>
      <c r="J144" s="102">
        <f>SUM(H144:I144)</f>
        <v>1726</v>
      </c>
      <c r="K144" s="106">
        <f t="shared" si="67"/>
        <v>29165</v>
      </c>
    </row>
    <row r="145" spans="1:11" ht="16.5">
      <c r="A145" s="14">
        <v>5</v>
      </c>
      <c r="B145" s="14" t="s">
        <v>151</v>
      </c>
      <c r="C145" s="16" t="s">
        <v>152</v>
      </c>
      <c r="D145" s="22">
        <v>272</v>
      </c>
      <c r="E145" s="22" t="s">
        <v>78</v>
      </c>
      <c r="F145" s="85">
        <v>100000</v>
      </c>
      <c r="G145" s="77">
        <v>35722</v>
      </c>
      <c r="H145" s="71">
        <f>ROUND(F145/28,0)</f>
        <v>3571</v>
      </c>
      <c r="I145" s="69">
        <f t="shared" si="68"/>
        <v>394</v>
      </c>
      <c r="J145" s="99">
        <f>SUM(H145:I145)</f>
        <v>3965</v>
      </c>
      <c r="K145" s="106">
        <f t="shared" si="67"/>
        <v>32151</v>
      </c>
    </row>
    <row r="146" spans="1:11" ht="16.5">
      <c r="A146" s="14">
        <v>6</v>
      </c>
      <c r="B146" s="14" t="s">
        <v>151</v>
      </c>
      <c r="C146" s="16" t="s">
        <v>177</v>
      </c>
      <c r="D146" s="22">
        <v>302</v>
      </c>
      <c r="E146" s="22" t="s">
        <v>78</v>
      </c>
      <c r="F146" s="85">
        <v>90000</v>
      </c>
      <c r="G146" s="77">
        <v>47500</v>
      </c>
      <c r="H146" s="71">
        <f>ROUND(F146/36,0)</f>
        <v>2500</v>
      </c>
      <c r="I146" s="69">
        <f t="shared" si="68"/>
        <v>524</v>
      </c>
      <c r="J146" s="99">
        <f t="shared" ref="J146:J147" si="69">SUM(H146:I146)</f>
        <v>3024</v>
      </c>
      <c r="K146" s="106">
        <f t="shared" si="67"/>
        <v>45000</v>
      </c>
    </row>
    <row r="147" spans="1:11" ht="16.5">
      <c r="A147" s="14">
        <v>7</v>
      </c>
      <c r="B147" s="14" t="s">
        <v>151</v>
      </c>
      <c r="C147" s="16" t="s">
        <v>178</v>
      </c>
      <c r="D147" s="22">
        <v>303</v>
      </c>
      <c r="E147" s="22" t="s">
        <v>78</v>
      </c>
      <c r="F147" s="85">
        <v>100000</v>
      </c>
      <c r="G147" s="77">
        <v>52774</v>
      </c>
      <c r="H147" s="71">
        <f>ROUND(F147/36,0)</f>
        <v>2778</v>
      </c>
      <c r="I147" s="69">
        <f t="shared" si="68"/>
        <v>583</v>
      </c>
      <c r="J147" s="99">
        <f t="shared" si="69"/>
        <v>3361</v>
      </c>
      <c r="K147" s="106">
        <f t="shared" si="67"/>
        <v>49996</v>
      </c>
    </row>
    <row r="148" spans="1:11" ht="15.75">
      <c r="A148" s="14">
        <v>8</v>
      </c>
      <c r="B148" s="14" t="s">
        <v>134</v>
      </c>
      <c r="C148" s="16" t="s">
        <v>245</v>
      </c>
      <c r="D148" s="52">
        <v>364</v>
      </c>
      <c r="E148" s="16" t="s">
        <v>78</v>
      </c>
      <c r="F148" s="85">
        <v>100000</v>
      </c>
      <c r="G148" s="70">
        <v>66664</v>
      </c>
      <c r="H148" s="71">
        <f>ROUND(F148/36,0)</f>
        <v>2778</v>
      </c>
      <c r="I148" s="69">
        <f t="shared" si="68"/>
        <v>736</v>
      </c>
      <c r="J148" s="102">
        <f>SUM(H148:I148)</f>
        <v>3514</v>
      </c>
      <c r="K148" s="106">
        <f t="shared" si="67"/>
        <v>63886</v>
      </c>
    </row>
    <row r="149" spans="1:11" ht="16.5">
      <c r="A149" s="34"/>
      <c r="B149" s="13" t="s">
        <v>4</v>
      </c>
      <c r="C149" s="20"/>
      <c r="D149" s="20"/>
      <c r="E149" s="20"/>
      <c r="F149" s="88">
        <f t="shared" ref="F149:K149" si="70">SUM(F141:F148)</f>
        <v>690000</v>
      </c>
      <c r="G149" s="88">
        <f t="shared" si="70"/>
        <v>344322</v>
      </c>
      <c r="H149" s="88">
        <f t="shared" si="70"/>
        <v>20655</v>
      </c>
      <c r="I149" s="88">
        <f t="shared" si="70"/>
        <v>3800</v>
      </c>
      <c r="J149" s="88">
        <f t="shared" si="70"/>
        <v>24455</v>
      </c>
      <c r="K149" s="88">
        <f t="shared" si="70"/>
        <v>323667</v>
      </c>
    </row>
    <row r="150" spans="1:11" ht="16.5">
      <c r="A150" s="34"/>
      <c r="B150" s="29"/>
      <c r="C150" s="30"/>
      <c r="D150" s="30"/>
      <c r="E150" s="30"/>
      <c r="F150" s="78"/>
      <c r="G150" s="79"/>
      <c r="H150" s="74"/>
      <c r="I150" s="80"/>
      <c r="J150" s="74"/>
      <c r="K150" s="55"/>
    </row>
    <row r="151" spans="1:11" ht="16.5">
      <c r="A151" s="34"/>
      <c r="B151" s="29" t="s">
        <v>148</v>
      </c>
      <c r="C151" s="30"/>
      <c r="D151" s="48"/>
      <c r="E151" s="30"/>
      <c r="F151" s="86"/>
      <c r="G151" s="79"/>
      <c r="H151" s="74"/>
      <c r="I151" s="80"/>
      <c r="J151" s="74"/>
      <c r="K151" s="55"/>
    </row>
    <row r="152" spans="1:11" ht="15.75">
      <c r="A152" s="14">
        <v>1</v>
      </c>
      <c r="B152" s="14" t="s">
        <v>148</v>
      </c>
      <c r="C152" s="16" t="s">
        <v>205</v>
      </c>
      <c r="D152" s="52">
        <v>323</v>
      </c>
      <c r="E152" s="16" t="s">
        <v>78</v>
      </c>
      <c r="F152" s="85">
        <v>100000</v>
      </c>
      <c r="G152" s="77">
        <v>55552</v>
      </c>
      <c r="H152" s="71">
        <f>ROUND(F152/36,0)</f>
        <v>2778</v>
      </c>
      <c r="I152" s="69">
        <f>ROUND(G152*13%*31/365,0)</f>
        <v>613</v>
      </c>
      <c r="J152" s="99">
        <f t="shared" ref="J152:J157" si="71">SUM(H152:I152)</f>
        <v>3391</v>
      </c>
      <c r="K152" s="106">
        <f t="shared" ref="K152:K158" si="72">G152-H152</f>
        <v>52774</v>
      </c>
    </row>
    <row r="153" spans="1:11" ht="15.75">
      <c r="A153" s="14">
        <v>2</v>
      </c>
      <c r="B153" s="14" t="s">
        <v>148</v>
      </c>
      <c r="C153" s="16" t="s">
        <v>241</v>
      </c>
      <c r="D153" s="52">
        <v>363</v>
      </c>
      <c r="E153" s="16" t="s">
        <v>78</v>
      </c>
      <c r="F153" s="85">
        <v>40000</v>
      </c>
      <c r="G153" s="77">
        <v>25557</v>
      </c>
      <c r="H153" s="71">
        <f>ROUND(F153/36,0)</f>
        <v>1111</v>
      </c>
      <c r="I153" s="69">
        <f t="shared" ref="I153:I157" si="73">ROUND(G153*13%*31/365,0)</f>
        <v>282</v>
      </c>
      <c r="J153" s="99">
        <f t="shared" si="71"/>
        <v>1393</v>
      </c>
      <c r="K153" s="106">
        <f t="shared" si="72"/>
        <v>24446</v>
      </c>
    </row>
    <row r="154" spans="1:11" ht="15.75">
      <c r="A154" s="14">
        <v>3</v>
      </c>
      <c r="B154" s="14" t="s">
        <v>148</v>
      </c>
      <c r="C154" s="16" t="s">
        <v>210</v>
      </c>
      <c r="D154" s="52">
        <v>322</v>
      </c>
      <c r="E154" s="16" t="s">
        <v>78</v>
      </c>
      <c r="F154" s="85">
        <v>150000</v>
      </c>
      <c r="G154" s="77">
        <v>40912</v>
      </c>
      <c r="H154" s="71">
        <f>ROUND(F154/22,0)</f>
        <v>6818</v>
      </c>
      <c r="I154" s="69">
        <f t="shared" si="73"/>
        <v>452</v>
      </c>
      <c r="J154" s="99">
        <f t="shared" si="71"/>
        <v>7270</v>
      </c>
      <c r="K154" s="106">
        <f t="shared" si="72"/>
        <v>34094</v>
      </c>
    </row>
    <row r="155" spans="1:11" ht="15.75">
      <c r="A155" s="14">
        <v>4</v>
      </c>
      <c r="B155" s="14" t="s">
        <v>148</v>
      </c>
      <c r="C155" s="16" t="s">
        <v>279</v>
      </c>
      <c r="D155" s="52">
        <v>406</v>
      </c>
      <c r="E155" s="16" t="s">
        <v>78</v>
      </c>
      <c r="F155" s="85">
        <v>260000</v>
      </c>
      <c r="G155" s="77">
        <v>207998</v>
      </c>
      <c r="H155" s="71">
        <v>8667</v>
      </c>
      <c r="I155" s="69">
        <f t="shared" si="73"/>
        <v>2297</v>
      </c>
      <c r="J155" s="99">
        <f t="shared" ref="J155" si="74">SUM(H155:I155)</f>
        <v>10964</v>
      </c>
      <c r="K155" s="106">
        <f t="shared" si="72"/>
        <v>199331</v>
      </c>
    </row>
    <row r="156" spans="1:11" ht="15.75">
      <c r="A156" s="14">
        <v>5</v>
      </c>
      <c r="B156" s="14" t="s">
        <v>215</v>
      </c>
      <c r="C156" s="16" t="s">
        <v>216</v>
      </c>
      <c r="D156" s="52">
        <v>342</v>
      </c>
      <c r="E156" s="16" t="s">
        <v>78</v>
      </c>
      <c r="F156" s="85">
        <v>80000</v>
      </c>
      <c r="G156" s="77">
        <v>46670</v>
      </c>
      <c r="H156" s="71">
        <v>2222</v>
      </c>
      <c r="I156" s="69">
        <f t="shared" si="73"/>
        <v>515</v>
      </c>
      <c r="J156" s="99">
        <f t="shared" si="71"/>
        <v>2737</v>
      </c>
      <c r="K156" s="106">
        <f t="shared" si="72"/>
        <v>44448</v>
      </c>
    </row>
    <row r="157" spans="1:11" ht="15.75">
      <c r="A157" s="14">
        <v>6</v>
      </c>
      <c r="B157" s="14" t="s">
        <v>149</v>
      </c>
      <c r="C157" s="16" t="s">
        <v>150</v>
      </c>
      <c r="D157" s="52">
        <v>266</v>
      </c>
      <c r="E157" s="16" t="s">
        <v>78</v>
      </c>
      <c r="F157" s="85">
        <v>155000</v>
      </c>
      <c r="G157" s="77">
        <v>77492</v>
      </c>
      <c r="H157" s="71">
        <f t="shared" ref="H157:H158" si="75">ROUND(F157/36,0)</f>
        <v>4306</v>
      </c>
      <c r="I157" s="69">
        <f t="shared" si="73"/>
        <v>856</v>
      </c>
      <c r="J157" s="99">
        <f t="shared" si="71"/>
        <v>5162</v>
      </c>
      <c r="K157" s="106">
        <f t="shared" si="72"/>
        <v>73186</v>
      </c>
    </row>
    <row r="158" spans="1:11" ht="15.75">
      <c r="A158" s="14">
        <v>7</v>
      </c>
      <c r="B158" s="57" t="s">
        <v>149</v>
      </c>
      <c r="C158" s="58" t="s">
        <v>271</v>
      </c>
      <c r="D158" s="64">
        <v>11</v>
      </c>
      <c r="E158" s="58" t="s">
        <v>39</v>
      </c>
      <c r="F158" s="89">
        <v>40600</v>
      </c>
      <c r="G158" s="82">
        <v>20296</v>
      </c>
      <c r="H158" s="83">
        <f t="shared" si="75"/>
        <v>1128</v>
      </c>
      <c r="I158" s="84">
        <f>ROUND(G158*11.5%*31/365,0)</f>
        <v>198</v>
      </c>
      <c r="J158" s="101">
        <f>SUM(H158:I158)</f>
        <v>1326</v>
      </c>
      <c r="K158" s="106">
        <f t="shared" si="72"/>
        <v>19168</v>
      </c>
    </row>
    <row r="159" spans="1:11" ht="16.5">
      <c r="A159" s="34"/>
      <c r="B159" s="13" t="s">
        <v>4</v>
      </c>
      <c r="C159" s="20"/>
      <c r="D159" s="46"/>
      <c r="E159" s="20"/>
      <c r="F159" s="72">
        <f t="shared" ref="F159:K159" si="76">SUM(F152:F158)</f>
        <v>825600</v>
      </c>
      <c r="G159" s="72">
        <f t="shared" si="76"/>
        <v>474477</v>
      </c>
      <c r="H159" s="72">
        <f t="shared" si="76"/>
        <v>27030</v>
      </c>
      <c r="I159" s="72">
        <f t="shared" si="76"/>
        <v>5213</v>
      </c>
      <c r="J159" s="72">
        <f>SUM(J152:J158)</f>
        <v>32243</v>
      </c>
      <c r="K159" s="72">
        <f t="shared" si="76"/>
        <v>447447</v>
      </c>
    </row>
    <row r="160" spans="1:11" ht="16.5">
      <c r="A160" s="34"/>
      <c r="B160" s="29"/>
      <c r="C160" s="30"/>
      <c r="D160" s="32"/>
      <c r="E160" s="32"/>
      <c r="F160" s="74"/>
      <c r="G160" s="74"/>
      <c r="H160" s="74"/>
      <c r="I160" s="74"/>
      <c r="J160" s="74"/>
      <c r="K160" s="100"/>
    </row>
    <row r="161" spans="1:11" ht="16.5">
      <c r="A161" s="151"/>
      <c r="B161" s="152"/>
      <c r="C161" s="153"/>
      <c r="D161" s="154"/>
      <c r="E161" s="154"/>
      <c r="F161" s="137"/>
      <c r="G161" s="137"/>
      <c r="H161" s="137"/>
      <c r="I161" s="137"/>
      <c r="J161" s="137"/>
      <c r="K161" s="155"/>
    </row>
    <row r="162" spans="1:11" ht="16.5">
      <c r="A162" s="143"/>
      <c r="B162" s="29" t="s">
        <v>162</v>
      </c>
      <c r="C162" s="144"/>
      <c r="D162" s="145"/>
      <c r="E162" s="145"/>
      <c r="F162" s="146"/>
      <c r="G162" s="147"/>
      <c r="H162" s="148"/>
      <c r="I162" s="94"/>
      <c r="J162" s="149"/>
      <c r="K162" s="150"/>
    </row>
    <row r="163" spans="1:11" ht="16.5">
      <c r="A163" s="14">
        <v>1</v>
      </c>
      <c r="B163" s="67" t="s">
        <v>163</v>
      </c>
      <c r="C163" s="16" t="s">
        <v>200</v>
      </c>
      <c r="D163" s="22">
        <v>283</v>
      </c>
      <c r="E163" s="22" t="s">
        <v>78</v>
      </c>
      <c r="F163" s="85">
        <v>100000</v>
      </c>
      <c r="G163" s="77">
        <v>52774</v>
      </c>
      <c r="H163" s="71">
        <f>ROUND(F163/36,0)</f>
        <v>2778</v>
      </c>
      <c r="I163" s="69">
        <f>ROUND(G163*13%*31/365,0)</f>
        <v>583</v>
      </c>
      <c r="J163" s="104">
        <f>SUM(H163:I163)</f>
        <v>3361</v>
      </c>
      <c r="K163" s="106">
        <f t="shared" ref="K163:K166" si="77">G163-H163</f>
        <v>49996</v>
      </c>
    </row>
    <row r="164" spans="1:11" ht="16.5">
      <c r="A164" s="14">
        <v>2</v>
      </c>
      <c r="B164" s="67" t="s">
        <v>227</v>
      </c>
      <c r="C164" s="16" t="s">
        <v>235</v>
      </c>
      <c r="D164" s="22">
        <v>357</v>
      </c>
      <c r="E164" s="22" t="s">
        <v>78</v>
      </c>
      <c r="F164" s="85">
        <v>54000</v>
      </c>
      <c r="G164" s="77">
        <v>34500</v>
      </c>
      <c r="H164" s="71">
        <f>ROUND(F164/36,0)</f>
        <v>1500</v>
      </c>
      <c r="I164" s="69">
        <f t="shared" ref="I164:I166" si="78">ROUND(G164*13%*31/365,0)</f>
        <v>381</v>
      </c>
      <c r="J164" s="104">
        <f>SUM(H164:I164)</f>
        <v>1881</v>
      </c>
      <c r="K164" s="106">
        <f t="shared" si="77"/>
        <v>33000</v>
      </c>
    </row>
    <row r="165" spans="1:11" ht="16.5">
      <c r="A165" s="14">
        <v>3</v>
      </c>
      <c r="B165" s="67" t="s">
        <v>227</v>
      </c>
      <c r="C165" s="16" t="s">
        <v>228</v>
      </c>
      <c r="D165" s="22">
        <v>353</v>
      </c>
      <c r="E165" s="22" t="s">
        <v>78</v>
      </c>
      <c r="F165" s="85">
        <v>68000</v>
      </c>
      <c r="G165" s="77">
        <v>41554</v>
      </c>
      <c r="H165" s="71">
        <f>ROUND(F165/36,0)</f>
        <v>1889</v>
      </c>
      <c r="I165" s="69">
        <f t="shared" si="78"/>
        <v>459</v>
      </c>
      <c r="J165" s="104">
        <f>SUM(H165:I165)</f>
        <v>2348</v>
      </c>
      <c r="K165" s="106">
        <f t="shared" si="77"/>
        <v>39665</v>
      </c>
    </row>
    <row r="166" spans="1:11" ht="16.5">
      <c r="A166" s="14">
        <v>4</v>
      </c>
      <c r="B166" s="67" t="s">
        <v>227</v>
      </c>
      <c r="C166" s="16" t="s">
        <v>258</v>
      </c>
      <c r="D166" s="22">
        <v>383</v>
      </c>
      <c r="E166" s="22" t="s">
        <v>78</v>
      </c>
      <c r="F166" s="85">
        <v>90000</v>
      </c>
      <c r="G166" s="77">
        <v>65000</v>
      </c>
      <c r="H166" s="71">
        <f>ROUND(F166/36,0)</f>
        <v>2500</v>
      </c>
      <c r="I166" s="69">
        <f t="shared" si="78"/>
        <v>718</v>
      </c>
      <c r="J166" s="104">
        <f>SUM(H166:I166)</f>
        <v>3218</v>
      </c>
      <c r="K166" s="106">
        <f t="shared" si="77"/>
        <v>62500</v>
      </c>
    </row>
    <row r="167" spans="1:11" ht="16.5">
      <c r="A167" s="34"/>
      <c r="B167" s="56" t="s">
        <v>4</v>
      </c>
      <c r="C167" s="30"/>
      <c r="D167" s="30"/>
      <c r="E167" s="30"/>
      <c r="F167" s="97">
        <f>SUM(F163:F166)</f>
        <v>312000</v>
      </c>
      <c r="G167" s="97">
        <f t="shared" ref="G167:K167" si="79">SUM(G163:G166)</f>
        <v>193828</v>
      </c>
      <c r="H167" s="97">
        <f t="shared" si="79"/>
        <v>8667</v>
      </c>
      <c r="I167" s="97">
        <f t="shared" si="79"/>
        <v>2141</v>
      </c>
      <c r="J167" s="97">
        <f t="shared" si="79"/>
        <v>10808</v>
      </c>
      <c r="K167" s="97">
        <f t="shared" si="79"/>
        <v>185161</v>
      </c>
    </row>
    <row r="168" spans="1:11" ht="16.5">
      <c r="A168" s="34"/>
      <c r="B168" s="29"/>
      <c r="C168" s="30"/>
      <c r="D168" s="30"/>
      <c r="E168" s="30"/>
      <c r="F168" s="91"/>
      <c r="G168" s="91"/>
      <c r="H168" s="74"/>
      <c r="I168" s="74"/>
      <c r="J168" s="74"/>
      <c r="K168" s="133"/>
    </row>
    <row r="169" spans="1:11" ht="16.5">
      <c r="A169" s="34"/>
      <c r="B169" s="29" t="s">
        <v>281</v>
      </c>
      <c r="C169" s="30"/>
      <c r="D169" s="30"/>
      <c r="E169" s="30"/>
      <c r="F169" s="78"/>
      <c r="G169" s="79"/>
      <c r="H169" s="74"/>
      <c r="I169" s="80"/>
      <c r="J169" s="74"/>
      <c r="K169" s="55"/>
    </row>
    <row r="170" spans="1:11" ht="16.5">
      <c r="A170" s="14">
        <v>1</v>
      </c>
      <c r="B170" s="67" t="s">
        <v>281</v>
      </c>
      <c r="C170" s="16" t="s">
        <v>206</v>
      </c>
      <c r="D170" s="22">
        <v>324</v>
      </c>
      <c r="E170" s="22" t="s">
        <v>78</v>
      </c>
      <c r="F170" s="85">
        <v>110000</v>
      </c>
      <c r="G170" s="77">
        <v>61104</v>
      </c>
      <c r="H170" s="71">
        <f>ROUND(F170/36,0)</f>
        <v>3056</v>
      </c>
      <c r="I170" s="69">
        <f>ROUND(G170*13%*31/365,0)</f>
        <v>675</v>
      </c>
      <c r="J170" s="104">
        <f>SUM(H170:I170)</f>
        <v>3731</v>
      </c>
      <c r="K170" s="106">
        <f t="shared" ref="K170" si="80">G170-H170</f>
        <v>58048</v>
      </c>
    </row>
    <row r="171" spans="1:11" ht="16.5">
      <c r="A171" s="34"/>
      <c r="B171" s="56" t="s">
        <v>4</v>
      </c>
      <c r="C171" s="30"/>
      <c r="D171" s="30"/>
      <c r="E171" s="30"/>
      <c r="F171" s="97">
        <f t="shared" ref="F171:K171" si="81">SUM(F170:F170)</f>
        <v>110000</v>
      </c>
      <c r="G171" s="97">
        <f t="shared" si="81"/>
        <v>61104</v>
      </c>
      <c r="H171" s="72">
        <f t="shared" si="81"/>
        <v>3056</v>
      </c>
      <c r="I171" s="72">
        <f t="shared" si="81"/>
        <v>675</v>
      </c>
      <c r="J171" s="72">
        <f t="shared" si="81"/>
        <v>3731</v>
      </c>
      <c r="K171" s="131">
        <f t="shared" si="81"/>
        <v>58048</v>
      </c>
    </row>
    <row r="172" spans="1:11" ht="16.5">
      <c r="A172" s="34"/>
      <c r="B172" s="29"/>
      <c r="C172" s="30"/>
      <c r="D172" s="30"/>
      <c r="E172" s="30"/>
      <c r="F172" s="97"/>
      <c r="G172" s="97"/>
      <c r="H172" s="72"/>
      <c r="I172" s="72"/>
      <c r="J172" s="72"/>
      <c r="K172" s="131"/>
    </row>
    <row r="173" spans="1:11" ht="16.5">
      <c r="A173" s="34"/>
      <c r="B173" s="29" t="s">
        <v>300</v>
      </c>
      <c r="C173" s="30"/>
      <c r="D173" s="30"/>
      <c r="E173" s="30"/>
      <c r="F173" s="78"/>
      <c r="G173" s="79"/>
      <c r="H173" s="74"/>
      <c r="I173" s="80"/>
      <c r="J173" s="74"/>
      <c r="K173" s="55"/>
    </row>
    <row r="174" spans="1:11" ht="16.5">
      <c r="A174" s="14">
        <v>1</v>
      </c>
      <c r="B174" s="67" t="s">
        <v>301</v>
      </c>
      <c r="C174" s="16" t="s">
        <v>302</v>
      </c>
      <c r="D174" s="22">
        <v>8</v>
      </c>
      <c r="E174" s="22" t="s">
        <v>78</v>
      </c>
      <c r="F174" s="85">
        <v>200000</v>
      </c>
      <c r="G174" s="77">
        <v>194444</v>
      </c>
      <c r="H174" s="71">
        <f>ROUND(F174/36,0)</f>
        <v>5556</v>
      </c>
      <c r="I174" s="69">
        <f>ROUND(G174*13%*31/365,0)</f>
        <v>2147</v>
      </c>
      <c r="J174" s="104">
        <f>SUM(H174:I174)</f>
        <v>7703</v>
      </c>
      <c r="K174" s="106">
        <f t="shared" ref="K174:K176" si="82">G174-H174</f>
        <v>188888</v>
      </c>
    </row>
    <row r="175" spans="1:11" ht="16.5">
      <c r="A175" s="152">
        <v>2</v>
      </c>
      <c r="B175" s="67" t="s">
        <v>301</v>
      </c>
      <c r="C175" s="16" t="s">
        <v>304</v>
      </c>
      <c r="D175" s="22">
        <v>12</v>
      </c>
      <c r="E175" s="22" t="s">
        <v>78</v>
      </c>
      <c r="F175" s="85">
        <v>200000</v>
      </c>
      <c r="G175" s="77">
        <v>194444</v>
      </c>
      <c r="H175" s="71">
        <f>ROUND(F175/36,0)</f>
        <v>5556</v>
      </c>
      <c r="I175" s="69">
        <f t="shared" ref="I175:I176" si="83">ROUND(G175*13%*31/365,0)</f>
        <v>2147</v>
      </c>
      <c r="J175" s="104">
        <f>SUM(H175:I175)</f>
        <v>7703</v>
      </c>
      <c r="K175" s="106">
        <f t="shared" si="82"/>
        <v>188888</v>
      </c>
    </row>
    <row r="176" spans="1:11" ht="16.5">
      <c r="A176" s="152">
        <v>3</v>
      </c>
      <c r="B176" s="152" t="s">
        <v>301</v>
      </c>
      <c r="C176" s="16" t="s">
        <v>303</v>
      </c>
      <c r="D176" s="22">
        <v>10</v>
      </c>
      <c r="E176" s="22" t="s">
        <v>78</v>
      </c>
      <c r="F176" s="85">
        <v>150000</v>
      </c>
      <c r="G176" s="77">
        <v>145833</v>
      </c>
      <c r="H176" s="71">
        <v>4167</v>
      </c>
      <c r="I176" s="69">
        <f t="shared" si="83"/>
        <v>1610</v>
      </c>
      <c r="J176" s="104">
        <f>SUM(H176:I176)</f>
        <v>5777</v>
      </c>
      <c r="K176" s="106">
        <f t="shared" si="82"/>
        <v>141666</v>
      </c>
    </row>
    <row r="177" spans="1:11" ht="16.5">
      <c r="A177" s="34"/>
      <c r="B177" s="29"/>
      <c r="C177" s="30"/>
      <c r="D177" s="30"/>
      <c r="E177" s="30"/>
      <c r="F177" s="97">
        <f>SUM(F174:F176)</f>
        <v>550000</v>
      </c>
      <c r="G177" s="97">
        <f t="shared" ref="G177:K177" si="84">SUM(G174:G176)</f>
        <v>534721</v>
      </c>
      <c r="H177" s="97">
        <f t="shared" si="84"/>
        <v>15279</v>
      </c>
      <c r="I177" s="97">
        <f t="shared" si="84"/>
        <v>5904</v>
      </c>
      <c r="J177" s="97">
        <f t="shared" si="84"/>
        <v>21183</v>
      </c>
      <c r="K177" s="97">
        <f t="shared" si="84"/>
        <v>519442</v>
      </c>
    </row>
    <row r="178" spans="1:11" ht="17.25" thickBot="1">
      <c r="A178" s="34"/>
      <c r="B178" s="29"/>
      <c r="C178" s="30"/>
      <c r="D178" s="30"/>
      <c r="E178" s="30"/>
      <c r="F178" s="97"/>
      <c r="G178" s="97"/>
      <c r="H178" s="72"/>
      <c r="I178" s="72"/>
      <c r="J178" s="72"/>
      <c r="K178" s="131"/>
    </row>
    <row r="179" spans="1:11" ht="17.25" thickBot="1">
      <c r="B179" s="51" t="s">
        <v>20</v>
      </c>
      <c r="C179" s="39"/>
      <c r="D179" s="39"/>
      <c r="E179" s="39"/>
      <c r="F179" s="72">
        <f t="shared" ref="F179:K179" si="85">SUM(F7+F28+F42+F55+F67+F82+F86+F95+F112+F116+F138+F149+F159+F167+F171+F177)</f>
        <v>13909600</v>
      </c>
      <c r="G179" s="72">
        <f t="shared" si="85"/>
        <v>7779967</v>
      </c>
      <c r="H179" s="72">
        <f t="shared" si="85"/>
        <v>406873</v>
      </c>
      <c r="I179" s="72">
        <f t="shared" si="85"/>
        <v>88394</v>
      </c>
      <c r="J179" s="72">
        <f t="shared" si="85"/>
        <v>495267</v>
      </c>
      <c r="K179" s="72">
        <f t="shared" si="85"/>
        <v>7373094</v>
      </c>
    </row>
    <row r="180" spans="1:11">
      <c r="B180" s="2"/>
      <c r="C180" s="2"/>
      <c r="D180" s="3"/>
      <c r="E180" s="3"/>
      <c r="F180" s="3"/>
      <c r="G180" s="3"/>
    </row>
    <row r="181" spans="1:11">
      <c r="B181" s="2"/>
      <c r="C181" s="2"/>
      <c r="D181" s="3"/>
      <c r="E181" s="3"/>
      <c r="F181" s="3"/>
      <c r="G181" s="3"/>
    </row>
    <row r="182" spans="1:11" ht="18.75">
      <c r="E182" s="4"/>
      <c r="F182" s="1"/>
      <c r="G182" s="1"/>
    </row>
    <row r="183" spans="1:11">
      <c r="F183" s="1"/>
      <c r="G183" s="1"/>
    </row>
    <row r="185" spans="1:11" ht="16.5">
      <c r="B185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3" max="10" man="1"/>
    <brk id="87" max="10" man="1"/>
    <brk id="139" max="10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M195"/>
  <sheetViews>
    <sheetView view="pageBreakPreview" zoomScaleSheetLayoutView="10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298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80554</v>
      </c>
      <c r="H5" s="71">
        <f t="shared" ref="H5" si="0">ROUND(F5/36,0)</f>
        <v>2778</v>
      </c>
      <c r="I5" s="69">
        <f>ROUND(G5*13%*30/365,0)</f>
        <v>861</v>
      </c>
      <c r="J5" s="71">
        <f t="shared" ref="J5:J6" si="1">SUM(H5:I5)</f>
        <v>3639</v>
      </c>
      <c r="K5" s="135">
        <f t="shared" ref="K5:K6" si="2">G5-H5</f>
        <v>77776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258620</v>
      </c>
      <c r="H6" s="71">
        <v>10345</v>
      </c>
      <c r="I6" s="69">
        <f>ROUND(G6*13%*30/365,0)</f>
        <v>2763</v>
      </c>
      <c r="J6" s="71">
        <f t="shared" si="1"/>
        <v>13108</v>
      </c>
      <c r="K6" s="135">
        <f t="shared" si="2"/>
        <v>248275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339174</v>
      </c>
      <c r="H7" s="134">
        <f t="shared" si="3"/>
        <v>13123</v>
      </c>
      <c r="I7" s="134">
        <f t="shared" si="3"/>
        <v>3624</v>
      </c>
      <c r="J7" s="134">
        <f t="shared" si="3"/>
        <v>16747</v>
      </c>
      <c r="K7" s="136">
        <f t="shared" si="3"/>
        <v>326051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25008</v>
      </c>
      <c r="H9" s="71">
        <f>ROUND(F9/36,0)</f>
        <v>2083</v>
      </c>
      <c r="I9" s="69">
        <f>ROUND(G9*13%*30/365,0)</f>
        <v>267</v>
      </c>
      <c r="J9" s="71">
        <f t="shared" ref="J9:J26" si="4">SUM(H9:I9)</f>
        <v>2350</v>
      </c>
      <c r="K9" s="106">
        <f t="shared" ref="K9:K28" si="5">G9-H9</f>
        <v>22925</v>
      </c>
    </row>
    <row r="10" spans="1:11" ht="15.75">
      <c r="A10" s="15">
        <v>2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235556</v>
      </c>
      <c r="H10" s="71">
        <f>ROUND(F10/36,0)</f>
        <v>7361</v>
      </c>
      <c r="I10" s="69">
        <f t="shared" ref="I10:I28" si="6">ROUND(G10*13%*30/365,0)</f>
        <v>2517</v>
      </c>
      <c r="J10" s="71">
        <f t="shared" si="4"/>
        <v>9878</v>
      </c>
      <c r="K10" s="106">
        <f t="shared" si="5"/>
        <v>228195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33328</v>
      </c>
      <c r="H11" s="71">
        <f t="shared" ref="H11:H21" si="7">ROUND(F11/36,0)</f>
        <v>2778</v>
      </c>
      <c r="I11" s="69">
        <f t="shared" si="6"/>
        <v>356</v>
      </c>
      <c r="J11" s="71">
        <f t="shared" si="4"/>
        <v>3134</v>
      </c>
      <c r="K11" s="106">
        <f t="shared" si="5"/>
        <v>30550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42500</v>
      </c>
      <c r="H12" s="71">
        <f>ROUND(F12/36,0)</f>
        <v>2500</v>
      </c>
      <c r="I12" s="69">
        <f t="shared" si="6"/>
        <v>454</v>
      </c>
      <c r="J12" s="71">
        <f t="shared" si="4"/>
        <v>2954</v>
      </c>
      <c r="K12" s="106">
        <f t="shared" si="5"/>
        <v>40000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16250</v>
      </c>
      <c r="H13" s="71">
        <f t="shared" si="7"/>
        <v>1250</v>
      </c>
      <c r="I13" s="69">
        <f t="shared" si="6"/>
        <v>174</v>
      </c>
      <c r="J13" s="71">
        <f t="shared" si="4"/>
        <v>1424</v>
      </c>
      <c r="K13" s="106">
        <f t="shared" si="5"/>
        <v>15000</v>
      </c>
    </row>
    <row r="14" spans="1:11" ht="15.75">
      <c r="A14" s="15">
        <v>6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38884</v>
      </c>
      <c r="H14" s="71">
        <f t="shared" si="7"/>
        <v>2778</v>
      </c>
      <c r="I14" s="69">
        <f t="shared" si="6"/>
        <v>415</v>
      </c>
      <c r="J14" s="71">
        <f t="shared" si="4"/>
        <v>3193</v>
      </c>
      <c r="K14" s="106">
        <f t="shared" si="5"/>
        <v>36106</v>
      </c>
    </row>
    <row r="15" spans="1:11" ht="16.5">
      <c r="A15" s="15">
        <v>7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33058</v>
      </c>
      <c r="H15" s="71">
        <f t="shared" si="7"/>
        <v>2361</v>
      </c>
      <c r="I15" s="69">
        <f t="shared" si="6"/>
        <v>353</v>
      </c>
      <c r="J15" s="71">
        <f t="shared" si="4"/>
        <v>2714</v>
      </c>
      <c r="K15" s="106">
        <f t="shared" si="5"/>
        <v>30697</v>
      </c>
    </row>
    <row r="16" spans="1:11" ht="15.75">
      <c r="A16" s="15">
        <v>8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35000</v>
      </c>
      <c r="H16" s="71">
        <f t="shared" si="7"/>
        <v>2500</v>
      </c>
      <c r="I16" s="69">
        <f t="shared" si="6"/>
        <v>374</v>
      </c>
      <c r="J16" s="71">
        <f t="shared" si="4"/>
        <v>2874</v>
      </c>
      <c r="K16" s="106">
        <f t="shared" si="5"/>
        <v>32500</v>
      </c>
    </row>
    <row r="17" spans="1:11" ht="15.75">
      <c r="A17" s="15">
        <v>9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40352</v>
      </c>
      <c r="H17" s="71">
        <f>ROUND(F17/29,0)</f>
        <v>3103</v>
      </c>
      <c r="I17" s="69">
        <f t="shared" si="6"/>
        <v>431</v>
      </c>
      <c r="J17" s="71">
        <f t="shared" si="4"/>
        <v>3534</v>
      </c>
      <c r="K17" s="106">
        <f t="shared" si="5"/>
        <v>37249</v>
      </c>
    </row>
    <row r="18" spans="1:11" ht="15.75">
      <c r="A18" s="15">
        <v>10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40006</v>
      </c>
      <c r="H18" s="71">
        <f>ROUND(F18/30,0)</f>
        <v>3333</v>
      </c>
      <c r="I18" s="69">
        <f t="shared" si="6"/>
        <v>427</v>
      </c>
      <c r="J18" s="71">
        <f t="shared" si="4"/>
        <v>3760</v>
      </c>
      <c r="K18" s="106">
        <f t="shared" si="5"/>
        <v>36673</v>
      </c>
    </row>
    <row r="19" spans="1:11" ht="15.75">
      <c r="A19" s="15">
        <v>11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40006</v>
      </c>
      <c r="H19" s="71">
        <f>ROUND(F19/30,0)</f>
        <v>3333</v>
      </c>
      <c r="I19" s="69">
        <f t="shared" si="6"/>
        <v>427</v>
      </c>
      <c r="J19" s="71">
        <f t="shared" si="4"/>
        <v>3760</v>
      </c>
      <c r="K19" s="106">
        <f t="shared" si="5"/>
        <v>36673</v>
      </c>
    </row>
    <row r="20" spans="1:11" ht="15.75">
      <c r="A20" s="15">
        <v>12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100006</v>
      </c>
      <c r="H20" s="71">
        <f>ROUND(F20/34,0)</f>
        <v>5882</v>
      </c>
      <c r="I20" s="69">
        <f t="shared" si="6"/>
        <v>1069</v>
      </c>
      <c r="J20" s="71">
        <f t="shared" si="4"/>
        <v>6951</v>
      </c>
      <c r="K20" s="106">
        <f t="shared" si="5"/>
        <v>94124</v>
      </c>
    </row>
    <row r="21" spans="1:11" ht="15.75">
      <c r="A21" s="15">
        <v>13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83328</v>
      </c>
      <c r="H21" s="71">
        <f t="shared" si="7"/>
        <v>4167</v>
      </c>
      <c r="I21" s="69">
        <f t="shared" si="6"/>
        <v>890</v>
      </c>
      <c r="J21" s="71">
        <f t="shared" si="4"/>
        <v>5057</v>
      </c>
      <c r="K21" s="106">
        <f t="shared" si="5"/>
        <v>79161</v>
      </c>
    </row>
    <row r="22" spans="1:11" ht="15.75">
      <c r="A22" s="15">
        <v>14</v>
      </c>
      <c r="B22" s="14" t="s">
        <v>128</v>
      </c>
      <c r="C22" s="16" t="s">
        <v>167</v>
      </c>
      <c r="D22" s="17">
        <v>292</v>
      </c>
      <c r="E22" s="16" t="s">
        <v>38</v>
      </c>
      <c r="F22" s="70">
        <v>100000</v>
      </c>
      <c r="G22" s="77">
        <v>27280</v>
      </c>
      <c r="H22" s="71">
        <f>ROUND(F22/22,0)</f>
        <v>4545</v>
      </c>
      <c r="I22" s="69">
        <f t="shared" si="6"/>
        <v>291</v>
      </c>
      <c r="J22" s="71">
        <f t="shared" si="4"/>
        <v>4836</v>
      </c>
      <c r="K22" s="106">
        <f t="shared" si="5"/>
        <v>22735</v>
      </c>
    </row>
    <row r="23" spans="1:11" ht="15.75">
      <c r="A23" s="15">
        <v>15</v>
      </c>
      <c r="B23" s="14" t="s">
        <v>190</v>
      </c>
      <c r="C23" s="16" t="s">
        <v>191</v>
      </c>
      <c r="D23" s="17">
        <v>314</v>
      </c>
      <c r="E23" s="16" t="s">
        <v>38</v>
      </c>
      <c r="F23" s="70">
        <v>115000</v>
      </c>
      <c r="G23" s="77">
        <v>63896</v>
      </c>
      <c r="H23" s="71">
        <f>ROUND(F23/36,0)</f>
        <v>3194</v>
      </c>
      <c r="I23" s="69">
        <f t="shared" si="6"/>
        <v>683</v>
      </c>
      <c r="J23" s="71">
        <f t="shared" si="4"/>
        <v>3877</v>
      </c>
      <c r="K23" s="106">
        <f t="shared" si="5"/>
        <v>60702</v>
      </c>
    </row>
    <row r="24" spans="1:11" ht="15.75">
      <c r="A24" s="15">
        <v>16</v>
      </c>
      <c r="B24" s="14" t="s">
        <v>179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50003</v>
      </c>
      <c r="H24" s="71">
        <f>ROUND(F24/34,0)</f>
        <v>2941</v>
      </c>
      <c r="I24" s="69">
        <f t="shared" si="6"/>
        <v>534</v>
      </c>
      <c r="J24" s="71">
        <f t="shared" si="4"/>
        <v>3475</v>
      </c>
      <c r="K24" s="106">
        <f t="shared" si="5"/>
        <v>47062</v>
      </c>
    </row>
    <row r="25" spans="1:11" ht="15.75">
      <c r="A25" s="15">
        <v>17</v>
      </c>
      <c r="B25" s="14" t="s">
        <v>179</v>
      </c>
      <c r="C25" s="16" t="s">
        <v>180</v>
      </c>
      <c r="D25" s="17">
        <v>304</v>
      </c>
      <c r="E25" s="16" t="s">
        <v>38</v>
      </c>
      <c r="F25" s="70">
        <v>120000</v>
      </c>
      <c r="G25" s="77">
        <v>66672</v>
      </c>
      <c r="H25" s="71">
        <f>ROUND(F25/36,0)</f>
        <v>3333</v>
      </c>
      <c r="I25" s="69">
        <f t="shared" si="6"/>
        <v>712</v>
      </c>
      <c r="J25" s="71">
        <f t="shared" si="4"/>
        <v>4045</v>
      </c>
      <c r="K25" s="106">
        <f t="shared" si="5"/>
        <v>63339</v>
      </c>
    </row>
    <row r="26" spans="1:11" ht="15.75">
      <c r="A26" s="15">
        <v>18</v>
      </c>
      <c r="B26" s="14" t="s">
        <v>6</v>
      </c>
      <c r="C26" s="16" t="s">
        <v>255</v>
      </c>
      <c r="D26" s="17">
        <v>381</v>
      </c>
      <c r="E26" s="16" t="s">
        <v>38</v>
      </c>
      <c r="F26" s="70">
        <v>100000</v>
      </c>
      <c r="G26" s="77">
        <v>74998</v>
      </c>
      <c r="H26" s="71">
        <v>2778</v>
      </c>
      <c r="I26" s="69">
        <f t="shared" si="6"/>
        <v>801</v>
      </c>
      <c r="J26" s="71">
        <f t="shared" si="4"/>
        <v>3579</v>
      </c>
      <c r="K26" s="106">
        <f t="shared" si="5"/>
        <v>72220</v>
      </c>
    </row>
    <row r="27" spans="1:11" ht="15.75">
      <c r="A27" s="15">
        <v>19</v>
      </c>
      <c r="B27" s="14" t="s">
        <v>259</v>
      </c>
      <c r="C27" s="16" t="s">
        <v>261</v>
      </c>
      <c r="D27" s="17">
        <v>385</v>
      </c>
      <c r="E27" s="16" t="s">
        <v>38</v>
      </c>
      <c r="F27" s="70">
        <v>70000</v>
      </c>
      <c r="G27" s="77">
        <v>54448</v>
      </c>
      <c r="H27" s="71">
        <v>1944</v>
      </c>
      <c r="I27" s="69">
        <f t="shared" si="6"/>
        <v>582</v>
      </c>
      <c r="J27" s="71">
        <f>SUM(H27:I27)</f>
        <v>2526</v>
      </c>
      <c r="K27" s="106">
        <f t="shared" si="5"/>
        <v>52504</v>
      </c>
    </row>
    <row r="28" spans="1:11" ht="15.75">
      <c r="A28" s="15">
        <v>20</v>
      </c>
      <c r="B28" s="14" t="s">
        <v>259</v>
      </c>
      <c r="C28" s="16" t="s">
        <v>260</v>
      </c>
      <c r="D28" s="17">
        <v>386</v>
      </c>
      <c r="E28" s="16" t="s">
        <v>38</v>
      </c>
      <c r="F28" s="70">
        <v>125000</v>
      </c>
      <c r="G28" s="77">
        <v>97224</v>
      </c>
      <c r="H28" s="71">
        <v>3472</v>
      </c>
      <c r="I28" s="69">
        <f t="shared" si="6"/>
        <v>1039</v>
      </c>
      <c r="J28" s="71">
        <f>SUM(H28:I28)</f>
        <v>4511</v>
      </c>
      <c r="K28" s="106">
        <f t="shared" si="5"/>
        <v>93752</v>
      </c>
    </row>
    <row r="29" spans="1:11" ht="16.5">
      <c r="A29" s="15"/>
      <c r="B29" s="13" t="s">
        <v>4</v>
      </c>
      <c r="C29" s="20"/>
      <c r="D29" s="20"/>
      <c r="E29" s="20"/>
      <c r="F29" s="72">
        <f>SUM(F9:F28)</f>
        <v>2220000</v>
      </c>
      <c r="G29" s="72">
        <f t="shared" ref="G29:K29" si="8">SUM(G9:G28)</f>
        <v>1197803</v>
      </c>
      <c r="H29" s="72">
        <f t="shared" si="8"/>
        <v>65636</v>
      </c>
      <c r="I29" s="72">
        <f t="shared" si="8"/>
        <v>12796</v>
      </c>
      <c r="J29" s="72">
        <f t="shared" si="8"/>
        <v>78432</v>
      </c>
      <c r="K29" s="72">
        <f t="shared" si="8"/>
        <v>1132167</v>
      </c>
    </row>
    <row r="30" spans="1:11" ht="16.5">
      <c r="A30" s="28"/>
      <c r="B30" s="29"/>
      <c r="C30" s="30"/>
      <c r="D30" s="30"/>
      <c r="E30" s="30"/>
      <c r="F30" s="78"/>
      <c r="G30" s="79"/>
      <c r="H30" s="74"/>
      <c r="I30" s="80"/>
      <c r="J30" s="74"/>
      <c r="K30" s="106"/>
    </row>
    <row r="31" spans="1:11" ht="16.5">
      <c r="A31" s="28"/>
      <c r="B31" s="29" t="s">
        <v>10</v>
      </c>
      <c r="C31" s="30"/>
      <c r="D31" s="30"/>
      <c r="E31" s="30"/>
      <c r="F31" s="78"/>
      <c r="G31" s="79"/>
      <c r="H31" s="76"/>
      <c r="I31" s="80"/>
      <c r="J31" s="76"/>
      <c r="K31" s="55"/>
    </row>
    <row r="32" spans="1:11" ht="15.75">
      <c r="A32" s="15">
        <v>1</v>
      </c>
      <c r="B32" s="14" t="s">
        <v>10</v>
      </c>
      <c r="C32" s="16" t="s">
        <v>140</v>
      </c>
      <c r="D32" s="26" t="s">
        <v>141</v>
      </c>
      <c r="E32" s="16" t="s">
        <v>38</v>
      </c>
      <c r="F32" s="70">
        <v>250000</v>
      </c>
      <c r="G32" s="77">
        <v>118064</v>
      </c>
      <c r="H32" s="71">
        <v>6944</v>
      </c>
      <c r="I32" s="69">
        <f>ROUND(G32*13%*30/365,0)</f>
        <v>1262</v>
      </c>
      <c r="J32" s="99">
        <f t="shared" ref="J32:J44" si="9">SUM(H32:I32)</f>
        <v>8206</v>
      </c>
      <c r="K32" s="106">
        <f t="shared" ref="K32:K44" si="10">G32-H32</f>
        <v>111120</v>
      </c>
    </row>
    <row r="33" spans="1:11" ht="15.75">
      <c r="A33" s="15">
        <v>2</v>
      </c>
      <c r="B33" s="14" t="s">
        <v>91</v>
      </c>
      <c r="C33" s="16" t="s">
        <v>93</v>
      </c>
      <c r="D33" s="26" t="s">
        <v>95</v>
      </c>
      <c r="E33" s="16" t="s">
        <v>38</v>
      </c>
      <c r="F33" s="70">
        <v>25000</v>
      </c>
      <c r="G33" s="77">
        <v>11120</v>
      </c>
      <c r="H33" s="71">
        <v>694</v>
      </c>
      <c r="I33" s="69">
        <f t="shared" ref="I33:I44" si="11">ROUND(G33*13%*30/365,0)</f>
        <v>119</v>
      </c>
      <c r="J33" s="99">
        <f t="shared" si="9"/>
        <v>813</v>
      </c>
      <c r="K33" s="106">
        <f t="shared" si="10"/>
        <v>10426</v>
      </c>
    </row>
    <row r="34" spans="1:11" ht="15.75">
      <c r="A34" s="15">
        <v>3</v>
      </c>
      <c r="B34" s="14" t="s">
        <v>182</v>
      </c>
      <c r="C34" s="16" t="s">
        <v>50</v>
      </c>
      <c r="D34" s="26" t="s">
        <v>183</v>
      </c>
      <c r="E34" s="16" t="s">
        <v>38</v>
      </c>
      <c r="F34" s="70">
        <v>50000</v>
      </c>
      <c r="G34" s="77">
        <v>17301</v>
      </c>
      <c r="H34" s="71">
        <v>1389</v>
      </c>
      <c r="I34" s="69">
        <f t="shared" si="11"/>
        <v>185</v>
      </c>
      <c r="J34" s="99">
        <f t="shared" si="9"/>
        <v>1574</v>
      </c>
      <c r="K34" s="106">
        <f t="shared" si="10"/>
        <v>15912</v>
      </c>
    </row>
    <row r="35" spans="1:11" ht="15.75">
      <c r="A35" s="15">
        <v>4</v>
      </c>
      <c r="B35" s="14" t="s">
        <v>182</v>
      </c>
      <c r="C35" s="16" t="s">
        <v>194</v>
      </c>
      <c r="D35" s="26" t="s">
        <v>195</v>
      </c>
      <c r="E35" s="16" t="s">
        <v>38</v>
      </c>
      <c r="F35" s="70">
        <v>120000</v>
      </c>
      <c r="G35" s="77">
        <v>66672</v>
      </c>
      <c r="H35" s="71">
        <v>3333</v>
      </c>
      <c r="I35" s="69">
        <f t="shared" si="11"/>
        <v>712</v>
      </c>
      <c r="J35" s="99">
        <f t="shared" si="9"/>
        <v>4045</v>
      </c>
      <c r="K35" s="106">
        <f t="shared" si="10"/>
        <v>63339</v>
      </c>
    </row>
    <row r="36" spans="1:11" ht="15.75">
      <c r="A36" s="15">
        <v>5</v>
      </c>
      <c r="B36" s="14" t="s">
        <v>268</v>
      </c>
      <c r="C36" s="16" t="s">
        <v>202</v>
      </c>
      <c r="D36" s="26" t="s">
        <v>203</v>
      </c>
      <c r="E36" s="16" t="s">
        <v>38</v>
      </c>
      <c r="F36" s="70">
        <v>90000</v>
      </c>
      <c r="G36" s="77">
        <v>52500</v>
      </c>
      <c r="H36" s="71">
        <f t="shared" ref="H36:H37" si="12">ROUND(F36/36,0)</f>
        <v>2500</v>
      </c>
      <c r="I36" s="69">
        <f t="shared" si="11"/>
        <v>561</v>
      </c>
      <c r="J36" s="99">
        <f t="shared" si="9"/>
        <v>3061</v>
      </c>
      <c r="K36" s="106">
        <f t="shared" si="10"/>
        <v>50000</v>
      </c>
    </row>
    <row r="37" spans="1:11" ht="15.75">
      <c r="A37" s="15">
        <v>6</v>
      </c>
      <c r="B37" s="14" t="s">
        <v>182</v>
      </c>
      <c r="C37" s="16" t="s">
        <v>221</v>
      </c>
      <c r="D37" s="26" t="s">
        <v>219</v>
      </c>
      <c r="E37" s="16" t="s">
        <v>38</v>
      </c>
      <c r="F37" s="70">
        <v>85000</v>
      </c>
      <c r="G37" s="77">
        <v>54307</v>
      </c>
      <c r="H37" s="71">
        <f t="shared" si="12"/>
        <v>2361</v>
      </c>
      <c r="I37" s="69">
        <f t="shared" si="11"/>
        <v>580</v>
      </c>
      <c r="J37" s="99">
        <f t="shared" si="9"/>
        <v>2941</v>
      </c>
      <c r="K37" s="106">
        <f t="shared" si="10"/>
        <v>51946</v>
      </c>
    </row>
    <row r="38" spans="1:11" ht="15.75">
      <c r="A38" s="15">
        <v>7</v>
      </c>
      <c r="B38" s="14" t="s">
        <v>156</v>
      </c>
      <c r="C38" s="16" t="s">
        <v>226</v>
      </c>
      <c r="D38" s="26" t="s">
        <v>243</v>
      </c>
      <c r="E38" s="16" t="s">
        <v>38</v>
      </c>
      <c r="F38" s="70">
        <v>150000</v>
      </c>
      <c r="G38" s="77">
        <v>91662</v>
      </c>
      <c r="H38" s="71">
        <f>ROUND(F38/36,0)</f>
        <v>4167</v>
      </c>
      <c r="I38" s="69">
        <f t="shared" si="11"/>
        <v>979</v>
      </c>
      <c r="J38" s="99">
        <f t="shared" si="9"/>
        <v>5146</v>
      </c>
      <c r="K38" s="106">
        <f t="shared" si="10"/>
        <v>87495</v>
      </c>
    </row>
    <row r="39" spans="1:11" ht="15.75">
      <c r="A39" s="15">
        <v>8</v>
      </c>
      <c r="B39" s="14" t="s">
        <v>120</v>
      </c>
      <c r="C39" s="16" t="s">
        <v>121</v>
      </c>
      <c r="D39" s="26" t="s">
        <v>136</v>
      </c>
      <c r="E39" s="16" t="s">
        <v>38</v>
      </c>
      <c r="F39" s="70">
        <v>100000</v>
      </c>
      <c r="G39" s="77">
        <v>43750</v>
      </c>
      <c r="H39" s="71">
        <f>ROUND(F39/32,0)</f>
        <v>3125</v>
      </c>
      <c r="I39" s="69">
        <f t="shared" si="11"/>
        <v>467</v>
      </c>
      <c r="J39" s="99">
        <f t="shared" si="9"/>
        <v>3592</v>
      </c>
      <c r="K39" s="106">
        <f t="shared" si="10"/>
        <v>40625</v>
      </c>
    </row>
    <row r="40" spans="1:11" ht="15.75">
      <c r="A40" s="15">
        <v>9</v>
      </c>
      <c r="B40" s="14" t="s">
        <v>120</v>
      </c>
      <c r="C40" s="16" t="s">
        <v>122</v>
      </c>
      <c r="D40" s="26" t="s">
        <v>123</v>
      </c>
      <c r="E40" s="16" t="s">
        <v>38</v>
      </c>
      <c r="F40" s="70">
        <v>90000</v>
      </c>
      <c r="G40" s="77">
        <v>45000</v>
      </c>
      <c r="H40" s="71">
        <f t="shared" ref="H40:H44" si="13">ROUND(F40/36,0)</f>
        <v>2500</v>
      </c>
      <c r="I40" s="69">
        <f t="shared" si="11"/>
        <v>481</v>
      </c>
      <c r="J40" s="99">
        <f t="shared" si="9"/>
        <v>2981</v>
      </c>
      <c r="K40" s="106">
        <f t="shared" si="10"/>
        <v>42500</v>
      </c>
    </row>
    <row r="41" spans="1:11" ht="15.75">
      <c r="A41" s="15">
        <v>10</v>
      </c>
      <c r="B41" s="14" t="s">
        <v>120</v>
      </c>
      <c r="C41" s="16" t="s">
        <v>305</v>
      </c>
      <c r="D41" s="26" t="s">
        <v>306</v>
      </c>
      <c r="E41" s="16" t="s">
        <v>38</v>
      </c>
      <c r="F41" s="70">
        <v>170000</v>
      </c>
      <c r="G41" s="77">
        <v>170000</v>
      </c>
      <c r="H41" s="71">
        <f t="shared" ref="H41" si="14">ROUND(F41/36,0)</f>
        <v>4722</v>
      </c>
      <c r="I41" s="69">
        <v>2421</v>
      </c>
      <c r="J41" s="99">
        <f t="shared" ref="J41" si="15">SUM(H41:I41)</f>
        <v>7143</v>
      </c>
      <c r="K41" s="106">
        <f t="shared" ref="K41" si="16">G41-H41</f>
        <v>165278</v>
      </c>
    </row>
    <row r="42" spans="1:11" ht="15.75">
      <c r="A42" s="15">
        <v>11</v>
      </c>
      <c r="B42" s="14" t="s">
        <v>120</v>
      </c>
      <c r="C42" s="16" t="s">
        <v>307</v>
      </c>
      <c r="D42" s="26" t="s">
        <v>308</v>
      </c>
      <c r="E42" s="16" t="s">
        <v>38</v>
      </c>
      <c r="F42" s="70">
        <v>150000</v>
      </c>
      <c r="G42" s="77">
        <v>150000</v>
      </c>
      <c r="H42" s="71">
        <f t="shared" ref="H42" si="17">ROUND(F42/36,0)</f>
        <v>4167</v>
      </c>
      <c r="I42" s="69">
        <v>2955</v>
      </c>
      <c r="J42" s="99">
        <f t="shared" ref="J42" si="18">SUM(H42:I42)</f>
        <v>7122</v>
      </c>
      <c r="K42" s="106">
        <f t="shared" ref="K42" si="19">G42-H42</f>
        <v>145833</v>
      </c>
    </row>
    <row r="43" spans="1:11" ht="15.75">
      <c r="A43" s="15">
        <v>12</v>
      </c>
      <c r="B43" s="14" t="s">
        <v>248</v>
      </c>
      <c r="C43" s="16" t="s">
        <v>249</v>
      </c>
      <c r="D43" s="26" t="s">
        <v>250</v>
      </c>
      <c r="E43" s="16" t="s">
        <v>38</v>
      </c>
      <c r="F43" s="70">
        <v>165000</v>
      </c>
      <c r="G43" s="77">
        <v>114587</v>
      </c>
      <c r="H43" s="71">
        <f t="shared" si="13"/>
        <v>4583</v>
      </c>
      <c r="I43" s="69">
        <f t="shared" si="11"/>
        <v>1224</v>
      </c>
      <c r="J43" s="99">
        <f t="shared" si="9"/>
        <v>5807</v>
      </c>
      <c r="K43" s="106">
        <f t="shared" si="10"/>
        <v>110004</v>
      </c>
    </row>
    <row r="44" spans="1:11" ht="15.75">
      <c r="A44" s="15">
        <v>13</v>
      </c>
      <c r="B44" s="14" t="s">
        <v>248</v>
      </c>
      <c r="C44" s="16" t="s">
        <v>251</v>
      </c>
      <c r="D44" s="26" t="s">
        <v>252</v>
      </c>
      <c r="E44" s="16" t="s">
        <v>38</v>
      </c>
      <c r="F44" s="70">
        <v>100000</v>
      </c>
      <c r="G44" s="77">
        <v>69442</v>
      </c>
      <c r="H44" s="71">
        <f t="shared" si="13"/>
        <v>2778</v>
      </c>
      <c r="I44" s="69">
        <f t="shared" si="11"/>
        <v>742</v>
      </c>
      <c r="J44" s="99">
        <f t="shared" si="9"/>
        <v>3520</v>
      </c>
      <c r="K44" s="106">
        <f t="shared" si="10"/>
        <v>66664</v>
      </c>
    </row>
    <row r="45" spans="1:11" ht="16.5">
      <c r="A45" s="15"/>
      <c r="B45" s="13" t="s">
        <v>4</v>
      </c>
      <c r="C45" s="20"/>
      <c r="D45" s="20"/>
      <c r="E45" s="20"/>
      <c r="F45" s="72">
        <f t="shared" ref="F45:K45" si="20">SUM(F32:F44)</f>
        <v>1545000</v>
      </c>
      <c r="G45" s="72">
        <f>SUM(G32:G44)</f>
        <v>1004405</v>
      </c>
      <c r="H45" s="72">
        <f t="shared" si="20"/>
        <v>43263</v>
      </c>
      <c r="I45" s="72">
        <f>SUM(I32:I44)</f>
        <v>12688</v>
      </c>
      <c r="J45" s="72">
        <f>SUM(J32:J44)</f>
        <v>55951</v>
      </c>
      <c r="K45" s="72">
        <f t="shared" si="20"/>
        <v>961142</v>
      </c>
    </row>
    <row r="46" spans="1:11" ht="16.5">
      <c r="A46" s="28"/>
      <c r="B46" s="29"/>
      <c r="C46" s="30"/>
      <c r="D46" s="30"/>
      <c r="E46" s="30"/>
      <c r="F46" s="78"/>
      <c r="G46" s="79"/>
      <c r="H46" s="74"/>
      <c r="I46" s="80"/>
      <c r="J46" s="74"/>
      <c r="K46" s="55"/>
    </row>
    <row r="47" spans="1:11" ht="16.5">
      <c r="A47" s="28"/>
      <c r="B47" s="29" t="s">
        <v>11</v>
      </c>
      <c r="C47" s="30"/>
      <c r="D47" s="30"/>
      <c r="E47" s="30"/>
      <c r="F47" s="78"/>
      <c r="G47" s="79"/>
      <c r="H47" s="76"/>
      <c r="I47" s="80"/>
      <c r="J47" s="76"/>
      <c r="K47" s="55"/>
    </row>
    <row r="48" spans="1:11" ht="15.75">
      <c r="A48" s="15">
        <v>1</v>
      </c>
      <c r="B48" s="14" t="s">
        <v>12</v>
      </c>
      <c r="C48" s="16" t="s">
        <v>40</v>
      </c>
      <c r="D48" s="19">
        <v>110</v>
      </c>
      <c r="E48" s="16" t="s">
        <v>38</v>
      </c>
      <c r="F48" s="70">
        <v>175000</v>
      </c>
      <c r="G48" s="77">
        <v>58336</v>
      </c>
      <c r="H48" s="71">
        <f t="shared" ref="H48:H54" si="21">ROUND(F48/36,0)</f>
        <v>4861</v>
      </c>
      <c r="I48" s="69">
        <f>ROUND(G48*13%*30/365,0)</f>
        <v>623</v>
      </c>
      <c r="J48" s="99">
        <f t="shared" ref="J48:J57" si="22">SUM(H48:I48)</f>
        <v>5484</v>
      </c>
      <c r="K48" s="106">
        <f t="shared" ref="K48:K57" si="23">G48-H48</f>
        <v>53475</v>
      </c>
    </row>
    <row r="49" spans="1:11" ht="15.75">
      <c r="A49" s="15">
        <v>2</v>
      </c>
      <c r="B49" s="14" t="s">
        <v>12</v>
      </c>
      <c r="C49" s="16" t="s">
        <v>41</v>
      </c>
      <c r="D49" s="19">
        <v>111</v>
      </c>
      <c r="E49" s="16" t="s">
        <v>38</v>
      </c>
      <c r="F49" s="70">
        <v>165000</v>
      </c>
      <c r="G49" s="77">
        <v>55008</v>
      </c>
      <c r="H49" s="71">
        <f t="shared" si="21"/>
        <v>4583</v>
      </c>
      <c r="I49" s="69">
        <f t="shared" ref="I49:I57" si="24">ROUND(G49*13%*30/365,0)</f>
        <v>588</v>
      </c>
      <c r="J49" s="99">
        <f t="shared" si="22"/>
        <v>5171</v>
      </c>
      <c r="K49" s="106">
        <f t="shared" si="23"/>
        <v>50425</v>
      </c>
    </row>
    <row r="50" spans="1:11" ht="15.75">
      <c r="A50" s="15">
        <v>3</v>
      </c>
      <c r="B50" s="14" t="s">
        <v>11</v>
      </c>
      <c r="C50" s="16" t="s">
        <v>42</v>
      </c>
      <c r="D50" s="19">
        <v>112</v>
      </c>
      <c r="E50" s="16" t="s">
        <v>38</v>
      </c>
      <c r="F50" s="70">
        <v>125000</v>
      </c>
      <c r="G50" s="77">
        <v>41672</v>
      </c>
      <c r="H50" s="71">
        <f t="shared" si="21"/>
        <v>3472</v>
      </c>
      <c r="I50" s="69">
        <f t="shared" si="24"/>
        <v>445</v>
      </c>
      <c r="J50" s="99">
        <f t="shared" si="22"/>
        <v>3917</v>
      </c>
      <c r="K50" s="106">
        <f t="shared" si="23"/>
        <v>38200</v>
      </c>
    </row>
    <row r="51" spans="1:11" ht="15.75">
      <c r="A51" s="15">
        <v>4</v>
      </c>
      <c r="B51" s="14" t="s">
        <v>11</v>
      </c>
      <c r="C51" s="16" t="s">
        <v>43</v>
      </c>
      <c r="D51" s="19">
        <v>113</v>
      </c>
      <c r="E51" s="16" t="s">
        <v>38</v>
      </c>
      <c r="F51" s="70">
        <v>100000</v>
      </c>
      <c r="G51" s="77">
        <v>33328</v>
      </c>
      <c r="H51" s="71">
        <f t="shared" si="21"/>
        <v>2778</v>
      </c>
      <c r="I51" s="69">
        <f t="shared" si="24"/>
        <v>356</v>
      </c>
      <c r="J51" s="99">
        <f t="shared" si="22"/>
        <v>3134</v>
      </c>
      <c r="K51" s="106">
        <f t="shared" si="23"/>
        <v>30550</v>
      </c>
    </row>
    <row r="52" spans="1:11" ht="15.75">
      <c r="A52" s="15">
        <v>5</v>
      </c>
      <c r="B52" s="14" t="s">
        <v>12</v>
      </c>
      <c r="C52" s="16" t="s">
        <v>45</v>
      </c>
      <c r="D52" s="19">
        <v>116</v>
      </c>
      <c r="E52" s="16" t="s">
        <v>38</v>
      </c>
      <c r="F52" s="70">
        <v>125000</v>
      </c>
      <c r="G52" s="77">
        <v>41672</v>
      </c>
      <c r="H52" s="71">
        <f>ROUND(F52/36,0)</f>
        <v>3472</v>
      </c>
      <c r="I52" s="69">
        <f t="shared" si="24"/>
        <v>445</v>
      </c>
      <c r="J52" s="99">
        <f t="shared" si="22"/>
        <v>3917</v>
      </c>
      <c r="K52" s="106">
        <f t="shared" si="23"/>
        <v>38200</v>
      </c>
    </row>
    <row r="53" spans="1:11" ht="15.75">
      <c r="A53" s="15">
        <v>6</v>
      </c>
      <c r="B53" s="14" t="s">
        <v>11</v>
      </c>
      <c r="C53" s="16" t="s">
        <v>47</v>
      </c>
      <c r="D53" s="19">
        <v>124</v>
      </c>
      <c r="E53" s="16" t="s">
        <v>38</v>
      </c>
      <c r="F53" s="70">
        <v>50000</v>
      </c>
      <c r="G53" s="77">
        <v>16664</v>
      </c>
      <c r="H53" s="71">
        <f>ROUND(F53/36,0)</f>
        <v>1389</v>
      </c>
      <c r="I53" s="69">
        <f t="shared" si="24"/>
        <v>178</v>
      </c>
      <c r="J53" s="99">
        <f t="shared" si="22"/>
        <v>1567</v>
      </c>
      <c r="K53" s="106">
        <f t="shared" si="23"/>
        <v>15275</v>
      </c>
    </row>
    <row r="54" spans="1:11" ht="15.75">
      <c r="A54" s="15">
        <v>7</v>
      </c>
      <c r="B54" s="14" t="s">
        <v>13</v>
      </c>
      <c r="C54" s="16" t="s">
        <v>46</v>
      </c>
      <c r="D54" s="19">
        <v>117</v>
      </c>
      <c r="E54" s="16" t="s">
        <v>38</v>
      </c>
      <c r="F54" s="70">
        <v>100000</v>
      </c>
      <c r="G54" s="77">
        <v>33328</v>
      </c>
      <c r="H54" s="71">
        <f t="shared" si="21"/>
        <v>2778</v>
      </c>
      <c r="I54" s="69">
        <f t="shared" si="24"/>
        <v>356</v>
      </c>
      <c r="J54" s="99">
        <f t="shared" si="22"/>
        <v>3134</v>
      </c>
      <c r="K54" s="106">
        <f t="shared" si="23"/>
        <v>30550</v>
      </c>
    </row>
    <row r="55" spans="1:11" ht="15.75">
      <c r="A55" s="15">
        <v>8</v>
      </c>
      <c r="B55" s="14" t="s">
        <v>73</v>
      </c>
      <c r="C55" s="16" t="s">
        <v>74</v>
      </c>
      <c r="D55" s="19">
        <v>203</v>
      </c>
      <c r="E55" s="16" t="s">
        <v>38</v>
      </c>
      <c r="F55" s="70">
        <v>95000</v>
      </c>
      <c r="G55" s="77">
        <v>42220</v>
      </c>
      <c r="H55" s="71">
        <f>ROUND(F55/36,0)</f>
        <v>2639</v>
      </c>
      <c r="I55" s="69">
        <f t="shared" si="24"/>
        <v>451</v>
      </c>
      <c r="J55" s="99">
        <f t="shared" si="22"/>
        <v>3090</v>
      </c>
      <c r="K55" s="106">
        <f t="shared" si="23"/>
        <v>39581</v>
      </c>
    </row>
    <row r="56" spans="1:11" ht="15.75">
      <c r="A56" s="15">
        <v>9</v>
      </c>
      <c r="B56" s="14" t="s">
        <v>73</v>
      </c>
      <c r="C56" s="16" t="s">
        <v>214</v>
      </c>
      <c r="D56" s="19">
        <v>341</v>
      </c>
      <c r="E56" s="16" t="s">
        <v>38</v>
      </c>
      <c r="F56" s="70">
        <v>110000</v>
      </c>
      <c r="G56" s="77">
        <v>67202</v>
      </c>
      <c r="H56" s="71">
        <v>3057</v>
      </c>
      <c r="I56" s="69">
        <f t="shared" si="24"/>
        <v>718</v>
      </c>
      <c r="J56" s="99">
        <f t="shared" si="22"/>
        <v>3775</v>
      </c>
      <c r="K56" s="106">
        <f t="shared" si="23"/>
        <v>64145</v>
      </c>
    </row>
    <row r="57" spans="1:11" ht="15.75">
      <c r="A57" s="15">
        <v>10</v>
      </c>
      <c r="B57" s="14" t="s">
        <v>73</v>
      </c>
      <c r="C57" s="16" t="s">
        <v>96</v>
      </c>
      <c r="D57" s="19">
        <v>221</v>
      </c>
      <c r="E57" s="16" t="s">
        <v>38</v>
      </c>
      <c r="F57" s="70">
        <v>100000</v>
      </c>
      <c r="G57" s="77">
        <v>47218</v>
      </c>
      <c r="H57" s="71">
        <f>ROUND(F57/36,0)</f>
        <v>2778</v>
      </c>
      <c r="I57" s="69">
        <f t="shared" si="24"/>
        <v>505</v>
      </c>
      <c r="J57" s="99">
        <f t="shared" si="22"/>
        <v>3283</v>
      </c>
      <c r="K57" s="106">
        <f t="shared" si="23"/>
        <v>44440</v>
      </c>
    </row>
    <row r="58" spans="1:11" ht="16.5">
      <c r="A58" s="15"/>
      <c r="B58" s="13" t="s">
        <v>4</v>
      </c>
      <c r="C58" s="20"/>
      <c r="D58" s="20"/>
      <c r="E58" s="20"/>
      <c r="F58" s="72">
        <f t="shared" ref="F58" si="25">SUM(F48:F57)</f>
        <v>1145000</v>
      </c>
      <c r="G58" s="72">
        <f>SUM(G48:G57)</f>
        <v>436648</v>
      </c>
      <c r="H58" s="72">
        <f t="shared" ref="H58:K58" si="26">SUM(H48:H57)</f>
        <v>31807</v>
      </c>
      <c r="I58" s="72">
        <f t="shared" si="26"/>
        <v>4665</v>
      </c>
      <c r="J58" s="72">
        <f t="shared" si="26"/>
        <v>36472</v>
      </c>
      <c r="K58" s="72">
        <f t="shared" si="26"/>
        <v>404841</v>
      </c>
    </row>
    <row r="59" spans="1:11" ht="16.5">
      <c r="A59" s="28"/>
      <c r="B59" s="29"/>
      <c r="C59" s="30"/>
      <c r="D59" s="30"/>
      <c r="E59" s="30"/>
      <c r="F59" s="78"/>
      <c r="G59" s="79"/>
      <c r="H59" s="74"/>
      <c r="I59" s="80"/>
      <c r="J59" s="74"/>
      <c r="K59" s="55"/>
    </row>
    <row r="60" spans="1:11" ht="16.5">
      <c r="A60" s="28"/>
      <c r="B60" s="29" t="s">
        <v>14</v>
      </c>
      <c r="C60" s="30"/>
      <c r="D60" s="30"/>
      <c r="E60" s="30"/>
      <c r="F60" s="78"/>
      <c r="G60" s="79"/>
      <c r="H60" s="76"/>
      <c r="I60" s="94"/>
      <c r="J60" s="76"/>
      <c r="K60" s="55"/>
    </row>
    <row r="61" spans="1:11" ht="15.75">
      <c r="A61" s="15">
        <v>1</v>
      </c>
      <c r="B61" s="14" t="s">
        <v>14</v>
      </c>
      <c r="C61" s="16" t="s">
        <v>48</v>
      </c>
      <c r="D61" s="17">
        <v>138</v>
      </c>
      <c r="E61" s="16" t="s">
        <v>38</v>
      </c>
      <c r="F61" s="70">
        <v>100000</v>
      </c>
      <c r="G61" s="77">
        <v>36106</v>
      </c>
      <c r="H61" s="71">
        <f t="shared" ref="H61:H70" si="27">ROUND(F61/36,0)</f>
        <v>2778</v>
      </c>
      <c r="I61" s="69">
        <f>ROUND(G61*13%*30/365,0)</f>
        <v>386</v>
      </c>
      <c r="J61" s="99">
        <f t="shared" ref="J61:J70" si="28">SUM(H61:I61)</f>
        <v>3164</v>
      </c>
      <c r="K61" s="106">
        <f t="shared" ref="K61:K70" si="29">G61-H61</f>
        <v>33328</v>
      </c>
    </row>
    <row r="62" spans="1:11" ht="15.75">
      <c r="A62" s="15">
        <v>2</v>
      </c>
      <c r="B62" s="14" t="s">
        <v>14</v>
      </c>
      <c r="C62" s="16" t="s">
        <v>59</v>
      </c>
      <c r="D62" s="17">
        <v>152</v>
      </c>
      <c r="E62" s="16" t="s">
        <v>38</v>
      </c>
      <c r="F62" s="70">
        <v>55000</v>
      </c>
      <c r="G62" s="77">
        <v>21384</v>
      </c>
      <c r="H62" s="71">
        <f t="shared" si="27"/>
        <v>1528</v>
      </c>
      <c r="I62" s="69">
        <f t="shared" ref="I62:I70" si="30">ROUND(G62*13%*30/365,0)</f>
        <v>228</v>
      </c>
      <c r="J62" s="99">
        <f t="shared" si="28"/>
        <v>1756</v>
      </c>
      <c r="K62" s="106">
        <f t="shared" si="29"/>
        <v>19856</v>
      </c>
    </row>
    <row r="63" spans="1:11" ht="15.75">
      <c r="A63" s="15">
        <v>3</v>
      </c>
      <c r="B63" s="14" t="s">
        <v>15</v>
      </c>
      <c r="C63" s="16" t="s">
        <v>49</v>
      </c>
      <c r="D63" s="17">
        <v>175</v>
      </c>
      <c r="E63" s="16" t="s">
        <v>38</v>
      </c>
      <c r="F63" s="70">
        <v>75000</v>
      </c>
      <c r="G63" s="77">
        <v>31257</v>
      </c>
      <c r="H63" s="71">
        <f t="shared" si="27"/>
        <v>2083</v>
      </c>
      <c r="I63" s="69">
        <f t="shared" si="30"/>
        <v>334</v>
      </c>
      <c r="J63" s="99">
        <f t="shared" si="28"/>
        <v>2417</v>
      </c>
      <c r="K63" s="106">
        <f t="shared" si="29"/>
        <v>29174</v>
      </c>
    </row>
    <row r="64" spans="1:11" ht="15.75">
      <c r="A64" s="15">
        <v>4</v>
      </c>
      <c r="B64" s="14" t="s">
        <v>15</v>
      </c>
      <c r="C64" s="16" t="s">
        <v>51</v>
      </c>
      <c r="D64" s="17">
        <v>177</v>
      </c>
      <c r="E64" s="16" t="s">
        <v>38</v>
      </c>
      <c r="F64" s="70">
        <v>70000</v>
      </c>
      <c r="G64" s="77">
        <v>29176</v>
      </c>
      <c r="H64" s="71">
        <f t="shared" si="27"/>
        <v>1944</v>
      </c>
      <c r="I64" s="69">
        <f t="shared" si="30"/>
        <v>312</v>
      </c>
      <c r="J64" s="99">
        <f t="shared" si="28"/>
        <v>2256</v>
      </c>
      <c r="K64" s="106">
        <f t="shared" si="29"/>
        <v>27232</v>
      </c>
    </row>
    <row r="65" spans="1:11" ht="15.75">
      <c r="A65" s="15">
        <v>5</v>
      </c>
      <c r="B65" s="14" t="s">
        <v>15</v>
      </c>
      <c r="C65" s="16" t="s">
        <v>52</v>
      </c>
      <c r="D65" s="17">
        <v>178</v>
      </c>
      <c r="E65" s="16" t="s">
        <v>38</v>
      </c>
      <c r="F65" s="70">
        <v>95000</v>
      </c>
      <c r="G65" s="77">
        <v>39581</v>
      </c>
      <c r="H65" s="71">
        <f t="shared" si="27"/>
        <v>2639</v>
      </c>
      <c r="I65" s="69">
        <f t="shared" si="30"/>
        <v>423</v>
      </c>
      <c r="J65" s="99">
        <f t="shared" si="28"/>
        <v>3062</v>
      </c>
      <c r="K65" s="106">
        <f t="shared" si="29"/>
        <v>36942</v>
      </c>
    </row>
    <row r="66" spans="1:11" ht="15.75">
      <c r="A66" s="15">
        <v>6</v>
      </c>
      <c r="B66" s="14" t="s">
        <v>97</v>
      </c>
      <c r="C66" s="16" t="s">
        <v>99</v>
      </c>
      <c r="D66" s="17">
        <v>206</v>
      </c>
      <c r="E66" s="16" t="s">
        <v>38</v>
      </c>
      <c r="F66" s="70">
        <v>130000</v>
      </c>
      <c r="G66" s="77">
        <v>61387</v>
      </c>
      <c r="H66" s="71">
        <f t="shared" si="27"/>
        <v>3611</v>
      </c>
      <c r="I66" s="69">
        <f t="shared" si="30"/>
        <v>656</v>
      </c>
      <c r="J66" s="99">
        <f t="shared" si="28"/>
        <v>4267</v>
      </c>
      <c r="K66" s="106">
        <f t="shared" si="29"/>
        <v>57776</v>
      </c>
    </row>
    <row r="67" spans="1:11" ht="15.75">
      <c r="A67" s="15">
        <v>7</v>
      </c>
      <c r="B67" s="14" t="s">
        <v>97</v>
      </c>
      <c r="C67" s="16" t="s">
        <v>231</v>
      </c>
      <c r="D67" s="17">
        <v>356</v>
      </c>
      <c r="E67" s="16" t="s">
        <v>38</v>
      </c>
      <c r="F67" s="70">
        <v>99000</v>
      </c>
      <c r="G67" s="77">
        <v>61144</v>
      </c>
      <c r="H67" s="71">
        <f>ROUND(F67/34,0)</f>
        <v>2912</v>
      </c>
      <c r="I67" s="69">
        <f t="shared" si="30"/>
        <v>653</v>
      </c>
      <c r="J67" s="99">
        <f t="shared" si="28"/>
        <v>3565</v>
      </c>
      <c r="K67" s="106">
        <f t="shared" si="29"/>
        <v>58232</v>
      </c>
    </row>
    <row r="68" spans="1:11" ht="15.75">
      <c r="A68" s="15">
        <v>8</v>
      </c>
      <c r="B68" s="14" t="s">
        <v>117</v>
      </c>
      <c r="C68" s="16" t="s">
        <v>118</v>
      </c>
      <c r="D68" s="17">
        <v>242</v>
      </c>
      <c r="E68" s="16" t="s">
        <v>38</v>
      </c>
      <c r="F68" s="70">
        <v>85000</v>
      </c>
      <c r="G68" s="77">
        <v>42502</v>
      </c>
      <c r="H68" s="71">
        <f t="shared" si="27"/>
        <v>2361</v>
      </c>
      <c r="I68" s="69">
        <f t="shared" si="30"/>
        <v>454</v>
      </c>
      <c r="J68" s="99">
        <f t="shared" si="28"/>
        <v>2815</v>
      </c>
      <c r="K68" s="106">
        <f t="shared" si="29"/>
        <v>40141</v>
      </c>
    </row>
    <row r="69" spans="1:11" ht="15.75">
      <c r="A69" s="15">
        <v>9</v>
      </c>
      <c r="B69" s="14" t="s">
        <v>117</v>
      </c>
      <c r="C69" s="16" t="s">
        <v>119</v>
      </c>
      <c r="D69" s="17">
        <v>243</v>
      </c>
      <c r="E69" s="16" t="s">
        <v>38</v>
      </c>
      <c r="F69" s="70">
        <v>100000</v>
      </c>
      <c r="G69" s="77">
        <v>49996</v>
      </c>
      <c r="H69" s="71">
        <f t="shared" si="27"/>
        <v>2778</v>
      </c>
      <c r="I69" s="69">
        <f t="shared" si="30"/>
        <v>534</v>
      </c>
      <c r="J69" s="99">
        <f t="shared" si="28"/>
        <v>3312</v>
      </c>
      <c r="K69" s="106">
        <f t="shared" si="29"/>
        <v>47218</v>
      </c>
    </row>
    <row r="70" spans="1:11" ht="15.75">
      <c r="A70" s="15">
        <v>10</v>
      </c>
      <c r="B70" s="14" t="s">
        <v>117</v>
      </c>
      <c r="C70" s="16" t="s">
        <v>186</v>
      </c>
      <c r="D70" s="17">
        <v>307</v>
      </c>
      <c r="E70" s="16" t="s">
        <v>38</v>
      </c>
      <c r="F70" s="70">
        <v>190000</v>
      </c>
      <c r="G70" s="77">
        <v>105552</v>
      </c>
      <c r="H70" s="71">
        <f t="shared" si="27"/>
        <v>5278</v>
      </c>
      <c r="I70" s="69">
        <f t="shared" si="30"/>
        <v>1128</v>
      </c>
      <c r="J70" s="99">
        <f t="shared" si="28"/>
        <v>6406</v>
      </c>
      <c r="K70" s="106">
        <f t="shared" si="29"/>
        <v>100274</v>
      </c>
    </row>
    <row r="71" spans="1:11" ht="16.5">
      <c r="A71" s="14"/>
      <c r="B71" s="13" t="s">
        <v>4</v>
      </c>
      <c r="C71" s="20"/>
      <c r="D71" s="20"/>
      <c r="E71" s="20"/>
      <c r="F71" s="72">
        <f>SUM(F61:F70)</f>
        <v>999000</v>
      </c>
      <c r="G71" s="72">
        <f>SUM(G61:G70)</f>
        <v>478085</v>
      </c>
      <c r="H71" s="72">
        <f>SUM(H61:H70)</f>
        <v>27912</v>
      </c>
      <c r="I71" s="72">
        <f>SUM(I61:I70)</f>
        <v>5108</v>
      </c>
      <c r="J71" s="100">
        <f>SUM(H71:I71)</f>
        <v>33020</v>
      </c>
      <c r="K71" s="100">
        <f>SUM(K61:K70)</f>
        <v>450173</v>
      </c>
    </row>
    <row r="72" spans="1:11" ht="16.5">
      <c r="A72" s="34"/>
      <c r="B72" s="29"/>
      <c r="C72" s="30"/>
      <c r="D72" s="30"/>
      <c r="E72" s="30"/>
      <c r="F72" s="78"/>
      <c r="G72" s="79"/>
      <c r="H72" s="74"/>
      <c r="I72" s="80"/>
      <c r="J72" s="74"/>
      <c r="K72" s="55"/>
    </row>
    <row r="73" spans="1:11" ht="16.5">
      <c r="A73" s="34"/>
      <c r="B73" s="29" t="s">
        <v>16</v>
      </c>
      <c r="C73" s="30"/>
      <c r="D73" s="30"/>
      <c r="E73" s="30"/>
      <c r="F73" s="78"/>
      <c r="G73" s="79"/>
      <c r="H73" s="74"/>
      <c r="I73" s="80"/>
      <c r="J73" s="74"/>
      <c r="K73" s="55"/>
    </row>
    <row r="74" spans="1:11" ht="15.75">
      <c r="A74" s="14">
        <v>1</v>
      </c>
      <c r="B74" s="14" t="s">
        <v>17</v>
      </c>
      <c r="C74" s="16" t="s">
        <v>69</v>
      </c>
      <c r="D74" s="17">
        <v>142</v>
      </c>
      <c r="E74" s="16" t="s">
        <v>38</v>
      </c>
      <c r="F74" s="70">
        <v>140000</v>
      </c>
      <c r="G74" s="77">
        <v>54442</v>
      </c>
      <c r="H74" s="71">
        <f t="shared" ref="H74:H84" si="31">ROUND(F74/36,0)</f>
        <v>3889</v>
      </c>
      <c r="I74" s="69">
        <f>ROUND(G74*13%*30/365,0)</f>
        <v>582</v>
      </c>
      <c r="J74" s="99">
        <f t="shared" ref="J74:J85" si="32">SUM(H74:I74)</f>
        <v>4471</v>
      </c>
      <c r="K74" s="106">
        <f t="shared" ref="K74:K85" si="33">G74-H74</f>
        <v>50553</v>
      </c>
    </row>
    <row r="75" spans="1:11" ht="15.75">
      <c r="A75" s="14">
        <v>2</v>
      </c>
      <c r="B75" s="14" t="s">
        <v>17</v>
      </c>
      <c r="C75" s="16" t="s">
        <v>174</v>
      </c>
      <c r="D75" s="17">
        <v>299</v>
      </c>
      <c r="E75" s="16" t="s">
        <v>38</v>
      </c>
      <c r="F75" s="70">
        <v>200000</v>
      </c>
      <c r="G75" s="77">
        <v>108576</v>
      </c>
      <c r="H75" s="71">
        <f>ROUND(F75/35,0)</f>
        <v>5714</v>
      </c>
      <c r="I75" s="69">
        <f t="shared" ref="I75:I85" si="34">ROUND(G75*13%*30/365,0)</f>
        <v>1160</v>
      </c>
      <c r="J75" s="99">
        <f t="shared" si="32"/>
        <v>6874</v>
      </c>
      <c r="K75" s="106">
        <f t="shared" si="33"/>
        <v>102862</v>
      </c>
    </row>
    <row r="76" spans="1:11" ht="15.75">
      <c r="A76" s="14">
        <v>3</v>
      </c>
      <c r="B76" s="14" t="s">
        <v>17</v>
      </c>
      <c r="C76" s="16" t="s">
        <v>264</v>
      </c>
      <c r="D76" s="17">
        <v>389</v>
      </c>
      <c r="E76" s="16" t="s">
        <v>78</v>
      </c>
      <c r="F76" s="70">
        <v>260000</v>
      </c>
      <c r="G76" s="77">
        <v>202224</v>
      </c>
      <c r="H76" s="71">
        <v>7222</v>
      </c>
      <c r="I76" s="69">
        <f t="shared" si="34"/>
        <v>2161</v>
      </c>
      <c r="J76" s="99">
        <f>SUM(H76:I76)</f>
        <v>9383</v>
      </c>
      <c r="K76" s="106">
        <f t="shared" si="33"/>
        <v>195002</v>
      </c>
    </row>
    <row r="77" spans="1:11" ht="15.75">
      <c r="A77" s="14">
        <v>4</v>
      </c>
      <c r="B77" s="14" t="s">
        <v>187</v>
      </c>
      <c r="C77" s="16" t="s">
        <v>188</v>
      </c>
      <c r="D77" s="17">
        <v>312</v>
      </c>
      <c r="E77" s="16" t="s">
        <v>38</v>
      </c>
      <c r="F77" s="70">
        <v>135000</v>
      </c>
      <c r="G77" s="77">
        <v>75000</v>
      </c>
      <c r="H77" s="71">
        <f>ROUND(F77/36,0)</f>
        <v>3750</v>
      </c>
      <c r="I77" s="69">
        <f t="shared" si="34"/>
        <v>801</v>
      </c>
      <c r="J77" s="99">
        <f t="shared" si="32"/>
        <v>4551</v>
      </c>
      <c r="K77" s="106">
        <f t="shared" si="33"/>
        <v>71250</v>
      </c>
    </row>
    <row r="78" spans="1:11" ht="15.75">
      <c r="A78" s="14">
        <v>5</v>
      </c>
      <c r="B78" s="14" t="s">
        <v>187</v>
      </c>
      <c r="C78" s="16" t="s">
        <v>239</v>
      </c>
      <c r="D78" s="17">
        <v>360</v>
      </c>
      <c r="E78" s="16" t="s">
        <v>38</v>
      </c>
      <c r="F78" s="70">
        <v>125000</v>
      </c>
      <c r="G78" s="77">
        <v>83336</v>
      </c>
      <c r="H78" s="71">
        <f>ROUND(F78/36,0)</f>
        <v>3472</v>
      </c>
      <c r="I78" s="69">
        <f t="shared" si="34"/>
        <v>890</v>
      </c>
      <c r="J78" s="99">
        <f t="shared" si="32"/>
        <v>4362</v>
      </c>
      <c r="K78" s="106">
        <f t="shared" si="33"/>
        <v>79864</v>
      </c>
    </row>
    <row r="79" spans="1:11" ht="15.75">
      <c r="A79" s="14">
        <v>6</v>
      </c>
      <c r="B79" s="14" t="s">
        <v>187</v>
      </c>
      <c r="C79" s="16" t="s">
        <v>212</v>
      </c>
      <c r="D79" s="17">
        <v>331</v>
      </c>
      <c r="E79" s="16" t="s">
        <v>38</v>
      </c>
      <c r="F79" s="70">
        <v>120000</v>
      </c>
      <c r="G79" s="77">
        <v>73338</v>
      </c>
      <c r="H79" s="71">
        <v>3333</v>
      </c>
      <c r="I79" s="69">
        <f t="shared" si="34"/>
        <v>784</v>
      </c>
      <c r="J79" s="99">
        <f t="shared" si="32"/>
        <v>4117</v>
      </c>
      <c r="K79" s="106">
        <f t="shared" si="33"/>
        <v>70005</v>
      </c>
    </row>
    <row r="80" spans="1:11" ht="15.75">
      <c r="A80" s="14">
        <v>7</v>
      </c>
      <c r="B80" s="14" t="s">
        <v>62</v>
      </c>
      <c r="C80" s="16" t="s">
        <v>61</v>
      </c>
      <c r="D80" s="17">
        <v>188</v>
      </c>
      <c r="E80" s="16" t="s">
        <v>38</v>
      </c>
      <c r="F80" s="70">
        <v>100000</v>
      </c>
      <c r="G80" s="77">
        <v>44440</v>
      </c>
      <c r="H80" s="71">
        <f t="shared" si="31"/>
        <v>2778</v>
      </c>
      <c r="I80" s="69">
        <f t="shared" si="34"/>
        <v>475</v>
      </c>
      <c r="J80" s="99">
        <f t="shared" si="32"/>
        <v>3253</v>
      </c>
      <c r="K80" s="106">
        <f t="shared" si="33"/>
        <v>41662</v>
      </c>
    </row>
    <row r="81" spans="1:11" ht="15.75">
      <c r="A81" s="14">
        <v>8</v>
      </c>
      <c r="B81" s="14" t="s">
        <v>62</v>
      </c>
      <c r="C81" s="16" t="s">
        <v>63</v>
      </c>
      <c r="D81" s="17">
        <v>189</v>
      </c>
      <c r="E81" s="16" t="s">
        <v>38</v>
      </c>
      <c r="F81" s="70">
        <v>100000</v>
      </c>
      <c r="G81" s="77">
        <v>44440</v>
      </c>
      <c r="H81" s="71">
        <f t="shared" si="31"/>
        <v>2778</v>
      </c>
      <c r="I81" s="69">
        <f t="shared" si="34"/>
        <v>475</v>
      </c>
      <c r="J81" s="99">
        <f t="shared" si="32"/>
        <v>3253</v>
      </c>
      <c r="K81" s="106">
        <f t="shared" si="33"/>
        <v>41662</v>
      </c>
    </row>
    <row r="82" spans="1:11" ht="15.75">
      <c r="A82" s="14">
        <v>9</v>
      </c>
      <c r="B82" s="14" t="s">
        <v>62</v>
      </c>
      <c r="C82" s="16" t="s">
        <v>291</v>
      </c>
      <c r="D82" s="17">
        <v>423</v>
      </c>
      <c r="E82" s="16" t="s">
        <v>38</v>
      </c>
      <c r="F82" s="70">
        <v>75000</v>
      </c>
      <c r="G82" s="77">
        <v>68751</v>
      </c>
      <c r="H82" s="71">
        <f t="shared" si="31"/>
        <v>2083</v>
      </c>
      <c r="I82" s="69">
        <f t="shared" si="34"/>
        <v>735</v>
      </c>
      <c r="J82" s="99">
        <f t="shared" si="32"/>
        <v>2818</v>
      </c>
      <c r="K82" s="106">
        <f t="shared" si="33"/>
        <v>66668</v>
      </c>
    </row>
    <row r="83" spans="1:11" ht="15.75">
      <c r="A83" s="14">
        <v>10</v>
      </c>
      <c r="B83" s="14" t="s">
        <v>66</v>
      </c>
      <c r="C83" s="16" t="s">
        <v>68</v>
      </c>
      <c r="D83" s="17">
        <v>196</v>
      </c>
      <c r="E83" s="16" t="s">
        <v>38</v>
      </c>
      <c r="F83" s="70">
        <v>45000</v>
      </c>
      <c r="G83" s="77">
        <v>20000</v>
      </c>
      <c r="H83" s="71">
        <f t="shared" si="31"/>
        <v>1250</v>
      </c>
      <c r="I83" s="69">
        <f t="shared" si="34"/>
        <v>214</v>
      </c>
      <c r="J83" s="99">
        <f t="shared" si="32"/>
        <v>1464</v>
      </c>
      <c r="K83" s="106">
        <f t="shared" si="33"/>
        <v>18750</v>
      </c>
    </row>
    <row r="84" spans="1:11" ht="15.75">
      <c r="A84" s="14">
        <v>11</v>
      </c>
      <c r="B84" s="14" t="s">
        <v>66</v>
      </c>
      <c r="C84" s="16" t="s">
        <v>189</v>
      </c>
      <c r="D84" s="17">
        <v>313</v>
      </c>
      <c r="E84" s="16" t="s">
        <v>38</v>
      </c>
      <c r="F84" s="70">
        <v>195000</v>
      </c>
      <c r="G84" s="77">
        <v>108328</v>
      </c>
      <c r="H84" s="71">
        <f t="shared" si="31"/>
        <v>5417</v>
      </c>
      <c r="I84" s="69">
        <f>ROUND(G84*13%*30/365,0)</f>
        <v>1157</v>
      </c>
      <c r="J84" s="99">
        <f t="shared" si="32"/>
        <v>6574</v>
      </c>
      <c r="K84" s="106">
        <f t="shared" si="33"/>
        <v>102911</v>
      </c>
    </row>
    <row r="85" spans="1:11" ht="15.75">
      <c r="A85" s="14">
        <v>12</v>
      </c>
      <c r="B85" s="14" t="s">
        <v>16</v>
      </c>
      <c r="C85" s="16" t="s">
        <v>256</v>
      </c>
      <c r="D85" s="17">
        <v>382</v>
      </c>
      <c r="E85" s="16" t="s">
        <v>38</v>
      </c>
      <c r="F85" s="70">
        <v>85000</v>
      </c>
      <c r="G85" s="77">
        <v>63139</v>
      </c>
      <c r="H85" s="71">
        <v>2429</v>
      </c>
      <c r="I85" s="69">
        <f t="shared" si="34"/>
        <v>675</v>
      </c>
      <c r="J85" s="99">
        <f t="shared" si="32"/>
        <v>3104</v>
      </c>
      <c r="K85" s="108">
        <f t="shared" si="33"/>
        <v>60710</v>
      </c>
    </row>
    <row r="86" spans="1:11" ht="16.5">
      <c r="A86" s="27"/>
      <c r="B86" s="13" t="s">
        <v>4</v>
      </c>
      <c r="C86" s="20"/>
      <c r="D86" s="20"/>
      <c r="E86" s="20"/>
      <c r="F86" s="72">
        <f t="shared" ref="F86:K86" si="35">SUM(F74:F85)</f>
        <v>1580000</v>
      </c>
      <c r="G86" s="72">
        <f t="shared" si="35"/>
        <v>946014</v>
      </c>
      <c r="H86" s="72">
        <f t="shared" si="35"/>
        <v>44115</v>
      </c>
      <c r="I86" s="72">
        <f t="shared" si="35"/>
        <v>10109</v>
      </c>
      <c r="J86" s="100">
        <f t="shared" si="35"/>
        <v>54224</v>
      </c>
      <c r="K86" s="100">
        <f t="shared" si="35"/>
        <v>901899</v>
      </c>
    </row>
    <row r="87" spans="1:11" ht="16.5">
      <c r="A87" s="37"/>
      <c r="B87" s="29"/>
      <c r="C87" s="30"/>
      <c r="D87" s="30"/>
      <c r="E87" s="30"/>
      <c r="F87" s="78"/>
      <c r="G87" s="79"/>
      <c r="H87" s="74"/>
      <c r="I87" s="80"/>
      <c r="J87" s="74"/>
      <c r="K87" s="55"/>
    </row>
    <row r="88" spans="1:11" ht="16.5">
      <c r="A88" s="34"/>
      <c r="B88" s="29" t="s">
        <v>282</v>
      </c>
      <c r="C88" s="30"/>
      <c r="D88" s="30"/>
      <c r="E88" s="30"/>
      <c r="F88" s="78"/>
      <c r="G88" s="79"/>
      <c r="H88" s="74"/>
      <c r="I88" s="80"/>
      <c r="J88" s="74"/>
      <c r="K88" s="55"/>
    </row>
    <row r="89" spans="1:11" ht="16.5">
      <c r="A89" s="14">
        <v>1</v>
      </c>
      <c r="B89" s="67" t="s">
        <v>84</v>
      </c>
      <c r="C89" s="16" t="s">
        <v>283</v>
      </c>
      <c r="D89" s="22">
        <v>346</v>
      </c>
      <c r="E89" s="22" t="s">
        <v>78</v>
      </c>
      <c r="F89" s="85">
        <v>60000</v>
      </c>
      <c r="G89" s="77">
        <v>38329</v>
      </c>
      <c r="H89" s="71">
        <f>ROUND(F89/36,0)</f>
        <v>1667</v>
      </c>
      <c r="I89" s="69">
        <f>ROUND(G89*13%*30/365,0)</f>
        <v>410</v>
      </c>
      <c r="J89" s="104">
        <f>SUM(H89:I89)</f>
        <v>2077</v>
      </c>
      <c r="K89" s="106">
        <f t="shared" ref="K89" si="36">G89-H89</f>
        <v>36662</v>
      </c>
    </row>
    <row r="90" spans="1:11" ht="16.5">
      <c r="A90" s="34"/>
      <c r="B90" s="56" t="s">
        <v>4</v>
      </c>
      <c r="C90" s="30"/>
      <c r="D90" s="30"/>
      <c r="E90" s="30"/>
      <c r="F90" s="97">
        <f t="shared" ref="F90:K90" si="37">SUM(F89:F89)</f>
        <v>60000</v>
      </c>
      <c r="G90" s="97">
        <f t="shared" si="37"/>
        <v>38329</v>
      </c>
      <c r="H90" s="72">
        <f t="shared" si="37"/>
        <v>1667</v>
      </c>
      <c r="I90" s="72">
        <f t="shared" si="37"/>
        <v>410</v>
      </c>
      <c r="J90" s="72">
        <f t="shared" si="37"/>
        <v>2077</v>
      </c>
      <c r="K90" s="131">
        <f t="shared" si="37"/>
        <v>36662</v>
      </c>
    </row>
    <row r="91" spans="1:11" ht="16.5">
      <c r="A91" s="37"/>
      <c r="B91" s="29"/>
      <c r="C91" s="30"/>
      <c r="D91" s="30"/>
      <c r="E91" s="30"/>
      <c r="F91" s="78"/>
      <c r="G91" s="79"/>
      <c r="H91" s="74"/>
      <c r="I91" s="80"/>
      <c r="J91" s="74"/>
      <c r="K91" s="55"/>
    </row>
    <row r="92" spans="1:11" ht="16.5">
      <c r="A92" s="37"/>
      <c r="B92" s="29" t="s">
        <v>18</v>
      </c>
      <c r="C92" s="30"/>
      <c r="D92" s="30"/>
      <c r="E92" s="30"/>
      <c r="F92" s="78"/>
      <c r="G92" s="79"/>
      <c r="H92" s="76"/>
      <c r="I92" s="80"/>
      <c r="J92" s="76"/>
      <c r="K92" s="55"/>
    </row>
    <row r="93" spans="1:11" ht="15.75">
      <c r="A93" s="27">
        <v>1</v>
      </c>
      <c r="B93" s="14" t="s">
        <v>18</v>
      </c>
      <c r="C93" s="16" t="s">
        <v>192</v>
      </c>
      <c r="D93" s="17">
        <v>315</v>
      </c>
      <c r="E93" s="16" t="s">
        <v>38</v>
      </c>
      <c r="F93" s="77">
        <v>100000</v>
      </c>
      <c r="G93" s="77">
        <v>55552</v>
      </c>
      <c r="H93" s="71">
        <f>ROUND(F93/36,0)</f>
        <v>2778</v>
      </c>
      <c r="I93" s="69">
        <f>ROUND(G93*13%*30/365,0)</f>
        <v>594</v>
      </c>
      <c r="J93" s="99">
        <f t="shared" ref="J93:J98" si="38">SUM(H93:I93)</f>
        <v>3372</v>
      </c>
      <c r="K93" s="106">
        <f t="shared" ref="K93:K98" si="39">G93-H93</f>
        <v>52774</v>
      </c>
    </row>
    <row r="94" spans="1:11" ht="15.75">
      <c r="A94" s="27">
        <v>2</v>
      </c>
      <c r="B94" s="14" t="s">
        <v>18</v>
      </c>
      <c r="C94" s="16" t="s">
        <v>193</v>
      </c>
      <c r="D94" s="17">
        <v>316</v>
      </c>
      <c r="E94" s="16" t="s">
        <v>38</v>
      </c>
      <c r="F94" s="77">
        <v>65000</v>
      </c>
      <c r="G94" s="77">
        <v>36104</v>
      </c>
      <c r="H94" s="71">
        <f>ROUND(F94/36,0)</f>
        <v>1806</v>
      </c>
      <c r="I94" s="69">
        <f t="shared" ref="I94:I98" si="40">ROUND(G94*13%*30/365,0)</f>
        <v>386</v>
      </c>
      <c r="J94" s="99">
        <f t="shared" si="38"/>
        <v>2192</v>
      </c>
      <c r="K94" s="106">
        <f t="shared" si="39"/>
        <v>34298</v>
      </c>
    </row>
    <row r="95" spans="1:11" ht="15.75">
      <c r="A95" s="27">
        <v>3</v>
      </c>
      <c r="B95" s="14" t="s">
        <v>222</v>
      </c>
      <c r="C95" s="16" t="s">
        <v>223</v>
      </c>
      <c r="D95" s="17">
        <v>350</v>
      </c>
      <c r="E95" s="16" t="s">
        <v>38</v>
      </c>
      <c r="F95" s="77">
        <v>90000</v>
      </c>
      <c r="G95" s="77">
        <v>57500</v>
      </c>
      <c r="H95" s="71">
        <f>ROUND(F95/36,0)</f>
        <v>2500</v>
      </c>
      <c r="I95" s="69">
        <f t="shared" si="40"/>
        <v>614</v>
      </c>
      <c r="J95" s="99">
        <f t="shared" si="38"/>
        <v>3114</v>
      </c>
      <c r="K95" s="106">
        <f t="shared" si="39"/>
        <v>55000</v>
      </c>
    </row>
    <row r="96" spans="1:11" ht="15.75">
      <c r="A96" s="27">
        <v>4</v>
      </c>
      <c r="B96" s="14" t="s">
        <v>71</v>
      </c>
      <c r="C96" s="16" t="s">
        <v>196</v>
      </c>
      <c r="D96" s="17">
        <v>318</v>
      </c>
      <c r="E96" s="16" t="s">
        <v>38</v>
      </c>
      <c r="F96" s="77">
        <v>40000</v>
      </c>
      <c r="G96" s="77">
        <v>15392</v>
      </c>
      <c r="H96" s="71">
        <f>ROUND(F96/26,0)</f>
        <v>1538</v>
      </c>
      <c r="I96" s="69">
        <f t="shared" si="40"/>
        <v>164</v>
      </c>
      <c r="J96" s="99">
        <f t="shared" si="38"/>
        <v>1702</v>
      </c>
      <c r="K96" s="106">
        <f t="shared" si="39"/>
        <v>13854</v>
      </c>
    </row>
    <row r="97" spans="1:11" ht="15.75">
      <c r="A97" s="27">
        <v>5</v>
      </c>
      <c r="B97" s="14" t="s">
        <v>71</v>
      </c>
      <c r="C97" s="16" t="s">
        <v>72</v>
      </c>
      <c r="D97" s="17">
        <v>197</v>
      </c>
      <c r="E97" s="16" t="s">
        <v>38</v>
      </c>
      <c r="F97" s="77">
        <v>90000</v>
      </c>
      <c r="G97" s="77">
        <v>14633</v>
      </c>
      <c r="H97" s="71">
        <v>976</v>
      </c>
      <c r="I97" s="69">
        <f t="shared" si="40"/>
        <v>156</v>
      </c>
      <c r="J97" s="99">
        <f t="shared" si="38"/>
        <v>1132</v>
      </c>
      <c r="K97" s="106">
        <f t="shared" si="39"/>
        <v>13657</v>
      </c>
    </row>
    <row r="98" spans="1:11" ht="15.75">
      <c r="A98" s="27">
        <v>6</v>
      </c>
      <c r="B98" s="14" t="s">
        <v>71</v>
      </c>
      <c r="C98" s="16" t="s">
        <v>172</v>
      </c>
      <c r="D98" s="17">
        <v>297</v>
      </c>
      <c r="E98" s="16" t="s">
        <v>38</v>
      </c>
      <c r="F98" s="77">
        <v>90000</v>
      </c>
      <c r="G98" s="77">
        <v>34608</v>
      </c>
      <c r="H98" s="71">
        <f>ROUND(F98/26,0)</f>
        <v>3462</v>
      </c>
      <c r="I98" s="69">
        <f t="shared" si="40"/>
        <v>370</v>
      </c>
      <c r="J98" s="99">
        <f t="shared" si="38"/>
        <v>3832</v>
      </c>
      <c r="K98" s="106">
        <f t="shared" si="39"/>
        <v>31146</v>
      </c>
    </row>
    <row r="99" spans="1:11" ht="16.5">
      <c r="A99" s="14"/>
      <c r="B99" s="13" t="s">
        <v>4</v>
      </c>
      <c r="C99" s="20"/>
      <c r="D99" s="20"/>
      <c r="E99" s="20"/>
      <c r="F99" s="72">
        <f t="shared" ref="F99:K99" si="41">SUM(F93:F98)</f>
        <v>475000</v>
      </c>
      <c r="G99" s="72">
        <f t="shared" si="41"/>
        <v>213789</v>
      </c>
      <c r="H99" s="72">
        <f t="shared" si="41"/>
        <v>13060</v>
      </c>
      <c r="I99" s="72">
        <f t="shared" si="41"/>
        <v>2284</v>
      </c>
      <c r="J99" s="100">
        <f t="shared" si="41"/>
        <v>15344</v>
      </c>
      <c r="K99" s="100">
        <f t="shared" si="41"/>
        <v>200729</v>
      </c>
    </row>
    <row r="100" spans="1:11" ht="16.5">
      <c r="A100" s="34"/>
      <c r="B100" s="29"/>
      <c r="C100" s="30"/>
      <c r="D100" s="30"/>
      <c r="E100" s="30"/>
      <c r="F100" s="78"/>
      <c r="G100" s="79"/>
      <c r="H100" s="74"/>
      <c r="I100" s="80"/>
      <c r="J100" s="74"/>
      <c r="K100" s="55"/>
    </row>
    <row r="101" spans="1:11" ht="16.5">
      <c r="A101" s="34"/>
      <c r="B101" s="29" t="s">
        <v>79</v>
      </c>
      <c r="C101" s="30"/>
      <c r="D101" s="48"/>
      <c r="E101" s="30"/>
      <c r="F101" s="86"/>
      <c r="G101" s="79"/>
      <c r="H101" s="74"/>
      <c r="I101" s="80"/>
      <c r="J101" s="74"/>
      <c r="K101" s="55"/>
    </row>
    <row r="102" spans="1:11" ht="15.75">
      <c r="A102" s="14">
        <v>1</v>
      </c>
      <c r="B102" s="14" t="s">
        <v>79</v>
      </c>
      <c r="C102" s="16" t="s">
        <v>80</v>
      </c>
      <c r="D102" s="52">
        <v>191</v>
      </c>
      <c r="E102" s="16" t="s">
        <v>78</v>
      </c>
      <c r="F102" s="85">
        <v>100000</v>
      </c>
      <c r="G102" s="77">
        <v>41180</v>
      </c>
      <c r="H102" s="71">
        <f>ROUND(F102/34,0)</f>
        <v>2941</v>
      </c>
      <c r="I102" s="69">
        <f>ROUND(G102*13%*30/365,0)</f>
        <v>440</v>
      </c>
      <c r="J102" s="99">
        <f>SUM(H102:I102)</f>
        <v>3381</v>
      </c>
      <c r="K102" s="106">
        <f t="shared" ref="K102:K114" si="42">G102-H102</f>
        <v>38239</v>
      </c>
    </row>
    <row r="103" spans="1:11" ht="15.75">
      <c r="A103" s="14">
        <v>2</v>
      </c>
      <c r="B103" s="14" t="s">
        <v>79</v>
      </c>
      <c r="C103" s="16" t="s">
        <v>240</v>
      </c>
      <c r="D103" s="52">
        <v>361</v>
      </c>
      <c r="E103" s="16" t="s">
        <v>78</v>
      </c>
      <c r="F103" s="85">
        <v>100000</v>
      </c>
      <c r="G103" s="77">
        <v>66708</v>
      </c>
      <c r="H103" s="71">
        <f>ROUND(F103/34,0)</f>
        <v>2941</v>
      </c>
      <c r="I103" s="69">
        <f t="shared" ref="I103:I114" si="43">ROUND(G103*13%*30/365,0)</f>
        <v>713</v>
      </c>
      <c r="J103" s="99">
        <f t="shared" ref="J103:J113" si="44">SUM(H103:I103)</f>
        <v>3654</v>
      </c>
      <c r="K103" s="106">
        <f t="shared" si="42"/>
        <v>63767</v>
      </c>
    </row>
    <row r="104" spans="1:11" ht="15.75">
      <c r="A104" s="14">
        <v>3</v>
      </c>
      <c r="B104" s="14" t="s">
        <v>79</v>
      </c>
      <c r="C104" s="16" t="s">
        <v>104</v>
      </c>
      <c r="D104" s="52">
        <v>216</v>
      </c>
      <c r="E104" s="16" t="s">
        <v>78</v>
      </c>
      <c r="F104" s="85">
        <v>75000</v>
      </c>
      <c r="G104" s="77">
        <v>35423</v>
      </c>
      <c r="H104" s="71">
        <f>ROUND(F104/36,0)</f>
        <v>2083</v>
      </c>
      <c r="I104" s="69">
        <f t="shared" si="43"/>
        <v>378</v>
      </c>
      <c r="J104" s="99">
        <f t="shared" si="44"/>
        <v>2461</v>
      </c>
      <c r="K104" s="106">
        <f t="shared" si="42"/>
        <v>33340</v>
      </c>
    </row>
    <row r="105" spans="1:11" ht="15.75">
      <c r="A105" s="14">
        <v>4</v>
      </c>
      <c r="B105" s="14" t="s">
        <v>79</v>
      </c>
      <c r="C105" s="16" t="s">
        <v>124</v>
      </c>
      <c r="D105" s="52">
        <v>246</v>
      </c>
      <c r="E105" s="16" t="s">
        <v>78</v>
      </c>
      <c r="F105" s="85">
        <v>75000</v>
      </c>
      <c r="G105" s="77">
        <v>37506</v>
      </c>
      <c r="H105" s="71">
        <f>ROUND(F105/36,0)</f>
        <v>2083</v>
      </c>
      <c r="I105" s="69">
        <f t="shared" si="43"/>
        <v>401</v>
      </c>
      <c r="J105" s="99">
        <f t="shared" si="44"/>
        <v>2484</v>
      </c>
      <c r="K105" s="106">
        <f t="shared" si="42"/>
        <v>35423</v>
      </c>
    </row>
    <row r="106" spans="1:11" ht="15.75">
      <c r="A106" s="14">
        <v>5</v>
      </c>
      <c r="B106" s="14" t="s">
        <v>79</v>
      </c>
      <c r="C106" s="16" t="s">
        <v>135</v>
      </c>
      <c r="D106" s="52">
        <v>202</v>
      </c>
      <c r="E106" s="16" t="s">
        <v>78</v>
      </c>
      <c r="F106" s="85">
        <v>50000</v>
      </c>
      <c r="G106" s="70">
        <v>2500</v>
      </c>
      <c r="H106" s="71">
        <f>ROUND(F106/20,0)</f>
        <v>2500</v>
      </c>
      <c r="I106" s="69">
        <f t="shared" si="43"/>
        <v>27</v>
      </c>
      <c r="J106" s="99">
        <f t="shared" si="44"/>
        <v>2527</v>
      </c>
      <c r="K106" s="106">
        <f t="shared" si="42"/>
        <v>0</v>
      </c>
    </row>
    <row r="107" spans="1:11" ht="15.75">
      <c r="A107" s="14">
        <v>6</v>
      </c>
      <c r="B107" s="14" t="s">
        <v>79</v>
      </c>
      <c r="C107" s="16" t="s">
        <v>257</v>
      </c>
      <c r="D107" s="52">
        <v>377</v>
      </c>
      <c r="E107" s="16" t="s">
        <v>78</v>
      </c>
      <c r="F107" s="85">
        <v>44000</v>
      </c>
      <c r="G107" s="70">
        <v>33002</v>
      </c>
      <c r="H107" s="71">
        <v>1222</v>
      </c>
      <c r="I107" s="69">
        <f t="shared" si="43"/>
        <v>353</v>
      </c>
      <c r="J107" s="99">
        <f t="shared" si="44"/>
        <v>1575</v>
      </c>
      <c r="K107" s="106">
        <f t="shared" si="42"/>
        <v>31780</v>
      </c>
    </row>
    <row r="108" spans="1:11" ht="15.75">
      <c r="A108" s="14">
        <v>7</v>
      </c>
      <c r="B108" s="14" t="s">
        <v>79</v>
      </c>
      <c r="C108" s="16" t="s">
        <v>290</v>
      </c>
      <c r="D108" s="52">
        <v>420</v>
      </c>
      <c r="E108" s="16" t="s">
        <v>78</v>
      </c>
      <c r="F108" s="85">
        <v>150000</v>
      </c>
      <c r="G108" s="70">
        <v>135936</v>
      </c>
      <c r="H108" s="71">
        <v>4688</v>
      </c>
      <c r="I108" s="69">
        <f t="shared" si="43"/>
        <v>1452</v>
      </c>
      <c r="J108" s="99">
        <f t="shared" ref="J108" si="45">SUM(H108:I108)</f>
        <v>6140</v>
      </c>
      <c r="K108" s="106">
        <f t="shared" si="42"/>
        <v>131248</v>
      </c>
    </row>
    <row r="109" spans="1:11" ht="15.75">
      <c r="A109" s="14">
        <v>8</v>
      </c>
      <c r="B109" s="14" t="s">
        <v>103</v>
      </c>
      <c r="C109" s="16" t="s">
        <v>107</v>
      </c>
      <c r="D109" s="52">
        <v>217</v>
      </c>
      <c r="E109" s="16" t="s">
        <v>78</v>
      </c>
      <c r="F109" s="85">
        <v>100000</v>
      </c>
      <c r="G109" s="77">
        <v>43679</v>
      </c>
      <c r="H109" s="71">
        <f>ROUND(F109/36,0)</f>
        <v>2778</v>
      </c>
      <c r="I109" s="69">
        <f t="shared" si="43"/>
        <v>467</v>
      </c>
      <c r="J109" s="99">
        <f t="shared" si="44"/>
        <v>3245</v>
      </c>
      <c r="K109" s="106">
        <f t="shared" si="42"/>
        <v>40901</v>
      </c>
    </row>
    <row r="110" spans="1:11" ht="15.75">
      <c r="A110" s="14">
        <v>9</v>
      </c>
      <c r="B110" s="14" t="s">
        <v>103</v>
      </c>
      <c r="C110" s="16" t="s">
        <v>105</v>
      </c>
      <c r="D110" s="52">
        <v>218</v>
      </c>
      <c r="E110" s="16" t="s">
        <v>78</v>
      </c>
      <c r="F110" s="85">
        <v>100000</v>
      </c>
      <c r="G110" s="77">
        <v>43679</v>
      </c>
      <c r="H110" s="71">
        <f t="shared" ref="H110:H113" si="46">ROUND(F110/36,0)</f>
        <v>2778</v>
      </c>
      <c r="I110" s="69">
        <f t="shared" si="43"/>
        <v>467</v>
      </c>
      <c r="J110" s="99">
        <f t="shared" si="44"/>
        <v>3245</v>
      </c>
      <c r="K110" s="106">
        <f t="shared" si="42"/>
        <v>40901</v>
      </c>
    </row>
    <row r="111" spans="1:11" ht="15.75">
      <c r="A111" s="14">
        <v>10</v>
      </c>
      <c r="B111" s="14" t="s">
        <v>224</v>
      </c>
      <c r="C111" s="16" t="s">
        <v>225</v>
      </c>
      <c r="D111" s="52">
        <v>351</v>
      </c>
      <c r="E111" s="16" t="s">
        <v>78</v>
      </c>
      <c r="F111" s="85">
        <v>140000</v>
      </c>
      <c r="G111" s="77">
        <v>89443</v>
      </c>
      <c r="H111" s="71">
        <f t="shared" si="46"/>
        <v>3889</v>
      </c>
      <c r="I111" s="69">
        <f t="shared" si="43"/>
        <v>956</v>
      </c>
      <c r="J111" s="99">
        <f t="shared" si="44"/>
        <v>4845</v>
      </c>
      <c r="K111" s="106">
        <f t="shared" si="42"/>
        <v>85554</v>
      </c>
    </row>
    <row r="112" spans="1:11" ht="15.75">
      <c r="A112" s="14">
        <v>11</v>
      </c>
      <c r="B112" s="14" t="s">
        <v>132</v>
      </c>
      <c r="C112" s="16" t="s">
        <v>139</v>
      </c>
      <c r="D112" s="52">
        <v>254</v>
      </c>
      <c r="E112" s="16" t="s">
        <v>78</v>
      </c>
      <c r="F112" s="85">
        <v>140000</v>
      </c>
      <c r="G112" s="77">
        <v>69998</v>
      </c>
      <c r="H112" s="71">
        <f t="shared" si="46"/>
        <v>3889</v>
      </c>
      <c r="I112" s="69">
        <f t="shared" si="43"/>
        <v>748</v>
      </c>
      <c r="J112" s="99">
        <f t="shared" si="44"/>
        <v>4637</v>
      </c>
      <c r="K112" s="106">
        <f t="shared" si="42"/>
        <v>66109</v>
      </c>
    </row>
    <row r="113" spans="1:11" ht="15.75">
      <c r="A113" s="14">
        <v>12</v>
      </c>
      <c r="B113" s="14" t="s">
        <v>266</v>
      </c>
      <c r="C113" s="16" t="s">
        <v>263</v>
      </c>
      <c r="D113" s="52">
        <v>387</v>
      </c>
      <c r="E113" s="16" t="s">
        <v>78</v>
      </c>
      <c r="F113" s="85">
        <v>85000</v>
      </c>
      <c r="G113" s="77">
        <v>66112</v>
      </c>
      <c r="H113" s="71">
        <f t="shared" si="46"/>
        <v>2361</v>
      </c>
      <c r="I113" s="69">
        <f t="shared" si="43"/>
        <v>706</v>
      </c>
      <c r="J113" s="99">
        <f t="shared" si="44"/>
        <v>3067</v>
      </c>
      <c r="K113" s="106">
        <f t="shared" si="42"/>
        <v>63751</v>
      </c>
    </row>
    <row r="114" spans="1:11" ht="15.75">
      <c r="A114" s="14">
        <v>13</v>
      </c>
      <c r="B114" s="14" t="s">
        <v>266</v>
      </c>
      <c r="C114" s="16" t="s">
        <v>288</v>
      </c>
      <c r="D114" s="52">
        <v>415</v>
      </c>
      <c r="E114" s="16" t="s">
        <v>78</v>
      </c>
      <c r="F114" s="85">
        <v>90000</v>
      </c>
      <c r="G114" s="77">
        <v>67500</v>
      </c>
      <c r="H114" s="71">
        <v>5625</v>
      </c>
      <c r="I114" s="69">
        <f t="shared" si="43"/>
        <v>721</v>
      </c>
      <c r="J114" s="99">
        <f t="shared" ref="J114" si="47">SUM(H114:I114)</f>
        <v>6346</v>
      </c>
      <c r="K114" s="106">
        <f t="shared" si="42"/>
        <v>61875</v>
      </c>
    </row>
    <row r="115" spans="1:11" ht="16.5">
      <c r="A115" s="14"/>
      <c r="B115" s="13" t="s">
        <v>4</v>
      </c>
      <c r="C115" s="20"/>
      <c r="D115" s="46"/>
      <c r="E115" s="20"/>
      <c r="F115" s="72">
        <f t="shared" ref="F115:K115" si="48">SUM(F102:F114)</f>
        <v>1249000</v>
      </c>
      <c r="G115" s="72">
        <f t="shared" si="48"/>
        <v>732666</v>
      </c>
      <c r="H115" s="72">
        <f t="shared" si="48"/>
        <v>39778</v>
      </c>
      <c r="I115" s="72">
        <f t="shared" si="48"/>
        <v>7829</v>
      </c>
      <c r="J115" s="72">
        <f t="shared" si="48"/>
        <v>47607</v>
      </c>
      <c r="K115" s="100">
        <f t="shared" si="48"/>
        <v>692888</v>
      </c>
    </row>
    <row r="116" spans="1:11" ht="16.5">
      <c r="A116" s="34"/>
      <c r="B116" s="29"/>
      <c r="C116" s="30"/>
      <c r="D116" s="48"/>
      <c r="E116" s="30"/>
      <c r="F116" s="74"/>
      <c r="G116" s="74"/>
      <c r="H116" s="74"/>
      <c r="I116" s="74"/>
      <c r="J116" s="74"/>
      <c r="K116" s="100"/>
    </row>
    <row r="117" spans="1:11" ht="16.5">
      <c r="A117" s="34"/>
      <c r="B117" s="29" t="s">
        <v>284</v>
      </c>
      <c r="C117" s="30"/>
      <c r="D117" s="30"/>
      <c r="E117" s="30"/>
      <c r="F117" s="78"/>
      <c r="G117" s="79"/>
      <c r="H117" s="74"/>
      <c r="I117" s="80"/>
      <c r="J117" s="74"/>
      <c r="K117" s="55"/>
    </row>
    <row r="118" spans="1:11" ht="15.75">
      <c r="A118" s="14">
        <v>1</v>
      </c>
      <c r="B118" s="14" t="s">
        <v>285</v>
      </c>
      <c r="C118" s="16" t="s">
        <v>286</v>
      </c>
      <c r="D118" s="52">
        <v>187</v>
      </c>
      <c r="E118" s="16" t="s">
        <v>78</v>
      </c>
      <c r="F118" s="85">
        <v>60000</v>
      </c>
      <c r="G118" s="77">
        <v>26660</v>
      </c>
      <c r="H118" s="71">
        <f>ROUND(F118/36,0)</f>
        <v>1667</v>
      </c>
      <c r="I118" s="69">
        <f>ROUND(G118*13%*30/365,0)</f>
        <v>285</v>
      </c>
      <c r="J118" s="99">
        <f>SUM(H118:I118)</f>
        <v>1952</v>
      </c>
      <c r="K118" s="106">
        <f t="shared" ref="K118" si="49">G118-H118</f>
        <v>24993</v>
      </c>
    </row>
    <row r="119" spans="1:11" ht="16.5">
      <c r="A119" s="14"/>
      <c r="B119" s="13" t="s">
        <v>4</v>
      </c>
      <c r="C119" s="20"/>
      <c r="D119" s="46"/>
      <c r="E119" s="20"/>
      <c r="F119" s="72">
        <f t="shared" ref="F119:K119" si="50">SUM(F118:F118)</f>
        <v>60000</v>
      </c>
      <c r="G119" s="72">
        <f t="shared" si="50"/>
        <v>26660</v>
      </c>
      <c r="H119" s="72">
        <f t="shared" si="50"/>
        <v>1667</v>
      </c>
      <c r="I119" s="72">
        <f t="shared" si="50"/>
        <v>285</v>
      </c>
      <c r="J119" s="100">
        <f t="shared" si="50"/>
        <v>1952</v>
      </c>
      <c r="K119" s="100">
        <f t="shared" si="50"/>
        <v>24993</v>
      </c>
    </row>
    <row r="120" spans="1:11" ht="16.5">
      <c r="A120" s="34"/>
      <c r="B120" s="29"/>
      <c r="C120" s="30"/>
      <c r="D120" s="48"/>
      <c r="E120" s="30"/>
      <c r="F120" s="74"/>
      <c r="G120" s="74"/>
      <c r="H120" s="74"/>
      <c r="I120" s="74"/>
      <c r="J120" s="74"/>
      <c r="K120" s="55"/>
    </row>
    <row r="121" spans="1:11" ht="16.5">
      <c r="A121" s="34"/>
      <c r="B121" s="29" t="s">
        <v>75</v>
      </c>
      <c r="C121" s="30"/>
      <c r="D121" s="30"/>
      <c r="E121" s="30"/>
      <c r="F121" s="78"/>
      <c r="G121" s="79"/>
      <c r="H121" s="74"/>
      <c r="I121" s="80"/>
      <c r="J121" s="74"/>
      <c r="K121" s="55"/>
    </row>
    <row r="122" spans="1:11" ht="15.75">
      <c r="A122" s="14">
        <v>1</v>
      </c>
      <c r="B122" s="14" t="s">
        <v>76</v>
      </c>
      <c r="C122" s="16" t="s">
        <v>77</v>
      </c>
      <c r="D122" s="52">
        <v>190</v>
      </c>
      <c r="E122" s="16" t="s">
        <v>78</v>
      </c>
      <c r="F122" s="85">
        <v>90000</v>
      </c>
      <c r="G122" s="77">
        <v>40000</v>
      </c>
      <c r="H122" s="71">
        <f>ROUND(F122/36,0)</f>
        <v>2500</v>
      </c>
      <c r="I122" s="69">
        <f>ROUND(G122*13%*30/365,0)</f>
        <v>427</v>
      </c>
      <c r="J122" s="99">
        <f>SUM(H122:I122)</f>
        <v>2927</v>
      </c>
      <c r="K122" s="106">
        <f t="shared" ref="K122:K123" si="51">G122-H122</f>
        <v>37500</v>
      </c>
    </row>
    <row r="123" spans="1:11" ht="15.75">
      <c r="A123" s="14">
        <v>2</v>
      </c>
      <c r="B123" s="14" t="s">
        <v>293</v>
      </c>
      <c r="C123" s="16" t="s">
        <v>294</v>
      </c>
      <c r="D123" s="52">
        <v>432</v>
      </c>
      <c r="E123" s="16" t="s">
        <v>78</v>
      </c>
      <c r="F123" s="85">
        <v>100000</v>
      </c>
      <c r="G123" s="77">
        <v>94444</v>
      </c>
      <c r="H123" s="71">
        <v>2778</v>
      </c>
      <c r="I123" s="69">
        <f>ROUND(G123*13%*30/365,0)</f>
        <v>1009</v>
      </c>
      <c r="J123" s="99">
        <f>SUM(H123:I123)</f>
        <v>3787</v>
      </c>
      <c r="K123" s="106">
        <f t="shared" si="51"/>
        <v>91666</v>
      </c>
    </row>
    <row r="124" spans="1:11" ht="16.5">
      <c r="A124" s="14"/>
      <c r="B124" s="13" t="s">
        <v>4</v>
      </c>
      <c r="C124" s="20"/>
      <c r="D124" s="46"/>
      <c r="E124" s="20"/>
      <c r="F124" s="72">
        <f>SUM(F122:F123)</f>
        <v>190000</v>
      </c>
      <c r="G124" s="72">
        <f t="shared" ref="G124:K124" si="52">SUM(G122:G123)</f>
        <v>134444</v>
      </c>
      <c r="H124" s="72">
        <f t="shared" si="52"/>
        <v>5278</v>
      </c>
      <c r="I124" s="72">
        <f t="shared" si="52"/>
        <v>1436</v>
      </c>
      <c r="J124" s="72">
        <f t="shared" si="52"/>
        <v>6714</v>
      </c>
      <c r="K124" s="72">
        <f t="shared" si="52"/>
        <v>129166</v>
      </c>
    </row>
    <row r="125" spans="1:11" ht="16.5">
      <c r="A125" s="34"/>
      <c r="B125" s="29"/>
      <c r="C125" s="30"/>
      <c r="D125" s="48"/>
      <c r="E125" s="30"/>
      <c r="F125" s="74"/>
      <c r="G125" s="74"/>
      <c r="H125" s="74"/>
      <c r="I125" s="74"/>
      <c r="J125" s="74"/>
      <c r="K125" s="55"/>
    </row>
    <row r="126" spans="1:11" ht="16.5">
      <c r="A126" s="34"/>
      <c r="B126" s="29"/>
      <c r="C126" s="30"/>
      <c r="D126" s="48"/>
      <c r="E126" s="30"/>
      <c r="F126" s="74"/>
      <c r="G126" s="74"/>
      <c r="H126" s="74"/>
      <c r="I126" s="74"/>
      <c r="J126" s="74"/>
      <c r="K126" s="55"/>
    </row>
    <row r="127" spans="1:11" ht="16.5">
      <c r="A127" s="34"/>
      <c r="B127" s="29" t="s">
        <v>109</v>
      </c>
      <c r="C127" s="30"/>
      <c r="D127" s="48"/>
      <c r="E127" s="30"/>
      <c r="F127" s="86"/>
      <c r="G127" s="79"/>
      <c r="H127" s="74"/>
      <c r="I127" s="80"/>
      <c r="J127" s="74"/>
      <c r="K127" s="55"/>
    </row>
    <row r="128" spans="1:11" ht="15.75">
      <c r="A128" s="14">
        <v>1</v>
      </c>
      <c r="B128" s="14" t="s">
        <v>110</v>
      </c>
      <c r="C128" s="16" t="s">
        <v>111</v>
      </c>
      <c r="D128" s="52">
        <v>225</v>
      </c>
      <c r="E128" s="16" t="s">
        <v>78</v>
      </c>
      <c r="F128" s="85">
        <v>86000</v>
      </c>
      <c r="G128" s="77">
        <v>40609</v>
      </c>
      <c r="H128" s="71">
        <f t="shared" ref="H128:H143" si="53">ROUND(F128/36,0)</f>
        <v>2389</v>
      </c>
      <c r="I128" s="69">
        <f>ROUND(G128*13%*30/365,0)</f>
        <v>434</v>
      </c>
      <c r="J128" s="99">
        <f t="shared" ref="J128:J144" si="54">SUM(H128:I128)</f>
        <v>2823</v>
      </c>
      <c r="K128" s="106">
        <f t="shared" ref="K128:K144" si="55">G128-H128</f>
        <v>38220</v>
      </c>
    </row>
    <row r="129" spans="1:13" ht="15.75">
      <c r="A129" s="14">
        <v>2</v>
      </c>
      <c r="B129" s="14" t="s">
        <v>110</v>
      </c>
      <c r="C129" s="16" t="s">
        <v>112</v>
      </c>
      <c r="D129" s="52">
        <v>226</v>
      </c>
      <c r="E129" s="16" t="s">
        <v>78</v>
      </c>
      <c r="F129" s="85">
        <v>93000</v>
      </c>
      <c r="G129" s="77">
        <v>43923</v>
      </c>
      <c r="H129" s="71">
        <f t="shared" si="53"/>
        <v>2583</v>
      </c>
      <c r="I129" s="69">
        <f t="shared" ref="I129:I143" si="56">ROUND(G129*13%*30/365,0)</f>
        <v>469</v>
      </c>
      <c r="J129" s="99">
        <f t="shared" si="54"/>
        <v>3052</v>
      </c>
      <c r="K129" s="106">
        <f t="shared" si="55"/>
        <v>41340</v>
      </c>
    </row>
    <row r="130" spans="1:13" ht="15.75">
      <c r="A130" s="14">
        <v>3</v>
      </c>
      <c r="B130" s="14" t="s">
        <v>110</v>
      </c>
      <c r="C130" s="16" t="s">
        <v>113</v>
      </c>
      <c r="D130" s="52">
        <v>227</v>
      </c>
      <c r="E130" s="16" t="s">
        <v>78</v>
      </c>
      <c r="F130" s="85">
        <v>68000</v>
      </c>
      <c r="G130" s="77">
        <v>32109</v>
      </c>
      <c r="H130" s="71">
        <f t="shared" si="53"/>
        <v>1889</v>
      </c>
      <c r="I130" s="69">
        <f t="shared" si="56"/>
        <v>343</v>
      </c>
      <c r="J130" s="99">
        <f t="shared" si="54"/>
        <v>2232</v>
      </c>
      <c r="K130" s="106">
        <f t="shared" si="55"/>
        <v>30220</v>
      </c>
    </row>
    <row r="131" spans="1:13" ht="15.75">
      <c r="A131" s="14">
        <v>4</v>
      </c>
      <c r="B131" s="14" t="s">
        <v>110</v>
      </c>
      <c r="C131" s="16" t="s">
        <v>114</v>
      </c>
      <c r="D131" s="52">
        <v>228</v>
      </c>
      <c r="E131" s="16" t="s">
        <v>78</v>
      </c>
      <c r="F131" s="85">
        <v>55000</v>
      </c>
      <c r="G131" s="77">
        <v>8279</v>
      </c>
      <c r="H131" s="71">
        <v>689</v>
      </c>
      <c r="I131" s="69">
        <f t="shared" si="56"/>
        <v>88</v>
      </c>
      <c r="J131" s="99">
        <f t="shared" si="54"/>
        <v>777</v>
      </c>
      <c r="K131" s="106">
        <f t="shared" si="55"/>
        <v>7590</v>
      </c>
    </row>
    <row r="132" spans="1:13" ht="15.75">
      <c r="A132" s="14">
        <v>5</v>
      </c>
      <c r="B132" s="14" t="s">
        <v>109</v>
      </c>
      <c r="C132" s="16" t="s">
        <v>115</v>
      </c>
      <c r="D132" s="52">
        <v>229</v>
      </c>
      <c r="E132" s="16" t="s">
        <v>78</v>
      </c>
      <c r="F132" s="85">
        <v>141000</v>
      </c>
      <c r="G132" s="77">
        <v>66577</v>
      </c>
      <c r="H132" s="71">
        <f t="shared" si="53"/>
        <v>3917</v>
      </c>
      <c r="I132" s="69">
        <f t="shared" si="56"/>
        <v>711</v>
      </c>
      <c r="J132" s="99">
        <f t="shared" si="54"/>
        <v>4628</v>
      </c>
      <c r="K132" s="106">
        <f t="shared" si="55"/>
        <v>62660</v>
      </c>
    </row>
    <row r="133" spans="1:13" ht="15.75">
      <c r="A133" s="14">
        <v>6</v>
      </c>
      <c r="B133" s="14" t="s">
        <v>110</v>
      </c>
      <c r="C133" s="16" t="s">
        <v>116</v>
      </c>
      <c r="D133" s="52">
        <v>234</v>
      </c>
      <c r="E133" s="16" t="s">
        <v>78</v>
      </c>
      <c r="F133" s="85">
        <v>160000</v>
      </c>
      <c r="G133" s="77">
        <v>75564</v>
      </c>
      <c r="H133" s="71">
        <f t="shared" si="53"/>
        <v>4444</v>
      </c>
      <c r="I133" s="69">
        <f t="shared" si="56"/>
        <v>807</v>
      </c>
      <c r="J133" s="99">
        <f t="shared" si="54"/>
        <v>5251</v>
      </c>
      <c r="K133" s="106">
        <f t="shared" si="55"/>
        <v>71120</v>
      </c>
    </row>
    <row r="134" spans="1:13" ht="15.75">
      <c r="A134" s="14">
        <v>7</v>
      </c>
      <c r="B134" s="14" t="s">
        <v>273</v>
      </c>
      <c r="C134" s="16" t="s">
        <v>165</v>
      </c>
      <c r="D134" s="52">
        <v>284</v>
      </c>
      <c r="E134" s="16" t="s">
        <v>78</v>
      </c>
      <c r="F134" s="85">
        <v>130000</v>
      </c>
      <c r="G134" s="77">
        <v>20894</v>
      </c>
      <c r="H134" s="71">
        <f>ROUND(F134/30,0)</f>
        <v>4333</v>
      </c>
      <c r="I134" s="69">
        <f t="shared" si="56"/>
        <v>223</v>
      </c>
      <c r="J134" s="99">
        <f t="shared" si="54"/>
        <v>4556</v>
      </c>
      <c r="K134" s="106">
        <f t="shared" si="55"/>
        <v>16561</v>
      </c>
    </row>
    <row r="135" spans="1:13" ht="15.75">
      <c r="A135" s="14">
        <v>8</v>
      </c>
      <c r="B135" s="14" t="s">
        <v>109</v>
      </c>
      <c r="C135" s="16" t="s">
        <v>213</v>
      </c>
      <c r="D135" s="52">
        <v>333</v>
      </c>
      <c r="E135" s="16" t="s">
        <v>78</v>
      </c>
      <c r="F135" s="85">
        <v>195000</v>
      </c>
      <c r="G135" s="77">
        <v>114710</v>
      </c>
      <c r="H135" s="71">
        <v>5735</v>
      </c>
      <c r="I135" s="69">
        <f t="shared" si="56"/>
        <v>1226</v>
      </c>
      <c r="J135" s="99">
        <f t="shared" si="54"/>
        <v>6961</v>
      </c>
      <c r="K135" s="106">
        <f t="shared" si="55"/>
        <v>108975</v>
      </c>
      <c r="M135" s="96"/>
    </row>
    <row r="136" spans="1:13" ht="15.75">
      <c r="A136" s="14">
        <v>9</v>
      </c>
      <c r="B136" s="14" t="s">
        <v>109</v>
      </c>
      <c r="C136" s="16" t="s">
        <v>175</v>
      </c>
      <c r="D136" s="52">
        <v>300</v>
      </c>
      <c r="E136" s="16" t="s">
        <v>78</v>
      </c>
      <c r="F136" s="85">
        <v>95000</v>
      </c>
      <c r="G136" s="77">
        <v>52776</v>
      </c>
      <c r="H136" s="71">
        <f t="shared" si="53"/>
        <v>2639</v>
      </c>
      <c r="I136" s="69">
        <f t="shared" si="56"/>
        <v>564</v>
      </c>
      <c r="J136" s="99">
        <f t="shared" si="54"/>
        <v>3203</v>
      </c>
      <c r="K136" s="106">
        <f t="shared" si="55"/>
        <v>50137</v>
      </c>
      <c r="M136" s="96"/>
    </row>
    <row r="137" spans="1:13" ht="15.75">
      <c r="A137" s="14">
        <v>10</v>
      </c>
      <c r="B137" s="14" t="s">
        <v>109</v>
      </c>
      <c r="C137" s="16" t="s">
        <v>299</v>
      </c>
      <c r="D137" s="52">
        <v>6</v>
      </c>
      <c r="E137" s="16" t="s">
        <v>78</v>
      </c>
      <c r="F137" s="85">
        <v>60000</v>
      </c>
      <c r="G137" s="77">
        <v>60000</v>
      </c>
      <c r="H137" s="71">
        <v>4000</v>
      </c>
      <c r="I137" s="69">
        <v>1175</v>
      </c>
      <c r="J137" s="99">
        <f t="shared" ref="J137" si="57">SUM(H137:I137)</f>
        <v>5175</v>
      </c>
      <c r="K137" s="106">
        <f t="shared" ref="K137" si="58">G137-H137</f>
        <v>56000</v>
      </c>
      <c r="M137" s="96"/>
    </row>
    <row r="138" spans="1:13" ht="15.75">
      <c r="A138" s="14">
        <v>11</v>
      </c>
      <c r="B138" s="14" t="s">
        <v>169</v>
      </c>
      <c r="C138" s="16" t="s">
        <v>170</v>
      </c>
      <c r="D138" s="52">
        <v>294</v>
      </c>
      <c r="E138" s="16" t="s">
        <v>78</v>
      </c>
      <c r="F138" s="85">
        <v>55000</v>
      </c>
      <c r="G138" s="77">
        <v>30552</v>
      </c>
      <c r="H138" s="71">
        <f t="shared" si="53"/>
        <v>1528</v>
      </c>
      <c r="I138" s="69">
        <f t="shared" si="56"/>
        <v>326</v>
      </c>
      <c r="J138" s="99">
        <f t="shared" si="54"/>
        <v>1854</v>
      </c>
      <c r="K138" s="106">
        <f t="shared" si="55"/>
        <v>29024</v>
      </c>
    </row>
    <row r="139" spans="1:13" ht="15.75">
      <c r="A139" s="14">
        <v>12</v>
      </c>
      <c r="B139" s="14" t="s">
        <v>169</v>
      </c>
      <c r="C139" s="16" t="s">
        <v>209</v>
      </c>
      <c r="D139" s="52">
        <v>327</v>
      </c>
      <c r="E139" s="16" t="s">
        <v>78</v>
      </c>
      <c r="F139" s="85">
        <v>90000</v>
      </c>
      <c r="G139" s="77">
        <v>52500</v>
      </c>
      <c r="H139" s="71">
        <f t="shared" si="53"/>
        <v>2500</v>
      </c>
      <c r="I139" s="69">
        <f t="shared" si="56"/>
        <v>561</v>
      </c>
      <c r="J139" s="99">
        <f t="shared" si="54"/>
        <v>3061</v>
      </c>
      <c r="K139" s="106">
        <f t="shared" si="55"/>
        <v>50000</v>
      </c>
    </row>
    <row r="140" spans="1:13" ht="15.75">
      <c r="A140" s="14">
        <v>13</v>
      </c>
      <c r="B140" s="14" t="s">
        <v>169</v>
      </c>
      <c r="C140" s="16" t="s">
        <v>208</v>
      </c>
      <c r="D140" s="52">
        <v>326</v>
      </c>
      <c r="E140" s="16" t="s">
        <v>78</v>
      </c>
      <c r="F140" s="85">
        <v>135000</v>
      </c>
      <c r="G140" s="77">
        <v>78750</v>
      </c>
      <c r="H140" s="71">
        <f t="shared" si="53"/>
        <v>3750</v>
      </c>
      <c r="I140" s="69">
        <f t="shared" si="56"/>
        <v>841</v>
      </c>
      <c r="J140" s="99">
        <f t="shared" si="54"/>
        <v>4591</v>
      </c>
      <c r="K140" s="106">
        <f t="shared" si="55"/>
        <v>75000</v>
      </c>
    </row>
    <row r="141" spans="1:13" ht="15.75">
      <c r="A141" s="14">
        <v>14</v>
      </c>
      <c r="B141" s="14" t="s">
        <v>169</v>
      </c>
      <c r="C141" s="16" t="s">
        <v>171</v>
      </c>
      <c r="D141" s="52">
        <v>295</v>
      </c>
      <c r="E141" s="16" t="s">
        <v>78</v>
      </c>
      <c r="F141" s="85">
        <v>80000</v>
      </c>
      <c r="G141" s="77">
        <v>44448</v>
      </c>
      <c r="H141" s="71">
        <f t="shared" si="53"/>
        <v>2222</v>
      </c>
      <c r="I141" s="69">
        <f t="shared" si="56"/>
        <v>475</v>
      </c>
      <c r="J141" s="99">
        <f t="shared" si="54"/>
        <v>2697</v>
      </c>
      <c r="K141" s="106">
        <f t="shared" si="55"/>
        <v>42226</v>
      </c>
    </row>
    <row r="142" spans="1:13" ht="15.75">
      <c r="A142" s="14">
        <v>15</v>
      </c>
      <c r="B142" s="14" t="s">
        <v>273</v>
      </c>
      <c r="C142" s="16" t="s">
        <v>274</v>
      </c>
      <c r="D142" s="52">
        <v>393</v>
      </c>
      <c r="E142" s="16" t="s">
        <v>78</v>
      </c>
      <c r="F142" s="85">
        <v>80000</v>
      </c>
      <c r="G142" s="77">
        <v>64446</v>
      </c>
      <c r="H142" s="71">
        <f t="shared" si="53"/>
        <v>2222</v>
      </c>
      <c r="I142" s="69">
        <f t="shared" si="56"/>
        <v>689</v>
      </c>
      <c r="J142" s="99">
        <f t="shared" si="54"/>
        <v>2911</v>
      </c>
      <c r="K142" s="106">
        <f t="shared" si="55"/>
        <v>62224</v>
      </c>
    </row>
    <row r="143" spans="1:13" ht="15.75">
      <c r="A143" s="14">
        <v>16</v>
      </c>
      <c r="B143" s="14" t="s">
        <v>273</v>
      </c>
      <c r="C143" s="16" t="s">
        <v>275</v>
      </c>
      <c r="D143" s="52">
        <v>394</v>
      </c>
      <c r="E143" s="16" t="s">
        <v>78</v>
      </c>
      <c r="F143" s="85">
        <v>89000</v>
      </c>
      <c r="G143" s="77">
        <v>71696</v>
      </c>
      <c r="H143" s="71">
        <f t="shared" si="53"/>
        <v>2472</v>
      </c>
      <c r="I143" s="69">
        <f t="shared" si="56"/>
        <v>766</v>
      </c>
      <c r="J143" s="99">
        <f t="shared" si="54"/>
        <v>3238</v>
      </c>
      <c r="K143" s="106">
        <f t="shared" si="55"/>
        <v>69224</v>
      </c>
    </row>
    <row r="144" spans="1:13" ht="15.75">
      <c r="A144" s="14">
        <v>17</v>
      </c>
      <c r="B144" s="57" t="s">
        <v>109</v>
      </c>
      <c r="C144" s="58" t="s">
        <v>272</v>
      </c>
      <c r="D144" s="64">
        <v>14</v>
      </c>
      <c r="E144" s="58" t="s">
        <v>39</v>
      </c>
      <c r="F144" s="89">
        <v>42000</v>
      </c>
      <c r="G144" s="82">
        <v>26829</v>
      </c>
      <c r="H144" s="83">
        <v>1167</v>
      </c>
      <c r="I144" s="83">
        <f>ROUND(G144*11.5%*30/365,0)</f>
        <v>254</v>
      </c>
      <c r="J144" s="83">
        <f t="shared" si="54"/>
        <v>1421</v>
      </c>
      <c r="K144" s="83">
        <f t="shared" si="55"/>
        <v>25662</v>
      </c>
    </row>
    <row r="145" spans="1:11" ht="16.5">
      <c r="A145" s="34"/>
      <c r="B145" s="13" t="s">
        <v>4</v>
      </c>
      <c r="C145" s="20"/>
      <c r="D145" s="20"/>
      <c r="E145" s="20"/>
      <c r="F145" s="72">
        <f t="shared" ref="F145:K145" si="59">SUM(F128:F144)</f>
        <v>1654000</v>
      </c>
      <c r="G145" s="72">
        <f t="shared" si="59"/>
        <v>884662</v>
      </c>
      <c r="H145" s="72">
        <f t="shared" si="59"/>
        <v>48479</v>
      </c>
      <c r="I145" s="72">
        <f t="shared" si="59"/>
        <v>9952</v>
      </c>
      <c r="J145" s="72">
        <f t="shared" si="59"/>
        <v>58431</v>
      </c>
      <c r="K145" s="72">
        <f t="shared" si="59"/>
        <v>836183</v>
      </c>
    </row>
    <row r="146" spans="1:11" ht="16.5">
      <c r="A146" s="34"/>
      <c r="B146" s="29"/>
      <c r="C146" s="30"/>
      <c r="D146" s="30"/>
      <c r="E146" s="30"/>
      <c r="F146" s="74"/>
      <c r="G146" s="79"/>
      <c r="H146" s="74"/>
      <c r="I146" s="80"/>
      <c r="J146" s="74"/>
      <c r="K146" s="55"/>
    </row>
    <row r="147" spans="1:11" ht="16.5">
      <c r="A147" s="14"/>
      <c r="B147" s="29" t="s">
        <v>125</v>
      </c>
      <c r="C147" s="30"/>
      <c r="D147" s="30"/>
      <c r="E147" s="30"/>
      <c r="F147" s="78"/>
      <c r="G147" s="79"/>
      <c r="H147" s="74"/>
      <c r="I147" s="80"/>
      <c r="J147" s="74"/>
      <c r="K147" s="55"/>
    </row>
    <row r="148" spans="1:11" ht="15.75">
      <c r="A148" s="14">
        <v>1</v>
      </c>
      <c r="B148" s="14" t="s">
        <v>126</v>
      </c>
      <c r="C148" s="16" t="s">
        <v>127</v>
      </c>
      <c r="D148" s="17">
        <v>247</v>
      </c>
      <c r="E148" s="16" t="s">
        <v>78</v>
      </c>
      <c r="F148" s="70">
        <v>100000</v>
      </c>
      <c r="G148" s="70">
        <v>49996</v>
      </c>
      <c r="H148" s="71">
        <f t="shared" ref="H148" si="60">ROUND(F148/36,0)</f>
        <v>2778</v>
      </c>
      <c r="I148" s="69">
        <f>ROUND(G148*13%*30/365,0)</f>
        <v>534</v>
      </c>
      <c r="J148" s="102">
        <f t="shared" ref="J148" si="61">SUM(H148:I148)</f>
        <v>3312</v>
      </c>
      <c r="K148" s="106">
        <f t="shared" ref="K148:K155" si="62">G148-H148</f>
        <v>47218</v>
      </c>
    </row>
    <row r="149" spans="1:11" ht="15.75">
      <c r="A149" s="14">
        <v>2</v>
      </c>
      <c r="B149" s="14" t="s">
        <v>137</v>
      </c>
      <c r="C149" s="16" t="s">
        <v>138</v>
      </c>
      <c r="D149" s="17">
        <v>253</v>
      </c>
      <c r="E149" s="16" t="s">
        <v>78</v>
      </c>
      <c r="F149" s="70">
        <v>100000</v>
      </c>
      <c r="G149" s="70">
        <v>49996</v>
      </c>
      <c r="H149" s="71">
        <f>ROUND(F149/36,0)</f>
        <v>2778</v>
      </c>
      <c r="I149" s="69">
        <f t="shared" ref="I149:I155" si="63">ROUND(G149*13%*30/365,0)</f>
        <v>534</v>
      </c>
      <c r="J149" s="102">
        <f>SUM(H149:I149)</f>
        <v>3312</v>
      </c>
      <c r="K149" s="106">
        <f t="shared" si="62"/>
        <v>47218</v>
      </c>
    </row>
    <row r="150" spans="1:11" ht="15.75">
      <c r="A150" s="14">
        <v>3</v>
      </c>
      <c r="B150" s="14" t="s">
        <v>137</v>
      </c>
      <c r="C150" s="16" t="s">
        <v>207</v>
      </c>
      <c r="D150" s="17">
        <v>325</v>
      </c>
      <c r="E150" s="16" t="s">
        <v>78</v>
      </c>
      <c r="F150" s="70">
        <v>50000</v>
      </c>
      <c r="G150" s="70">
        <v>18755</v>
      </c>
      <c r="H150" s="71">
        <f>ROUND(F150/24,0)</f>
        <v>2083</v>
      </c>
      <c r="I150" s="69">
        <f t="shared" si="63"/>
        <v>200</v>
      </c>
      <c r="J150" s="102">
        <f>SUM(H150:I150)</f>
        <v>2283</v>
      </c>
      <c r="K150" s="106">
        <f t="shared" si="62"/>
        <v>16672</v>
      </c>
    </row>
    <row r="151" spans="1:11" ht="15.75">
      <c r="A151" s="14">
        <v>4</v>
      </c>
      <c r="B151" s="14" t="s">
        <v>137</v>
      </c>
      <c r="C151" s="16" t="s">
        <v>230</v>
      </c>
      <c r="D151" s="17">
        <v>355</v>
      </c>
      <c r="E151" s="16" t="s">
        <v>78</v>
      </c>
      <c r="F151" s="70">
        <v>50000</v>
      </c>
      <c r="G151" s="70">
        <v>31943</v>
      </c>
      <c r="H151" s="71">
        <f>ROUND(F151/36,0)</f>
        <v>1389</v>
      </c>
      <c r="I151" s="69">
        <f t="shared" si="63"/>
        <v>341</v>
      </c>
      <c r="J151" s="102">
        <f>SUM(H151:I151)</f>
        <v>1730</v>
      </c>
      <c r="K151" s="106">
        <f t="shared" si="62"/>
        <v>30554</v>
      </c>
    </row>
    <row r="152" spans="1:11" ht="16.5">
      <c r="A152" s="14">
        <v>5</v>
      </c>
      <c r="B152" s="14" t="s">
        <v>151</v>
      </c>
      <c r="C152" s="16" t="s">
        <v>152</v>
      </c>
      <c r="D152" s="22">
        <v>272</v>
      </c>
      <c r="E152" s="22" t="s">
        <v>78</v>
      </c>
      <c r="F152" s="85">
        <v>100000</v>
      </c>
      <c r="G152" s="77">
        <v>39293</v>
      </c>
      <c r="H152" s="71">
        <f>ROUND(F152/28,0)</f>
        <v>3571</v>
      </c>
      <c r="I152" s="69">
        <f t="shared" si="63"/>
        <v>420</v>
      </c>
      <c r="J152" s="99">
        <f>SUM(H152:I152)</f>
        <v>3991</v>
      </c>
      <c r="K152" s="106">
        <f t="shared" si="62"/>
        <v>35722</v>
      </c>
    </row>
    <row r="153" spans="1:11" ht="16.5">
      <c r="A153" s="14">
        <v>6</v>
      </c>
      <c r="B153" s="14" t="s">
        <v>151</v>
      </c>
      <c r="C153" s="16" t="s">
        <v>177</v>
      </c>
      <c r="D153" s="22">
        <v>302</v>
      </c>
      <c r="E153" s="22" t="s">
        <v>78</v>
      </c>
      <c r="F153" s="85">
        <v>90000</v>
      </c>
      <c r="G153" s="77">
        <v>50000</v>
      </c>
      <c r="H153" s="71">
        <f>ROUND(F153/36,0)</f>
        <v>2500</v>
      </c>
      <c r="I153" s="69">
        <f t="shared" si="63"/>
        <v>534</v>
      </c>
      <c r="J153" s="99">
        <f t="shared" ref="J153:J154" si="64">SUM(H153:I153)</f>
        <v>3034</v>
      </c>
      <c r="K153" s="106">
        <f t="shared" si="62"/>
        <v>47500</v>
      </c>
    </row>
    <row r="154" spans="1:11" ht="16.5">
      <c r="A154" s="14">
        <v>7</v>
      </c>
      <c r="B154" s="14" t="s">
        <v>151</v>
      </c>
      <c r="C154" s="16" t="s">
        <v>178</v>
      </c>
      <c r="D154" s="22">
        <v>303</v>
      </c>
      <c r="E154" s="22" t="s">
        <v>78</v>
      </c>
      <c r="F154" s="85">
        <v>100000</v>
      </c>
      <c r="G154" s="77">
        <v>55552</v>
      </c>
      <c r="H154" s="71">
        <f>ROUND(F154/36,0)</f>
        <v>2778</v>
      </c>
      <c r="I154" s="69">
        <f t="shared" si="63"/>
        <v>594</v>
      </c>
      <c r="J154" s="99">
        <f t="shared" si="64"/>
        <v>3372</v>
      </c>
      <c r="K154" s="106">
        <f t="shared" si="62"/>
        <v>52774</v>
      </c>
    </row>
    <row r="155" spans="1:11" ht="15.75">
      <c r="A155" s="14">
        <v>8</v>
      </c>
      <c r="B155" s="14" t="s">
        <v>134</v>
      </c>
      <c r="C155" s="16" t="s">
        <v>245</v>
      </c>
      <c r="D155" s="52">
        <v>364</v>
      </c>
      <c r="E155" s="16" t="s">
        <v>78</v>
      </c>
      <c r="F155" s="85">
        <v>100000</v>
      </c>
      <c r="G155" s="70">
        <v>69442</v>
      </c>
      <c r="H155" s="71">
        <f>ROUND(F155/36,0)</f>
        <v>2778</v>
      </c>
      <c r="I155" s="69">
        <f t="shared" si="63"/>
        <v>742</v>
      </c>
      <c r="J155" s="102">
        <f>SUM(H155:I155)</f>
        <v>3520</v>
      </c>
      <c r="K155" s="106">
        <f t="shared" si="62"/>
        <v>66664</v>
      </c>
    </row>
    <row r="156" spans="1:11" ht="16.5">
      <c r="A156" s="34"/>
      <c r="B156" s="13" t="s">
        <v>4</v>
      </c>
      <c r="C156" s="20"/>
      <c r="D156" s="20"/>
      <c r="E156" s="20"/>
      <c r="F156" s="88">
        <f t="shared" ref="F156:K156" si="65">SUM(F148:F155)</f>
        <v>690000</v>
      </c>
      <c r="G156" s="88">
        <f t="shared" si="65"/>
        <v>364977</v>
      </c>
      <c r="H156" s="88">
        <f t="shared" si="65"/>
        <v>20655</v>
      </c>
      <c r="I156" s="88">
        <f t="shared" si="65"/>
        <v>3899</v>
      </c>
      <c r="J156" s="88">
        <f t="shared" si="65"/>
        <v>24554</v>
      </c>
      <c r="K156" s="88">
        <f t="shared" si="65"/>
        <v>344322</v>
      </c>
    </row>
    <row r="157" spans="1:11" ht="16.5">
      <c r="A157" s="34"/>
      <c r="B157" s="29"/>
      <c r="C157" s="30"/>
      <c r="D157" s="30"/>
      <c r="E157" s="30"/>
      <c r="F157" s="78"/>
      <c r="G157" s="79"/>
      <c r="H157" s="74"/>
      <c r="I157" s="80"/>
      <c r="J157" s="74"/>
      <c r="K157" s="55"/>
    </row>
    <row r="158" spans="1:11" ht="16.5">
      <c r="A158" s="34"/>
      <c r="B158" s="29" t="s">
        <v>148</v>
      </c>
      <c r="C158" s="30"/>
      <c r="D158" s="48"/>
      <c r="E158" s="30"/>
      <c r="F158" s="86"/>
      <c r="G158" s="79"/>
      <c r="H158" s="74"/>
      <c r="I158" s="80"/>
      <c r="J158" s="74"/>
      <c r="K158" s="55"/>
    </row>
    <row r="159" spans="1:11" ht="15.75">
      <c r="A159" s="14">
        <v>1</v>
      </c>
      <c r="B159" s="14" t="s">
        <v>148</v>
      </c>
      <c r="C159" s="16" t="s">
        <v>205</v>
      </c>
      <c r="D159" s="52">
        <v>323</v>
      </c>
      <c r="E159" s="16" t="s">
        <v>78</v>
      </c>
      <c r="F159" s="85">
        <v>100000</v>
      </c>
      <c r="G159" s="77">
        <v>58330</v>
      </c>
      <c r="H159" s="71">
        <f>ROUND(F159/36,0)</f>
        <v>2778</v>
      </c>
      <c r="I159" s="69">
        <f>ROUND(G159*13%*30/365,0)</f>
        <v>623</v>
      </c>
      <c r="J159" s="99">
        <f t="shared" ref="J159:J164" si="66">SUM(H159:I159)</f>
        <v>3401</v>
      </c>
      <c r="K159" s="106">
        <f t="shared" ref="K159:K165" si="67">G159-H159</f>
        <v>55552</v>
      </c>
    </row>
    <row r="160" spans="1:11" ht="15.75">
      <c r="A160" s="14">
        <v>2</v>
      </c>
      <c r="B160" s="14" t="s">
        <v>148</v>
      </c>
      <c r="C160" s="16" t="s">
        <v>241</v>
      </c>
      <c r="D160" s="52">
        <v>363</v>
      </c>
      <c r="E160" s="16" t="s">
        <v>78</v>
      </c>
      <c r="F160" s="85">
        <v>40000</v>
      </c>
      <c r="G160" s="77">
        <v>26668</v>
      </c>
      <c r="H160" s="71">
        <f>ROUND(F160/36,0)</f>
        <v>1111</v>
      </c>
      <c r="I160" s="69">
        <f t="shared" ref="I160:I164" si="68">ROUND(G160*13%*30/365,0)</f>
        <v>285</v>
      </c>
      <c r="J160" s="99">
        <f t="shared" si="66"/>
        <v>1396</v>
      </c>
      <c r="K160" s="106">
        <f t="shared" si="67"/>
        <v>25557</v>
      </c>
    </row>
    <row r="161" spans="1:11" ht="15.75">
      <c r="A161" s="14">
        <v>3</v>
      </c>
      <c r="B161" s="14" t="s">
        <v>148</v>
      </c>
      <c r="C161" s="16" t="s">
        <v>210</v>
      </c>
      <c r="D161" s="52">
        <v>322</v>
      </c>
      <c r="E161" s="16" t="s">
        <v>78</v>
      </c>
      <c r="F161" s="85">
        <v>150000</v>
      </c>
      <c r="G161" s="77">
        <v>47730</v>
      </c>
      <c r="H161" s="71">
        <f>ROUND(F161/22,0)</f>
        <v>6818</v>
      </c>
      <c r="I161" s="69">
        <f t="shared" si="68"/>
        <v>510</v>
      </c>
      <c r="J161" s="99">
        <f t="shared" si="66"/>
        <v>7328</v>
      </c>
      <c r="K161" s="106">
        <f t="shared" si="67"/>
        <v>40912</v>
      </c>
    </row>
    <row r="162" spans="1:11" ht="15.75">
      <c r="A162" s="14">
        <v>4</v>
      </c>
      <c r="B162" s="14" t="s">
        <v>148</v>
      </c>
      <c r="C162" s="16" t="s">
        <v>279</v>
      </c>
      <c r="D162" s="52">
        <v>406</v>
      </c>
      <c r="E162" s="16" t="s">
        <v>78</v>
      </c>
      <c r="F162" s="85">
        <v>260000</v>
      </c>
      <c r="G162" s="77">
        <v>216665</v>
      </c>
      <c r="H162" s="71">
        <v>8667</v>
      </c>
      <c r="I162" s="69">
        <f t="shared" si="68"/>
        <v>2315</v>
      </c>
      <c r="J162" s="99">
        <f t="shared" ref="J162" si="69">SUM(H162:I162)</f>
        <v>10982</v>
      </c>
      <c r="K162" s="106">
        <f t="shared" si="67"/>
        <v>207998</v>
      </c>
    </row>
    <row r="163" spans="1:11" ht="15.75">
      <c r="A163" s="14">
        <v>5</v>
      </c>
      <c r="B163" s="14" t="s">
        <v>215</v>
      </c>
      <c r="C163" s="16" t="s">
        <v>216</v>
      </c>
      <c r="D163" s="52">
        <v>342</v>
      </c>
      <c r="E163" s="16" t="s">
        <v>78</v>
      </c>
      <c r="F163" s="85">
        <v>80000</v>
      </c>
      <c r="G163" s="77">
        <v>48892</v>
      </c>
      <c r="H163" s="71">
        <v>2222</v>
      </c>
      <c r="I163" s="69">
        <f t="shared" si="68"/>
        <v>522</v>
      </c>
      <c r="J163" s="99">
        <f t="shared" si="66"/>
        <v>2744</v>
      </c>
      <c r="K163" s="106">
        <f t="shared" si="67"/>
        <v>46670</v>
      </c>
    </row>
    <row r="164" spans="1:11" ht="15.75">
      <c r="A164" s="14">
        <v>6</v>
      </c>
      <c r="B164" s="14" t="s">
        <v>149</v>
      </c>
      <c r="C164" s="16" t="s">
        <v>150</v>
      </c>
      <c r="D164" s="52">
        <v>266</v>
      </c>
      <c r="E164" s="16" t="s">
        <v>78</v>
      </c>
      <c r="F164" s="85">
        <v>155000</v>
      </c>
      <c r="G164" s="77">
        <v>81798</v>
      </c>
      <c r="H164" s="71">
        <f t="shared" ref="H164:H165" si="70">ROUND(F164/36,0)</f>
        <v>4306</v>
      </c>
      <c r="I164" s="69">
        <f t="shared" si="68"/>
        <v>874</v>
      </c>
      <c r="J164" s="99">
        <f t="shared" si="66"/>
        <v>5180</v>
      </c>
      <c r="K164" s="106">
        <f t="shared" si="67"/>
        <v>77492</v>
      </c>
    </row>
    <row r="165" spans="1:11" ht="15.75">
      <c r="A165" s="14">
        <v>7</v>
      </c>
      <c r="B165" s="57" t="s">
        <v>149</v>
      </c>
      <c r="C165" s="58" t="s">
        <v>271</v>
      </c>
      <c r="D165" s="64">
        <v>11</v>
      </c>
      <c r="E165" s="58" t="s">
        <v>39</v>
      </c>
      <c r="F165" s="89">
        <v>40600</v>
      </c>
      <c r="G165" s="82">
        <v>21424</v>
      </c>
      <c r="H165" s="83">
        <f t="shared" si="70"/>
        <v>1128</v>
      </c>
      <c r="I165" s="84">
        <f>ROUND(G165*11.5%*30/365,0)</f>
        <v>203</v>
      </c>
      <c r="J165" s="101">
        <f>SUM(H165:I165)</f>
        <v>1331</v>
      </c>
      <c r="K165" s="106">
        <f t="shared" si="67"/>
        <v>20296</v>
      </c>
    </row>
    <row r="166" spans="1:11" ht="16.5">
      <c r="A166" s="34"/>
      <c r="B166" s="13" t="s">
        <v>4</v>
      </c>
      <c r="C166" s="20"/>
      <c r="D166" s="46"/>
      <c r="E166" s="20"/>
      <c r="F166" s="72">
        <f t="shared" ref="F166:K166" si="71">SUM(F159:F165)</f>
        <v>825600</v>
      </c>
      <c r="G166" s="72">
        <f t="shared" si="71"/>
        <v>501507</v>
      </c>
      <c r="H166" s="72">
        <f t="shared" si="71"/>
        <v>27030</v>
      </c>
      <c r="I166" s="72">
        <f t="shared" si="71"/>
        <v>5332</v>
      </c>
      <c r="J166" s="72">
        <f t="shared" si="71"/>
        <v>32362</v>
      </c>
      <c r="K166" s="72">
        <f t="shared" si="71"/>
        <v>474477</v>
      </c>
    </row>
    <row r="167" spans="1:11" ht="16.5">
      <c r="A167" s="34"/>
      <c r="B167" s="29"/>
      <c r="C167" s="30"/>
      <c r="D167" s="32"/>
      <c r="E167" s="32"/>
      <c r="F167" s="74"/>
      <c r="G167" s="74"/>
      <c r="H167" s="74"/>
      <c r="I167" s="74"/>
      <c r="J167" s="74"/>
      <c r="K167" s="100"/>
    </row>
    <row r="168" spans="1:11" ht="16.5">
      <c r="A168" s="34"/>
      <c r="B168" s="29" t="s">
        <v>296</v>
      </c>
      <c r="C168" s="30"/>
      <c r="D168" s="30"/>
      <c r="E168" s="30"/>
      <c r="F168" s="78"/>
      <c r="G168" s="79"/>
      <c r="H168" s="74"/>
      <c r="I168" s="80"/>
      <c r="J168" s="74"/>
      <c r="K168" s="55"/>
    </row>
    <row r="169" spans="1:11" ht="16.5">
      <c r="A169" s="14">
        <v>1</v>
      </c>
      <c r="B169" s="67" t="s">
        <v>295</v>
      </c>
      <c r="C169" s="16" t="s">
        <v>164</v>
      </c>
      <c r="D169" s="22">
        <v>282</v>
      </c>
      <c r="E169" s="22" t="s">
        <v>78</v>
      </c>
      <c r="F169" s="85">
        <v>100000</v>
      </c>
      <c r="G169" s="77">
        <v>55552</v>
      </c>
      <c r="H169" s="71">
        <f>ROUND(F169/36,0)</f>
        <v>2778</v>
      </c>
      <c r="I169" s="69">
        <f>ROUND(G169*13%*30/365,0)</f>
        <v>594</v>
      </c>
      <c r="J169" s="104">
        <f>SUM(H169:I169)</f>
        <v>3372</v>
      </c>
      <c r="K169" s="106">
        <f t="shared" ref="K169:K176" si="72">G169-H169</f>
        <v>52774</v>
      </c>
    </row>
    <row r="170" spans="1:11" ht="16.5">
      <c r="A170" s="138"/>
      <c r="B170" s="139"/>
      <c r="C170" s="140"/>
      <c r="D170" s="141"/>
      <c r="E170" s="141"/>
      <c r="F170" s="142">
        <f>SUM(F169)</f>
        <v>100000</v>
      </c>
      <c r="G170" s="142">
        <f t="shared" ref="G170:K170" si="73">SUM(G169)</f>
        <v>55552</v>
      </c>
      <c r="H170" s="142">
        <f t="shared" si="73"/>
        <v>2778</v>
      </c>
      <c r="I170" s="142">
        <f t="shared" si="73"/>
        <v>594</v>
      </c>
      <c r="J170" s="142">
        <f t="shared" si="73"/>
        <v>3372</v>
      </c>
      <c r="K170" s="142">
        <f t="shared" si="73"/>
        <v>52774</v>
      </c>
    </row>
    <row r="171" spans="1:11" ht="16.5">
      <c r="A171" s="151"/>
      <c r="B171" s="152"/>
      <c r="C171" s="153"/>
      <c r="D171" s="154"/>
      <c r="E171" s="154"/>
      <c r="F171" s="137"/>
      <c r="G171" s="137"/>
      <c r="H171" s="137"/>
      <c r="I171" s="137"/>
      <c r="J171" s="137"/>
      <c r="K171" s="155"/>
    </row>
    <row r="172" spans="1:11" ht="16.5">
      <c r="A172" s="143"/>
      <c r="B172" s="29" t="s">
        <v>162</v>
      </c>
      <c r="C172" s="144"/>
      <c r="D172" s="145"/>
      <c r="E172" s="145"/>
      <c r="F172" s="146"/>
      <c r="G172" s="147"/>
      <c r="H172" s="148"/>
      <c r="I172" s="94"/>
      <c r="J172" s="149"/>
      <c r="K172" s="150"/>
    </row>
    <row r="173" spans="1:11" ht="16.5">
      <c r="A173" s="14">
        <v>1</v>
      </c>
      <c r="B173" s="67" t="s">
        <v>163</v>
      </c>
      <c r="C173" s="16" t="s">
        <v>200</v>
      </c>
      <c r="D173" s="22">
        <v>283</v>
      </c>
      <c r="E173" s="22" t="s">
        <v>78</v>
      </c>
      <c r="F173" s="85">
        <v>100000</v>
      </c>
      <c r="G173" s="77">
        <v>55552</v>
      </c>
      <c r="H173" s="71">
        <f>ROUND(F173/36,0)</f>
        <v>2778</v>
      </c>
      <c r="I173" s="69">
        <f>ROUND(G173*13%*30/365,0)</f>
        <v>594</v>
      </c>
      <c r="J173" s="104">
        <f>SUM(H173:I173)</f>
        <v>3372</v>
      </c>
      <c r="K173" s="106">
        <f t="shared" si="72"/>
        <v>52774</v>
      </c>
    </row>
    <row r="174" spans="1:11" ht="16.5">
      <c r="A174" s="14">
        <v>2</v>
      </c>
      <c r="B174" s="67" t="s">
        <v>227</v>
      </c>
      <c r="C174" s="16" t="s">
        <v>235</v>
      </c>
      <c r="D174" s="22">
        <v>357</v>
      </c>
      <c r="E174" s="22" t="s">
        <v>78</v>
      </c>
      <c r="F174" s="85">
        <v>54000</v>
      </c>
      <c r="G174" s="77">
        <v>36000</v>
      </c>
      <c r="H174" s="71">
        <f>ROUND(F174/36,0)</f>
        <v>1500</v>
      </c>
      <c r="I174" s="69">
        <f t="shared" ref="I174:I176" si="74">ROUND(G174*13%*30/365,0)</f>
        <v>385</v>
      </c>
      <c r="J174" s="104">
        <f>SUM(H174:I174)</f>
        <v>1885</v>
      </c>
      <c r="K174" s="106">
        <f t="shared" si="72"/>
        <v>34500</v>
      </c>
    </row>
    <row r="175" spans="1:11" ht="16.5">
      <c r="A175" s="14">
        <v>3</v>
      </c>
      <c r="B175" s="67" t="s">
        <v>227</v>
      </c>
      <c r="C175" s="16" t="s">
        <v>228</v>
      </c>
      <c r="D175" s="22">
        <v>353</v>
      </c>
      <c r="E175" s="22" t="s">
        <v>78</v>
      </c>
      <c r="F175" s="85">
        <v>68000</v>
      </c>
      <c r="G175" s="77">
        <v>43443</v>
      </c>
      <c r="H175" s="71">
        <f>ROUND(F175/36,0)</f>
        <v>1889</v>
      </c>
      <c r="I175" s="69">
        <f t="shared" si="74"/>
        <v>464</v>
      </c>
      <c r="J175" s="104">
        <f>SUM(H175:I175)</f>
        <v>2353</v>
      </c>
      <c r="K175" s="106">
        <f t="shared" si="72"/>
        <v>41554</v>
      </c>
    </row>
    <row r="176" spans="1:11" ht="16.5">
      <c r="A176" s="14">
        <v>4</v>
      </c>
      <c r="B176" s="67" t="s">
        <v>227</v>
      </c>
      <c r="C176" s="16" t="s">
        <v>258</v>
      </c>
      <c r="D176" s="22">
        <v>383</v>
      </c>
      <c r="E176" s="22" t="s">
        <v>78</v>
      </c>
      <c r="F176" s="85">
        <v>90000</v>
      </c>
      <c r="G176" s="77">
        <v>67500</v>
      </c>
      <c r="H176" s="71">
        <f>ROUND(F176/36,0)</f>
        <v>2500</v>
      </c>
      <c r="I176" s="69">
        <f t="shared" si="74"/>
        <v>721</v>
      </c>
      <c r="J176" s="104">
        <f>SUM(H176:I176)</f>
        <v>3221</v>
      </c>
      <c r="K176" s="106">
        <f t="shared" si="72"/>
        <v>65000</v>
      </c>
    </row>
    <row r="177" spans="1:11" ht="16.5">
      <c r="A177" s="34"/>
      <c r="B177" s="56" t="s">
        <v>4</v>
      </c>
      <c r="C177" s="30"/>
      <c r="D177" s="30"/>
      <c r="E177" s="30"/>
      <c r="F177" s="97">
        <f>SUM(F173:F176)</f>
        <v>312000</v>
      </c>
      <c r="G177" s="97">
        <f t="shared" ref="G177:K177" si="75">SUM(G173:G176)</f>
        <v>202495</v>
      </c>
      <c r="H177" s="97">
        <f t="shared" si="75"/>
        <v>8667</v>
      </c>
      <c r="I177" s="97">
        <f t="shared" si="75"/>
        <v>2164</v>
      </c>
      <c r="J177" s="97">
        <f t="shared" si="75"/>
        <v>10831</v>
      </c>
      <c r="K177" s="97">
        <f t="shared" si="75"/>
        <v>193828</v>
      </c>
    </row>
    <row r="178" spans="1:11" ht="16.5">
      <c r="A178" s="34"/>
      <c r="B178" s="29"/>
      <c r="C178" s="30"/>
      <c r="D178" s="30"/>
      <c r="E178" s="30"/>
      <c r="F178" s="91"/>
      <c r="G178" s="91"/>
      <c r="H178" s="74"/>
      <c r="I178" s="74"/>
      <c r="J178" s="74"/>
      <c r="K178" s="133"/>
    </row>
    <row r="179" spans="1:11" ht="16.5">
      <c r="A179" s="34"/>
      <c r="B179" s="29" t="s">
        <v>281</v>
      </c>
      <c r="C179" s="30"/>
      <c r="D179" s="30"/>
      <c r="E179" s="30"/>
      <c r="F179" s="78"/>
      <c r="G179" s="79"/>
      <c r="H179" s="74"/>
      <c r="I179" s="80"/>
      <c r="J179" s="74"/>
      <c r="K179" s="55"/>
    </row>
    <row r="180" spans="1:11" ht="16.5">
      <c r="A180" s="14">
        <v>1</v>
      </c>
      <c r="B180" s="67" t="s">
        <v>281</v>
      </c>
      <c r="C180" s="16" t="s">
        <v>206</v>
      </c>
      <c r="D180" s="22">
        <v>324</v>
      </c>
      <c r="E180" s="22" t="s">
        <v>78</v>
      </c>
      <c r="F180" s="85">
        <v>110000</v>
      </c>
      <c r="G180" s="77">
        <v>64160</v>
      </c>
      <c r="H180" s="71">
        <f>ROUND(F180/36,0)</f>
        <v>3056</v>
      </c>
      <c r="I180" s="69">
        <f>ROUND(G180*13%*30/365,0)</f>
        <v>686</v>
      </c>
      <c r="J180" s="104">
        <f>SUM(H180:I180)</f>
        <v>3742</v>
      </c>
      <c r="K180" s="106">
        <f t="shared" ref="K180" si="76">G180-H180</f>
        <v>61104</v>
      </c>
    </row>
    <row r="181" spans="1:11" ht="16.5">
      <c r="A181" s="34"/>
      <c r="B181" s="56" t="s">
        <v>4</v>
      </c>
      <c r="C181" s="30"/>
      <c r="D181" s="30"/>
      <c r="E181" s="30"/>
      <c r="F181" s="97">
        <f t="shared" ref="F181:K181" si="77">SUM(F180:F180)</f>
        <v>110000</v>
      </c>
      <c r="G181" s="97">
        <f t="shared" si="77"/>
        <v>64160</v>
      </c>
      <c r="H181" s="72">
        <f t="shared" si="77"/>
        <v>3056</v>
      </c>
      <c r="I181" s="72">
        <f t="shared" si="77"/>
        <v>686</v>
      </c>
      <c r="J181" s="72">
        <f t="shared" si="77"/>
        <v>3742</v>
      </c>
      <c r="K181" s="131">
        <f t="shared" si="77"/>
        <v>61104</v>
      </c>
    </row>
    <row r="182" spans="1:11" ht="16.5">
      <c r="A182" s="34"/>
      <c r="B182" s="29"/>
      <c r="C182" s="30"/>
      <c r="D182" s="30"/>
      <c r="E182" s="30"/>
      <c r="F182" s="97"/>
      <c r="G182" s="97"/>
      <c r="H182" s="72"/>
      <c r="I182" s="72"/>
      <c r="J182" s="72"/>
      <c r="K182" s="131"/>
    </row>
    <row r="183" spans="1:11" ht="16.5">
      <c r="A183" s="34"/>
      <c r="B183" s="29" t="s">
        <v>300</v>
      </c>
      <c r="C183" s="30"/>
      <c r="D183" s="30"/>
      <c r="E183" s="30"/>
      <c r="F183" s="78"/>
      <c r="G183" s="79"/>
      <c r="H183" s="74"/>
      <c r="I183" s="80"/>
      <c r="J183" s="74"/>
      <c r="K183" s="55"/>
    </row>
    <row r="184" spans="1:11" ht="16.5">
      <c r="A184" s="14">
        <v>1</v>
      </c>
      <c r="B184" s="67" t="s">
        <v>301</v>
      </c>
      <c r="C184" s="16" t="s">
        <v>302</v>
      </c>
      <c r="D184" s="22">
        <v>8</v>
      </c>
      <c r="E184" s="22" t="s">
        <v>78</v>
      </c>
      <c r="F184" s="85">
        <v>200000</v>
      </c>
      <c r="G184" s="77">
        <v>200000</v>
      </c>
      <c r="H184" s="71">
        <f>ROUND(F184/36,0)</f>
        <v>5556</v>
      </c>
      <c r="I184" s="69">
        <v>3277</v>
      </c>
      <c r="J184" s="104">
        <f>SUM(H184:I184)</f>
        <v>8833</v>
      </c>
      <c r="K184" s="106">
        <f t="shared" ref="K184" si="78">G184-H184</f>
        <v>194444</v>
      </c>
    </row>
    <row r="185" spans="1:11" ht="16.5">
      <c r="A185" s="152">
        <v>2</v>
      </c>
      <c r="B185" s="67" t="s">
        <v>301</v>
      </c>
      <c r="C185" s="16" t="s">
        <v>304</v>
      </c>
      <c r="D185" s="22">
        <v>12</v>
      </c>
      <c r="E185" s="22" t="s">
        <v>78</v>
      </c>
      <c r="F185" s="85">
        <v>200000</v>
      </c>
      <c r="G185" s="77">
        <v>200000</v>
      </c>
      <c r="H185" s="71">
        <f>ROUND(F185/36,0)</f>
        <v>5556</v>
      </c>
      <c r="I185" s="69">
        <v>3277</v>
      </c>
      <c r="J185" s="104">
        <f>SUM(H185:I185)</f>
        <v>8833</v>
      </c>
      <c r="K185" s="106">
        <f t="shared" ref="K185" si="79">G185-H185</f>
        <v>194444</v>
      </c>
    </row>
    <row r="186" spans="1:11" ht="16.5">
      <c r="A186" s="152">
        <v>3</v>
      </c>
      <c r="B186" s="152" t="s">
        <v>301</v>
      </c>
      <c r="C186" s="16" t="s">
        <v>303</v>
      </c>
      <c r="D186" s="22">
        <v>10</v>
      </c>
      <c r="E186" s="22" t="s">
        <v>78</v>
      </c>
      <c r="F186" s="85">
        <v>150000</v>
      </c>
      <c r="G186" s="77">
        <v>150000</v>
      </c>
      <c r="H186" s="71">
        <v>4167</v>
      </c>
      <c r="I186" s="69">
        <v>2458</v>
      </c>
      <c r="J186" s="104">
        <f>SUM(H186:I186)</f>
        <v>6625</v>
      </c>
      <c r="K186" s="106">
        <f t="shared" ref="K186" si="80">G186-H186</f>
        <v>145833</v>
      </c>
    </row>
    <row r="187" spans="1:11" ht="16.5">
      <c r="A187" s="34"/>
      <c r="B187" s="29"/>
      <c r="C187" s="30"/>
      <c r="D187" s="30"/>
      <c r="E187" s="30"/>
      <c r="F187" s="97">
        <f>SUM(F184:F186)</f>
        <v>550000</v>
      </c>
      <c r="G187" s="97">
        <f t="shared" ref="G187:K187" si="81">SUM(G184:G186)</f>
        <v>550000</v>
      </c>
      <c r="H187" s="97">
        <f t="shared" si="81"/>
        <v>15279</v>
      </c>
      <c r="I187" s="97">
        <f t="shared" si="81"/>
        <v>9012</v>
      </c>
      <c r="J187" s="97">
        <f t="shared" si="81"/>
        <v>24291</v>
      </c>
      <c r="K187" s="97">
        <f t="shared" si="81"/>
        <v>534721</v>
      </c>
    </row>
    <row r="188" spans="1:11" ht="17.25" thickBot="1">
      <c r="A188" s="34"/>
      <c r="B188" s="29"/>
      <c r="C188" s="30"/>
      <c r="D188" s="30"/>
      <c r="E188" s="30"/>
      <c r="F188" s="97"/>
      <c r="G188" s="97"/>
      <c r="H188" s="72"/>
      <c r="I188" s="72"/>
      <c r="J188" s="72"/>
      <c r="K188" s="131"/>
    </row>
    <row r="189" spans="1:11" ht="17.25" thickBot="1">
      <c r="B189" s="51" t="s">
        <v>20</v>
      </c>
      <c r="C189" s="39"/>
      <c r="D189" s="39"/>
      <c r="E189" s="39"/>
      <c r="F189" s="72">
        <f t="shared" ref="F189:K189" si="82">SUM(F7+F29+F45+F58+F71+F86+F90+F99+F124+F115+F119+F145+F156+F166+F170+F177+F181+F187)</f>
        <v>14164600</v>
      </c>
      <c r="G189" s="72">
        <f t="shared" si="82"/>
        <v>8171370</v>
      </c>
      <c r="H189" s="72">
        <f t="shared" si="82"/>
        <v>413250</v>
      </c>
      <c r="I189" s="72">
        <f t="shared" si="82"/>
        <v>92873</v>
      </c>
      <c r="J189" s="72">
        <f t="shared" si="82"/>
        <v>506123</v>
      </c>
      <c r="K189" s="72">
        <f t="shared" si="82"/>
        <v>7758120</v>
      </c>
    </row>
    <row r="190" spans="1:11">
      <c r="B190" s="2"/>
      <c r="C190" s="2"/>
      <c r="D190" s="3"/>
      <c r="E190" s="3"/>
      <c r="F190" s="3"/>
      <c r="G190" s="3"/>
    </row>
    <row r="191" spans="1:11">
      <c r="B191" s="2"/>
      <c r="C191" s="2"/>
      <c r="D191" s="3"/>
      <c r="E191" s="3"/>
      <c r="F191" s="3"/>
      <c r="G191" s="3"/>
    </row>
    <row r="192" spans="1:11" ht="18.75">
      <c r="E192" s="4"/>
      <c r="F192" s="1"/>
      <c r="G192" s="1"/>
    </row>
    <row r="193" spans="2:7">
      <c r="F193" s="1"/>
      <c r="G193" s="1"/>
    </row>
    <row r="195" spans="2:7" ht="16.5">
      <c r="B195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6" max="10" man="1"/>
    <brk id="91" max="10" man="1"/>
    <brk id="146" max="1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M194"/>
  <sheetViews>
    <sheetView view="pageBreakPreview" topLeftCell="A76" zoomScaleSheetLayoutView="10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297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83332</v>
      </c>
      <c r="H5" s="71">
        <f t="shared" ref="H5" si="0">ROUND(F5/36,0)</f>
        <v>2778</v>
      </c>
      <c r="I5" s="69">
        <f>ROUND(G5*13%*31/365,0)</f>
        <v>920</v>
      </c>
      <c r="J5" s="71">
        <f t="shared" ref="J5:J6" si="1">SUM(H5:I5)</f>
        <v>3698</v>
      </c>
      <c r="K5" s="135">
        <f t="shared" ref="K5:K6" si="2">G5-H5</f>
        <v>80554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268965</v>
      </c>
      <c r="H6" s="71">
        <v>10345</v>
      </c>
      <c r="I6" s="69">
        <f>ROUND(G6*13%*31/365,0)</f>
        <v>2970</v>
      </c>
      <c r="J6" s="71">
        <f t="shared" si="1"/>
        <v>13315</v>
      </c>
      <c r="K6" s="135">
        <f t="shared" si="2"/>
        <v>258620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352297</v>
      </c>
      <c r="H7" s="134">
        <f t="shared" si="3"/>
        <v>13123</v>
      </c>
      <c r="I7" s="134">
        <f t="shared" si="3"/>
        <v>3890</v>
      </c>
      <c r="J7" s="134">
        <f t="shared" si="3"/>
        <v>17013</v>
      </c>
      <c r="K7" s="136">
        <f t="shared" si="3"/>
        <v>339174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27091</v>
      </c>
      <c r="H9" s="71">
        <f>ROUND(F9/36,0)</f>
        <v>2083</v>
      </c>
      <c r="I9" s="69">
        <f>ROUND(G9*13%*31/365,0)</f>
        <v>299</v>
      </c>
      <c r="J9" s="71">
        <f t="shared" ref="J9:J26" si="4">SUM(H9:I9)</f>
        <v>2382</v>
      </c>
      <c r="K9" s="106">
        <f t="shared" ref="K9:K28" si="5">G9-H9</f>
        <v>25008</v>
      </c>
    </row>
    <row r="10" spans="1:11" ht="15.75">
      <c r="A10" s="15">
        <v>2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242917</v>
      </c>
      <c r="H10" s="71">
        <f>ROUND(F10/36,0)</f>
        <v>7361</v>
      </c>
      <c r="I10" s="69">
        <f t="shared" ref="I10:I28" si="6">ROUND(G10*13%*31/365,0)</f>
        <v>2682</v>
      </c>
      <c r="J10" s="71">
        <f t="shared" si="4"/>
        <v>10043</v>
      </c>
      <c r="K10" s="106">
        <f t="shared" si="5"/>
        <v>235556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36106</v>
      </c>
      <c r="H11" s="71">
        <f t="shared" ref="H11:H21" si="7">ROUND(F11/36,0)</f>
        <v>2778</v>
      </c>
      <c r="I11" s="69">
        <f t="shared" si="6"/>
        <v>399</v>
      </c>
      <c r="J11" s="71">
        <f t="shared" si="4"/>
        <v>3177</v>
      </c>
      <c r="K11" s="106">
        <f t="shared" si="5"/>
        <v>33328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45000</v>
      </c>
      <c r="H12" s="71">
        <f>ROUND(F12/36,0)</f>
        <v>2500</v>
      </c>
      <c r="I12" s="69">
        <f t="shared" si="6"/>
        <v>497</v>
      </c>
      <c r="J12" s="71">
        <f t="shared" si="4"/>
        <v>2997</v>
      </c>
      <c r="K12" s="106">
        <f t="shared" si="5"/>
        <v>42500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17500</v>
      </c>
      <c r="H13" s="71">
        <f t="shared" si="7"/>
        <v>1250</v>
      </c>
      <c r="I13" s="69">
        <f t="shared" si="6"/>
        <v>193</v>
      </c>
      <c r="J13" s="71">
        <f t="shared" si="4"/>
        <v>1443</v>
      </c>
      <c r="K13" s="106">
        <f t="shared" si="5"/>
        <v>16250</v>
      </c>
    </row>
    <row r="14" spans="1:11" ht="15.75">
      <c r="A14" s="15">
        <v>6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41662</v>
      </c>
      <c r="H14" s="71">
        <f t="shared" si="7"/>
        <v>2778</v>
      </c>
      <c r="I14" s="69">
        <f t="shared" si="6"/>
        <v>460</v>
      </c>
      <c r="J14" s="71">
        <f t="shared" si="4"/>
        <v>3238</v>
      </c>
      <c r="K14" s="106">
        <f t="shared" si="5"/>
        <v>38884</v>
      </c>
    </row>
    <row r="15" spans="1:11" ht="16.5">
      <c r="A15" s="15">
        <v>7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35419</v>
      </c>
      <c r="H15" s="71">
        <f t="shared" si="7"/>
        <v>2361</v>
      </c>
      <c r="I15" s="69">
        <f t="shared" si="6"/>
        <v>391</v>
      </c>
      <c r="J15" s="71">
        <f t="shared" si="4"/>
        <v>2752</v>
      </c>
      <c r="K15" s="106">
        <f t="shared" si="5"/>
        <v>33058</v>
      </c>
    </row>
    <row r="16" spans="1:11" ht="15.75">
      <c r="A16" s="15">
        <v>8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37500</v>
      </c>
      <c r="H16" s="71">
        <f t="shared" si="7"/>
        <v>2500</v>
      </c>
      <c r="I16" s="69">
        <f t="shared" si="6"/>
        <v>414</v>
      </c>
      <c r="J16" s="71">
        <f t="shared" si="4"/>
        <v>2914</v>
      </c>
      <c r="K16" s="106">
        <f t="shared" si="5"/>
        <v>35000</v>
      </c>
    </row>
    <row r="17" spans="1:11" ht="15.75">
      <c r="A17" s="15">
        <v>9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43455</v>
      </c>
      <c r="H17" s="71">
        <f>ROUND(F17/29,0)</f>
        <v>3103</v>
      </c>
      <c r="I17" s="69">
        <f t="shared" si="6"/>
        <v>480</v>
      </c>
      <c r="J17" s="71">
        <f t="shared" si="4"/>
        <v>3583</v>
      </c>
      <c r="K17" s="106">
        <f t="shared" si="5"/>
        <v>40352</v>
      </c>
    </row>
    <row r="18" spans="1:11" ht="15.75">
      <c r="A18" s="15">
        <v>10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43339</v>
      </c>
      <c r="H18" s="71">
        <f>ROUND(F18/30,0)</f>
        <v>3333</v>
      </c>
      <c r="I18" s="69">
        <f t="shared" si="6"/>
        <v>479</v>
      </c>
      <c r="J18" s="71">
        <f t="shared" si="4"/>
        <v>3812</v>
      </c>
      <c r="K18" s="106">
        <f t="shared" si="5"/>
        <v>40006</v>
      </c>
    </row>
    <row r="19" spans="1:11" ht="15.75">
      <c r="A19" s="15">
        <v>11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43339</v>
      </c>
      <c r="H19" s="71">
        <f>ROUND(F19/30,0)</f>
        <v>3333</v>
      </c>
      <c r="I19" s="69">
        <f t="shared" si="6"/>
        <v>479</v>
      </c>
      <c r="J19" s="71">
        <f t="shared" si="4"/>
        <v>3812</v>
      </c>
      <c r="K19" s="106">
        <f t="shared" si="5"/>
        <v>40006</v>
      </c>
    </row>
    <row r="20" spans="1:11" ht="15.75">
      <c r="A20" s="15">
        <v>12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105888</v>
      </c>
      <c r="H20" s="71">
        <f>ROUND(F20/34,0)</f>
        <v>5882</v>
      </c>
      <c r="I20" s="69">
        <f t="shared" si="6"/>
        <v>1169</v>
      </c>
      <c r="J20" s="71">
        <f t="shared" si="4"/>
        <v>7051</v>
      </c>
      <c r="K20" s="106">
        <f t="shared" si="5"/>
        <v>100006</v>
      </c>
    </row>
    <row r="21" spans="1:11" ht="15.75">
      <c r="A21" s="15">
        <v>13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87495</v>
      </c>
      <c r="H21" s="71">
        <f t="shared" si="7"/>
        <v>4167</v>
      </c>
      <c r="I21" s="69">
        <f t="shared" si="6"/>
        <v>966</v>
      </c>
      <c r="J21" s="71">
        <f t="shared" si="4"/>
        <v>5133</v>
      </c>
      <c r="K21" s="106">
        <f t="shared" si="5"/>
        <v>83328</v>
      </c>
    </row>
    <row r="22" spans="1:11" ht="15.75">
      <c r="A22" s="15">
        <v>14</v>
      </c>
      <c r="B22" s="14" t="s">
        <v>128</v>
      </c>
      <c r="C22" s="16" t="s">
        <v>167</v>
      </c>
      <c r="D22" s="17">
        <v>292</v>
      </c>
      <c r="E22" s="16" t="s">
        <v>38</v>
      </c>
      <c r="F22" s="70">
        <v>100000</v>
      </c>
      <c r="G22" s="77">
        <v>31825</v>
      </c>
      <c r="H22" s="71">
        <f>ROUND(F22/22,0)</f>
        <v>4545</v>
      </c>
      <c r="I22" s="69">
        <f t="shared" si="6"/>
        <v>351</v>
      </c>
      <c r="J22" s="71">
        <f t="shared" si="4"/>
        <v>4896</v>
      </c>
      <c r="K22" s="106">
        <f t="shared" si="5"/>
        <v>27280</v>
      </c>
    </row>
    <row r="23" spans="1:11" ht="15.75">
      <c r="A23" s="15">
        <v>15</v>
      </c>
      <c r="B23" s="14" t="s">
        <v>190</v>
      </c>
      <c r="C23" s="16" t="s">
        <v>191</v>
      </c>
      <c r="D23" s="17">
        <v>314</v>
      </c>
      <c r="E23" s="16" t="s">
        <v>38</v>
      </c>
      <c r="F23" s="70">
        <v>115000</v>
      </c>
      <c r="G23" s="77">
        <v>67090</v>
      </c>
      <c r="H23" s="71">
        <f>ROUND(F23/36,0)</f>
        <v>3194</v>
      </c>
      <c r="I23" s="69">
        <f t="shared" si="6"/>
        <v>741</v>
      </c>
      <c r="J23" s="71">
        <f t="shared" si="4"/>
        <v>3935</v>
      </c>
      <c r="K23" s="106">
        <f t="shared" si="5"/>
        <v>63896</v>
      </c>
    </row>
    <row r="24" spans="1:11" ht="15.75">
      <c r="A24" s="15">
        <v>16</v>
      </c>
      <c r="B24" s="14" t="s">
        <v>179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52944</v>
      </c>
      <c r="H24" s="71">
        <f>ROUND(F24/34,0)</f>
        <v>2941</v>
      </c>
      <c r="I24" s="69">
        <f t="shared" si="6"/>
        <v>585</v>
      </c>
      <c r="J24" s="71">
        <f t="shared" si="4"/>
        <v>3526</v>
      </c>
      <c r="K24" s="106">
        <f t="shared" si="5"/>
        <v>50003</v>
      </c>
    </row>
    <row r="25" spans="1:11" ht="15.75">
      <c r="A25" s="15">
        <v>17</v>
      </c>
      <c r="B25" s="14" t="s">
        <v>179</v>
      </c>
      <c r="C25" s="16" t="s">
        <v>180</v>
      </c>
      <c r="D25" s="17">
        <v>304</v>
      </c>
      <c r="E25" s="16" t="s">
        <v>38</v>
      </c>
      <c r="F25" s="70">
        <v>120000</v>
      </c>
      <c r="G25" s="77">
        <v>70005</v>
      </c>
      <c r="H25" s="71">
        <f>ROUND(F25/36,0)</f>
        <v>3333</v>
      </c>
      <c r="I25" s="69">
        <f t="shared" si="6"/>
        <v>773</v>
      </c>
      <c r="J25" s="71">
        <f t="shared" si="4"/>
        <v>4106</v>
      </c>
      <c r="K25" s="106">
        <f t="shared" si="5"/>
        <v>66672</v>
      </c>
    </row>
    <row r="26" spans="1:11" ht="15.75">
      <c r="A26" s="15">
        <v>18</v>
      </c>
      <c r="B26" s="14" t="s">
        <v>6</v>
      </c>
      <c r="C26" s="16" t="s">
        <v>255</v>
      </c>
      <c r="D26" s="17">
        <v>381</v>
      </c>
      <c r="E26" s="16" t="s">
        <v>38</v>
      </c>
      <c r="F26" s="70">
        <v>100000</v>
      </c>
      <c r="G26" s="77">
        <v>77776</v>
      </c>
      <c r="H26" s="71">
        <v>2778</v>
      </c>
      <c r="I26" s="69">
        <f t="shared" si="6"/>
        <v>859</v>
      </c>
      <c r="J26" s="71">
        <f t="shared" si="4"/>
        <v>3637</v>
      </c>
      <c r="K26" s="106">
        <f t="shared" si="5"/>
        <v>74998</v>
      </c>
    </row>
    <row r="27" spans="1:11" ht="15.75">
      <c r="A27" s="15">
        <v>19</v>
      </c>
      <c r="B27" s="14" t="s">
        <v>259</v>
      </c>
      <c r="C27" s="16" t="s">
        <v>261</v>
      </c>
      <c r="D27" s="17">
        <v>385</v>
      </c>
      <c r="E27" s="16" t="s">
        <v>38</v>
      </c>
      <c r="F27" s="70">
        <v>70000</v>
      </c>
      <c r="G27" s="77">
        <v>56392</v>
      </c>
      <c r="H27" s="71">
        <v>1944</v>
      </c>
      <c r="I27" s="69">
        <f t="shared" si="6"/>
        <v>623</v>
      </c>
      <c r="J27" s="71">
        <f>SUM(H27:I27)</f>
        <v>2567</v>
      </c>
      <c r="K27" s="106">
        <f t="shared" si="5"/>
        <v>54448</v>
      </c>
    </row>
    <row r="28" spans="1:11" ht="15.75">
      <c r="A28" s="15">
        <v>20</v>
      </c>
      <c r="B28" s="14" t="s">
        <v>259</v>
      </c>
      <c r="C28" s="16" t="s">
        <v>260</v>
      </c>
      <c r="D28" s="17">
        <v>386</v>
      </c>
      <c r="E28" s="16" t="s">
        <v>38</v>
      </c>
      <c r="F28" s="70">
        <v>125000</v>
      </c>
      <c r="G28" s="77">
        <v>100696</v>
      </c>
      <c r="H28" s="71">
        <v>3472</v>
      </c>
      <c r="I28" s="69">
        <f t="shared" si="6"/>
        <v>1112</v>
      </c>
      <c r="J28" s="71">
        <f>SUM(H28:I28)</f>
        <v>4584</v>
      </c>
      <c r="K28" s="106">
        <f t="shared" si="5"/>
        <v>97224</v>
      </c>
    </row>
    <row r="29" spans="1:11" ht="16.5">
      <c r="A29" s="15"/>
      <c r="B29" s="13" t="s">
        <v>4</v>
      </c>
      <c r="C29" s="20"/>
      <c r="D29" s="20"/>
      <c r="E29" s="20"/>
      <c r="F29" s="72">
        <f>SUM(F9:F28)</f>
        <v>2220000</v>
      </c>
      <c r="G29" s="72">
        <f t="shared" ref="G29:K29" si="8">SUM(G9:G28)</f>
        <v>1263439</v>
      </c>
      <c r="H29" s="72">
        <f t="shared" si="8"/>
        <v>65636</v>
      </c>
      <c r="I29" s="72">
        <f t="shared" si="8"/>
        <v>13952</v>
      </c>
      <c r="J29" s="72">
        <f t="shared" si="8"/>
        <v>79588</v>
      </c>
      <c r="K29" s="72">
        <f t="shared" si="8"/>
        <v>1197803</v>
      </c>
    </row>
    <row r="30" spans="1:11" ht="16.5">
      <c r="A30" s="28"/>
      <c r="B30" s="29"/>
      <c r="C30" s="30"/>
      <c r="D30" s="30"/>
      <c r="E30" s="30"/>
      <c r="F30" s="78"/>
      <c r="G30" s="79"/>
      <c r="H30" s="74"/>
      <c r="I30" s="80"/>
      <c r="J30" s="74"/>
      <c r="K30" s="106"/>
    </row>
    <row r="31" spans="1:11" ht="16.5">
      <c r="A31" s="28"/>
      <c r="B31" s="29" t="s">
        <v>10</v>
      </c>
      <c r="C31" s="30"/>
      <c r="D31" s="30"/>
      <c r="E31" s="30"/>
      <c r="F31" s="78"/>
      <c r="G31" s="79"/>
      <c r="H31" s="76"/>
      <c r="I31" s="80"/>
      <c r="J31" s="76"/>
      <c r="K31" s="55"/>
    </row>
    <row r="32" spans="1:11" ht="15.75">
      <c r="A32" s="15">
        <v>1</v>
      </c>
      <c r="B32" s="14" t="s">
        <v>10</v>
      </c>
      <c r="C32" s="16" t="s">
        <v>140</v>
      </c>
      <c r="D32" s="26" t="s">
        <v>141</v>
      </c>
      <c r="E32" s="16" t="s">
        <v>38</v>
      </c>
      <c r="F32" s="70">
        <v>250000</v>
      </c>
      <c r="G32" s="77">
        <v>125008</v>
      </c>
      <c r="H32" s="71">
        <v>6944</v>
      </c>
      <c r="I32" s="69">
        <f>ROUND(G32*13%*31/365,0)</f>
        <v>1380</v>
      </c>
      <c r="J32" s="99">
        <f t="shared" ref="J32:J42" si="9">SUM(H32:I32)</f>
        <v>8324</v>
      </c>
      <c r="K32" s="106">
        <f t="shared" ref="K32:K42" si="10">G32-H32</f>
        <v>118064</v>
      </c>
    </row>
    <row r="33" spans="1:11" ht="15.75">
      <c r="A33" s="15">
        <v>2</v>
      </c>
      <c r="B33" s="14" t="s">
        <v>91</v>
      </c>
      <c r="C33" s="16" t="s">
        <v>93</v>
      </c>
      <c r="D33" s="26" t="s">
        <v>95</v>
      </c>
      <c r="E33" s="16" t="s">
        <v>38</v>
      </c>
      <c r="F33" s="70">
        <v>25000</v>
      </c>
      <c r="G33" s="77">
        <v>11814</v>
      </c>
      <c r="H33" s="71">
        <v>694</v>
      </c>
      <c r="I33" s="69">
        <f t="shared" ref="I33:I42" si="11">ROUND(G33*13%*31/365,0)</f>
        <v>130</v>
      </c>
      <c r="J33" s="99">
        <f t="shared" si="9"/>
        <v>824</v>
      </c>
      <c r="K33" s="106">
        <f t="shared" si="10"/>
        <v>11120</v>
      </c>
    </row>
    <row r="34" spans="1:11" ht="15.75">
      <c r="A34" s="15">
        <v>3</v>
      </c>
      <c r="B34" s="14" t="s">
        <v>182</v>
      </c>
      <c r="C34" s="16" t="s">
        <v>50</v>
      </c>
      <c r="D34" s="26" t="s">
        <v>183</v>
      </c>
      <c r="E34" s="16" t="s">
        <v>38</v>
      </c>
      <c r="F34" s="70">
        <v>50000</v>
      </c>
      <c r="G34" s="77">
        <v>18690</v>
      </c>
      <c r="H34" s="71">
        <v>1389</v>
      </c>
      <c r="I34" s="69">
        <f t="shared" si="11"/>
        <v>206</v>
      </c>
      <c r="J34" s="99">
        <f t="shared" si="9"/>
        <v>1595</v>
      </c>
      <c r="K34" s="106">
        <f t="shared" si="10"/>
        <v>17301</v>
      </c>
    </row>
    <row r="35" spans="1:11" ht="15.75">
      <c r="A35" s="15">
        <v>4</v>
      </c>
      <c r="B35" s="14" t="s">
        <v>182</v>
      </c>
      <c r="C35" s="16" t="s">
        <v>194</v>
      </c>
      <c r="D35" s="26" t="s">
        <v>195</v>
      </c>
      <c r="E35" s="16" t="s">
        <v>38</v>
      </c>
      <c r="F35" s="70">
        <v>120000</v>
      </c>
      <c r="G35" s="77">
        <v>70005</v>
      </c>
      <c r="H35" s="71">
        <v>3333</v>
      </c>
      <c r="I35" s="69">
        <f t="shared" si="11"/>
        <v>773</v>
      </c>
      <c r="J35" s="99">
        <f t="shared" si="9"/>
        <v>4106</v>
      </c>
      <c r="K35" s="106">
        <f t="shared" si="10"/>
        <v>66672</v>
      </c>
    </row>
    <row r="36" spans="1:11" ht="15.75">
      <c r="A36" s="15">
        <v>5</v>
      </c>
      <c r="B36" s="14" t="s">
        <v>268</v>
      </c>
      <c r="C36" s="16" t="s">
        <v>202</v>
      </c>
      <c r="D36" s="26" t="s">
        <v>203</v>
      </c>
      <c r="E36" s="16" t="s">
        <v>38</v>
      </c>
      <c r="F36" s="70">
        <v>90000</v>
      </c>
      <c r="G36" s="77">
        <v>55000</v>
      </c>
      <c r="H36" s="71">
        <f t="shared" ref="H36:H37" si="12">ROUND(F36/36,0)</f>
        <v>2500</v>
      </c>
      <c r="I36" s="69">
        <f t="shared" si="11"/>
        <v>607</v>
      </c>
      <c r="J36" s="99">
        <f t="shared" si="9"/>
        <v>3107</v>
      </c>
      <c r="K36" s="106">
        <f t="shared" si="10"/>
        <v>52500</v>
      </c>
    </row>
    <row r="37" spans="1:11" ht="15.75">
      <c r="A37" s="15">
        <v>6</v>
      </c>
      <c r="B37" s="14" t="s">
        <v>182</v>
      </c>
      <c r="C37" s="16" t="s">
        <v>221</v>
      </c>
      <c r="D37" s="26" t="s">
        <v>219</v>
      </c>
      <c r="E37" s="16" t="s">
        <v>38</v>
      </c>
      <c r="F37" s="70">
        <v>85000</v>
      </c>
      <c r="G37" s="77">
        <v>56668</v>
      </c>
      <c r="H37" s="71">
        <f t="shared" si="12"/>
        <v>2361</v>
      </c>
      <c r="I37" s="69">
        <f t="shared" si="11"/>
        <v>626</v>
      </c>
      <c r="J37" s="99">
        <f t="shared" si="9"/>
        <v>2987</v>
      </c>
      <c r="K37" s="106">
        <f t="shared" si="10"/>
        <v>54307</v>
      </c>
    </row>
    <row r="38" spans="1:11" ht="15.75">
      <c r="A38" s="15">
        <v>7</v>
      </c>
      <c r="B38" s="14" t="s">
        <v>156</v>
      </c>
      <c r="C38" s="16" t="s">
        <v>226</v>
      </c>
      <c r="D38" s="26" t="s">
        <v>243</v>
      </c>
      <c r="E38" s="16" t="s">
        <v>38</v>
      </c>
      <c r="F38" s="70">
        <v>150000</v>
      </c>
      <c r="G38" s="77">
        <v>99996</v>
      </c>
      <c r="H38" s="71">
        <f>ROUND(F38/36,0)</f>
        <v>4167</v>
      </c>
      <c r="I38" s="69">
        <f t="shared" si="11"/>
        <v>1104</v>
      </c>
      <c r="J38" s="99">
        <f t="shared" si="9"/>
        <v>5271</v>
      </c>
      <c r="K38" s="106">
        <f t="shared" si="10"/>
        <v>95829</v>
      </c>
    </row>
    <row r="39" spans="1:11" ht="15.75">
      <c r="A39" s="15">
        <v>8</v>
      </c>
      <c r="B39" s="14" t="s">
        <v>120</v>
      </c>
      <c r="C39" s="16" t="s">
        <v>121</v>
      </c>
      <c r="D39" s="26" t="s">
        <v>136</v>
      </c>
      <c r="E39" s="16" t="s">
        <v>38</v>
      </c>
      <c r="F39" s="70">
        <v>100000</v>
      </c>
      <c r="G39" s="77">
        <v>46875</v>
      </c>
      <c r="H39" s="71">
        <f>ROUND(F39/32,0)</f>
        <v>3125</v>
      </c>
      <c r="I39" s="69">
        <f t="shared" si="11"/>
        <v>518</v>
      </c>
      <c r="J39" s="99">
        <f t="shared" si="9"/>
        <v>3643</v>
      </c>
      <c r="K39" s="106">
        <f t="shared" si="10"/>
        <v>43750</v>
      </c>
    </row>
    <row r="40" spans="1:11" ht="15.75">
      <c r="A40" s="15">
        <v>9</v>
      </c>
      <c r="B40" s="14" t="s">
        <v>120</v>
      </c>
      <c r="C40" s="16" t="s">
        <v>122</v>
      </c>
      <c r="D40" s="26" t="s">
        <v>123</v>
      </c>
      <c r="E40" s="16" t="s">
        <v>38</v>
      </c>
      <c r="F40" s="70">
        <v>90000</v>
      </c>
      <c r="G40" s="77">
        <v>47500</v>
      </c>
      <c r="H40" s="71">
        <f t="shared" ref="H40:H42" si="13">ROUND(F40/36,0)</f>
        <v>2500</v>
      </c>
      <c r="I40" s="69">
        <f t="shared" si="11"/>
        <v>524</v>
      </c>
      <c r="J40" s="99">
        <f t="shared" si="9"/>
        <v>3024</v>
      </c>
      <c r="K40" s="106">
        <f t="shared" si="10"/>
        <v>45000</v>
      </c>
    </row>
    <row r="41" spans="1:11" ht="15.75">
      <c r="A41" s="15">
        <v>10</v>
      </c>
      <c r="B41" s="14" t="s">
        <v>248</v>
      </c>
      <c r="C41" s="16" t="s">
        <v>249</v>
      </c>
      <c r="D41" s="26" t="s">
        <v>250</v>
      </c>
      <c r="E41" s="16" t="s">
        <v>38</v>
      </c>
      <c r="F41" s="70">
        <v>165000</v>
      </c>
      <c r="G41" s="77">
        <v>119170</v>
      </c>
      <c r="H41" s="71">
        <f t="shared" si="13"/>
        <v>4583</v>
      </c>
      <c r="I41" s="69">
        <f t="shared" si="11"/>
        <v>1316</v>
      </c>
      <c r="J41" s="99">
        <f t="shared" si="9"/>
        <v>5899</v>
      </c>
      <c r="K41" s="106">
        <f t="shared" si="10"/>
        <v>114587</v>
      </c>
    </row>
    <row r="42" spans="1:11" ht="15.75">
      <c r="A42" s="15">
        <v>11</v>
      </c>
      <c r="B42" s="14" t="s">
        <v>248</v>
      </c>
      <c r="C42" s="16" t="s">
        <v>251</v>
      </c>
      <c r="D42" s="26" t="s">
        <v>252</v>
      </c>
      <c r="E42" s="16" t="s">
        <v>38</v>
      </c>
      <c r="F42" s="70">
        <v>100000</v>
      </c>
      <c r="G42" s="77">
        <v>72220</v>
      </c>
      <c r="H42" s="71">
        <f t="shared" si="13"/>
        <v>2778</v>
      </c>
      <c r="I42" s="69">
        <f t="shared" si="11"/>
        <v>797</v>
      </c>
      <c r="J42" s="99">
        <f t="shared" si="9"/>
        <v>3575</v>
      </c>
      <c r="K42" s="106">
        <f t="shared" si="10"/>
        <v>69442</v>
      </c>
    </row>
    <row r="43" spans="1:11" ht="16.5">
      <c r="A43" s="15"/>
      <c r="B43" s="13" t="s">
        <v>4</v>
      </c>
      <c r="C43" s="20"/>
      <c r="D43" s="20"/>
      <c r="E43" s="20"/>
      <c r="F43" s="72">
        <f t="shared" ref="F43:K43" si="14">SUM(F32:F42)</f>
        <v>1225000</v>
      </c>
      <c r="G43" s="72">
        <f>SUM(G32:G42)</f>
        <v>722946</v>
      </c>
      <c r="H43" s="72">
        <f t="shared" si="14"/>
        <v>34374</v>
      </c>
      <c r="I43" s="72">
        <f>SUM(I32:I42)</f>
        <v>7981</v>
      </c>
      <c r="J43" s="72">
        <f>SUM(J32:J42)</f>
        <v>42355</v>
      </c>
      <c r="K43" s="72">
        <f t="shared" si="14"/>
        <v>688572</v>
      </c>
    </row>
    <row r="44" spans="1:11" ht="16.5">
      <c r="A44" s="28"/>
      <c r="B44" s="29"/>
      <c r="C44" s="30"/>
      <c r="D44" s="30"/>
      <c r="E44" s="30"/>
      <c r="F44" s="78"/>
      <c r="G44" s="79"/>
      <c r="H44" s="74"/>
      <c r="I44" s="80"/>
      <c r="J44" s="74"/>
      <c r="K44" s="55"/>
    </row>
    <row r="45" spans="1:11" ht="16.5">
      <c r="A45" s="28"/>
      <c r="B45" s="29" t="s">
        <v>11</v>
      </c>
      <c r="C45" s="30"/>
      <c r="D45" s="30"/>
      <c r="E45" s="30"/>
      <c r="F45" s="78"/>
      <c r="G45" s="79"/>
      <c r="H45" s="76"/>
      <c r="I45" s="80"/>
      <c r="J45" s="76"/>
      <c r="K45" s="55"/>
    </row>
    <row r="46" spans="1:11" ht="15.75">
      <c r="A46" s="15">
        <v>1</v>
      </c>
      <c r="B46" s="14" t="s">
        <v>12</v>
      </c>
      <c r="C46" s="16" t="s">
        <v>40</v>
      </c>
      <c r="D46" s="19">
        <v>110</v>
      </c>
      <c r="E46" s="16" t="s">
        <v>38</v>
      </c>
      <c r="F46" s="70">
        <v>175000</v>
      </c>
      <c r="G46" s="77">
        <v>63197</v>
      </c>
      <c r="H46" s="71">
        <f t="shared" ref="H46:H52" si="15">ROUND(F46/36,0)</f>
        <v>4861</v>
      </c>
      <c r="I46" s="69">
        <f>ROUND(G46*13%*31/365,0)</f>
        <v>698</v>
      </c>
      <c r="J46" s="99">
        <f t="shared" ref="J46:J55" si="16">SUM(H46:I46)</f>
        <v>5559</v>
      </c>
      <c r="K46" s="106">
        <f t="shared" ref="K46:K55" si="17">G46-H46</f>
        <v>58336</v>
      </c>
    </row>
    <row r="47" spans="1:11" ht="15.75">
      <c r="A47" s="15">
        <v>2</v>
      </c>
      <c r="B47" s="14" t="s">
        <v>12</v>
      </c>
      <c r="C47" s="16" t="s">
        <v>41</v>
      </c>
      <c r="D47" s="19">
        <v>111</v>
      </c>
      <c r="E47" s="16" t="s">
        <v>38</v>
      </c>
      <c r="F47" s="70">
        <v>165000</v>
      </c>
      <c r="G47" s="77">
        <v>59591</v>
      </c>
      <c r="H47" s="71">
        <f t="shared" si="15"/>
        <v>4583</v>
      </c>
      <c r="I47" s="69">
        <f t="shared" ref="I47:I55" si="18">ROUND(G47*13%*31/365,0)</f>
        <v>658</v>
      </c>
      <c r="J47" s="99">
        <f t="shared" si="16"/>
        <v>5241</v>
      </c>
      <c r="K47" s="106">
        <f t="shared" si="17"/>
        <v>55008</v>
      </c>
    </row>
    <row r="48" spans="1:11" ht="15.75">
      <c r="A48" s="15">
        <v>3</v>
      </c>
      <c r="B48" s="14" t="s">
        <v>11</v>
      </c>
      <c r="C48" s="16" t="s">
        <v>42</v>
      </c>
      <c r="D48" s="19">
        <v>112</v>
      </c>
      <c r="E48" s="16" t="s">
        <v>38</v>
      </c>
      <c r="F48" s="70">
        <v>125000</v>
      </c>
      <c r="G48" s="77">
        <v>45144</v>
      </c>
      <c r="H48" s="71">
        <f t="shared" si="15"/>
        <v>3472</v>
      </c>
      <c r="I48" s="69">
        <f t="shared" si="18"/>
        <v>498</v>
      </c>
      <c r="J48" s="99">
        <f t="shared" si="16"/>
        <v>3970</v>
      </c>
      <c r="K48" s="106">
        <f t="shared" si="17"/>
        <v>41672</v>
      </c>
    </row>
    <row r="49" spans="1:11" ht="15.75">
      <c r="A49" s="15">
        <v>4</v>
      </c>
      <c r="B49" s="14" t="s">
        <v>11</v>
      </c>
      <c r="C49" s="16" t="s">
        <v>43</v>
      </c>
      <c r="D49" s="19">
        <v>113</v>
      </c>
      <c r="E49" s="16" t="s">
        <v>38</v>
      </c>
      <c r="F49" s="70">
        <v>100000</v>
      </c>
      <c r="G49" s="77">
        <v>36106</v>
      </c>
      <c r="H49" s="71">
        <f t="shared" si="15"/>
        <v>2778</v>
      </c>
      <c r="I49" s="69">
        <f t="shared" si="18"/>
        <v>399</v>
      </c>
      <c r="J49" s="99">
        <f t="shared" si="16"/>
        <v>3177</v>
      </c>
      <c r="K49" s="106">
        <f t="shared" si="17"/>
        <v>33328</v>
      </c>
    </row>
    <row r="50" spans="1:11" ht="15.75">
      <c r="A50" s="15">
        <v>5</v>
      </c>
      <c r="B50" s="14" t="s">
        <v>12</v>
      </c>
      <c r="C50" s="16" t="s">
        <v>45</v>
      </c>
      <c r="D50" s="19">
        <v>116</v>
      </c>
      <c r="E50" s="16" t="s">
        <v>38</v>
      </c>
      <c r="F50" s="70">
        <v>125000</v>
      </c>
      <c r="G50" s="77">
        <v>45144</v>
      </c>
      <c r="H50" s="71">
        <f>ROUND(F50/36,0)</f>
        <v>3472</v>
      </c>
      <c r="I50" s="69">
        <f t="shared" si="18"/>
        <v>498</v>
      </c>
      <c r="J50" s="99">
        <f t="shared" si="16"/>
        <v>3970</v>
      </c>
      <c r="K50" s="106">
        <f t="shared" si="17"/>
        <v>41672</v>
      </c>
    </row>
    <row r="51" spans="1:11" ht="15.75">
      <c r="A51" s="15">
        <v>6</v>
      </c>
      <c r="B51" s="14" t="s">
        <v>11</v>
      </c>
      <c r="C51" s="16" t="s">
        <v>47</v>
      </c>
      <c r="D51" s="19">
        <v>124</v>
      </c>
      <c r="E51" s="16" t="s">
        <v>38</v>
      </c>
      <c r="F51" s="70">
        <v>50000</v>
      </c>
      <c r="G51" s="77">
        <v>18053</v>
      </c>
      <c r="H51" s="71">
        <f>ROUND(F51/36,0)</f>
        <v>1389</v>
      </c>
      <c r="I51" s="69">
        <f t="shared" si="18"/>
        <v>199</v>
      </c>
      <c r="J51" s="99">
        <f t="shared" si="16"/>
        <v>1588</v>
      </c>
      <c r="K51" s="106">
        <f t="shared" si="17"/>
        <v>16664</v>
      </c>
    </row>
    <row r="52" spans="1:11" ht="15.75">
      <c r="A52" s="15">
        <v>7</v>
      </c>
      <c r="B52" s="14" t="s">
        <v>13</v>
      </c>
      <c r="C52" s="16" t="s">
        <v>46</v>
      </c>
      <c r="D52" s="19">
        <v>117</v>
      </c>
      <c r="E52" s="16" t="s">
        <v>38</v>
      </c>
      <c r="F52" s="70">
        <v>100000</v>
      </c>
      <c r="G52" s="77">
        <v>36106</v>
      </c>
      <c r="H52" s="71">
        <f t="shared" si="15"/>
        <v>2778</v>
      </c>
      <c r="I52" s="69">
        <f t="shared" si="18"/>
        <v>399</v>
      </c>
      <c r="J52" s="99">
        <f t="shared" si="16"/>
        <v>3177</v>
      </c>
      <c r="K52" s="106">
        <f t="shared" si="17"/>
        <v>33328</v>
      </c>
    </row>
    <row r="53" spans="1:11" ht="15.75">
      <c r="A53" s="15">
        <v>8</v>
      </c>
      <c r="B53" s="14" t="s">
        <v>73</v>
      </c>
      <c r="C53" s="16" t="s">
        <v>74</v>
      </c>
      <c r="D53" s="19">
        <v>203</v>
      </c>
      <c r="E53" s="16" t="s">
        <v>38</v>
      </c>
      <c r="F53" s="70">
        <v>95000</v>
      </c>
      <c r="G53" s="77">
        <v>44859</v>
      </c>
      <c r="H53" s="71">
        <f>ROUND(F53/36,0)</f>
        <v>2639</v>
      </c>
      <c r="I53" s="69">
        <f t="shared" si="18"/>
        <v>495</v>
      </c>
      <c r="J53" s="99">
        <f t="shared" si="16"/>
        <v>3134</v>
      </c>
      <c r="K53" s="106">
        <f t="shared" si="17"/>
        <v>42220</v>
      </c>
    </row>
    <row r="54" spans="1:11" ht="15.75">
      <c r="A54" s="15">
        <v>9</v>
      </c>
      <c r="B54" s="14" t="s">
        <v>73</v>
      </c>
      <c r="C54" s="16" t="s">
        <v>214</v>
      </c>
      <c r="D54" s="19">
        <v>341</v>
      </c>
      <c r="E54" s="16" t="s">
        <v>38</v>
      </c>
      <c r="F54" s="70">
        <v>110000</v>
      </c>
      <c r="G54" s="77">
        <v>70259</v>
      </c>
      <c r="H54" s="71">
        <v>3057</v>
      </c>
      <c r="I54" s="69">
        <f t="shared" si="18"/>
        <v>776</v>
      </c>
      <c r="J54" s="99">
        <f t="shared" si="16"/>
        <v>3833</v>
      </c>
      <c r="K54" s="106">
        <f t="shared" si="17"/>
        <v>67202</v>
      </c>
    </row>
    <row r="55" spans="1:11" ht="15.75">
      <c r="A55" s="15">
        <v>10</v>
      </c>
      <c r="B55" s="14" t="s">
        <v>73</v>
      </c>
      <c r="C55" s="16" t="s">
        <v>96</v>
      </c>
      <c r="D55" s="19">
        <v>221</v>
      </c>
      <c r="E55" s="16" t="s">
        <v>38</v>
      </c>
      <c r="F55" s="70">
        <v>100000</v>
      </c>
      <c r="G55" s="77">
        <v>49996</v>
      </c>
      <c r="H55" s="71">
        <f>ROUND(F55/36,0)</f>
        <v>2778</v>
      </c>
      <c r="I55" s="69">
        <f t="shared" si="18"/>
        <v>552</v>
      </c>
      <c r="J55" s="99">
        <f t="shared" si="16"/>
        <v>3330</v>
      </c>
      <c r="K55" s="106">
        <f t="shared" si="17"/>
        <v>47218</v>
      </c>
    </row>
    <row r="56" spans="1:11" ht="16.5">
      <c r="A56" s="15"/>
      <c r="B56" s="13" t="s">
        <v>4</v>
      </c>
      <c r="C56" s="20"/>
      <c r="D56" s="20"/>
      <c r="E56" s="20"/>
      <c r="F56" s="72">
        <f t="shared" ref="F56" si="19">SUM(F46:F55)</f>
        <v>1145000</v>
      </c>
      <c r="G56" s="72">
        <f>SUM(G46:G55)</f>
        <v>468455</v>
      </c>
      <c r="H56" s="72">
        <f t="shared" ref="H56:K56" si="20">SUM(H46:H55)</f>
        <v>31807</v>
      </c>
      <c r="I56" s="72">
        <f t="shared" si="20"/>
        <v>5172</v>
      </c>
      <c r="J56" s="72">
        <f t="shared" si="20"/>
        <v>36979</v>
      </c>
      <c r="K56" s="72">
        <f t="shared" si="20"/>
        <v>436648</v>
      </c>
    </row>
    <row r="57" spans="1:11" ht="16.5">
      <c r="A57" s="28"/>
      <c r="B57" s="29"/>
      <c r="C57" s="30"/>
      <c r="D57" s="30"/>
      <c r="E57" s="30"/>
      <c r="F57" s="78"/>
      <c r="G57" s="79"/>
      <c r="H57" s="74"/>
      <c r="I57" s="80"/>
      <c r="J57" s="74"/>
      <c r="K57" s="55"/>
    </row>
    <row r="58" spans="1:11" ht="16.5">
      <c r="A58" s="28"/>
      <c r="B58" s="29" t="s">
        <v>14</v>
      </c>
      <c r="C58" s="30"/>
      <c r="D58" s="30"/>
      <c r="E58" s="30"/>
      <c r="F58" s="78"/>
      <c r="G58" s="79"/>
      <c r="H58" s="76"/>
      <c r="I58" s="94"/>
      <c r="J58" s="76"/>
      <c r="K58" s="55"/>
    </row>
    <row r="59" spans="1:11" ht="15.75">
      <c r="A59" s="15">
        <v>1</v>
      </c>
      <c r="B59" s="14" t="s">
        <v>14</v>
      </c>
      <c r="C59" s="16" t="s">
        <v>48</v>
      </c>
      <c r="D59" s="17">
        <v>138</v>
      </c>
      <c r="E59" s="16" t="s">
        <v>38</v>
      </c>
      <c r="F59" s="70">
        <v>100000</v>
      </c>
      <c r="G59" s="77">
        <v>38884</v>
      </c>
      <c r="H59" s="71">
        <f t="shared" ref="H59:H68" si="21">ROUND(F59/36,0)</f>
        <v>2778</v>
      </c>
      <c r="I59" s="69">
        <f>ROUND(G59*13%*31/365,0)</f>
        <v>429</v>
      </c>
      <c r="J59" s="99">
        <f t="shared" ref="J59:J68" si="22">SUM(H59:I59)</f>
        <v>3207</v>
      </c>
      <c r="K59" s="106">
        <f t="shared" ref="K59:K68" si="23">G59-H59</f>
        <v>36106</v>
      </c>
    </row>
    <row r="60" spans="1:11" ht="15.75">
      <c r="A60" s="15">
        <v>2</v>
      </c>
      <c r="B60" s="14" t="s">
        <v>14</v>
      </c>
      <c r="C60" s="16" t="s">
        <v>59</v>
      </c>
      <c r="D60" s="17">
        <v>152</v>
      </c>
      <c r="E60" s="16" t="s">
        <v>38</v>
      </c>
      <c r="F60" s="70">
        <v>55000</v>
      </c>
      <c r="G60" s="77">
        <v>22912</v>
      </c>
      <c r="H60" s="71">
        <f t="shared" si="21"/>
        <v>1528</v>
      </c>
      <c r="I60" s="69">
        <f t="shared" ref="I60:I68" si="24">ROUND(G60*13%*31/365,0)</f>
        <v>253</v>
      </c>
      <c r="J60" s="99">
        <f t="shared" si="22"/>
        <v>1781</v>
      </c>
      <c r="K60" s="106">
        <f t="shared" si="23"/>
        <v>21384</v>
      </c>
    </row>
    <row r="61" spans="1:11" ht="15.75">
      <c r="A61" s="15">
        <v>3</v>
      </c>
      <c r="B61" s="14" t="s">
        <v>15</v>
      </c>
      <c r="C61" s="16" t="s">
        <v>49</v>
      </c>
      <c r="D61" s="17">
        <v>175</v>
      </c>
      <c r="E61" s="16" t="s">
        <v>38</v>
      </c>
      <c r="F61" s="70">
        <v>75000</v>
      </c>
      <c r="G61" s="77">
        <v>33340</v>
      </c>
      <c r="H61" s="71">
        <f t="shared" si="21"/>
        <v>2083</v>
      </c>
      <c r="I61" s="69">
        <f t="shared" si="24"/>
        <v>368</v>
      </c>
      <c r="J61" s="99">
        <f t="shared" si="22"/>
        <v>2451</v>
      </c>
      <c r="K61" s="106">
        <f t="shared" si="23"/>
        <v>31257</v>
      </c>
    </row>
    <row r="62" spans="1:11" ht="15.75">
      <c r="A62" s="15">
        <v>4</v>
      </c>
      <c r="B62" s="14" t="s">
        <v>15</v>
      </c>
      <c r="C62" s="16" t="s">
        <v>51</v>
      </c>
      <c r="D62" s="17">
        <v>177</v>
      </c>
      <c r="E62" s="16" t="s">
        <v>38</v>
      </c>
      <c r="F62" s="70">
        <v>70000</v>
      </c>
      <c r="G62" s="77">
        <v>31120</v>
      </c>
      <c r="H62" s="71">
        <f t="shared" si="21"/>
        <v>1944</v>
      </c>
      <c r="I62" s="69">
        <f t="shared" si="24"/>
        <v>344</v>
      </c>
      <c r="J62" s="99">
        <f t="shared" si="22"/>
        <v>2288</v>
      </c>
      <c r="K62" s="106">
        <f t="shared" si="23"/>
        <v>29176</v>
      </c>
    </row>
    <row r="63" spans="1:11" ht="15.75">
      <c r="A63" s="15">
        <v>5</v>
      </c>
      <c r="B63" s="14" t="s">
        <v>15</v>
      </c>
      <c r="C63" s="16" t="s">
        <v>52</v>
      </c>
      <c r="D63" s="17">
        <v>178</v>
      </c>
      <c r="E63" s="16" t="s">
        <v>38</v>
      </c>
      <c r="F63" s="70">
        <v>95000</v>
      </c>
      <c r="G63" s="77">
        <v>42220</v>
      </c>
      <c r="H63" s="71">
        <f t="shared" si="21"/>
        <v>2639</v>
      </c>
      <c r="I63" s="69">
        <f t="shared" si="24"/>
        <v>466</v>
      </c>
      <c r="J63" s="99">
        <f t="shared" si="22"/>
        <v>3105</v>
      </c>
      <c r="K63" s="106">
        <f t="shared" si="23"/>
        <v>39581</v>
      </c>
    </row>
    <row r="64" spans="1:11" ht="15.75">
      <c r="A64" s="15">
        <v>6</v>
      </c>
      <c r="B64" s="14" t="s">
        <v>97</v>
      </c>
      <c r="C64" s="16" t="s">
        <v>99</v>
      </c>
      <c r="D64" s="17">
        <v>206</v>
      </c>
      <c r="E64" s="16" t="s">
        <v>38</v>
      </c>
      <c r="F64" s="70">
        <v>130000</v>
      </c>
      <c r="G64" s="77">
        <v>64998</v>
      </c>
      <c r="H64" s="71">
        <f t="shared" si="21"/>
        <v>3611</v>
      </c>
      <c r="I64" s="69">
        <f t="shared" si="24"/>
        <v>718</v>
      </c>
      <c r="J64" s="99">
        <f t="shared" si="22"/>
        <v>4329</v>
      </c>
      <c r="K64" s="106">
        <f t="shared" si="23"/>
        <v>61387</v>
      </c>
    </row>
    <row r="65" spans="1:11" ht="15.75">
      <c r="A65" s="15">
        <v>7</v>
      </c>
      <c r="B65" s="14" t="s">
        <v>97</v>
      </c>
      <c r="C65" s="16" t="s">
        <v>231</v>
      </c>
      <c r="D65" s="17">
        <v>356</v>
      </c>
      <c r="E65" s="16" t="s">
        <v>38</v>
      </c>
      <c r="F65" s="70">
        <v>99000</v>
      </c>
      <c r="G65" s="77">
        <v>64056</v>
      </c>
      <c r="H65" s="71">
        <f>ROUND(F65/34,0)</f>
        <v>2912</v>
      </c>
      <c r="I65" s="69">
        <f t="shared" si="24"/>
        <v>707</v>
      </c>
      <c r="J65" s="99">
        <f t="shared" si="22"/>
        <v>3619</v>
      </c>
      <c r="K65" s="106">
        <f t="shared" si="23"/>
        <v>61144</v>
      </c>
    </row>
    <row r="66" spans="1:11" ht="15.75">
      <c r="A66" s="15">
        <v>8</v>
      </c>
      <c r="B66" s="14" t="s">
        <v>117</v>
      </c>
      <c r="C66" s="16" t="s">
        <v>118</v>
      </c>
      <c r="D66" s="17">
        <v>242</v>
      </c>
      <c r="E66" s="16" t="s">
        <v>38</v>
      </c>
      <c r="F66" s="70">
        <v>85000</v>
      </c>
      <c r="G66" s="77">
        <v>44863</v>
      </c>
      <c r="H66" s="71">
        <f t="shared" si="21"/>
        <v>2361</v>
      </c>
      <c r="I66" s="69">
        <f t="shared" si="24"/>
        <v>495</v>
      </c>
      <c r="J66" s="99">
        <f t="shared" si="22"/>
        <v>2856</v>
      </c>
      <c r="K66" s="106">
        <f t="shared" si="23"/>
        <v>42502</v>
      </c>
    </row>
    <row r="67" spans="1:11" ht="15.75">
      <c r="A67" s="15">
        <v>9</v>
      </c>
      <c r="B67" s="14" t="s">
        <v>117</v>
      </c>
      <c r="C67" s="16" t="s">
        <v>119</v>
      </c>
      <c r="D67" s="17">
        <v>243</v>
      </c>
      <c r="E67" s="16" t="s">
        <v>38</v>
      </c>
      <c r="F67" s="70">
        <v>100000</v>
      </c>
      <c r="G67" s="77">
        <v>52774</v>
      </c>
      <c r="H67" s="71">
        <f t="shared" si="21"/>
        <v>2778</v>
      </c>
      <c r="I67" s="69">
        <f t="shared" si="24"/>
        <v>583</v>
      </c>
      <c r="J67" s="99">
        <f t="shared" si="22"/>
        <v>3361</v>
      </c>
      <c r="K67" s="106">
        <f t="shared" si="23"/>
        <v>49996</v>
      </c>
    </row>
    <row r="68" spans="1:11" ht="15.75">
      <c r="A68" s="15">
        <v>10</v>
      </c>
      <c r="B68" s="14" t="s">
        <v>117</v>
      </c>
      <c r="C68" s="16" t="s">
        <v>186</v>
      </c>
      <c r="D68" s="17">
        <v>307</v>
      </c>
      <c r="E68" s="16" t="s">
        <v>38</v>
      </c>
      <c r="F68" s="70">
        <v>190000</v>
      </c>
      <c r="G68" s="77">
        <v>110830</v>
      </c>
      <c r="H68" s="71">
        <f t="shared" si="21"/>
        <v>5278</v>
      </c>
      <c r="I68" s="69">
        <f t="shared" si="24"/>
        <v>1224</v>
      </c>
      <c r="J68" s="99">
        <f t="shared" si="22"/>
        <v>6502</v>
      </c>
      <c r="K68" s="106">
        <f t="shared" si="23"/>
        <v>105552</v>
      </c>
    </row>
    <row r="69" spans="1:11" ht="16.5">
      <c r="A69" s="14"/>
      <c r="B69" s="13" t="s">
        <v>4</v>
      </c>
      <c r="C69" s="20"/>
      <c r="D69" s="20"/>
      <c r="E69" s="20"/>
      <c r="F69" s="72">
        <f>SUM(F59:F68)</f>
        <v>999000</v>
      </c>
      <c r="G69" s="72">
        <f>SUM(G59:G68)</f>
        <v>505997</v>
      </c>
      <c r="H69" s="72">
        <f>SUM(H59:H68)</f>
        <v>27912</v>
      </c>
      <c r="I69" s="72">
        <f>SUM(I59:I68)</f>
        <v>5587</v>
      </c>
      <c r="J69" s="100">
        <f>SUM(H69:I69)</f>
        <v>33499</v>
      </c>
      <c r="K69" s="100">
        <f>SUM(K59:K68)</f>
        <v>478085</v>
      </c>
    </row>
    <row r="70" spans="1:11" ht="16.5">
      <c r="A70" s="34"/>
      <c r="B70" s="29"/>
      <c r="C70" s="30"/>
      <c r="D70" s="30"/>
      <c r="E70" s="30"/>
      <c r="F70" s="78"/>
      <c r="G70" s="79"/>
      <c r="H70" s="74"/>
      <c r="I70" s="80"/>
      <c r="J70" s="74"/>
      <c r="K70" s="55"/>
    </row>
    <row r="71" spans="1:11" ht="16.5">
      <c r="A71" s="34"/>
      <c r="B71" s="29" t="s">
        <v>16</v>
      </c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5.75">
      <c r="A72" s="14">
        <v>1</v>
      </c>
      <c r="B72" s="14" t="s">
        <v>17</v>
      </c>
      <c r="C72" s="16" t="s">
        <v>69</v>
      </c>
      <c r="D72" s="17">
        <v>142</v>
      </c>
      <c r="E72" s="16" t="s">
        <v>38</v>
      </c>
      <c r="F72" s="70">
        <v>140000</v>
      </c>
      <c r="G72" s="77">
        <v>58331</v>
      </c>
      <c r="H72" s="71">
        <f t="shared" ref="H72:H84" si="25">ROUND(F72/36,0)</f>
        <v>3889</v>
      </c>
      <c r="I72" s="69">
        <f>ROUND(G72*13%*31/365,0)</f>
        <v>644</v>
      </c>
      <c r="J72" s="99">
        <f t="shared" ref="J72:J85" si="26">SUM(H72:I72)</f>
        <v>4533</v>
      </c>
      <c r="K72" s="106">
        <f t="shared" ref="K72:K85" si="27">G72-H72</f>
        <v>54442</v>
      </c>
    </row>
    <row r="73" spans="1:11" ht="15.75">
      <c r="A73" s="14">
        <v>2</v>
      </c>
      <c r="B73" s="14" t="s">
        <v>17</v>
      </c>
      <c r="C73" s="16" t="s">
        <v>174</v>
      </c>
      <c r="D73" s="17">
        <v>299</v>
      </c>
      <c r="E73" s="16" t="s">
        <v>38</v>
      </c>
      <c r="F73" s="70">
        <v>200000</v>
      </c>
      <c r="G73" s="77">
        <v>114290</v>
      </c>
      <c r="H73" s="71">
        <f>ROUND(F73/35,0)</f>
        <v>5714</v>
      </c>
      <c r="I73" s="69">
        <f t="shared" ref="I73:I85" si="28">ROUND(G73*13%*31/365,0)</f>
        <v>1262</v>
      </c>
      <c r="J73" s="99">
        <f t="shared" si="26"/>
        <v>6976</v>
      </c>
      <c r="K73" s="106">
        <f t="shared" si="27"/>
        <v>108576</v>
      </c>
    </row>
    <row r="74" spans="1:11" ht="15.75">
      <c r="A74" s="14">
        <v>3</v>
      </c>
      <c r="B74" s="14" t="s">
        <v>17</v>
      </c>
      <c r="C74" s="16" t="s">
        <v>264</v>
      </c>
      <c r="D74" s="17">
        <v>389</v>
      </c>
      <c r="E74" s="16" t="s">
        <v>78</v>
      </c>
      <c r="F74" s="70">
        <v>260000</v>
      </c>
      <c r="G74" s="77">
        <v>209446</v>
      </c>
      <c r="H74" s="71">
        <v>7222</v>
      </c>
      <c r="I74" s="69">
        <f t="shared" si="28"/>
        <v>2313</v>
      </c>
      <c r="J74" s="99">
        <f>SUM(H74:I74)</f>
        <v>9535</v>
      </c>
      <c r="K74" s="106">
        <f t="shared" si="27"/>
        <v>202224</v>
      </c>
    </row>
    <row r="75" spans="1:11" ht="15.75">
      <c r="A75" s="14">
        <v>4</v>
      </c>
      <c r="B75" s="14" t="s">
        <v>187</v>
      </c>
      <c r="C75" s="16" t="s">
        <v>188</v>
      </c>
      <c r="D75" s="17">
        <v>312</v>
      </c>
      <c r="E75" s="16" t="s">
        <v>38</v>
      </c>
      <c r="F75" s="70">
        <v>135000</v>
      </c>
      <c r="G75" s="77">
        <v>78750</v>
      </c>
      <c r="H75" s="71">
        <f>ROUND(F75/36,0)</f>
        <v>3750</v>
      </c>
      <c r="I75" s="69">
        <f t="shared" si="28"/>
        <v>869</v>
      </c>
      <c r="J75" s="99">
        <f t="shared" si="26"/>
        <v>4619</v>
      </c>
      <c r="K75" s="106">
        <f t="shared" si="27"/>
        <v>75000</v>
      </c>
    </row>
    <row r="76" spans="1:11" ht="15.75">
      <c r="A76" s="14">
        <v>5</v>
      </c>
      <c r="B76" s="14" t="s">
        <v>187</v>
      </c>
      <c r="C76" s="16" t="s">
        <v>239</v>
      </c>
      <c r="D76" s="17">
        <v>360</v>
      </c>
      <c r="E76" s="16" t="s">
        <v>38</v>
      </c>
      <c r="F76" s="70">
        <v>125000</v>
      </c>
      <c r="G76" s="77">
        <v>86808</v>
      </c>
      <c r="H76" s="71">
        <f>ROUND(F76/36,0)</f>
        <v>3472</v>
      </c>
      <c r="I76" s="69">
        <f t="shared" si="28"/>
        <v>958</v>
      </c>
      <c r="J76" s="99">
        <f t="shared" si="26"/>
        <v>4430</v>
      </c>
      <c r="K76" s="106">
        <f t="shared" si="27"/>
        <v>83336</v>
      </c>
    </row>
    <row r="77" spans="1:11" ht="15.75">
      <c r="A77" s="14">
        <v>6</v>
      </c>
      <c r="B77" s="14" t="s">
        <v>187</v>
      </c>
      <c r="C77" s="16" t="s">
        <v>212</v>
      </c>
      <c r="D77" s="17">
        <v>331</v>
      </c>
      <c r="E77" s="16" t="s">
        <v>38</v>
      </c>
      <c r="F77" s="70">
        <v>120000</v>
      </c>
      <c r="G77" s="77">
        <v>76671</v>
      </c>
      <c r="H77" s="71">
        <v>3333</v>
      </c>
      <c r="I77" s="69">
        <f t="shared" si="28"/>
        <v>847</v>
      </c>
      <c r="J77" s="99">
        <f t="shared" si="26"/>
        <v>4180</v>
      </c>
      <c r="K77" s="106">
        <f t="shared" si="27"/>
        <v>73338</v>
      </c>
    </row>
    <row r="78" spans="1:11" ht="15.75">
      <c r="A78" s="14">
        <v>7</v>
      </c>
      <c r="B78" s="14" t="s">
        <v>62</v>
      </c>
      <c r="C78" s="16" t="s">
        <v>61</v>
      </c>
      <c r="D78" s="17">
        <v>188</v>
      </c>
      <c r="E78" s="16" t="s">
        <v>38</v>
      </c>
      <c r="F78" s="70">
        <v>100000</v>
      </c>
      <c r="G78" s="77">
        <v>47218</v>
      </c>
      <c r="H78" s="71">
        <f t="shared" si="25"/>
        <v>2778</v>
      </c>
      <c r="I78" s="69">
        <f t="shared" si="28"/>
        <v>521</v>
      </c>
      <c r="J78" s="99">
        <f t="shared" si="26"/>
        <v>3299</v>
      </c>
      <c r="K78" s="106">
        <f t="shared" si="27"/>
        <v>44440</v>
      </c>
    </row>
    <row r="79" spans="1:11" ht="15.75">
      <c r="A79" s="14">
        <v>8</v>
      </c>
      <c r="B79" s="14" t="s">
        <v>62</v>
      </c>
      <c r="C79" s="16" t="s">
        <v>63</v>
      </c>
      <c r="D79" s="17">
        <v>189</v>
      </c>
      <c r="E79" s="16" t="s">
        <v>38</v>
      </c>
      <c r="F79" s="70">
        <v>100000</v>
      </c>
      <c r="G79" s="77">
        <v>47218</v>
      </c>
      <c r="H79" s="71">
        <f t="shared" si="25"/>
        <v>2778</v>
      </c>
      <c r="I79" s="69">
        <f t="shared" si="28"/>
        <v>521</v>
      </c>
      <c r="J79" s="99">
        <f t="shared" si="26"/>
        <v>3299</v>
      </c>
      <c r="K79" s="106">
        <f t="shared" si="27"/>
        <v>44440</v>
      </c>
    </row>
    <row r="80" spans="1:11" ht="15.75">
      <c r="A80" s="14">
        <v>9</v>
      </c>
      <c r="B80" s="14" t="s">
        <v>62</v>
      </c>
      <c r="C80" s="16" t="s">
        <v>65</v>
      </c>
      <c r="D80" s="17">
        <v>194</v>
      </c>
      <c r="E80" s="16" t="s">
        <v>38</v>
      </c>
      <c r="F80" s="70">
        <v>60000</v>
      </c>
      <c r="G80" s="77">
        <v>28327</v>
      </c>
      <c r="H80" s="71">
        <f t="shared" si="25"/>
        <v>1667</v>
      </c>
      <c r="I80" s="69">
        <f t="shared" si="28"/>
        <v>313</v>
      </c>
      <c r="J80" s="99">
        <f t="shared" si="26"/>
        <v>1980</v>
      </c>
      <c r="K80" s="106">
        <f t="shared" si="27"/>
        <v>26660</v>
      </c>
    </row>
    <row r="81" spans="1:11" ht="15.75">
      <c r="A81" s="14">
        <v>10</v>
      </c>
      <c r="B81" s="14" t="s">
        <v>62</v>
      </c>
      <c r="C81" s="16" t="s">
        <v>291</v>
      </c>
      <c r="D81" s="17">
        <v>423</v>
      </c>
      <c r="E81" s="16" t="s">
        <v>38</v>
      </c>
      <c r="F81" s="70">
        <v>75000</v>
      </c>
      <c r="G81" s="77">
        <v>70834</v>
      </c>
      <c r="H81" s="71">
        <f t="shared" si="25"/>
        <v>2083</v>
      </c>
      <c r="I81" s="69">
        <f t="shared" si="28"/>
        <v>782</v>
      </c>
      <c r="J81" s="99">
        <f t="shared" si="26"/>
        <v>2865</v>
      </c>
      <c r="K81" s="106">
        <f t="shared" si="27"/>
        <v>68751</v>
      </c>
    </row>
    <row r="82" spans="1:11" ht="15.75">
      <c r="A82" s="14">
        <v>11</v>
      </c>
      <c r="B82" s="14" t="s">
        <v>66</v>
      </c>
      <c r="C82" s="16" t="s">
        <v>67</v>
      </c>
      <c r="D82" s="17">
        <v>195</v>
      </c>
      <c r="E82" s="16" t="s">
        <v>38</v>
      </c>
      <c r="F82" s="70">
        <v>100000</v>
      </c>
      <c r="G82" s="77">
        <v>24500</v>
      </c>
      <c r="H82" s="71">
        <v>4000</v>
      </c>
      <c r="I82" s="69">
        <f t="shared" si="28"/>
        <v>271</v>
      </c>
      <c r="J82" s="99">
        <f t="shared" si="26"/>
        <v>4271</v>
      </c>
      <c r="K82" s="106">
        <f t="shared" si="27"/>
        <v>20500</v>
      </c>
    </row>
    <row r="83" spans="1:11" ht="15.75">
      <c r="A83" s="14">
        <v>12</v>
      </c>
      <c r="B83" s="14" t="s">
        <v>66</v>
      </c>
      <c r="C83" s="16" t="s">
        <v>68</v>
      </c>
      <c r="D83" s="17">
        <v>196</v>
      </c>
      <c r="E83" s="16" t="s">
        <v>38</v>
      </c>
      <c r="F83" s="70">
        <v>45000</v>
      </c>
      <c r="G83" s="77">
        <v>21250</v>
      </c>
      <c r="H83" s="71">
        <f t="shared" si="25"/>
        <v>1250</v>
      </c>
      <c r="I83" s="69">
        <f t="shared" si="28"/>
        <v>235</v>
      </c>
      <c r="J83" s="99">
        <f t="shared" si="26"/>
        <v>1485</v>
      </c>
      <c r="K83" s="106">
        <f t="shared" si="27"/>
        <v>20000</v>
      </c>
    </row>
    <row r="84" spans="1:11" ht="15.75">
      <c r="A84" s="14">
        <v>13</v>
      </c>
      <c r="B84" s="14" t="s">
        <v>66</v>
      </c>
      <c r="C84" s="16" t="s">
        <v>189</v>
      </c>
      <c r="D84" s="17">
        <v>313</v>
      </c>
      <c r="E84" s="16" t="s">
        <v>38</v>
      </c>
      <c r="F84" s="70">
        <v>195000</v>
      </c>
      <c r="G84" s="77">
        <v>113745</v>
      </c>
      <c r="H84" s="71">
        <f t="shared" si="25"/>
        <v>5417</v>
      </c>
      <c r="I84" s="69">
        <f t="shared" si="28"/>
        <v>1256</v>
      </c>
      <c r="J84" s="99">
        <f t="shared" si="26"/>
        <v>6673</v>
      </c>
      <c r="K84" s="106">
        <f t="shared" si="27"/>
        <v>108328</v>
      </c>
    </row>
    <row r="85" spans="1:11" ht="15.75">
      <c r="A85" s="14">
        <v>14</v>
      </c>
      <c r="B85" s="14" t="s">
        <v>16</v>
      </c>
      <c r="C85" s="16" t="s">
        <v>256</v>
      </c>
      <c r="D85" s="17">
        <v>382</v>
      </c>
      <c r="E85" s="16" t="s">
        <v>38</v>
      </c>
      <c r="F85" s="70">
        <v>85000</v>
      </c>
      <c r="G85" s="77">
        <v>65568</v>
      </c>
      <c r="H85" s="71">
        <v>2429</v>
      </c>
      <c r="I85" s="69">
        <f t="shared" si="28"/>
        <v>724</v>
      </c>
      <c r="J85" s="99">
        <f t="shared" si="26"/>
        <v>3153</v>
      </c>
      <c r="K85" s="108">
        <f t="shared" si="27"/>
        <v>63139</v>
      </c>
    </row>
    <row r="86" spans="1:11" ht="16.5">
      <c r="A86" s="27"/>
      <c r="B86" s="13" t="s">
        <v>4</v>
      </c>
      <c r="C86" s="20"/>
      <c r="D86" s="20"/>
      <c r="E86" s="20"/>
      <c r="F86" s="72">
        <f t="shared" ref="F86:K86" si="29">SUM(F72:F85)</f>
        <v>1740000</v>
      </c>
      <c r="G86" s="72">
        <f t="shared" si="29"/>
        <v>1042956</v>
      </c>
      <c r="H86" s="72">
        <f t="shared" si="29"/>
        <v>49782</v>
      </c>
      <c r="I86" s="72">
        <f t="shared" si="29"/>
        <v>11516</v>
      </c>
      <c r="J86" s="100">
        <f t="shared" si="29"/>
        <v>61298</v>
      </c>
      <c r="K86" s="100">
        <f t="shared" si="29"/>
        <v>993174</v>
      </c>
    </row>
    <row r="87" spans="1:11" ht="16.5">
      <c r="A87" s="37"/>
      <c r="B87" s="29"/>
      <c r="C87" s="30"/>
      <c r="D87" s="30"/>
      <c r="E87" s="30"/>
      <c r="F87" s="78"/>
      <c r="G87" s="79"/>
      <c r="H87" s="74"/>
      <c r="I87" s="80"/>
      <c r="J87" s="74"/>
      <c r="K87" s="55"/>
    </row>
    <row r="88" spans="1:11" ht="16.5">
      <c r="A88" s="34"/>
      <c r="B88" s="29" t="s">
        <v>282</v>
      </c>
      <c r="C88" s="30"/>
      <c r="D88" s="30"/>
      <c r="E88" s="30"/>
      <c r="F88" s="78"/>
      <c r="G88" s="79"/>
      <c r="H88" s="74"/>
      <c r="I88" s="80"/>
      <c r="J88" s="74"/>
      <c r="K88" s="55"/>
    </row>
    <row r="89" spans="1:11" ht="16.5">
      <c r="A89" s="14">
        <v>1</v>
      </c>
      <c r="B89" s="67" t="s">
        <v>84</v>
      </c>
      <c r="C89" s="16" t="s">
        <v>283</v>
      </c>
      <c r="D89" s="22">
        <v>346</v>
      </c>
      <c r="E89" s="22" t="s">
        <v>78</v>
      </c>
      <c r="F89" s="85">
        <v>60000</v>
      </c>
      <c r="G89" s="77">
        <v>41663</v>
      </c>
      <c r="H89" s="71">
        <f>ROUND(F89/36,0)</f>
        <v>1667</v>
      </c>
      <c r="I89" s="69">
        <f>ROUND(G89*13%*31/365,0)</f>
        <v>460</v>
      </c>
      <c r="J89" s="104">
        <f>SUM(H89:I89)</f>
        <v>2127</v>
      </c>
      <c r="K89" s="106">
        <f t="shared" ref="K89" si="30">G89-H89</f>
        <v>39996</v>
      </c>
    </row>
    <row r="90" spans="1:11" ht="16.5">
      <c r="A90" s="34"/>
      <c r="B90" s="56" t="s">
        <v>4</v>
      </c>
      <c r="C90" s="30"/>
      <c r="D90" s="30"/>
      <c r="E90" s="30"/>
      <c r="F90" s="97">
        <f t="shared" ref="F90:K90" si="31">SUM(F89:F89)</f>
        <v>60000</v>
      </c>
      <c r="G90" s="97">
        <f t="shared" si="31"/>
        <v>41663</v>
      </c>
      <c r="H90" s="72">
        <f t="shared" si="31"/>
        <v>1667</v>
      </c>
      <c r="I90" s="72">
        <f t="shared" si="31"/>
        <v>460</v>
      </c>
      <c r="J90" s="72">
        <f t="shared" si="31"/>
        <v>2127</v>
      </c>
      <c r="K90" s="131">
        <f t="shared" si="31"/>
        <v>39996</v>
      </c>
    </row>
    <row r="91" spans="1:11" ht="16.5">
      <c r="A91" s="37"/>
      <c r="B91" s="29"/>
      <c r="C91" s="30"/>
      <c r="D91" s="30"/>
      <c r="E91" s="30"/>
      <c r="F91" s="78"/>
      <c r="G91" s="79"/>
      <c r="H91" s="74"/>
      <c r="I91" s="80"/>
      <c r="J91" s="74"/>
      <c r="K91" s="55"/>
    </row>
    <row r="92" spans="1:11" ht="16.5">
      <c r="A92" s="37"/>
      <c r="B92" s="29" t="s">
        <v>18</v>
      </c>
      <c r="C92" s="30"/>
      <c r="D92" s="30"/>
      <c r="E92" s="30"/>
      <c r="F92" s="78"/>
      <c r="G92" s="79"/>
      <c r="H92" s="76"/>
      <c r="I92" s="80"/>
      <c r="J92" s="76"/>
      <c r="K92" s="55"/>
    </row>
    <row r="93" spans="1:11" ht="15.75">
      <c r="A93" s="27">
        <v>1</v>
      </c>
      <c r="B93" s="14" t="s">
        <v>19</v>
      </c>
      <c r="C93" s="16" t="s">
        <v>54</v>
      </c>
      <c r="D93" s="17">
        <v>154</v>
      </c>
      <c r="E93" s="16" t="s">
        <v>38</v>
      </c>
      <c r="F93" s="77">
        <v>85000</v>
      </c>
      <c r="G93" s="77">
        <v>3856</v>
      </c>
      <c r="H93" s="71">
        <f>ROUND(F93/22,0)</f>
        <v>3864</v>
      </c>
      <c r="I93" s="69">
        <f>ROUND(G93*13%*31/365,0)</f>
        <v>43</v>
      </c>
      <c r="J93" s="99">
        <f t="shared" ref="J93:J99" si="32">SUM(H93:I93)</f>
        <v>3907</v>
      </c>
      <c r="K93" s="106">
        <f t="shared" ref="K93:K99" si="33">G93-H93</f>
        <v>-8</v>
      </c>
    </row>
    <row r="94" spans="1:11" ht="15.75">
      <c r="A94" s="27">
        <v>2</v>
      </c>
      <c r="B94" s="14" t="s">
        <v>18</v>
      </c>
      <c r="C94" s="16" t="s">
        <v>192</v>
      </c>
      <c r="D94" s="17">
        <v>315</v>
      </c>
      <c r="E94" s="16" t="s">
        <v>38</v>
      </c>
      <c r="F94" s="77">
        <v>100000</v>
      </c>
      <c r="G94" s="77">
        <v>58330</v>
      </c>
      <c r="H94" s="71">
        <f>ROUND(F94/36,0)</f>
        <v>2778</v>
      </c>
      <c r="I94" s="69">
        <f t="shared" ref="I94:I99" si="34">ROUND(G94*13%*31/365,0)</f>
        <v>644</v>
      </c>
      <c r="J94" s="99">
        <f t="shared" si="32"/>
        <v>3422</v>
      </c>
      <c r="K94" s="106">
        <f t="shared" si="33"/>
        <v>55552</v>
      </c>
    </row>
    <row r="95" spans="1:11" ht="15.75">
      <c r="A95" s="27">
        <v>3</v>
      </c>
      <c r="B95" s="14" t="s">
        <v>18</v>
      </c>
      <c r="C95" s="16" t="s">
        <v>193</v>
      </c>
      <c r="D95" s="17">
        <v>316</v>
      </c>
      <c r="E95" s="16" t="s">
        <v>38</v>
      </c>
      <c r="F95" s="77">
        <v>65000</v>
      </c>
      <c r="G95" s="77">
        <v>37910</v>
      </c>
      <c r="H95" s="71">
        <f>ROUND(F95/36,0)</f>
        <v>1806</v>
      </c>
      <c r="I95" s="69">
        <f t="shared" si="34"/>
        <v>419</v>
      </c>
      <c r="J95" s="99">
        <f t="shared" si="32"/>
        <v>2225</v>
      </c>
      <c r="K95" s="106">
        <f t="shared" si="33"/>
        <v>36104</v>
      </c>
    </row>
    <row r="96" spans="1:11" ht="15.75">
      <c r="A96" s="27">
        <v>4</v>
      </c>
      <c r="B96" s="14" t="s">
        <v>222</v>
      </c>
      <c r="C96" s="16" t="s">
        <v>223</v>
      </c>
      <c r="D96" s="17">
        <v>350</v>
      </c>
      <c r="E96" s="16" t="s">
        <v>38</v>
      </c>
      <c r="F96" s="77">
        <v>90000</v>
      </c>
      <c r="G96" s="77">
        <v>60000</v>
      </c>
      <c r="H96" s="71">
        <f>ROUND(F96/36,0)</f>
        <v>2500</v>
      </c>
      <c r="I96" s="69">
        <f t="shared" si="34"/>
        <v>662</v>
      </c>
      <c r="J96" s="99">
        <f t="shared" si="32"/>
        <v>3162</v>
      </c>
      <c r="K96" s="106">
        <f t="shared" si="33"/>
        <v>57500</v>
      </c>
    </row>
    <row r="97" spans="1:11" ht="15.75">
      <c r="A97" s="27">
        <v>5</v>
      </c>
      <c r="B97" s="14" t="s">
        <v>71</v>
      </c>
      <c r="C97" s="16" t="s">
        <v>196</v>
      </c>
      <c r="D97" s="17">
        <v>318</v>
      </c>
      <c r="E97" s="16" t="s">
        <v>38</v>
      </c>
      <c r="F97" s="77">
        <v>40000</v>
      </c>
      <c r="G97" s="77">
        <v>16930</v>
      </c>
      <c r="H97" s="71">
        <f>ROUND(F97/26,0)</f>
        <v>1538</v>
      </c>
      <c r="I97" s="69">
        <f t="shared" si="34"/>
        <v>187</v>
      </c>
      <c r="J97" s="99">
        <f t="shared" si="32"/>
        <v>1725</v>
      </c>
      <c r="K97" s="106">
        <f t="shared" si="33"/>
        <v>15392</v>
      </c>
    </row>
    <row r="98" spans="1:11" ht="15.75">
      <c r="A98" s="27">
        <v>6</v>
      </c>
      <c r="B98" s="14" t="s">
        <v>71</v>
      </c>
      <c r="C98" s="16" t="s">
        <v>72</v>
      </c>
      <c r="D98" s="17">
        <v>197</v>
      </c>
      <c r="E98" s="16" t="s">
        <v>38</v>
      </c>
      <c r="F98" s="77">
        <v>90000</v>
      </c>
      <c r="G98" s="77">
        <v>15609</v>
      </c>
      <c r="H98" s="71">
        <v>976</v>
      </c>
      <c r="I98" s="69">
        <f t="shared" si="34"/>
        <v>172</v>
      </c>
      <c r="J98" s="99">
        <f t="shared" si="32"/>
        <v>1148</v>
      </c>
      <c r="K98" s="106">
        <f t="shared" si="33"/>
        <v>14633</v>
      </c>
    </row>
    <row r="99" spans="1:11" ht="15.75">
      <c r="A99" s="27">
        <v>7</v>
      </c>
      <c r="B99" s="14" t="s">
        <v>71</v>
      </c>
      <c r="C99" s="16" t="s">
        <v>172</v>
      </c>
      <c r="D99" s="17">
        <v>297</v>
      </c>
      <c r="E99" s="16" t="s">
        <v>38</v>
      </c>
      <c r="F99" s="77">
        <v>90000</v>
      </c>
      <c r="G99" s="77">
        <v>38070</v>
      </c>
      <c r="H99" s="71">
        <f>ROUND(F99/26,0)</f>
        <v>3462</v>
      </c>
      <c r="I99" s="69">
        <f t="shared" si="34"/>
        <v>420</v>
      </c>
      <c r="J99" s="99">
        <f t="shared" si="32"/>
        <v>3882</v>
      </c>
      <c r="K99" s="106">
        <f t="shared" si="33"/>
        <v>34608</v>
      </c>
    </row>
    <row r="100" spans="1:11" ht="16.5">
      <c r="A100" s="14"/>
      <c r="B100" s="13" t="s">
        <v>4</v>
      </c>
      <c r="C100" s="20"/>
      <c r="D100" s="20"/>
      <c r="E100" s="20"/>
      <c r="F100" s="72">
        <f t="shared" ref="F100:K100" si="35">SUM(F93:F99)</f>
        <v>560000</v>
      </c>
      <c r="G100" s="72">
        <f t="shared" si="35"/>
        <v>230705</v>
      </c>
      <c r="H100" s="72">
        <f t="shared" si="35"/>
        <v>16924</v>
      </c>
      <c r="I100" s="72">
        <f t="shared" si="35"/>
        <v>2547</v>
      </c>
      <c r="J100" s="100">
        <f t="shared" si="35"/>
        <v>19471</v>
      </c>
      <c r="K100" s="100">
        <f t="shared" si="35"/>
        <v>213781</v>
      </c>
    </row>
    <row r="101" spans="1:11" ht="16.5">
      <c r="A101" s="34"/>
      <c r="B101" s="29"/>
      <c r="C101" s="30"/>
      <c r="D101" s="30"/>
      <c r="E101" s="30"/>
      <c r="F101" s="78"/>
      <c r="G101" s="79"/>
      <c r="H101" s="74"/>
      <c r="I101" s="80"/>
      <c r="J101" s="74"/>
      <c r="K101" s="55"/>
    </row>
    <row r="102" spans="1:11" ht="16.5">
      <c r="A102" s="34"/>
      <c r="B102" s="29" t="s">
        <v>79</v>
      </c>
      <c r="C102" s="30"/>
      <c r="D102" s="48"/>
      <c r="E102" s="30"/>
      <c r="F102" s="86"/>
      <c r="G102" s="79"/>
      <c r="H102" s="74"/>
      <c r="I102" s="80"/>
      <c r="J102" s="74"/>
      <c r="K102" s="55"/>
    </row>
    <row r="103" spans="1:11" ht="15.75">
      <c r="A103" s="14">
        <v>1</v>
      </c>
      <c r="B103" s="14" t="s">
        <v>79</v>
      </c>
      <c r="C103" s="16" t="s">
        <v>80</v>
      </c>
      <c r="D103" s="52">
        <v>191</v>
      </c>
      <c r="E103" s="16" t="s">
        <v>78</v>
      </c>
      <c r="F103" s="85">
        <v>100000</v>
      </c>
      <c r="G103" s="77">
        <v>44121</v>
      </c>
      <c r="H103" s="71">
        <f>ROUND(F103/34,0)</f>
        <v>2941</v>
      </c>
      <c r="I103" s="69">
        <f>ROUND(G103*13%*31/365,0)</f>
        <v>487</v>
      </c>
      <c r="J103" s="99">
        <f>SUM(H103:I103)</f>
        <v>3428</v>
      </c>
      <c r="K103" s="106">
        <f t="shared" ref="K103:K116" si="36">G103-H103</f>
        <v>41180</v>
      </c>
    </row>
    <row r="104" spans="1:11" ht="15.75">
      <c r="A104" s="14">
        <v>2</v>
      </c>
      <c r="B104" s="14" t="s">
        <v>79</v>
      </c>
      <c r="C104" s="16" t="s">
        <v>240</v>
      </c>
      <c r="D104" s="52">
        <v>361</v>
      </c>
      <c r="E104" s="16" t="s">
        <v>78</v>
      </c>
      <c r="F104" s="85">
        <v>100000</v>
      </c>
      <c r="G104" s="77">
        <v>69649</v>
      </c>
      <c r="H104" s="71">
        <f>ROUND(F104/34,0)</f>
        <v>2941</v>
      </c>
      <c r="I104" s="69">
        <f t="shared" ref="I104:I116" si="37">ROUND(G104*13%*31/365,0)</f>
        <v>769</v>
      </c>
      <c r="J104" s="99">
        <f t="shared" ref="J104:J115" si="38">SUM(H104:I104)</f>
        <v>3710</v>
      </c>
      <c r="K104" s="106">
        <f t="shared" si="36"/>
        <v>66708</v>
      </c>
    </row>
    <row r="105" spans="1:11" ht="15.75">
      <c r="A105" s="14">
        <v>3</v>
      </c>
      <c r="B105" s="14" t="s">
        <v>79</v>
      </c>
      <c r="C105" s="16" t="s">
        <v>104</v>
      </c>
      <c r="D105" s="52">
        <v>216</v>
      </c>
      <c r="E105" s="16" t="s">
        <v>78</v>
      </c>
      <c r="F105" s="85">
        <v>75000</v>
      </c>
      <c r="G105" s="77">
        <v>37506</v>
      </c>
      <c r="H105" s="71">
        <f>ROUND(F105/36,0)</f>
        <v>2083</v>
      </c>
      <c r="I105" s="69">
        <f t="shared" si="37"/>
        <v>414</v>
      </c>
      <c r="J105" s="99">
        <f t="shared" si="38"/>
        <v>2497</v>
      </c>
      <c r="K105" s="106">
        <f t="shared" si="36"/>
        <v>35423</v>
      </c>
    </row>
    <row r="106" spans="1:11" ht="15.75">
      <c r="A106" s="14">
        <v>4</v>
      </c>
      <c r="B106" s="14" t="s">
        <v>79</v>
      </c>
      <c r="C106" s="16" t="s">
        <v>124</v>
      </c>
      <c r="D106" s="52">
        <v>246</v>
      </c>
      <c r="E106" s="16" t="s">
        <v>78</v>
      </c>
      <c r="F106" s="85">
        <v>75000</v>
      </c>
      <c r="G106" s="77">
        <v>39589</v>
      </c>
      <c r="H106" s="71">
        <f>ROUND(F106/36,0)</f>
        <v>2083</v>
      </c>
      <c r="I106" s="69">
        <f t="shared" si="37"/>
        <v>437</v>
      </c>
      <c r="J106" s="99">
        <f t="shared" si="38"/>
        <v>2520</v>
      </c>
      <c r="K106" s="106">
        <f t="shared" si="36"/>
        <v>37506</v>
      </c>
    </row>
    <row r="107" spans="1:11" ht="15.75">
      <c r="A107" s="14">
        <v>5</v>
      </c>
      <c r="B107" s="14" t="s">
        <v>79</v>
      </c>
      <c r="C107" s="16" t="s">
        <v>135</v>
      </c>
      <c r="D107" s="52">
        <v>202</v>
      </c>
      <c r="E107" s="16" t="s">
        <v>78</v>
      </c>
      <c r="F107" s="85">
        <v>50000</v>
      </c>
      <c r="G107" s="70">
        <v>5000</v>
      </c>
      <c r="H107" s="71">
        <f>ROUND(F107/20,0)</f>
        <v>2500</v>
      </c>
      <c r="I107" s="69">
        <f t="shared" si="37"/>
        <v>55</v>
      </c>
      <c r="J107" s="99">
        <f t="shared" si="38"/>
        <v>2555</v>
      </c>
      <c r="K107" s="106">
        <f t="shared" si="36"/>
        <v>2500</v>
      </c>
    </row>
    <row r="108" spans="1:11" ht="15.75">
      <c r="A108" s="14">
        <v>6</v>
      </c>
      <c r="B108" s="14" t="s">
        <v>79</v>
      </c>
      <c r="C108" s="16" t="s">
        <v>257</v>
      </c>
      <c r="D108" s="52">
        <v>377</v>
      </c>
      <c r="E108" s="16" t="s">
        <v>78</v>
      </c>
      <c r="F108" s="85">
        <v>44000</v>
      </c>
      <c r="G108" s="70">
        <v>34224</v>
      </c>
      <c r="H108" s="71">
        <v>1222</v>
      </c>
      <c r="I108" s="69">
        <f t="shared" si="37"/>
        <v>378</v>
      </c>
      <c r="J108" s="99">
        <f t="shared" si="38"/>
        <v>1600</v>
      </c>
      <c r="K108" s="106">
        <f t="shared" si="36"/>
        <v>33002</v>
      </c>
    </row>
    <row r="109" spans="1:11" ht="15.75">
      <c r="A109" s="14">
        <v>7</v>
      </c>
      <c r="B109" s="14" t="s">
        <v>79</v>
      </c>
      <c r="C109" s="16" t="s">
        <v>290</v>
      </c>
      <c r="D109" s="52">
        <v>420</v>
      </c>
      <c r="E109" s="16" t="s">
        <v>78</v>
      </c>
      <c r="F109" s="85">
        <v>150000</v>
      </c>
      <c r="G109" s="70">
        <v>140624</v>
      </c>
      <c r="H109" s="71">
        <v>4688</v>
      </c>
      <c r="I109" s="69">
        <f t="shared" si="37"/>
        <v>1553</v>
      </c>
      <c r="J109" s="99">
        <f t="shared" ref="J109" si="39">SUM(H109:I109)</f>
        <v>6241</v>
      </c>
      <c r="K109" s="106">
        <f t="shared" si="36"/>
        <v>135936</v>
      </c>
    </row>
    <row r="110" spans="1:11" ht="15.75">
      <c r="A110" s="14">
        <v>8</v>
      </c>
      <c r="B110" s="14" t="s">
        <v>103</v>
      </c>
      <c r="C110" s="16" t="s">
        <v>107</v>
      </c>
      <c r="D110" s="52">
        <v>217</v>
      </c>
      <c r="E110" s="16" t="s">
        <v>78</v>
      </c>
      <c r="F110" s="85">
        <v>100000</v>
      </c>
      <c r="G110" s="77">
        <v>46457</v>
      </c>
      <c r="H110" s="71">
        <f>ROUND(F110/36,0)</f>
        <v>2778</v>
      </c>
      <c r="I110" s="69">
        <f t="shared" si="37"/>
        <v>513</v>
      </c>
      <c r="J110" s="99">
        <f t="shared" si="38"/>
        <v>3291</v>
      </c>
      <c r="K110" s="106">
        <f t="shared" si="36"/>
        <v>43679</v>
      </c>
    </row>
    <row r="111" spans="1:11" ht="15.75">
      <c r="A111" s="14">
        <v>9</v>
      </c>
      <c r="B111" s="14" t="s">
        <v>103</v>
      </c>
      <c r="C111" s="16" t="s">
        <v>105</v>
      </c>
      <c r="D111" s="52">
        <v>218</v>
      </c>
      <c r="E111" s="16" t="s">
        <v>78</v>
      </c>
      <c r="F111" s="85">
        <v>100000</v>
      </c>
      <c r="G111" s="77">
        <v>46457</v>
      </c>
      <c r="H111" s="71">
        <f t="shared" ref="H111:H115" si="40">ROUND(F111/36,0)</f>
        <v>2778</v>
      </c>
      <c r="I111" s="69">
        <f t="shared" si="37"/>
        <v>513</v>
      </c>
      <c r="J111" s="99">
        <f t="shared" si="38"/>
        <v>3291</v>
      </c>
      <c r="K111" s="106">
        <f t="shared" si="36"/>
        <v>43679</v>
      </c>
    </row>
    <row r="112" spans="1:11" ht="15.75">
      <c r="A112" s="14">
        <v>10</v>
      </c>
      <c r="B112" s="14" t="s">
        <v>224</v>
      </c>
      <c r="C112" s="16" t="s">
        <v>225</v>
      </c>
      <c r="D112" s="52">
        <v>351</v>
      </c>
      <c r="E112" s="16" t="s">
        <v>78</v>
      </c>
      <c r="F112" s="85">
        <v>140000</v>
      </c>
      <c r="G112" s="77">
        <v>93332</v>
      </c>
      <c r="H112" s="71">
        <f t="shared" si="40"/>
        <v>3889</v>
      </c>
      <c r="I112" s="69">
        <f t="shared" si="37"/>
        <v>1030</v>
      </c>
      <c r="J112" s="99">
        <f t="shared" si="38"/>
        <v>4919</v>
      </c>
      <c r="K112" s="106">
        <f t="shared" si="36"/>
        <v>89443</v>
      </c>
    </row>
    <row r="113" spans="1:11" ht="15.75">
      <c r="A113" s="14">
        <v>11</v>
      </c>
      <c r="B113" s="14" t="s">
        <v>132</v>
      </c>
      <c r="C113" s="16" t="s">
        <v>133</v>
      </c>
      <c r="D113" s="52">
        <v>250</v>
      </c>
      <c r="E113" s="16" t="s">
        <v>78</v>
      </c>
      <c r="F113" s="85">
        <v>125000</v>
      </c>
      <c r="G113" s="77">
        <v>65976</v>
      </c>
      <c r="H113" s="71">
        <f t="shared" si="40"/>
        <v>3472</v>
      </c>
      <c r="I113" s="69">
        <f t="shared" si="37"/>
        <v>728</v>
      </c>
      <c r="J113" s="99">
        <f t="shared" si="38"/>
        <v>4200</v>
      </c>
      <c r="K113" s="106">
        <f t="shared" si="36"/>
        <v>62504</v>
      </c>
    </row>
    <row r="114" spans="1:11" ht="15.75">
      <c r="A114" s="14">
        <v>12</v>
      </c>
      <c r="B114" s="14" t="s">
        <v>132</v>
      </c>
      <c r="C114" s="16" t="s">
        <v>139</v>
      </c>
      <c r="D114" s="52">
        <v>254</v>
      </c>
      <c r="E114" s="16" t="s">
        <v>78</v>
      </c>
      <c r="F114" s="85">
        <v>140000</v>
      </c>
      <c r="G114" s="77">
        <v>73887</v>
      </c>
      <c r="H114" s="71">
        <f t="shared" si="40"/>
        <v>3889</v>
      </c>
      <c r="I114" s="69">
        <f t="shared" si="37"/>
        <v>816</v>
      </c>
      <c r="J114" s="99">
        <f t="shared" si="38"/>
        <v>4705</v>
      </c>
      <c r="K114" s="106">
        <f t="shared" si="36"/>
        <v>69998</v>
      </c>
    </row>
    <row r="115" spans="1:11" ht="15.75">
      <c r="A115" s="14">
        <v>13</v>
      </c>
      <c r="B115" s="14" t="s">
        <v>266</v>
      </c>
      <c r="C115" s="16" t="s">
        <v>263</v>
      </c>
      <c r="D115" s="52">
        <v>387</v>
      </c>
      <c r="E115" s="16" t="s">
        <v>78</v>
      </c>
      <c r="F115" s="85">
        <v>85000</v>
      </c>
      <c r="G115" s="77">
        <v>68473</v>
      </c>
      <c r="H115" s="71">
        <f t="shared" si="40"/>
        <v>2361</v>
      </c>
      <c r="I115" s="69">
        <f t="shared" si="37"/>
        <v>756</v>
      </c>
      <c r="J115" s="99">
        <f t="shared" si="38"/>
        <v>3117</v>
      </c>
      <c r="K115" s="106">
        <f t="shared" si="36"/>
        <v>66112</v>
      </c>
    </row>
    <row r="116" spans="1:11" ht="15.75">
      <c r="A116" s="14">
        <v>14</v>
      </c>
      <c r="B116" s="14" t="s">
        <v>266</v>
      </c>
      <c r="C116" s="16" t="s">
        <v>288</v>
      </c>
      <c r="D116" s="52">
        <v>415</v>
      </c>
      <c r="E116" s="16" t="s">
        <v>78</v>
      </c>
      <c r="F116" s="85">
        <v>90000</v>
      </c>
      <c r="G116" s="77">
        <v>73125</v>
      </c>
      <c r="H116" s="71">
        <v>5625</v>
      </c>
      <c r="I116" s="69">
        <f t="shared" si="37"/>
        <v>807</v>
      </c>
      <c r="J116" s="99">
        <f t="shared" ref="J116" si="41">SUM(H116:I116)</f>
        <v>6432</v>
      </c>
      <c r="K116" s="106">
        <f t="shared" si="36"/>
        <v>67500</v>
      </c>
    </row>
    <row r="117" spans="1:11" ht="16.5">
      <c r="A117" s="14"/>
      <c r="B117" s="13" t="s">
        <v>4</v>
      </c>
      <c r="C117" s="20"/>
      <c r="D117" s="46"/>
      <c r="E117" s="20"/>
      <c r="F117" s="72">
        <f t="shared" ref="F117:K117" si="42">SUM(F103:F116)</f>
        <v>1374000</v>
      </c>
      <c r="G117" s="72">
        <f t="shared" si="42"/>
        <v>838420</v>
      </c>
      <c r="H117" s="72">
        <f t="shared" si="42"/>
        <v>43250</v>
      </c>
      <c r="I117" s="72">
        <f t="shared" si="42"/>
        <v>9256</v>
      </c>
      <c r="J117" s="72">
        <f t="shared" si="42"/>
        <v>52506</v>
      </c>
      <c r="K117" s="100">
        <f t="shared" si="42"/>
        <v>795170</v>
      </c>
    </row>
    <row r="118" spans="1:11" ht="16.5">
      <c r="A118" s="34"/>
      <c r="B118" s="29"/>
      <c r="C118" s="30"/>
      <c r="D118" s="48"/>
      <c r="E118" s="30"/>
      <c r="F118" s="74"/>
      <c r="G118" s="74"/>
      <c r="H118" s="74"/>
      <c r="I118" s="74"/>
      <c r="J118" s="74"/>
      <c r="K118" s="100"/>
    </row>
    <row r="119" spans="1:11" ht="16.5">
      <c r="A119" s="34"/>
      <c r="B119" s="29" t="s">
        <v>284</v>
      </c>
      <c r="C119" s="30"/>
      <c r="D119" s="30"/>
      <c r="E119" s="30"/>
      <c r="F119" s="78"/>
      <c r="G119" s="79"/>
      <c r="H119" s="74"/>
      <c r="I119" s="80"/>
      <c r="J119" s="74"/>
      <c r="K119" s="55"/>
    </row>
    <row r="120" spans="1:11" ht="15.75">
      <c r="A120" s="14">
        <v>1</v>
      </c>
      <c r="B120" s="14" t="s">
        <v>285</v>
      </c>
      <c r="C120" s="16" t="s">
        <v>286</v>
      </c>
      <c r="D120" s="52">
        <v>187</v>
      </c>
      <c r="E120" s="16" t="s">
        <v>78</v>
      </c>
      <c r="F120" s="85">
        <v>60000</v>
      </c>
      <c r="G120" s="77">
        <v>28327</v>
      </c>
      <c r="H120" s="71">
        <f>ROUND(F120/36,0)</f>
        <v>1667</v>
      </c>
      <c r="I120" s="69">
        <f>ROUND(G120*13%*31/365,0)</f>
        <v>313</v>
      </c>
      <c r="J120" s="99">
        <f>SUM(H120:I120)</f>
        <v>1980</v>
      </c>
      <c r="K120" s="106">
        <f t="shared" ref="K120" si="43">G120-H120</f>
        <v>26660</v>
      </c>
    </row>
    <row r="121" spans="1:11" ht="16.5">
      <c r="A121" s="14"/>
      <c r="B121" s="13" t="s">
        <v>4</v>
      </c>
      <c r="C121" s="20"/>
      <c r="D121" s="46"/>
      <c r="E121" s="20"/>
      <c r="F121" s="72">
        <f t="shared" ref="F121:K121" si="44">SUM(F120:F120)</f>
        <v>60000</v>
      </c>
      <c r="G121" s="72">
        <f t="shared" si="44"/>
        <v>28327</v>
      </c>
      <c r="H121" s="72">
        <f t="shared" si="44"/>
        <v>1667</v>
      </c>
      <c r="I121" s="72">
        <f t="shared" si="44"/>
        <v>313</v>
      </c>
      <c r="J121" s="100">
        <f t="shared" si="44"/>
        <v>1980</v>
      </c>
      <c r="K121" s="100">
        <f t="shared" si="44"/>
        <v>26660</v>
      </c>
    </row>
    <row r="122" spans="1:11" ht="16.5">
      <c r="A122" s="34"/>
      <c r="B122" s="29"/>
      <c r="C122" s="30"/>
      <c r="D122" s="48"/>
      <c r="E122" s="30"/>
      <c r="F122" s="74"/>
      <c r="G122" s="74"/>
      <c r="H122" s="74"/>
      <c r="I122" s="74"/>
      <c r="J122" s="74"/>
      <c r="K122" s="55"/>
    </row>
    <row r="123" spans="1:11" ht="16.5">
      <c r="A123" s="34"/>
      <c r="B123" s="29" t="s">
        <v>75</v>
      </c>
      <c r="C123" s="30"/>
      <c r="D123" s="30"/>
      <c r="E123" s="30"/>
      <c r="F123" s="78"/>
      <c r="G123" s="79"/>
      <c r="H123" s="74"/>
      <c r="I123" s="80"/>
      <c r="J123" s="74"/>
      <c r="K123" s="55"/>
    </row>
    <row r="124" spans="1:11" ht="15.75">
      <c r="A124" s="14">
        <v>1</v>
      </c>
      <c r="B124" s="14" t="s">
        <v>76</v>
      </c>
      <c r="C124" s="16" t="s">
        <v>77</v>
      </c>
      <c r="D124" s="52">
        <v>190</v>
      </c>
      <c r="E124" s="16" t="s">
        <v>78</v>
      </c>
      <c r="F124" s="85">
        <v>90000</v>
      </c>
      <c r="G124" s="77">
        <v>42500</v>
      </c>
      <c r="H124" s="71">
        <f>ROUND(F124/36,0)</f>
        <v>2500</v>
      </c>
      <c r="I124" s="69">
        <f>ROUND(G124*13%*31/365,0)</f>
        <v>469</v>
      </c>
      <c r="J124" s="99">
        <f>SUM(H124:I124)</f>
        <v>2969</v>
      </c>
      <c r="K124" s="106">
        <f t="shared" ref="K124:K125" si="45">G124-H124</f>
        <v>40000</v>
      </c>
    </row>
    <row r="125" spans="1:11" ht="15.75">
      <c r="A125" s="14">
        <v>2</v>
      </c>
      <c r="B125" s="14" t="s">
        <v>293</v>
      </c>
      <c r="C125" s="16" t="s">
        <v>294</v>
      </c>
      <c r="D125" s="52">
        <v>432</v>
      </c>
      <c r="E125" s="16" t="s">
        <v>78</v>
      </c>
      <c r="F125" s="85">
        <v>100000</v>
      </c>
      <c r="G125" s="77">
        <v>97222</v>
      </c>
      <c r="H125" s="71">
        <v>2778</v>
      </c>
      <c r="I125" s="69">
        <f>ROUND(G125*13%*31/365,0)</f>
        <v>1073</v>
      </c>
      <c r="J125" s="99">
        <f>SUM(H125:I125)</f>
        <v>3851</v>
      </c>
      <c r="K125" s="106">
        <f t="shared" si="45"/>
        <v>94444</v>
      </c>
    </row>
    <row r="126" spans="1:11" ht="16.5">
      <c r="A126" s="14"/>
      <c r="B126" s="13" t="s">
        <v>4</v>
      </c>
      <c r="C126" s="20"/>
      <c r="D126" s="46"/>
      <c r="E126" s="20"/>
      <c r="F126" s="72">
        <f>SUM(F124:F125)</f>
        <v>190000</v>
      </c>
      <c r="G126" s="72">
        <f t="shared" ref="G126:K126" si="46">SUM(G124:G125)</f>
        <v>139722</v>
      </c>
      <c r="H126" s="72">
        <f t="shared" si="46"/>
        <v>5278</v>
      </c>
      <c r="I126" s="72">
        <f t="shared" si="46"/>
        <v>1542</v>
      </c>
      <c r="J126" s="72">
        <f t="shared" si="46"/>
        <v>6820</v>
      </c>
      <c r="K126" s="72">
        <f t="shared" si="46"/>
        <v>134444</v>
      </c>
    </row>
    <row r="127" spans="1:11" ht="16.5">
      <c r="A127" s="34"/>
      <c r="B127" s="29"/>
      <c r="C127" s="30"/>
      <c r="D127" s="48"/>
      <c r="E127" s="30"/>
      <c r="F127" s="74"/>
      <c r="G127" s="74"/>
      <c r="H127" s="74"/>
      <c r="I127" s="74"/>
      <c r="J127" s="74"/>
      <c r="K127" s="55"/>
    </row>
    <row r="128" spans="1:11" ht="16.5">
      <c r="A128" s="34"/>
      <c r="B128" s="29"/>
      <c r="C128" s="30"/>
      <c r="D128" s="48"/>
      <c r="E128" s="30"/>
      <c r="F128" s="74"/>
      <c r="G128" s="74"/>
      <c r="H128" s="74"/>
      <c r="I128" s="74"/>
      <c r="J128" s="74"/>
      <c r="K128" s="55"/>
    </row>
    <row r="129" spans="1:13" ht="16.5">
      <c r="A129" s="34"/>
      <c r="B129" s="29" t="s">
        <v>109</v>
      </c>
      <c r="C129" s="30"/>
      <c r="D129" s="48"/>
      <c r="E129" s="30"/>
      <c r="F129" s="86"/>
      <c r="G129" s="79"/>
      <c r="H129" s="74"/>
      <c r="I129" s="80"/>
      <c r="J129" s="74"/>
      <c r="K129" s="55"/>
    </row>
    <row r="130" spans="1:13" ht="15.75">
      <c r="A130" s="14">
        <v>1</v>
      </c>
      <c r="B130" s="14" t="s">
        <v>110</v>
      </c>
      <c r="C130" s="16" t="s">
        <v>111</v>
      </c>
      <c r="D130" s="52">
        <v>225</v>
      </c>
      <c r="E130" s="16" t="s">
        <v>78</v>
      </c>
      <c r="F130" s="85">
        <v>86000</v>
      </c>
      <c r="G130" s="77">
        <v>42998</v>
      </c>
      <c r="H130" s="71">
        <f t="shared" ref="H130:H144" si="47">ROUND(F130/36,0)</f>
        <v>2389</v>
      </c>
      <c r="I130" s="69">
        <f>ROUND(G130*13%*31/365,0)</f>
        <v>475</v>
      </c>
      <c r="J130" s="99">
        <f t="shared" ref="J130:J145" si="48">SUM(H130:I130)</f>
        <v>2864</v>
      </c>
      <c r="K130" s="106">
        <f t="shared" ref="K130:K145" si="49">G130-H130</f>
        <v>40609</v>
      </c>
    </row>
    <row r="131" spans="1:13" ht="15.75">
      <c r="A131" s="14">
        <v>2</v>
      </c>
      <c r="B131" s="14" t="s">
        <v>110</v>
      </c>
      <c r="C131" s="16" t="s">
        <v>112</v>
      </c>
      <c r="D131" s="52">
        <v>226</v>
      </c>
      <c r="E131" s="16" t="s">
        <v>78</v>
      </c>
      <c r="F131" s="85">
        <v>93000</v>
      </c>
      <c r="G131" s="77">
        <v>46506</v>
      </c>
      <c r="H131" s="71">
        <f t="shared" si="47"/>
        <v>2583</v>
      </c>
      <c r="I131" s="69">
        <f t="shared" ref="I131:I144" si="50">ROUND(G131*13%*31/365,0)</f>
        <v>513</v>
      </c>
      <c r="J131" s="99">
        <f t="shared" si="48"/>
        <v>3096</v>
      </c>
      <c r="K131" s="106">
        <f t="shared" si="49"/>
        <v>43923</v>
      </c>
    </row>
    <row r="132" spans="1:13" ht="15.75">
      <c r="A132" s="14">
        <v>3</v>
      </c>
      <c r="B132" s="14" t="s">
        <v>110</v>
      </c>
      <c r="C132" s="16" t="s">
        <v>113</v>
      </c>
      <c r="D132" s="52">
        <v>227</v>
      </c>
      <c r="E132" s="16" t="s">
        <v>78</v>
      </c>
      <c r="F132" s="85">
        <v>68000</v>
      </c>
      <c r="G132" s="77">
        <v>33998</v>
      </c>
      <c r="H132" s="71">
        <f t="shared" si="47"/>
        <v>1889</v>
      </c>
      <c r="I132" s="69">
        <f t="shared" si="50"/>
        <v>375</v>
      </c>
      <c r="J132" s="99">
        <f t="shared" si="48"/>
        <v>2264</v>
      </c>
      <c r="K132" s="106">
        <f t="shared" si="49"/>
        <v>32109</v>
      </c>
    </row>
    <row r="133" spans="1:13" ht="15.75">
      <c r="A133" s="14">
        <v>4</v>
      </c>
      <c r="B133" s="14" t="s">
        <v>110</v>
      </c>
      <c r="C133" s="16" t="s">
        <v>114</v>
      </c>
      <c r="D133" s="52">
        <v>228</v>
      </c>
      <c r="E133" s="16" t="s">
        <v>78</v>
      </c>
      <c r="F133" s="85">
        <v>55000</v>
      </c>
      <c r="G133" s="77">
        <v>8968</v>
      </c>
      <c r="H133" s="71">
        <v>689</v>
      </c>
      <c r="I133" s="69">
        <f t="shared" si="50"/>
        <v>99</v>
      </c>
      <c r="J133" s="99">
        <f t="shared" si="48"/>
        <v>788</v>
      </c>
      <c r="K133" s="106">
        <f t="shared" si="49"/>
        <v>8279</v>
      </c>
    </row>
    <row r="134" spans="1:13" ht="15.75">
      <c r="A134" s="14">
        <v>5</v>
      </c>
      <c r="B134" s="14" t="s">
        <v>109</v>
      </c>
      <c r="C134" s="16" t="s">
        <v>115</v>
      </c>
      <c r="D134" s="52">
        <v>229</v>
      </c>
      <c r="E134" s="16" t="s">
        <v>78</v>
      </c>
      <c r="F134" s="85">
        <v>141000</v>
      </c>
      <c r="G134" s="77">
        <v>70494</v>
      </c>
      <c r="H134" s="71">
        <f t="shared" si="47"/>
        <v>3917</v>
      </c>
      <c r="I134" s="69">
        <f t="shared" si="50"/>
        <v>778</v>
      </c>
      <c r="J134" s="99">
        <f t="shared" si="48"/>
        <v>4695</v>
      </c>
      <c r="K134" s="106">
        <f t="shared" si="49"/>
        <v>66577</v>
      </c>
    </row>
    <row r="135" spans="1:13" ht="15.75">
      <c r="A135" s="14">
        <v>6</v>
      </c>
      <c r="B135" s="14" t="s">
        <v>110</v>
      </c>
      <c r="C135" s="16" t="s">
        <v>116</v>
      </c>
      <c r="D135" s="52">
        <v>234</v>
      </c>
      <c r="E135" s="16" t="s">
        <v>78</v>
      </c>
      <c r="F135" s="85">
        <v>160000</v>
      </c>
      <c r="G135" s="77">
        <v>80008</v>
      </c>
      <c r="H135" s="71">
        <f t="shared" si="47"/>
        <v>4444</v>
      </c>
      <c r="I135" s="69">
        <f t="shared" si="50"/>
        <v>883</v>
      </c>
      <c r="J135" s="99">
        <f t="shared" si="48"/>
        <v>5327</v>
      </c>
      <c r="K135" s="106">
        <f t="shared" si="49"/>
        <v>75564</v>
      </c>
    </row>
    <row r="136" spans="1:13" ht="15.75">
      <c r="A136" s="14">
        <v>7</v>
      </c>
      <c r="B136" s="14" t="s">
        <v>273</v>
      </c>
      <c r="C136" s="16" t="s">
        <v>165</v>
      </c>
      <c r="D136" s="52">
        <v>284</v>
      </c>
      <c r="E136" s="16" t="s">
        <v>78</v>
      </c>
      <c r="F136" s="85">
        <v>130000</v>
      </c>
      <c r="G136" s="77">
        <v>25227</v>
      </c>
      <c r="H136" s="71">
        <f>ROUND(F136/30,0)</f>
        <v>4333</v>
      </c>
      <c r="I136" s="69">
        <f t="shared" si="50"/>
        <v>279</v>
      </c>
      <c r="J136" s="99">
        <f t="shared" si="48"/>
        <v>4612</v>
      </c>
      <c r="K136" s="106">
        <f t="shared" si="49"/>
        <v>20894</v>
      </c>
    </row>
    <row r="137" spans="1:13" ht="15.75">
      <c r="A137" s="14">
        <v>8</v>
      </c>
      <c r="B137" s="14" t="s">
        <v>109</v>
      </c>
      <c r="C137" s="16" t="s">
        <v>213</v>
      </c>
      <c r="D137" s="52">
        <v>333</v>
      </c>
      <c r="E137" s="16" t="s">
        <v>78</v>
      </c>
      <c r="F137" s="85">
        <v>195000</v>
      </c>
      <c r="G137" s="77">
        <v>120445</v>
      </c>
      <c r="H137" s="71">
        <v>5735</v>
      </c>
      <c r="I137" s="69">
        <f t="shared" si="50"/>
        <v>1330</v>
      </c>
      <c r="J137" s="99">
        <f t="shared" si="48"/>
        <v>7065</v>
      </c>
      <c r="K137" s="106">
        <f t="shared" si="49"/>
        <v>114710</v>
      </c>
      <c r="M137" s="96"/>
    </row>
    <row r="138" spans="1:13" ht="15.75">
      <c r="A138" s="14">
        <v>9</v>
      </c>
      <c r="B138" s="14" t="s">
        <v>109</v>
      </c>
      <c r="C138" s="16" t="s">
        <v>175</v>
      </c>
      <c r="D138" s="52">
        <v>300</v>
      </c>
      <c r="E138" s="16" t="s">
        <v>78</v>
      </c>
      <c r="F138" s="85">
        <v>95000</v>
      </c>
      <c r="G138" s="77">
        <v>55415</v>
      </c>
      <c r="H138" s="71">
        <f t="shared" si="47"/>
        <v>2639</v>
      </c>
      <c r="I138" s="69">
        <f t="shared" si="50"/>
        <v>612</v>
      </c>
      <c r="J138" s="99">
        <f t="shared" si="48"/>
        <v>3251</v>
      </c>
      <c r="K138" s="106">
        <f t="shared" si="49"/>
        <v>52776</v>
      </c>
      <c r="M138" s="96"/>
    </row>
    <row r="139" spans="1:13" ht="15.75">
      <c r="A139" s="14">
        <v>10</v>
      </c>
      <c r="B139" s="14" t="s">
        <v>169</v>
      </c>
      <c r="C139" s="16" t="s">
        <v>170</v>
      </c>
      <c r="D139" s="52">
        <v>294</v>
      </c>
      <c r="E139" s="16" t="s">
        <v>78</v>
      </c>
      <c r="F139" s="85">
        <v>55000</v>
      </c>
      <c r="G139" s="77">
        <v>32080</v>
      </c>
      <c r="H139" s="71">
        <f t="shared" si="47"/>
        <v>1528</v>
      </c>
      <c r="I139" s="69">
        <f t="shared" si="50"/>
        <v>354</v>
      </c>
      <c r="J139" s="99">
        <f t="shared" si="48"/>
        <v>1882</v>
      </c>
      <c r="K139" s="106">
        <f t="shared" si="49"/>
        <v>30552</v>
      </c>
    </row>
    <row r="140" spans="1:13" ht="15.75">
      <c r="A140" s="14">
        <v>11</v>
      </c>
      <c r="B140" s="14" t="s">
        <v>169</v>
      </c>
      <c r="C140" s="16" t="s">
        <v>209</v>
      </c>
      <c r="D140" s="52">
        <v>327</v>
      </c>
      <c r="E140" s="16" t="s">
        <v>78</v>
      </c>
      <c r="F140" s="85">
        <v>90000</v>
      </c>
      <c r="G140" s="77">
        <v>55000</v>
      </c>
      <c r="H140" s="71">
        <f t="shared" si="47"/>
        <v>2500</v>
      </c>
      <c r="I140" s="69">
        <f t="shared" si="50"/>
        <v>607</v>
      </c>
      <c r="J140" s="99">
        <f t="shared" si="48"/>
        <v>3107</v>
      </c>
      <c r="K140" s="106">
        <f t="shared" si="49"/>
        <v>52500</v>
      </c>
    </row>
    <row r="141" spans="1:13" ht="15.75">
      <c r="A141" s="14">
        <v>12</v>
      </c>
      <c r="B141" s="14" t="s">
        <v>169</v>
      </c>
      <c r="C141" s="16" t="s">
        <v>208</v>
      </c>
      <c r="D141" s="52">
        <v>326</v>
      </c>
      <c r="E141" s="16" t="s">
        <v>78</v>
      </c>
      <c r="F141" s="85">
        <v>135000</v>
      </c>
      <c r="G141" s="77">
        <v>82500</v>
      </c>
      <c r="H141" s="71">
        <f t="shared" si="47"/>
        <v>3750</v>
      </c>
      <c r="I141" s="69">
        <f t="shared" si="50"/>
        <v>911</v>
      </c>
      <c r="J141" s="99">
        <f t="shared" si="48"/>
        <v>4661</v>
      </c>
      <c r="K141" s="106">
        <f t="shared" si="49"/>
        <v>78750</v>
      </c>
    </row>
    <row r="142" spans="1:13" ht="15.75">
      <c r="A142" s="14">
        <v>13</v>
      </c>
      <c r="B142" s="14" t="s">
        <v>169</v>
      </c>
      <c r="C142" s="16" t="s">
        <v>171</v>
      </c>
      <c r="D142" s="52">
        <v>295</v>
      </c>
      <c r="E142" s="16" t="s">
        <v>78</v>
      </c>
      <c r="F142" s="85">
        <v>80000</v>
      </c>
      <c r="G142" s="77">
        <v>46670</v>
      </c>
      <c r="H142" s="71">
        <f t="shared" si="47"/>
        <v>2222</v>
      </c>
      <c r="I142" s="69">
        <f t="shared" si="50"/>
        <v>515</v>
      </c>
      <c r="J142" s="99">
        <f t="shared" si="48"/>
        <v>2737</v>
      </c>
      <c r="K142" s="106">
        <f t="shared" si="49"/>
        <v>44448</v>
      </c>
    </row>
    <row r="143" spans="1:13" ht="15.75">
      <c r="A143" s="14">
        <v>14</v>
      </c>
      <c r="B143" s="14" t="s">
        <v>273</v>
      </c>
      <c r="C143" s="16" t="s">
        <v>274</v>
      </c>
      <c r="D143" s="52">
        <v>393</v>
      </c>
      <c r="E143" s="16" t="s">
        <v>78</v>
      </c>
      <c r="F143" s="85">
        <v>80000</v>
      </c>
      <c r="G143" s="77">
        <v>66668</v>
      </c>
      <c r="H143" s="71">
        <f t="shared" si="47"/>
        <v>2222</v>
      </c>
      <c r="I143" s="69">
        <f t="shared" si="50"/>
        <v>736</v>
      </c>
      <c r="J143" s="99">
        <f t="shared" si="48"/>
        <v>2958</v>
      </c>
      <c r="K143" s="106">
        <f t="shared" si="49"/>
        <v>64446</v>
      </c>
    </row>
    <row r="144" spans="1:13" ht="15.75">
      <c r="A144" s="14">
        <v>15</v>
      </c>
      <c r="B144" s="14" t="s">
        <v>273</v>
      </c>
      <c r="C144" s="16" t="s">
        <v>275</v>
      </c>
      <c r="D144" s="52">
        <v>394</v>
      </c>
      <c r="E144" s="16" t="s">
        <v>78</v>
      </c>
      <c r="F144" s="85">
        <v>89000</v>
      </c>
      <c r="G144" s="77">
        <v>74168</v>
      </c>
      <c r="H144" s="71">
        <f t="shared" si="47"/>
        <v>2472</v>
      </c>
      <c r="I144" s="69">
        <f t="shared" si="50"/>
        <v>819</v>
      </c>
      <c r="J144" s="99">
        <f t="shared" si="48"/>
        <v>3291</v>
      </c>
      <c r="K144" s="106">
        <f t="shared" si="49"/>
        <v>71696</v>
      </c>
    </row>
    <row r="145" spans="1:11" ht="15.75">
      <c r="A145" s="14">
        <v>16</v>
      </c>
      <c r="B145" s="57" t="s">
        <v>109</v>
      </c>
      <c r="C145" s="58" t="s">
        <v>272</v>
      </c>
      <c r="D145" s="64">
        <v>14</v>
      </c>
      <c r="E145" s="58" t="s">
        <v>39</v>
      </c>
      <c r="F145" s="89">
        <v>42000</v>
      </c>
      <c r="G145" s="82">
        <v>27996</v>
      </c>
      <c r="H145" s="83">
        <v>1167</v>
      </c>
      <c r="I145" s="69">
        <f>ROUND(G145*11.5%*31/365,0)</f>
        <v>273</v>
      </c>
      <c r="J145" s="99">
        <f t="shared" si="48"/>
        <v>1440</v>
      </c>
      <c r="K145" s="106">
        <f t="shared" si="49"/>
        <v>26829</v>
      </c>
    </row>
    <row r="146" spans="1:11" ht="16.5">
      <c r="A146" s="34"/>
      <c r="B146" s="13" t="s">
        <v>4</v>
      </c>
      <c r="C146" s="20"/>
      <c r="D146" s="20"/>
      <c r="E146" s="20"/>
      <c r="F146" s="72">
        <f t="shared" ref="F146:K146" si="51">SUM(F130:F145)</f>
        <v>1594000</v>
      </c>
      <c r="G146" s="72">
        <f t="shared" si="51"/>
        <v>869141</v>
      </c>
      <c r="H146" s="72">
        <f t="shared" si="51"/>
        <v>44479</v>
      </c>
      <c r="I146" s="72">
        <f t="shared" si="51"/>
        <v>9559</v>
      </c>
      <c r="J146" s="72">
        <f t="shared" si="51"/>
        <v>54038</v>
      </c>
      <c r="K146" s="72">
        <f t="shared" si="51"/>
        <v>824662</v>
      </c>
    </row>
    <row r="147" spans="1:11" ht="16.5">
      <c r="A147" s="34"/>
      <c r="B147" s="29"/>
      <c r="C147" s="30"/>
      <c r="D147" s="30"/>
      <c r="E147" s="30"/>
      <c r="F147" s="74"/>
      <c r="G147" s="74"/>
      <c r="H147" s="74"/>
      <c r="I147" s="74"/>
      <c r="J147" s="74"/>
      <c r="K147" s="55"/>
    </row>
    <row r="148" spans="1:11" ht="16.5">
      <c r="A148" s="34"/>
      <c r="B148" s="29"/>
      <c r="C148" s="30"/>
      <c r="D148" s="30"/>
      <c r="E148" s="30"/>
      <c r="F148" s="74"/>
      <c r="G148" s="79"/>
      <c r="H148" s="74"/>
      <c r="I148" s="80"/>
      <c r="J148" s="74"/>
      <c r="K148" s="55"/>
    </row>
    <row r="149" spans="1:11" ht="16.5">
      <c r="A149" s="34"/>
      <c r="B149" s="29"/>
      <c r="C149" s="30"/>
      <c r="D149" s="30"/>
      <c r="E149" s="30"/>
      <c r="F149" s="74"/>
      <c r="G149" s="79"/>
      <c r="H149" s="74"/>
      <c r="I149" s="80"/>
      <c r="J149" s="74"/>
      <c r="K149" s="55"/>
    </row>
    <row r="150" spans="1:11" ht="16.5">
      <c r="A150" s="34"/>
      <c r="B150" s="29"/>
      <c r="C150" s="30"/>
      <c r="D150" s="30"/>
      <c r="E150" s="30"/>
      <c r="F150" s="74"/>
      <c r="G150" s="79"/>
      <c r="H150" s="74"/>
      <c r="I150" s="80"/>
      <c r="J150" s="74"/>
      <c r="K150" s="55"/>
    </row>
    <row r="151" spans="1:11" ht="16.5">
      <c r="A151" s="14"/>
      <c r="B151" s="29" t="s">
        <v>125</v>
      </c>
      <c r="C151" s="30"/>
      <c r="D151" s="30"/>
      <c r="E151" s="30"/>
      <c r="F151" s="78"/>
      <c r="G151" s="79"/>
      <c r="H151" s="74"/>
      <c r="I151" s="80"/>
      <c r="J151" s="74"/>
      <c r="K151" s="55"/>
    </row>
    <row r="152" spans="1:11" ht="15.75">
      <c r="A152" s="14">
        <v>1</v>
      </c>
      <c r="B152" s="14" t="s">
        <v>126</v>
      </c>
      <c r="C152" s="16" t="s">
        <v>127</v>
      </c>
      <c r="D152" s="17">
        <v>247</v>
      </c>
      <c r="E152" s="16" t="s">
        <v>78</v>
      </c>
      <c r="F152" s="70">
        <v>100000</v>
      </c>
      <c r="G152" s="70">
        <v>52774</v>
      </c>
      <c r="H152" s="71">
        <f t="shared" ref="H152" si="52">ROUND(F152/36,0)</f>
        <v>2778</v>
      </c>
      <c r="I152" s="69">
        <f>ROUND(G152*13%*31/365,0)</f>
        <v>583</v>
      </c>
      <c r="J152" s="102">
        <f t="shared" ref="J152" si="53">SUM(H152:I152)</f>
        <v>3361</v>
      </c>
      <c r="K152" s="106">
        <f t="shared" ref="K152:K159" si="54">G152-H152</f>
        <v>49996</v>
      </c>
    </row>
    <row r="153" spans="1:11" ht="15.75">
      <c r="A153" s="14">
        <v>2</v>
      </c>
      <c r="B153" s="14" t="s">
        <v>137</v>
      </c>
      <c r="C153" s="16" t="s">
        <v>138</v>
      </c>
      <c r="D153" s="17">
        <v>253</v>
      </c>
      <c r="E153" s="16" t="s">
        <v>78</v>
      </c>
      <c r="F153" s="70">
        <v>100000</v>
      </c>
      <c r="G153" s="70">
        <v>52774</v>
      </c>
      <c r="H153" s="71">
        <f>ROUND(F153/36,0)</f>
        <v>2778</v>
      </c>
      <c r="I153" s="69">
        <f t="shared" ref="I153:I159" si="55">ROUND(G153*13%*31/365,0)</f>
        <v>583</v>
      </c>
      <c r="J153" s="102">
        <f>SUM(H153:I153)</f>
        <v>3361</v>
      </c>
      <c r="K153" s="106">
        <f t="shared" si="54"/>
        <v>49996</v>
      </c>
    </row>
    <row r="154" spans="1:11" ht="15.75">
      <c r="A154" s="14">
        <v>3</v>
      </c>
      <c r="B154" s="14" t="s">
        <v>137</v>
      </c>
      <c r="C154" s="16" t="s">
        <v>207</v>
      </c>
      <c r="D154" s="17">
        <v>325</v>
      </c>
      <c r="E154" s="16" t="s">
        <v>78</v>
      </c>
      <c r="F154" s="70">
        <v>50000</v>
      </c>
      <c r="G154" s="70">
        <v>20838</v>
      </c>
      <c r="H154" s="71">
        <f>ROUND(F154/24,0)</f>
        <v>2083</v>
      </c>
      <c r="I154" s="69">
        <f t="shared" si="55"/>
        <v>230</v>
      </c>
      <c r="J154" s="102">
        <f>SUM(H154:I154)</f>
        <v>2313</v>
      </c>
      <c r="K154" s="106">
        <f t="shared" si="54"/>
        <v>18755</v>
      </c>
    </row>
    <row r="155" spans="1:11" ht="15.75">
      <c r="A155" s="14">
        <v>4</v>
      </c>
      <c r="B155" s="14" t="s">
        <v>137</v>
      </c>
      <c r="C155" s="16" t="s">
        <v>230</v>
      </c>
      <c r="D155" s="17">
        <v>355</v>
      </c>
      <c r="E155" s="16" t="s">
        <v>78</v>
      </c>
      <c r="F155" s="70">
        <v>50000</v>
      </c>
      <c r="G155" s="70">
        <v>33332</v>
      </c>
      <c r="H155" s="71">
        <f>ROUND(F155/36,0)</f>
        <v>1389</v>
      </c>
      <c r="I155" s="69">
        <f t="shared" si="55"/>
        <v>368</v>
      </c>
      <c r="J155" s="102">
        <f>SUM(H155:I155)</f>
        <v>1757</v>
      </c>
      <c r="K155" s="106">
        <f t="shared" si="54"/>
        <v>31943</v>
      </c>
    </row>
    <row r="156" spans="1:11" ht="16.5">
      <c r="A156" s="14">
        <v>5</v>
      </c>
      <c r="B156" s="14" t="s">
        <v>151</v>
      </c>
      <c r="C156" s="16" t="s">
        <v>152</v>
      </c>
      <c r="D156" s="22">
        <v>272</v>
      </c>
      <c r="E156" s="22" t="s">
        <v>78</v>
      </c>
      <c r="F156" s="85">
        <v>100000</v>
      </c>
      <c r="G156" s="77">
        <v>42864</v>
      </c>
      <c r="H156" s="71">
        <f>ROUND(F156/28,0)</f>
        <v>3571</v>
      </c>
      <c r="I156" s="69">
        <f t="shared" si="55"/>
        <v>473</v>
      </c>
      <c r="J156" s="99">
        <f>SUM(H156:I156)</f>
        <v>4044</v>
      </c>
      <c r="K156" s="106">
        <f t="shared" si="54"/>
        <v>39293</v>
      </c>
    </row>
    <row r="157" spans="1:11" ht="16.5">
      <c r="A157" s="14">
        <v>6</v>
      </c>
      <c r="B157" s="14" t="s">
        <v>151</v>
      </c>
      <c r="C157" s="16" t="s">
        <v>177</v>
      </c>
      <c r="D157" s="22">
        <v>302</v>
      </c>
      <c r="E157" s="22" t="s">
        <v>78</v>
      </c>
      <c r="F157" s="85">
        <v>90000</v>
      </c>
      <c r="G157" s="77">
        <v>52500</v>
      </c>
      <c r="H157" s="71">
        <f>ROUND(F157/36,0)</f>
        <v>2500</v>
      </c>
      <c r="I157" s="69">
        <f t="shared" si="55"/>
        <v>580</v>
      </c>
      <c r="J157" s="99">
        <f t="shared" ref="J157:J158" si="56">SUM(H157:I157)</f>
        <v>3080</v>
      </c>
      <c r="K157" s="106">
        <f t="shared" si="54"/>
        <v>50000</v>
      </c>
    </row>
    <row r="158" spans="1:11" ht="16.5">
      <c r="A158" s="14">
        <v>7</v>
      </c>
      <c r="B158" s="14" t="s">
        <v>151</v>
      </c>
      <c r="C158" s="16" t="s">
        <v>178</v>
      </c>
      <c r="D158" s="22">
        <v>303</v>
      </c>
      <c r="E158" s="22" t="s">
        <v>78</v>
      </c>
      <c r="F158" s="85">
        <v>100000</v>
      </c>
      <c r="G158" s="77">
        <v>58330</v>
      </c>
      <c r="H158" s="71">
        <f>ROUND(F158/36,0)</f>
        <v>2778</v>
      </c>
      <c r="I158" s="69">
        <f t="shared" si="55"/>
        <v>644</v>
      </c>
      <c r="J158" s="99">
        <f t="shared" si="56"/>
        <v>3422</v>
      </c>
      <c r="K158" s="106">
        <f t="shared" si="54"/>
        <v>55552</v>
      </c>
    </row>
    <row r="159" spans="1:11" ht="15.75">
      <c r="A159" s="14">
        <v>8</v>
      </c>
      <c r="B159" s="14" t="s">
        <v>134</v>
      </c>
      <c r="C159" s="16" t="s">
        <v>245</v>
      </c>
      <c r="D159" s="52">
        <v>364</v>
      </c>
      <c r="E159" s="16" t="s">
        <v>78</v>
      </c>
      <c r="F159" s="85">
        <v>100000</v>
      </c>
      <c r="G159" s="70">
        <v>72220</v>
      </c>
      <c r="H159" s="71">
        <f>ROUND(F159/36,0)</f>
        <v>2778</v>
      </c>
      <c r="I159" s="69">
        <f t="shared" si="55"/>
        <v>797</v>
      </c>
      <c r="J159" s="102">
        <f>SUM(H159:I159)</f>
        <v>3575</v>
      </c>
      <c r="K159" s="106">
        <f t="shared" si="54"/>
        <v>69442</v>
      </c>
    </row>
    <row r="160" spans="1:11" ht="16.5">
      <c r="A160" s="34"/>
      <c r="B160" s="13" t="s">
        <v>4</v>
      </c>
      <c r="C160" s="20"/>
      <c r="D160" s="20"/>
      <c r="E160" s="20"/>
      <c r="F160" s="88">
        <f t="shared" ref="F160:K160" si="57">SUM(F152:F159)</f>
        <v>690000</v>
      </c>
      <c r="G160" s="88">
        <f t="shared" si="57"/>
        <v>385632</v>
      </c>
      <c r="H160" s="88">
        <f t="shared" si="57"/>
        <v>20655</v>
      </c>
      <c r="I160" s="88">
        <f t="shared" si="57"/>
        <v>4258</v>
      </c>
      <c r="J160" s="88">
        <f t="shared" si="57"/>
        <v>24913</v>
      </c>
      <c r="K160" s="88">
        <f t="shared" si="57"/>
        <v>364977</v>
      </c>
    </row>
    <row r="161" spans="1:11" ht="16.5">
      <c r="A161" s="34"/>
      <c r="B161" s="29"/>
      <c r="C161" s="30"/>
      <c r="D161" s="30"/>
      <c r="E161" s="30"/>
      <c r="F161" s="78"/>
      <c r="G161" s="79"/>
      <c r="H161" s="74"/>
      <c r="I161" s="80"/>
      <c r="J161" s="74"/>
      <c r="K161" s="55"/>
    </row>
    <row r="162" spans="1:11" ht="16.5">
      <c r="A162" s="34"/>
      <c r="B162" s="29" t="s">
        <v>148</v>
      </c>
      <c r="C162" s="30"/>
      <c r="D162" s="48"/>
      <c r="E162" s="30"/>
      <c r="F162" s="86"/>
      <c r="G162" s="79"/>
      <c r="H162" s="74"/>
      <c r="I162" s="80"/>
      <c r="J162" s="74"/>
      <c r="K162" s="55"/>
    </row>
    <row r="163" spans="1:11" ht="15.75">
      <c r="A163" s="14">
        <v>1</v>
      </c>
      <c r="B163" s="14" t="s">
        <v>148</v>
      </c>
      <c r="C163" s="16" t="s">
        <v>205</v>
      </c>
      <c r="D163" s="52">
        <v>323</v>
      </c>
      <c r="E163" s="16" t="s">
        <v>78</v>
      </c>
      <c r="F163" s="85">
        <v>100000</v>
      </c>
      <c r="G163" s="77">
        <v>61108</v>
      </c>
      <c r="H163" s="71">
        <f>ROUND(F163/36,0)</f>
        <v>2778</v>
      </c>
      <c r="I163" s="69">
        <f>ROUND(G163*13%*31/365,0)</f>
        <v>675</v>
      </c>
      <c r="J163" s="99">
        <f t="shared" ref="J163:J168" si="58">SUM(H163:I163)</f>
        <v>3453</v>
      </c>
      <c r="K163" s="106">
        <f t="shared" ref="K163:K169" si="59">G163-H163</f>
        <v>58330</v>
      </c>
    </row>
    <row r="164" spans="1:11" ht="15.75">
      <c r="A164" s="14">
        <v>2</v>
      </c>
      <c r="B164" s="14" t="s">
        <v>148</v>
      </c>
      <c r="C164" s="16" t="s">
        <v>241</v>
      </c>
      <c r="D164" s="52">
        <v>363</v>
      </c>
      <c r="E164" s="16" t="s">
        <v>78</v>
      </c>
      <c r="F164" s="85">
        <v>40000</v>
      </c>
      <c r="G164" s="77">
        <v>27779</v>
      </c>
      <c r="H164" s="71">
        <f>ROUND(F164/36,0)</f>
        <v>1111</v>
      </c>
      <c r="I164" s="69">
        <f t="shared" ref="I164:I168" si="60">ROUND(G164*13%*31/365,0)</f>
        <v>307</v>
      </c>
      <c r="J164" s="99">
        <f t="shared" si="58"/>
        <v>1418</v>
      </c>
      <c r="K164" s="106">
        <f t="shared" si="59"/>
        <v>26668</v>
      </c>
    </row>
    <row r="165" spans="1:11" ht="15.75">
      <c r="A165" s="14">
        <v>3</v>
      </c>
      <c r="B165" s="14" t="s">
        <v>148</v>
      </c>
      <c r="C165" s="16" t="s">
        <v>210</v>
      </c>
      <c r="D165" s="52">
        <v>322</v>
      </c>
      <c r="E165" s="16" t="s">
        <v>78</v>
      </c>
      <c r="F165" s="85">
        <v>150000</v>
      </c>
      <c r="G165" s="77">
        <v>54548</v>
      </c>
      <c r="H165" s="71">
        <f>ROUND(F165/22,0)</f>
        <v>6818</v>
      </c>
      <c r="I165" s="69">
        <f t="shared" si="60"/>
        <v>602</v>
      </c>
      <c r="J165" s="99">
        <f t="shared" si="58"/>
        <v>7420</v>
      </c>
      <c r="K165" s="106">
        <f t="shared" si="59"/>
        <v>47730</v>
      </c>
    </row>
    <row r="166" spans="1:11" ht="15.75">
      <c r="A166" s="14">
        <v>4</v>
      </c>
      <c r="B166" s="14" t="s">
        <v>148</v>
      </c>
      <c r="C166" s="16" t="s">
        <v>279</v>
      </c>
      <c r="D166" s="52">
        <v>406</v>
      </c>
      <c r="E166" s="16" t="s">
        <v>78</v>
      </c>
      <c r="F166" s="85">
        <v>260000</v>
      </c>
      <c r="G166" s="77">
        <v>225332</v>
      </c>
      <c r="H166" s="71">
        <v>8667</v>
      </c>
      <c r="I166" s="69">
        <f t="shared" si="60"/>
        <v>2488</v>
      </c>
      <c r="J166" s="99">
        <f t="shared" ref="J166" si="61">SUM(H166:I166)</f>
        <v>11155</v>
      </c>
      <c r="K166" s="106">
        <f t="shared" si="59"/>
        <v>216665</v>
      </c>
    </row>
    <row r="167" spans="1:11" ht="15.75">
      <c r="A167" s="14">
        <v>5</v>
      </c>
      <c r="B167" s="14" t="s">
        <v>215</v>
      </c>
      <c r="C167" s="16" t="s">
        <v>216</v>
      </c>
      <c r="D167" s="52">
        <v>342</v>
      </c>
      <c r="E167" s="16" t="s">
        <v>78</v>
      </c>
      <c r="F167" s="85">
        <v>80000</v>
      </c>
      <c r="G167" s="77">
        <v>51114</v>
      </c>
      <c r="H167" s="71">
        <v>2222</v>
      </c>
      <c r="I167" s="69">
        <f t="shared" si="60"/>
        <v>564</v>
      </c>
      <c r="J167" s="99">
        <f t="shared" si="58"/>
        <v>2786</v>
      </c>
      <c r="K167" s="106">
        <f t="shared" si="59"/>
        <v>48892</v>
      </c>
    </row>
    <row r="168" spans="1:11" ht="15.75">
      <c r="A168" s="14">
        <v>6</v>
      </c>
      <c r="B168" s="14" t="s">
        <v>149</v>
      </c>
      <c r="C168" s="16" t="s">
        <v>150</v>
      </c>
      <c r="D168" s="52">
        <v>266</v>
      </c>
      <c r="E168" s="16" t="s">
        <v>78</v>
      </c>
      <c r="F168" s="85">
        <v>155000</v>
      </c>
      <c r="G168" s="77">
        <v>86104</v>
      </c>
      <c r="H168" s="71">
        <f t="shared" ref="H168:H169" si="62">ROUND(F168/36,0)</f>
        <v>4306</v>
      </c>
      <c r="I168" s="69">
        <f t="shared" si="60"/>
        <v>951</v>
      </c>
      <c r="J168" s="99">
        <f t="shared" si="58"/>
        <v>5257</v>
      </c>
      <c r="K168" s="106">
        <f t="shared" si="59"/>
        <v>81798</v>
      </c>
    </row>
    <row r="169" spans="1:11" ht="15.75">
      <c r="A169" s="14">
        <v>7</v>
      </c>
      <c r="B169" s="57" t="s">
        <v>149</v>
      </c>
      <c r="C169" s="58" t="s">
        <v>271</v>
      </c>
      <c r="D169" s="64">
        <v>11</v>
      </c>
      <c r="E169" s="58" t="s">
        <v>39</v>
      </c>
      <c r="F169" s="89">
        <v>40600</v>
      </c>
      <c r="G169" s="82">
        <v>22552</v>
      </c>
      <c r="H169" s="83">
        <f t="shared" si="62"/>
        <v>1128</v>
      </c>
      <c r="I169" s="84">
        <f>ROUND(G169*11.5%*31/365,0)</f>
        <v>220</v>
      </c>
      <c r="J169" s="101">
        <f>SUM(H169:I169)</f>
        <v>1348</v>
      </c>
      <c r="K169" s="106">
        <f t="shared" si="59"/>
        <v>21424</v>
      </c>
    </row>
    <row r="170" spans="1:11" ht="16.5">
      <c r="A170" s="34"/>
      <c r="B170" s="13" t="s">
        <v>4</v>
      </c>
      <c r="C170" s="20"/>
      <c r="D170" s="46"/>
      <c r="E170" s="20"/>
      <c r="F170" s="72">
        <f t="shared" ref="F170:K170" si="63">SUM(F163:F169)</f>
        <v>825600</v>
      </c>
      <c r="G170" s="72">
        <f t="shared" si="63"/>
        <v>528537</v>
      </c>
      <c r="H170" s="72">
        <f t="shared" si="63"/>
        <v>27030</v>
      </c>
      <c r="I170" s="72">
        <f t="shared" si="63"/>
        <v>5807</v>
      </c>
      <c r="J170" s="72">
        <f t="shared" si="63"/>
        <v>32837</v>
      </c>
      <c r="K170" s="72">
        <f t="shared" si="63"/>
        <v>501507</v>
      </c>
    </row>
    <row r="171" spans="1:11" ht="16.5">
      <c r="A171" s="34"/>
      <c r="B171" s="29"/>
      <c r="C171" s="30"/>
      <c r="D171" s="32"/>
      <c r="E171" s="32"/>
      <c r="F171" s="74"/>
      <c r="G171" s="74"/>
      <c r="H171" s="74"/>
      <c r="I171" s="74"/>
      <c r="J171" s="74"/>
      <c r="K171" s="100"/>
    </row>
    <row r="172" spans="1:11" ht="16.5">
      <c r="A172" s="34"/>
      <c r="B172" s="29" t="s">
        <v>296</v>
      </c>
      <c r="C172" s="30"/>
      <c r="D172" s="30"/>
      <c r="E172" s="30"/>
      <c r="F172" s="78"/>
      <c r="G172" s="79"/>
      <c r="H172" s="74"/>
      <c r="I172" s="80"/>
      <c r="J172" s="74"/>
      <c r="K172" s="55"/>
    </row>
    <row r="173" spans="1:11" ht="16.5">
      <c r="A173" s="14">
        <v>1</v>
      </c>
      <c r="B173" s="67" t="s">
        <v>295</v>
      </c>
      <c r="C173" s="16" t="s">
        <v>164</v>
      </c>
      <c r="D173" s="22">
        <v>282</v>
      </c>
      <c r="E173" s="22" t="s">
        <v>78</v>
      </c>
      <c r="F173" s="85">
        <v>100000</v>
      </c>
      <c r="G173" s="77">
        <v>58330</v>
      </c>
      <c r="H173" s="71">
        <f>ROUND(F173/36,0)</f>
        <v>2778</v>
      </c>
      <c r="I173" s="69">
        <f>ROUND(G173*13%*31/365,0)</f>
        <v>644</v>
      </c>
      <c r="J173" s="104">
        <f>SUM(H173:I173)</f>
        <v>3422</v>
      </c>
      <c r="K173" s="106">
        <f t="shared" ref="K173:K180" si="64">G173-H173</f>
        <v>55552</v>
      </c>
    </row>
    <row r="174" spans="1:11" ht="16.5">
      <c r="A174" s="138"/>
      <c r="B174" s="139"/>
      <c r="C174" s="140"/>
      <c r="D174" s="141"/>
      <c r="E174" s="141"/>
      <c r="F174" s="142">
        <f>SUM(F173)</f>
        <v>100000</v>
      </c>
      <c r="G174" s="142">
        <f t="shared" ref="G174:K174" si="65">SUM(G173)</f>
        <v>58330</v>
      </c>
      <c r="H174" s="142">
        <f t="shared" si="65"/>
        <v>2778</v>
      </c>
      <c r="I174" s="142">
        <f t="shared" si="65"/>
        <v>644</v>
      </c>
      <c r="J174" s="142">
        <f t="shared" si="65"/>
        <v>3422</v>
      </c>
      <c r="K174" s="142">
        <f t="shared" si="65"/>
        <v>55552</v>
      </c>
    </row>
    <row r="175" spans="1:11" ht="16.5">
      <c r="A175" s="151"/>
      <c r="B175" s="152"/>
      <c r="C175" s="153"/>
      <c r="D175" s="154"/>
      <c r="E175" s="154"/>
      <c r="F175" s="137"/>
      <c r="G175" s="137"/>
      <c r="H175" s="137"/>
      <c r="I175" s="137"/>
      <c r="J175" s="137"/>
      <c r="K175" s="155"/>
    </row>
    <row r="176" spans="1:11" ht="16.5">
      <c r="A176" s="143"/>
      <c r="B176" s="29" t="s">
        <v>162</v>
      </c>
      <c r="C176" s="144"/>
      <c r="D176" s="145"/>
      <c r="E176" s="145"/>
      <c r="F176" s="146"/>
      <c r="G176" s="147"/>
      <c r="H176" s="148"/>
      <c r="I176" s="94"/>
      <c r="J176" s="149"/>
      <c r="K176" s="150"/>
    </row>
    <row r="177" spans="1:11" ht="16.5">
      <c r="A177" s="14">
        <v>1</v>
      </c>
      <c r="B177" s="67" t="s">
        <v>163</v>
      </c>
      <c r="C177" s="16" t="s">
        <v>200</v>
      </c>
      <c r="D177" s="22">
        <v>283</v>
      </c>
      <c r="E177" s="22" t="s">
        <v>78</v>
      </c>
      <c r="F177" s="85">
        <v>100000</v>
      </c>
      <c r="G177" s="77">
        <v>58330</v>
      </c>
      <c r="H177" s="71">
        <f>ROUND(F177/36,0)</f>
        <v>2778</v>
      </c>
      <c r="I177" s="69">
        <f>ROUND(G177*13%*31/365,0)</f>
        <v>644</v>
      </c>
      <c r="J177" s="104">
        <f>SUM(H177:I177)</f>
        <v>3422</v>
      </c>
      <c r="K177" s="106">
        <f t="shared" si="64"/>
        <v>55552</v>
      </c>
    </row>
    <row r="178" spans="1:11" ht="16.5">
      <c r="A178" s="14">
        <v>2</v>
      </c>
      <c r="B178" s="67" t="s">
        <v>227</v>
      </c>
      <c r="C178" s="16" t="s">
        <v>235</v>
      </c>
      <c r="D178" s="22">
        <v>357</v>
      </c>
      <c r="E178" s="22" t="s">
        <v>78</v>
      </c>
      <c r="F178" s="85">
        <v>54000</v>
      </c>
      <c r="G178" s="77">
        <v>37500</v>
      </c>
      <c r="H178" s="71">
        <f>ROUND(F178/36,0)</f>
        <v>1500</v>
      </c>
      <c r="I178" s="69">
        <f t="shared" ref="I178:I180" si="66">ROUND(G178*13%*31/365,0)</f>
        <v>414</v>
      </c>
      <c r="J178" s="104">
        <f>SUM(H178:I178)</f>
        <v>1914</v>
      </c>
      <c r="K178" s="106">
        <f t="shared" si="64"/>
        <v>36000</v>
      </c>
    </row>
    <row r="179" spans="1:11" ht="16.5">
      <c r="A179" s="14">
        <v>3</v>
      </c>
      <c r="B179" s="67" t="s">
        <v>227</v>
      </c>
      <c r="C179" s="16" t="s">
        <v>228</v>
      </c>
      <c r="D179" s="22">
        <v>353</v>
      </c>
      <c r="E179" s="22" t="s">
        <v>78</v>
      </c>
      <c r="F179" s="85">
        <v>68000</v>
      </c>
      <c r="G179" s="77">
        <v>45332</v>
      </c>
      <c r="H179" s="71">
        <f>ROUND(F179/36,0)</f>
        <v>1889</v>
      </c>
      <c r="I179" s="69">
        <f t="shared" si="66"/>
        <v>501</v>
      </c>
      <c r="J179" s="104">
        <f>SUM(H179:I179)</f>
        <v>2390</v>
      </c>
      <c r="K179" s="106">
        <f t="shared" si="64"/>
        <v>43443</v>
      </c>
    </row>
    <row r="180" spans="1:11" ht="16.5">
      <c r="A180" s="14">
        <v>4</v>
      </c>
      <c r="B180" s="67" t="s">
        <v>227</v>
      </c>
      <c r="C180" s="16" t="s">
        <v>258</v>
      </c>
      <c r="D180" s="22">
        <v>383</v>
      </c>
      <c r="E180" s="22" t="s">
        <v>78</v>
      </c>
      <c r="F180" s="85">
        <v>90000</v>
      </c>
      <c r="G180" s="77">
        <v>70000</v>
      </c>
      <c r="H180" s="71">
        <f>ROUND(F180/36,0)</f>
        <v>2500</v>
      </c>
      <c r="I180" s="69">
        <f t="shared" si="66"/>
        <v>773</v>
      </c>
      <c r="J180" s="104">
        <f>SUM(H180:I180)</f>
        <v>3273</v>
      </c>
      <c r="K180" s="106">
        <f t="shared" si="64"/>
        <v>67500</v>
      </c>
    </row>
    <row r="181" spans="1:11" ht="16.5">
      <c r="A181" s="34"/>
      <c r="B181" s="56" t="s">
        <v>4</v>
      </c>
      <c r="C181" s="30"/>
      <c r="D181" s="30"/>
      <c r="E181" s="30"/>
      <c r="F181" s="97">
        <f>SUM(F177:F180)</f>
        <v>312000</v>
      </c>
      <c r="G181" s="97">
        <f t="shared" ref="G181:K181" si="67">SUM(G177:G180)</f>
        <v>211162</v>
      </c>
      <c r="H181" s="97">
        <f t="shared" si="67"/>
        <v>8667</v>
      </c>
      <c r="I181" s="97">
        <f t="shared" si="67"/>
        <v>2332</v>
      </c>
      <c r="J181" s="97">
        <f t="shared" si="67"/>
        <v>10999</v>
      </c>
      <c r="K181" s="97">
        <f t="shared" si="67"/>
        <v>202495</v>
      </c>
    </row>
    <row r="182" spans="1:11" ht="16.5">
      <c r="A182" s="34"/>
      <c r="B182" s="29"/>
      <c r="C182" s="30"/>
      <c r="D182" s="30"/>
      <c r="E182" s="30"/>
      <c r="F182" s="91"/>
      <c r="G182" s="91"/>
      <c r="H182" s="74"/>
      <c r="I182" s="74"/>
      <c r="J182" s="74"/>
      <c r="K182" s="133"/>
    </row>
    <row r="183" spans="1:11" ht="16.5">
      <c r="A183" s="34"/>
      <c r="B183" s="29" t="s">
        <v>281</v>
      </c>
      <c r="C183" s="30"/>
      <c r="D183" s="30"/>
      <c r="E183" s="30"/>
      <c r="F183" s="78"/>
      <c r="G183" s="79"/>
      <c r="H183" s="74"/>
      <c r="I183" s="80"/>
      <c r="J183" s="74"/>
      <c r="K183" s="55"/>
    </row>
    <row r="184" spans="1:11" ht="16.5">
      <c r="A184" s="14">
        <v>1</v>
      </c>
      <c r="B184" s="67" t="s">
        <v>281</v>
      </c>
      <c r="C184" s="16" t="s">
        <v>206</v>
      </c>
      <c r="D184" s="22">
        <v>324</v>
      </c>
      <c r="E184" s="22" t="s">
        <v>78</v>
      </c>
      <c r="F184" s="85">
        <v>110000</v>
      </c>
      <c r="G184" s="77">
        <v>67216</v>
      </c>
      <c r="H184" s="71">
        <f>ROUND(F184/36,0)</f>
        <v>3056</v>
      </c>
      <c r="I184" s="69">
        <f>ROUND(G184*13%*31/365,0)</f>
        <v>742</v>
      </c>
      <c r="J184" s="104">
        <f>SUM(H184:I184)</f>
        <v>3798</v>
      </c>
      <c r="K184" s="106">
        <f t="shared" ref="K184" si="68">G184-H184</f>
        <v>64160</v>
      </c>
    </row>
    <row r="185" spans="1:11" ht="16.5">
      <c r="A185" s="34"/>
      <c r="B185" s="56" t="s">
        <v>4</v>
      </c>
      <c r="C185" s="30"/>
      <c r="D185" s="30"/>
      <c r="E185" s="30"/>
      <c r="F185" s="97">
        <f t="shared" ref="F185:K185" si="69">SUM(F184:F184)</f>
        <v>110000</v>
      </c>
      <c r="G185" s="97">
        <f t="shared" si="69"/>
        <v>67216</v>
      </c>
      <c r="H185" s="72">
        <f t="shared" si="69"/>
        <v>3056</v>
      </c>
      <c r="I185" s="72">
        <f t="shared" si="69"/>
        <v>742</v>
      </c>
      <c r="J185" s="72">
        <f t="shared" si="69"/>
        <v>3798</v>
      </c>
      <c r="K185" s="131">
        <f t="shared" si="69"/>
        <v>64160</v>
      </c>
    </row>
    <row r="186" spans="1:11" ht="16.5">
      <c r="A186" s="34"/>
      <c r="B186" s="29"/>
      <c r="C186" s="30"/>
      <c r="D186" s="30"/>
      <c r="E186" s="30"/>
      <c r="F186" s="97"/>
      <c r="G186" s="97"/>
      <c r="H186" s="72"/>
      <c r="I186" s="72"/>
      <c r="J186" s="72"/>
      <c r="K186" s="131"/>
    </row>
    <row r="187" spans="1:11" ht="17.25" thickBot="1">
      <c r="A187" s="34"/>
      <c r="B187" s="29"/>
      <c r="C187" s="30"/>
      <c r="D187" s="30"/>
      <c r="E187" s="30"/>
      <c r="F187" s="97"/>
      <c r="G187" s="97"/>
      <c r="H187" s="72"/>
      <c r="I187" s="72"/>
      <c r="J187" s="72"/>
      <c r="K187" s="131"/>
    </row>
    <row r="188" spans="1:11" ht="17.25" thickBot="1">
      <c r="B188" s="51" t="s">
        <v>20</v>
      </c>
      <c r="C188" s="39"/>
      <c r="D188" s="39"/>
      <c r="E188" s="39"/>
      <c r="F188" s="72">
        <f>SUM(F7+F29+F43+F56+F69+F86+F90+F100+F126+F117+F121+F146+F160+F170+F174+F181+F185)</f>
        <v>13604600</v>
      </c>
      <c r="G188" s="72">
        <f t="shared" ref="G188:K188" si="70">SUM(G7+G29+G43+G56+G69+G86+G90+G100+G126+G117+G121+G146+G160+G170+G174+G181+G185)</f>
        <v>7754945</v>
      </c>
      <c r="H188" s="72">
        <f t="shared" si="70"/>
        <v>398085</v>
      </c>
      <c r="I188" s="72">
        <f t="shared" si="70"/>
        <v>85558</v>
      </c>
      <c r="J188" s="72">
        <f t="shared" si="70"/>
        <v>483643</v>
      </c>
      <c r="K188" s="72">
        <f t="shared" si="70"/>
        <v>7356860</v>
      </c>
    </row>
    <row r="189" spans="1:11">
      <c r="B189" s="2"/>
      <c r="C189" s="2"/>
      <c r="D189" s="3"/>
      <c r="E189" s="3"/>
      <c r="F189" s="3"/>
      <c r="G189" s="3"/>
    </row>
    <row r="190" spans="1:11">
      <c r="B190" s="2"/>
      <c r="C190" s="2"/>
      <c r="D190" s="3"/>
      <c r="E190" s="3"/>
      <c r="F190" s="3"/>
      <c r="G190" s="3"/>
    </row>
    <row r="191" spans="1:11" ht="18.75">
      <c r="E191" s="4"/>
      <c r="F191" s="1"/>
      <c r="G191" s="1"/>
    </row>
    <row r="192" spans="1:11">
      <c r="F192" s="1"/>
      <c r="G192" s="1"/>
    </row>
    <row r="194" spans="2:2" ht="16.5">
      <c r="B194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4" max="10" man="1"/>
    <brk id="91" max="10" man="1"/>
    <brk id="150" max="1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dimension ref="A1:M193"/>
  <sheetViews>
    <sheetView view="pageBreakPreview" zoomScaleSheetLayoutView="10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292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86110</v>
      </c>
      <c r="H5" s="71">
        <f t="shared" ref="H5" si="0">ROUND(F5/36,0)</f>
        <v>2778</v>
      </c>
      <c r="I5" s="69">
        <f>ROUND(G5*13%*30/365,0)</f>
        <v>920</v>
      </c>
      <c r="J5" s="71">
        <f t="shared" ref="J5:J6" si="1">SUM(H5:I5)</f>
        <v>3698</v>
      </c>
      <c r="K5" s="135">
        <f t="shared" ref="K5:K6" si="2">G5-H5</f>
        <v>83332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279310</v>
      </c>
      <c r="H6" s="71">
        <v>10345</v>
      </c>
      <c r="I6" s="69">
        <f>ROUND(G6*13%*30/365,0)</f>
        <v>2984</v>
      </c>
      <c r="J6" s="71">
        <f t="shared" si="1"/>
        <v>13329</v>
      </c>
      <c r="K6" s="135">
        <f t="shared" si="2"/>
        <v>268965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3">SUM(F5:F6)</f>
        <v>400000</v>
      </c>
      <c r="G7" s="128">
        <f t="shared" si="3"/>
        <v>365420</v>
      </c>
      <c r="H7" s="134">
        <f t="shared" si="3"/>
        <v>13123</v>
      </c>
      <c r="I7" s="134">
        <f t="shared" si="3"/>
        <v>3904</v>
      </c>
      <c r="J7" s="134">
        <f t="shared" si="3"/>
        <v>17027</v>
      </c>
      <c r="K7" s="136">
        <f t="shared" si="3"/>
        <v>352297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29174</v>
      </c>
      <c r="H9" s="71">
        <f>ROUND(F9/36,0)</f>
        <v>2083</v>
      </c>
      <c r="I9" s="69">
        <f>ROUND(G9*13%*30/365,0)</f>
        <v>312</v>
      </c>
      <c r="J9" s="71">
        <f t="shared" ref="J9:J26" si="4">SUM(H9:I9)</f>
        <v>2395</v>
      </c>
      <c r="K9" s="106">
        <f t="shared" ref="K9:K28" si="5">G9-H9</f>
        <v>27091</v>
      </c>
    </row>
    <row r="10" spans="1:11" ht="15.75">
      <c r="A10" s="15">
        <v>2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250278</v>
      </c>
      <c r="H10" s="71">
        <f>ROUND(F10/36,0)</f>
        <v>7361</v>
      </c>
      <c r="I10" s="69">
        <f t="shared" ref="I10:I28" si="6">ROUND(G10*13%*30/365,0)</f>
        <v>2674</v>
      </c>
      <c r="J10" s="71">
        <f t="shared" si="4"/>
        <v>10035</v>
      </c>
      <c r="K10" s="106">
        <f t="shared" si="5"/>
        <v>242917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38884</v>
      </c>
      <c r="H11" s="71">
        <f t="shared" ref="H11:H21" si="7">ROUND(F11/36,0)</f>
        <v>2778</v>
      </c>
      <c r="I11" s="69">
        <f t="shared" si="6"/>
        <v>415</v>
      </c>
      <c r="J11" s="71">
        <f t="shared" si="4"/>
        <v>3193</v>
      </c>
      <c r="K11" s="106">
        <f t="shared" si="5"/>
        <v>36106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47500</v>
      </c>
      <c r="H12" s="71">
        <f>ROUND(F12/36,0)</f>
        <v>2500</v>
      </c>
      <c r="I12" s="69">
        <f t="shared" si="6"/>
        <v>508</v>
      </c>
      <c r="J12" s="71">
        <f t="shared" si="4"/>
        <v>3008</v>
      </c>
      <c r="K12" s="106">
        <f t="shared" si="5"/>
        <v>45000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18750</v>
      </c>
      <c r="H13" s="71">
        <f t="shared" si="7"/>
        <v>1250</v>
      </c>
      <c r="I13" s="69">
        <f t="shared" si="6"/>
        <v>200</v>
      </c>
      <c r="J13" s="71">
        <f t="shared" si="4"/>
        <v>1450</v>
      </c>
      <c r="K13" s="106">
        <f t="shared" si="5"/>
        <v>17500</v>
      </c>
    </row>
    <row r="14" spans="1:11" ht="15.75">
      <c r="A14" s="15">
        <v>6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44440</v>
      </c>
      <c r="H14" s="71">
        <f t="shared" si="7"/>
        <v>2778</v>
      </c>
      <c r="I14" s="69">
        <f t="shared" si="6"/>
        <v>475</v>
      </c>
      <c r="J14" s="71">
        <f t="shared" si="4"/>
        <v>3253</v>
      </c>
      <c r="K14" s="106">
        <f t="shared" si="5"/>
        <v>41662</v>
      </c>
    </row>
    <row r="15" spans="1:11" ht="16.5">
      <c r="A15" s="15">
        <v>7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37780</v>
      </c>
      <c r="H15" s="71">
        <f t="shared" si="7"/>
        <v>2361</v>
      </c>
      <c r="I15" s="69">
        <f t="shared" si="6"/>
        <v>404</v>
      </c>
      <c r="J15" s="71">
        <f t="shared" si="4"/>
        <v>2765</v>
      </c>
      <c r="K15" s="106">
        <f t="shared" si="5"/>
        <v>35419</v>
      </c>
    </row>
    <row r="16" spans="1:11" ht="15.75">
      <c r="A16" s="15">
        <v>8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40000</v>
      </c>
      <c r="H16" s="71">
        <f t="shared" si="7"/>
        <v>2500</v>
      </c>
      <c r="I16" s="69">
        <f t="shared" si="6"/>
        <v>427</v>
      </c>
      <c r="J16" s="71">
        <f t="shared" si="4"/>
        <v>2927</v>
      </c>
      <c r="K16" s="106">
        <f t="shared" si="5"/>
        <v>37500</v>
      </c>
    </row>
    <row r="17" spans="1:11" ht="15.75">
      <c r="A17" s="15">
        <v>9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46558</v>
      </c>
      <c r="H17" s="71">
        <f>ROUND(F17/29,0)</f>
        <v>3103</v>
      </c>
      <c r="I17" s="69">
        <f t="shared" si="6"/>
        <v>497</v>
      </c>
      <c r="J17" s="71">
        <f t="shared" si="4"/>
        <v>3600</v>
      </c>
      <c r="K17" s="106">
        <f t="shared" si="5"/>
        <v>43455</v>
      </c>
    </row>
    <row r="18" spans="1:11" ht="15.75">
      <c r="A18" s="15">
        <v>10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46672</v>
      </c>
      <c r="H18" s="71">
        <f>ROUND(F18/30,0)</f>
        <v>3333</v>
      </c>
      <c r="I18" s="69">
        <f t="shared" si="6"/>
        <v>499</v>
      </c>
      <c r="J18" s="71">
        <f t="shared" si="4"/>
        <v>3832</v>
      </c>
      <c r="K18" s="106">
        <f t="shared" si="5"/>
        <v>43339</v>
      </c>
    </row>
    <row r="19" spans="1:11" ht="15.75">
      <c r="A19" s="15">
        <v>11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46672</v>
      </c>
      <c r="H19" s="71">
        <f>ROUND(F19/30,0)</f>
        <v>3333</v>
      </c>
      <c r="I19" s="69">
        <f t="shared" si="6"/>
        <v>499</v>
      </c>
      <c r="J19" s="71">
        <f t="shared" si="4"/>
        <v>3832</v>
      </c>
      <c r="K19" s="106">
        <f t="shared" si="5"/>
        <v>43339</v>
      </c>
    </row>
    <row r="20" spans="1:11" ht="15.75">
      <c r="A20" s="15">
        <v>12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111770</v>
      </c>
      <c r="H20" s="71">
        <f>ROUND(F20/34,0)</f>
        <v>5882</v>
      </c>
      <c r="I20" s="69">
        <f t="shared" si="6"/>
        <v>1194</v>
      </c>
      <c r="J20" s="71">
        <f t="shared" si="4"/>
        <v>7076</v>
      </c>
      <c r="K20" s="106">
        <f t="shared" si="5"/>
        <v>105888</v>
      </c>
    </row>
    <row r="21" spans="1:11" ht="15.75">
      <c r="A21" s="15">
        <v>13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91662</v>
      </c>
      <c r="H21" s="71">
        <f t="shared" si="7"/>
        <v>4167</v>
      </c>
      <c r="I21" s="69">
        <f t="shared" si="6"/>
        <v>979</v>
      </c>
      <c r="J21" s="71">
        <f t="shared" si="4"/>
        <v>5146</v>
      </c>
      <c r="K21" s="106">
        <f t="shared" si="5"/>
        <v>87495</v>
      </c>
    </row>
    <row r="22" spans="1:11" ht="15.75">
      <c r="A22" s="15">
        <v>14</v>
      </c>
      <c r="B22" s="14" t="s">
        <v>128</v>
      </c>
      <c r="C22" s="16" t="s">
        <v>167</v>
      </c>
      <c r="D22" s="17">
        <v>292</v>
      </c>
      <c r="E22" s="16" t="s">
        <v>38</v>
      </c>
      <c r="F22" s="70">
        <v>100000</v>
      </c>
      <c r="G22" s="77">
        <v>36370</v>
      </c>
      <c r="H22" s="71">
        <f>ROUND(F22/22,0)</f>
        <v>4545</v>
      </c>
      <c r="I22" s="69">
        <f t="shared" si="6"/>
        <v>389</v>
      </c>
      <c r="J22" s="71">
        <f t="shared" si="4"/>
        <v>4934</v>
      </c>
      <c r="K22" s="106">
        <f t="shared" si="5"/>
        <v>31825</v>
      </c>
    </row>
    <row r="23" spans="1:11" ht="15.75">
      <c r="A23" s="15">
        <v>15</v>
      </c>
      <c r="B23" s="14" t="s">
        <v>190</v>
      </c>
      <c r="C23" s="16" t="s">
        <v>191</v>
      </c>
      <c r="D23" s="17">
        <v>314</v>
      </c>
      <c r="E23" s="16" t="s">
        <v>38</v>
      </c>
      <c r="F23" s="70">
        <v>115000</v>
      </c>
      <c r="G23" s="77">
        <v>70284</v>
      </c>
      <c r="H23" s="71">
        <f>ROUND(F23/36,0)</f>
        <v>3194</v>
      </c>
      <c r="I23" s="69">
        <f t="shared" si="6"/>
        <v>751</v>
      </c>
      <c r="J23" s="71">
        <f t="shared" si="4"/>
        <v>3945</v>
      </c>
      <c r="K23" s="106">
        <f t="shared" si="5"/>
        <v>67090</v>
      </c>
    </row>
    <row r="24" spans="1:11" ht="15.75">
      <c r="A24" s="15">
        <v>16</v>
      </c>
      <c r="B24" s="14" t="s">
        <v>179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55885</v>
      </c>
      <c r="H24" s="71">
        <f>ROUND(F24/34,0)</f>
        <v>2941</v>
      </c>
      <c r="I24" s="69">
        <f t="shared" si="6"/>
        <v>597</v>
      </c>
      <c r="J24" s="71">
        <f t="shared" si="4"/>
        <v>3538</v>
      </c>
      <c r="K24" s="106">
        <f t="shared" si="5"/>
        <v>52944</v>
      </c>
    </row>
    <row r="25" spans="1:11" ht="15.75">
      <c r="A25" s="15">
        <v>17</v>
      </c>
      <c r="B25" s="14" t="s">
        <v>179</v>
      </c>
      <c r="C25" s="16" t="s">
        <v>180</v>
      </c>
      <c r="D25" s="17">
        <v>304</v>
      </c>
      <c r="E25" s="16" t="s">
        <v>38</v>
      </c>
      <c r="F25" s="70">
        <v>120000</v>
      </c>
      <c r="G25" s="77">
        <v>73338</v>
      </c>
      <c r="H25" s="71">
        <f>ROUND(F25/36,0)</f>
        <v>3333</v>
      </c>
      <c r="I25" s="69">
        <f t="shared" si="6"/>
        <v>784</v>
      </c>
      <c r="J25" s="71">
        <f t="shared" si="4"/>
        <v>4117</v>
      </c>
      <c r="K25" s="106">
        <f t="shared" si="5"/>
        <v>70005</v>
      </c>
    </row>
    <row r="26" spans="1:11" ht="15.75">
      <c r="A26" s="15">
        <v>18</v>
      </c>
      <c r="B26" s="14" t="s">
        <v>6</v>
      </c>
      <c r="C26" s="16" t="s">
        <v>255</v>
      </c>
      <c r="D26" s="17">
        <v>381</v>
      </c>
      <c r="E26" s="16" t="s">
        <v>38</v>
      </c>
      <c r="F26" s="70">
        <v>100000</v>
      </c>
      <c r="G26" s="77">
        <v>80554</v>
      </c>
      <c r="H26" s="71">
        <v>2778</v>
      </c>
      <c r="I26" s="69">
        <f t="shared" si="6"/>
        <v>861</v>
      </c>
      <c r="J26" s="71">
        <f t="shared" si="4"/>
        <v>3639</v>
      </c>
      <c r="K26" s="106">
        <f t="shared" si="5"/>
        <v>77776</v>
      </c>
    </row>
    <row r="27" spans="1:11" ht="15.75">
      <c r="A27" s="15">
        <v>19</v>
      </c>
      <c r="B27" s="14" t="s">
        <v>259</v>
      </c>
      <c r="C27" s="16" t="s">
        <v>261</v>
      </c>
      <c r="D27" s="17">
        <v>385</v>
      </c>
      <c r="E27" s="16" t="s">
        <v>38</v>
      </c>
      <c r="F27" s="70">
        <v>70000</v>
      </c>
      <c r="G27" s="77">
        <v>58336</v>
      </c>
      <c r="H27" s="71">
        <v>1944</v>
      </c>
      <c r="I27" s="69">
        <f t="shared" si="6"/>
        <v>623</v>
      </c>
      <c r="J27" s="71">
        <f>SUM(H27:I27)</f>
        <v>2567</v>
      </c>
      <c r="K27" s="106">
        <f t="shared" si="5"/>
        <v>56392</v>
      </c>
    </row>
    <row r="28" spans="1:11" ht="15.75">
      <c r="A28" s="15">
        <v>20</v>
      </c>
      <c r="B28" s="14" t="s">
        <v>259</v>
      </c>
      <c r="C28" s="16" t="s">
        <v>260</v>
      </c>
      <c r="D28" s="17">
        <v>386</v>
      </c>
      <c r="E28" s="16" t="s">
        <v>38</v>
      </c>
      <c r="F28" s="70">
        <v>125000</v>
      </c>
      <c r="G28" s="77">
        <v>104168</v>
      </c>
      <c r="H28" s="71">
        <v>3472</v>
      </c>
      <c r="I28" s="69">
        <f t="shared" si="6"/>
        <v>1113</v>
      </c>
      <c r="J28" s="71">
        <f>SUM(H28:I28)</f>
        <v>4585</v>
      </c>
      <c r="K28" s="106">
        <f t="shared" si="5"/>
        <v>100696</v>
      </c>
    </row>
    <row r="29" spans="1:11" ht="16.5">
      <c r="A29" s="15"/>
      <c r="B29" s="13" t="s">
        <v>4</v>
      </c>
      <c r="C29" s="20"/>
      <c r="D29" s="20"/>
      <c r="E29" s="20"/>
      <c r="F29" s="72">
        <f>SUM(F9:F28)</f>
        <v>2220000</v>
      </c>
      <c r="G29" s="72">
        <f t="shared" ref="G29:K29" si="8">SUM(G9:G28)</f>
        <v>1329075</v>
      </c>
      <c r="H29" s="72">
        <f t="shared" si="8"/>
        <v>65636</v>
      </c>
      <c r="I29" s="72">
        <f t="shared" si="8"/>
        <v>14201</v>
      </c>
      <c r="J29" s="72">
        <f t="shared" si="8"/>
        <v>79837</v>
      </c>
      <c r="K29" s="72">
        <f t="shared" si="8"/>
        <v>1263439</v>
      </c>
    </row>
    <row r="30" spans="1:11" ht="16.5">
      <c r="A30" s="28"/>
      <c r="B30" s="29"/>
      <c r="C30" s="30"/>
      <c r="D30" s="30"/>
      <c r="E30" s="30"/>
      <c r="F30" s="78"/>
      <c r="G30" s="79"/>
      <c r="H30" s="74"/>
      <c r="I30" s="80"/>
      <c r="J30" s="74"/>
      <c r="K30" s="106"/>
    </row>
    <row r="31" spans="1:11" ht="16.5">
      <c r="A31" s="28"/>
      <c r="B31" s="29" t="s">
        <v>10</v>
      </c>
      <c r="C31" s="30"/>
      <c r="D31" s="30"/>
      <c r="E31" s="30"/>
      <c r="F31" s="78"/>
      <c r="G31" s="79"/>
      <c r="H31" s="76"/>
      <c r="I31" s="80"/>
      <c r="J31" s="76"/>
      <c r="K31" s="55"/>
    </row>
    <row r="32" spans="1:11" ht="15.75">
      <c r="A32" s="15">
        <v>1</v>
      </c>
      <c r="B32" s="14" t="s">
        <v>10</v>
      </c>
      <c r="C32" s="16" t="s">
        <v>140</v>
      </c>
      <c r="D32" s="26" t="s">
        <v>141</v>
      </c>
      <c r="E32" s="16" t="s">
        <v>38</v>
      </c>
      <c r="F32" s="70">
        <v>250000</v>
      </c>
      <c r="G32" s="77">
        <v>131952</v>
      </c>
      <c r="H32" s="71">
        <v>6944</v>
      </c>
      <c r="I32" s="69">
        <f>ROUND(G32*13%*30/365,0)</f>
        <v>1410</v>
      </c>
      <c r="J32" s="99">
        <f t="shared" ref="J32:J42" si="9">SUM(H32:I32)</f>
        <v>8354</v>
      </c>
      <c r="K32" s="106">
        <f t="shared" ref="K32:K42" si="10">G32-H32</f>
        <v>125008</v>
      </c>
    </row>
    <row r="33" spans="1:11" ht="15.75">
      <c r="A33" s="15">
        <v>2</v>
      </c>
      <c r="B33" s="14" t="s">
        <v>91</v>
      </c>
      <c r="C33" s="16" t="s">
        <v>93</v>
      </c>
      <c r="D33" s="26" t="s">
        <v>95</v>
      </c>
      <c r="E33" s="16" t="s">
        <v>38</v>
      </c>
      <c r="F33" s="70">
        <v>25000</v>
      </c>
      <c r="G33" s="77">
        <v>12508</v>
      </c>
      <c r="H33" s="71">
        <v>694</v>
      </c>
      <c r="I33" s="69">
        <f t="shared" ref="I33:I42" si="11">ROUND(G33*13%*30/365,0)</f>
        <v>134</v>
      </c>
      <c r="J33" s="99">
        <f t="shared" si="9"/>
        <v>828</v>
      </c>
      <c r="K33" s="106">
        <f t="shared" si="10"/>
        <v>11814</v>
      </c>
    </row>
    <row r="34" spans="1:11" ht="15.75">
      <c r="A34" s="15">
        <v>3</v>
      </c>
      <c r="B34" s="14" t="s">
        <v>182</v>
      </c>
      <c r="C34" s="16" t="s">
        <v>50</v>
      </c>
      <c r="D34" s="26" t="s">
        <v>183</v>
      </c>
      <c r="E34" s="16" t="s">
        <v>38</v>
      </c>
      <c r="F34" s="70">
        <v>50000</v>
      </c>
      <c r="G34" s="77">
        <v>20079</v>
      </c>
      <c r="H34" s="71">
        <v>1389</v>
      </c>
      <c r="I34" s="69">
        <f t="shared" si="11"/>
        <v>215</v>
      </c>
      <c r="J34" s="99">
        <f t="shared" si="9"/>
        <v>1604</v>
      </c>
      <c r="K34" s="106">
        <f t="shared" si="10"/>
        <v>18690</v>
      </c>
    </row>
    <row r="35" spans="1:11" ht="15.75">
      <c r="A35" s="15">
        <v>4</v>
      </c>
      <c r="B35" s="14" t="s">
        <v>182</v>
      </c>
      <c r="C35" s="16" t="s">
        <v>194</v>
      </c>
      <c r="D35" s="26" t="s">
        <v>195</v>
      </c>
      <c r="E35" s="16" t="s">
        <v>38</v>
      </c>
      <c r="F35" s="70">
        <v>120000</v>
      </c>
      <c r="G35" s="77">
        <v>73338</v>
      </c>
      <c r="H35" s="71">
        <v>3333</v>
      </c>
      <c r="I35" s="69">
        <f t="shared" si="11"/>
        <v>784</v>
      </c>
      <c r="J35" s="99">
        <f t="shared" si="9"/>
        <v>4117</v>
      </c>
      <c r="K35" s="106">
        <f t="shared" si="10"/>
        <v>70005</v>
      </c>
    </row>
    <row r="36" spans="1:11" ht="15.75">
      <c r="A36" s="15">
        <v>5</v>
      </c>
      <c r="B36" s="14" t="s">
        <v>268</v>
      </c>
      <c r="C36" s="16" t="s">
        <v>202</v>
      </c>
      <c r="D36" s="26" t="s">
        <v>203</v>
      </c>
      <c r="E36" s="16" t="s">
        <v>38</v>
      </c>
      <c r="F36" s="70">
        <v>90000</v>
      </c>
      <c r="G36" s="77">
        <v>57500</v>
      </c>
      <c r="H36" s="71">
        <f t="shared" ref="H36:H37" si="12">ROUND(F36/36,0)</f>
        <v>2500</v>
      </c>
      <c r="I36" s="69">
        <f t="shared" si="11"/>
        <v>614</v>
      </c>
      <c r="J36" s="99">
        <f t="shared" si="9"/>
        <v>3114</v>
      </c>
      <c r="K36" s="106">
        <f t="shared" si="10"/>
        <v>55000</v>
      </c>
    </row>
    <row r="37" spans="1:11" ht="15.75">
      <c r="A37" s="15">
        <v>6</v>
      </c>
      <c r="B37" s="14" t="s">
        <v>182</v>
      </c>
      <c r="C37" s="16" t="s">
        <v>221</v>
      </c>
      <c r="D37" s="26" t="s">
        <v>219</v>
      </c>
      <c r="E37" s="16" t="s">
        <v>38</v>
      </c>
      <c r="F37" s="70">
        <v>85000</v>
      </c>
      <c r="G37" s="77">
        <v>59029</v>
      </c>
      <c r="H37" s="71">
        <f t="shared" si="12"/>
        <v>2361</v>
      </c>
      <c r="I37" s="69">
        <f t="shared" si="11"/>
        <v>631</v>
      </c>
      <c r="J37" s="99">
        <f t="shared" si="9"/>
        <v>2992</v>
      </c>
      <c r="K37" s="106">
        <f t="shared" si="10"/>
        <v>56668</v>
      </c>
    </row>
    <row r="38" spans="1:11" ht="15.75">
      <c r="A38" s="15">
        <v>7</v>
      </c>
      <c r="B38" s="14" t="s">
        <v>156</v>
      </c>
      <c r="C38" s="16" t="s">
        <v>226</v>
      </c>
      <c r="D38" s="26" t="s">
        <v>243</v>
      </c>
      <c r="E38" s="16" t="s">
        <v>38</v>
      </c>
      <c r="F38" s="70">
        <v>150000</v>
      </c>
      <c r="G38" s="77">
        <v>104163</v>
      </c>
      <c r="H38" s="71">
        <f>ROUND(F38/36,0)</f>
        <v>4167</v>
      </c>
      <c r="I38" s="69">
        <f t="shared" si="11"/>
        <v>1113</v>
      </c>
      <c r="J38" s="99">
        <f t="shared" si="9"/>
        <v>5280</v>
      </c>
      <c r="K38" s="106">
        <f t="shared" si="10"/>
        <v>99996</v>
      </c>
    </row>
    <row r="39" spans="1:11" ht="15.75">
      <c r="A39" s="15">
        <v>8</v>
      </c>
      <c r="B39" s="14" t="s">
        <v>120</v>
      </c>
      <c r="C39" s="16" t="s">
        <v>121</v>
      </c>
      <c r="D39" s="26" t="s">
        <v>136</v>
      </c>
      <c r="E39" s="16" t="s">
        <v>38</v>
      </c>
      <c r="F39" s="70">
        <v>100000</v>
      </c>
      <c r="G39" s="77">
        <v>50000</v>
      </c>
      <c r="H39" s="71">
        <f>ROUND(F39/32,0)</f>
        <v>3125</v>
      </c>
      <c r="I39" s="69">
        <f t="shared" si="11"/>
        <v>534</v>
      </c>
      <c r="J39" s="99">
        <f t="shared" si="9"/>
        <v>3659</v>
      </c>
      <c r="K39" s="106">
        <f t="shared" si="10"/>
        <v>46875</v>
      </c>
    </row>
    <row r="40" spans="1:11" ht="15.75">
      <c r="A40" s="15">
        <v>9</v>
      </c>
      <c r="B40" s="14" t="s">
        <v>120</v>
      </c>
      <c r="C40" s="16" t="s">
        <v>122</v>
      </c>
      <c r="D40" s="26" t="s">
        <v>123</v>
      </c>
      <c r="E40" s="16" t="s">
        <v>38</v>
      </c>
      <c r="F40" s="70">
        <v>90000</v>
      </c>
      <c r="G40" s="77">
        <v>50000</v>
      </c>
      <c r="H40" s="71">
        <f t="shared" ref="H40:H42" si="13">ROUND(F40/36,0)</f>
        <v>2500</v>
      </c>
      <c r="I40" s="69">
        <f t="shared" si="11"/>
        <v>534</v>
      </c>
      <c r="J40" s="99">
        <f t="shared" si="9"/>
        <v>3034</v>
      </c>
      <c r="K40" s="106">
        <f t="shared" si="10"/>
        <v>47500</v>
      </c>
    </row>
    <row r="41" spans="1:11" ht="15.75">
      <c r="A41" s="15">
        <v>10</v>
      </c>
      <c r="B41" s="14" t="s">
        <v>248</v>
      </c>
      <c r="C41" s="16" t="s">
        <v>249</v>
      </c>
      <c r="D41" s="26" t="s">
        <v>250</v>
      </c>
      <c r="E41" s="16" t="s">
        <v>38</v>
      </c>
      <c r="F41" s="70">
        <v>165000</v>
      </c>
      <c r="G41" s="77">
        <v>123753</v>
      </c>
      <c r="H41" s="71">
        <f t="shared" si="13"/>
        <v>4583</v>
      </c>
      <c r="I41" s="69">
        <f t="shared" si="11"/>
        <v>1322</v>
      </c>
      <c r="J41" s="99">
        <f t="shared" si="9"/>
        <v>5905</v>
      </c>
      <c r="K41" s="106">
        <f t="shared" si="10"/>
        <v>119170</v>
      </c>
    </row>
    <row r="42" spans="1:11" ht="15.75">
      <c r="A42" s="15">
        <v>11</v>
      </c>
      <c r="B42" s="14" t="s">
        <v>248</v>
      </c>
      <c r="C42" s="16" t="s">
        <v>251</v>
      </c>
      <c r="D42" s="26" t="s">
        <v>252</v>
      </c>
      <c r="E42" s="16" t="s">
        <v>38</v>
      </c>
      <c r="F42" s="70">
        <v>100000</v>
      </c>
      <c r="G42" s="77">
        <v>74998</v>
      </c>
      <c r="H42" s="71">
        <f t="shared" si="13"/>
        <v>2778</v>
      </c>
      <c r="I42" s="69">
        <f t="shared" si="11"/>
        <v>801</v>
      </c>
      <c r="J42" s="99">
        <f t="shared" si="9"/>
        <v>3579</v>
      </c>
      <c r="K42" s="106">
        <f t="shared" si="10"/>
        <v>72220</v>
      </c>
    </row>
    <row r="43" spans="1:11" ht="16.5">
      <c r="A43" s="15"/>
      <c r="B43" s="13" t="s">
        <v>4</v>
      </c>
      <c r="C43" s="20"/>
      <c r="D43" s="20"/>
      <c r="E43" s="20"/>
      <c r="F43" s="72">
        <f t="shared" ref="F43:K43" si="14">SUM(F32:F42)</f>
        <v>1225000</v>
      </c>
      <c r="G43" s="72">
        <f>SUM(G32:G42)</f>
        <v>757320</v>
      </c>
      <c r="H43" s="72">
        <f t="shared" si="14"/>
        <v>34374</v>
      </c>
      <c r="I43" s="72">
        <f>SUM(I32:I42)</f>
        <v>8092</v>
      </c>
      <c r="J43" s="72">
        <f>SUM(J32:J42)</f>
        <v>42466</v>
      </c>
      <c r="K43" s="72">
        <f t="shared" si="14"/>
        <v>722946</v>
      </c>
    </row>
    <row r="44" spans="1:11" ht="16.5">
      <c r="A44" s="28"/>
      <c r="B44" s="29"/>
      <c r="C44" s="30"/>
      <c r="D44" s="30"/>
      <c r="E44" s="30"/>
      <c r="F44" s="78"/>
      <c r="G44" s="79"/>
      <c r="H44" s="74"/>
      <c r="I44" s="80"/>
      <c r="J44" s="74"/>
      <c r="K44" s="55"/>
    </row>
    <row r="45" spans="1:11" ht="16.5">
      <c r="A45" s="28"/>
      <c r="B45" s="29" t="s">
        <v>11</v>
      </c>
      <c r="C45" s="30"/>
      <c r="D45" s="30"/>
      <c r="E45" s="30"/>
      <c r="F45" s="78"/>
      <c r="G45" s="79"/>
      <c r="H45" s="76"/>
      <c r="I45" s="80"/>
      <c r="J45" s="76"/>
      <c r="K45" s="55"/>
    </row>
    <row r="46" spans="1:11" ht="15.75">
      <c r="A46" s="15">
        <v>1</v>
      </c>
      <c r="B46" s="14" t="s">
        <v>12</v>
      </c>
      <c r="C46" s="16" t="s">
        <v>40</v>
      </c>
      <c r="D46" s="19">
        <v>110</v>
      </c>
      <c r="E46" s="16" t="s">
        <v>38</v>
      </c>
      <c r="F46" s="70">
        <v>175000</v>
      </c>
      <c r="G46" s="77">
        <v>68058</v>
      </c>
      <c r="H46" s="71">
        <f t="shared" ref="H46:H53" si="15">ROUND(F46/36,0)</f>
        <v>4861</v>
      </c>
      <c r="I46" s="69">
        <f>ROUND(G46*13%*30/365,0)</f>
        <v>727</v>
      </c>
      <c r="J46" s="99">
        <f t="shared" ref="J46:J56" si="16">SUM(H46:I46)</f>
        <v>5588</v>
      </c>
      <c r="K46" s="106">
        <f t="shared" ref="K46:K56" si="17">G46-H46</f>
        <v>63197</v>
      </c>
    </row>
    <row r="47" spans="1:11" ht="15.75">
      <c r="A47" s="15">
        <v>2</v>
      </c>
      <c r="B47" s="14" t="s">
        <v>12</v>
      </c>
      <c r="C47" s="16" t="s">
        <v>41</v>
      </c>
      <c r="D47" s="19">
        <v>111</v>
      </c>
      <c r="E47" s="16" t="s">
        <v>38</v>
      </c>
      <c r="F47" s="70">
        <v>165000</v>
      </c>
      <c r="G47" s="77">
        <v>64174</v>
      </c>
      <c r="H47" s="71">
        <f t="shared" si="15"/>
        <v>4583</v>
      </c>
      <c r="I47" s="69">
        <f t="shared" ref="I47:I56" si="18">ROUND(G47*13%*30/365,0)</f>
        <v>686</v>
      </c>
      <c r="J47" s="99">
        <f t="shared" si="16"/>
        <v>5269</v>
      </c>
      <c r="K47" s="106">
        <f t="shared" si="17"/>
        <v>59591</v>
      </c>
    </row>
    <row r="48" spans="1:11" ht="15.75">
      <c r="A48" s="15">
        <v>3</v>
      </c>
      <c r="B48" s="14" t="s">
        <v>11</v>
      </c>
      <c r="C48" s="16" t="s">
        <v>42</v>
      </c>
      <c r="D48" s="19">
        <v>112</v>
      </c>
      <c r="E48" s="16" t="s">
        <v>38</v>
      </c>
      <c r="F48" s="70">
        <v>125000</v>
      </c>
      <c r="G48" s="77">
        <v>48616</v>
      </c>
      <c r="H48" s="71">
        <f t="shared" si="15"/>
        <v>3472</v>
      </c>
      <c r="I48" s="69">
        <f t="shared" si="18"/>
        <v>519</v>
      </c>
      <c r="J48" s="99">
        <f t="shared" si="16"/>
        <v>3991</v>
      </c>
      <c r="K48" s="106">
        <f t="shared" si="17"/>
        <v>45144</v>
      </c>
    </row>
    <row r="49" spans="1:11" ht="15.75">
      <c r="A49" s="15">
        <v>4</v>
      </c>
      <c r="B49" s="14" t="s">
        <v>11</v>
      </c>
      <c r="C49" s="16" t="s">
        <v>43</v>
      </c>
      <c r="D49" s="19">
        <v>113</v>
      </c>
      <c r="E49" s="16" t="s">
        <v>38</v>
      </c>
      <c r="F49" s="70">
        <v>100000</v>
      </c>
      <c r="G49" s="77">
        <v>38884</v>
      </c>
      <c r="H49" s="71">
        <f t="shared" si="15"/>
        <v>2778</v>
      </c>
      <c r="I49" s="69">
        <f t="shared" si="18"/>
        <v>415</v>
      </c>
      <c r="J49" s="99">
        <f t="shared" si="16"/>
        <v>3193</v>
      </c>
      <c r="K49" s="106">
        <f t="shared" si="17"/>
        <v>36106</v>
      </c>
    </row>
    <row r="50" spans="1:11" ht="15.75">
      <c r="A50" s="15">
        <v>5</v>
      </c>
      <c r="B50" s="14" t="s">
        <v>11</v>
      </c>
      <c r="C50" s="16" t="s">
        <v>44</v>
      </c>
      <c r="D50" s="19">
        <v>114</v>
      </c>
      <c r="E50" s="16" t="s">
        <v>38</v>
      </c>
      <c r="F50" s="70">
        <v>40000</v>
      </c>
      <c r="G50" s="77">
        <v>4</v>
      </c>
      <c r="H50" s="71">
        <v>4</v>
      </c>
      <c r="I50" s="69">
        <f t="shared" si="18"/>
        <v>0</v>
      </c>
      <c r="J50" s="99">
        <f t="shared" si="16"/>
        <v>4</v>
      </c>
      <c r="K50" s="106">
        <f t="shared" si="17"/>
        <v>0</v>
      </c>
    </row>
    <row r="51" spans="1:11" ht="15.75">
      <c r="A51" s="15">
        <v>6</v>
      </c>
      <c r="B51" s="14" t="s">
        <v>12</v>
      </c>
      <c r="C51" s="16" t="s">
        <v>45</v>
      </c>
      <c r="D51" s="19">
        <v>116</v>
      </c>
      <c r="E51" s="16" t="s">
        <v>38</v>
      </c>
      <c r="F51" s="70">
        <v>125000</v>
      </c>
      <c r="G51" s="77">
        <v>48616</v>
      </c>
      <c r="H51" s="71">
        <f>ROUND(F51/36,0)</f>
        <v>3472</v>
      </c>
      <c r="I51" s="69">
        <f t="shared" si="18"/>
        <v>519</v>
      </c>
      <c r="J51" s="99">
        <f t="shared" si="16"/>
        <v>3991</v>
      </c>
      <c r="K51" s="106">
        <f t="shared" si="17"/>
        <v>45144</v>
      </c>
    </row>
    <row r="52" spans="1:11" ht="15.75">
      <c r="A52" s="15">
        <v>7</v>
      </c>
      <c r="B52" s="14" t="s">
        <v>11</v>
      </c>
      <c r="C52" s="16" t="s">
        <v>47</v>
      </c>
      <c r="D52" s="19">
        <v>124</v>
      </c>
      <c r="E52" s="16" t="s">
        <v>38</v>
      </c>
      <c r="F52" s="70">
        <v>50000</v>
      </c>
      <c r="G52" s="77">
        <v>19442</v>
      </c>
      <c r="H52" s="71">
        <f>ROUND(F52/36,0)</f>
        <v>1389</v>
      </c>
      <c r="I52" s="69">
        <f t="shared" si="18"/>
        <v>208</v>
      </c>
      <c r="J52" s="99">
        <f t="shared" si="16"/>
        <v>1597</v>
      </c>
      <c r="K52" s="106">
        <f t="shared" si="17"/>
        <v>18053</v>
      </c>
    </row>
    <row r="53" spans="1:11" ht="15.75">
      <c r="A53" s="15">
        <v>10</v>
      </c>
      <c r="B53" s="14" t="s">
        <v>13</v>
      </c>
      <c r="C53" s="16" t="s">
        <v>46</v>
      </c>
      <c r="D53" s="19">
        <v>117</v>
      </c>
      <c r="E53" s="16" t="s">
        <v>38</v>
      </c>
      <c r="F53" s="70">
        <v>100000</v>
      </c>
      <c r="G53" s="77">
        <v>38884</v>
      </c>
      <c r="H53" s="71">
        <f t="shared" si="15"/>
        <v>2778</v>
      </c>
      <c r="I53" s="69">
        <f t="shared" si="18"/>
        <v>415</v>
      </c>
      <c r="J53" s="99">
        <f t="shared" si="16"/>
        <v>3193</v>
      </c>
      <c r="K53" s="106">
        <f t="shared" si="17"/>
        <v>36106</v>
      </c>
    </row>
    <row r="54" spans="1:11" ht="15.75">
      <c r="A54" s="15">
        <v>11</v>
      </c>
      <c r="B54" s="14" t="s">
        <v>73</v>
      </c>
      <c r="C54" s="16" t="s">
        <v>74</v>
      </c>
      <c r="D54" s="19">
        <v>203</v>
      </c>
      <c r="E54" s="16" t="s">
        <v>38</v>
      </c>
      <c r="F54" s="70">
        <v>95000</v>
      </c>
      <c r="G54" s="77">
        <v>47498</v>
      </c>
      <c r="H54" s="71">
        <f>ROUND(F54/36,0)</f>
        <v>2639</v>
      </c>
      <c r="I54" s="69">
        <f t="shared" si="18"/>
        <v>508</v>
      </c>
      <c r="J54" s="99">
        <f t="shared" si="16"/>
        <v>3147</v>
      </c>
      <c r="K54" s="106">
        <f t="shared" si="17"/>
        <v>44859</v>
      </c>
    </row>
    <row r="55" spans="1:11" ht="15.75">
      <c r="A55" s="15">
        <v>12</v>
      </c>
      <c r="B55" s="14" t="s">
        <v>73</v>
      </c>
      <c r="C55" s="16" t="s">
        <v>214</v>
      </c>
      <c r="D55" s="19">
        <v>341</v>
      </c>
      <c r="E55" s="16" t="s">
        <v>38</v>
      </c>
      <c r="F55" s="70">
        <v>110000</v>
      </c>
      <c r="G55" s="77">
        <v>73316</v>
      </c>
      <c r="H55" s="71">
        <v>3057</v>
      </c>
      <c r="I55" s="69">
        <f t="shared" si="18"/>
        <v>783</v>
      </c>
      <c r="J55" s="99">
        <f t="shared" si="16"/>
        <v>3840</v>
      </c>
      <c r="K55" s="106">
        <f t="shared" si="17"/>
        <v>70259</v>
      </c>
    </row>
    <row r="56" spans="1:11" ht="15.75">
      <c r="A56" s="15">
        <v>13</v>
      </c>
      <c r="B56" s="14" t="s">
        <v>73</v>
      </c>
      <c r="C56" s="16" t="s">
        <v>96</v>
      </c>
      <c r="D56" s="19">
        <v>221</v>
      </c>
      <c r="E56" s="16" t="s">
        <v>38</v>
      </c>
      <c r="F56" s="70">
        <v>100000</v>
      </c>
      <c r="G56" s="77">
        <v>52774</v>
      </c>
      <c r="H56" s="71">
        <f>ROUND(F56/36,0)</f>
        <v>2778</v>
      </c>
      <c r="I56" s="69">
        <f t="shared" si="18"/>
        <v>564</v>
      </c>
      <c r="J56" s="99">
        <f t="shared" si="16"/>
        <v>3342</v>
      </c>
      <c r="K56" s="106">
        <f t="shared" si="17"/>
        <v>49996</v>
      </c>
    </row>
    <row r="57" spans="1:11" ht="16.5">
      <c r="A57" s="15"/>
      <c r="B57" s="13" t="s">
        <v>4</v>
      </c>
      <c r="C57" s="20"/>
      <c r="D57" s="20"/>
      <c r="E57" s="20"/>
      <c r="F57" s="72">
        <f t="shared" ref="F57" si="19">SUM(F46:F56)</f>
        <v>1185000</v>
      </c>
      <c r="G57" s="72">
        <f>SUM(G46:G56)</f>
        <v>500266</v>
      </c>
      <c r="H57" s="72">
        <f t="shared" ref="H57:K57" si="20">SUM(H46:H56)</f>
        <v>31811</v>
      </c>
      <c r="I57" s="72">
        <f t="shared" si="20"/>
        <v>5344</v>
      </c>
      <c r="J57" s="72">
        <f t="shared" si="20"/>
        <v>37155</v>
      </c>
      <c r="K57" s="72">
        <f t="shared" si="20"/>
        <v>468455</v>
      </c>
    </row>
    <row r="58" spans="1:11" ht="16.5">
      <c r="A58" s="28"/>
      <c r="B58" s="29"/>
      <c r="C58" s="30"/>
      <c r="D58" s="30"/>
      <c r="E58" s="30"/>
      <c r="F58" s="78"/>
      <c r="G58" s="79"/>
      <c r="H58" s="74"/>
      <c r="I58" s="80"/>
      <c r="J58" s="74"/>
      <c r="K58" s="55"/>
    </row>
    <row r="59" spans="1:11" ht="16.5">
      <c r="A59" s="28"/>
      <c r="B59" s="29" t="s">
        <v>14</v>
      </c>
      <c r="C59" s="30"/>
      <c r="D59" s="30"/>
      <c r="E59" s="30"/>
      <c r="F59" s="78"/>
      <c r="G59" s="79"/>
      <c r="H59" s="76"/>
      <c r="I59" s="94"/>
      <c r="J59" s="76"/>
      <c r="K59" s="55"/>
    </row>
    <row r="60" spans="1:11" ht="15.75">
      <c r="A60" s="15">
        <v>1</v>
      </c>
      <c r="B60" s="14" t="s">
        <v>14</v>
      </c>
      <c r="C60" s="16" t="s">
        <v>48</v>
      </c>
      <c r="D60" s="17">
        <v>138</v>
      </c>
      <c r="E60" s="16" t="s">
        <v>38</v>
      </c>
      <c r="F60" s="70">
        <v>100000</v>
      </c>
      <c r="G60" s="77">
        <v>41662</v>
      </c>
      <c r="H60" s="71">
        <f t="shared" ref="H60:H69" si="21">ROUND(F60/36,0)</f>
        <v>2778</v>
      </c>
      <c r="I60" s="69">
        <f>ROUND(G60*13%*30/365,0)</f>
        <v>445</v>
      </c>
      <c r="J60" s="99">
        <f t="shared" ref="J60:J69" si="22">SUM(H60:I60)</f>
        <v>3223</v>
      </c>
      <c r="K60" s="106">
        <f t="shared" ref="K60:K69" si="23">G60-H60</f>
        <v>38884</v>
      </c>
    </row>
    <row r="61" spans="1:11" ht="15.75">
      <c r="A61" s="15">
        <v>2</v>
      </c>
      <c r="B61" s="14" t="s">
        <v>14</v>
      </c>
      <c r="C61" s="16" t="s">
        <v>59</v>
      </c>
      <c r="D61" s="17">
        <v>152</v>
      </c>
      <c r="E61" s="16" t="s">
        <v>38</v>
      </c>
      <c r="F61" s="70">
        <v>55000</v>
      </c>
      <c r="G61" s="77">
        <v>24440</v>
      </c>
      <c r="H61" s="71">
        <f t="shared" si="21"/>
        <v>1528</v>
      </c>
      <c r="I61" s="69">
        <f t="shared" ref="I61:I69" si="24">ROUND(G61*13%*30/365,0)</f>
        <v>261</v>
      </c>
      <c r="J61" s="99">
        <f t="shared" si="22"/>
        <v>1789</v>
      </c>
      <c r="K61" s="106">
        <f t="shared" si="23"/>
        <v>22912</v>
      </c>
    </row>
    <row r="62" spans="1:11" ht="15.75">
      <c r="A62" s="15">
        <v>3</v>
      </c>
      <c r="B62" s="14" t="s">
        <v>15</v>
      </c>
      <c r="C62" s="16" t="s">
        <v>49</v>
      </c>
      <c r="D62" s="17">
        <v>175</v>
      </c>
      <c r="E62" s="16" t="s">
        <v>38</v>
      </c>
      <c r="F62" s="70">
        <v>75000</v>
      </c>
      <c r="G62" s="77">
        <v>35423</v>
      </c>
      <c r="H62" s="71">
        <f t="shared" si="21"/>
        <v>2083</v>
      </c>
      <c r="I62" s="69">
        <f t="shared" si="24"/>
        <v>378</v>
      </c>
      <c r="J62" s="99">
        <f t="shared" si="22"/>
        <v>2461</v>
      </c>
      <c r="K62" s="106">
        <f t="shared" si="23"/>
        <v>33340</v>
      </c>
    </row>
    <row r="63" spans="1:11" ht="15.75">
      <c r="A63" s="15">
        <v>4</v>
      </c>
      <c r="B63" s="14" t="s">
        <v>15</v>
      </c>
      <c r="C63" s="16" t="s">
        <v>51</v>
      </c>
      <c r="D63" s="17">
        <v>177</v>
      </c>
      <c r="E63" s="16" t="s">
        <v>38</v>
      </c>
      <c r="F63" s="70">
        <v>70000</v>
      </c>
      <c r="G63" s="77">
        <v>33064</v>
      </c>
      <c r="H63" s="71">
        <f t="shared" si="21"/>
        <v>1944</v>
      </c>
      <c r="I63" s="69">
        <f t="shared" si="24"/>
        <v>353</v>
      </c>
      <c r="J63" s="99">
        <f t="shared" si="22"/>
        <v>2297</v>
      </c>
      <c r="K63" s="106">
        <f t="shared" si="23"/>
        <v>31120</v>
      </c>
    </row>
    <row r="64" spans="1:11" ht="15.75">
      <c r="A64" s="15">
        <v>5</v>
      </c>
      <c r="B64" s="14" t="s">
        <v>15</v>
      </c>
      <c r="C64" s="16" t="s">
        <v>52</v>
      </c>
      <c r="D64" s="17">
        <v>178</v>
      </c>
      <c r="E64" s="16" t="s">
        <v>38</v>
      </c>
      <c r="F64" s="70">
        <v>95000</v>
      </c>
      <c r="G64" s="77">
        <v>44859</v>
      </c>
      <c r="H64" s="71">
        <f t="shared" si="21"/>
        <v>2639</v>
      </c>
      <c r="I64" s="69">
        <f t="shared" si="24"/>
        <v>479</v>
      </c>
      <c r="J64" s="99">
        <f t="shared" si="22"/>
        <v>3118</v>
      </c>
      <c r="K64" s="106">
        <f t="shared" si="23"/>
        <v>42220</v>
      </c>
    </row>
    <row r="65" spans="1:11" ht="15.75">
      <c r="A65" s="15">
        <v>6</v>
      </c>
      <c r="B65" s="14" t="s">
        <v>97</v>
      </c>
      <c r="C65" s="16" t="s">
        <v>99</v>
      </c>
      <c r="D65" s="17">
        <v>206</v>
      </c>
      <c r="E65" s="16" t="s">
        <v>38</v>
      </c>
      <c r="F65" s="70">
        <v>130000</v>
      </c>
      <c r="G65" s="77">
        <v>68609</v>
      </c>
      <c r="H65" s="71">
        <f t="shared" si="21"/>
        <v>3611</v>
      </c>
      <c r="I65" s="69">
        <f t="shared" si="24"/>
        <v>733</v>
      </c>
      <c r="J65" s="99">
        <f t="shared" si="22"/>
        <v>4344</v>
      </c>
      <c r="K65" s="106">
        <f t="shared" si="23"/>
        <v>64998</v>
      </c>
    </row>
    <row r="66" spans="1:11" ht="15.75">
      <c r="A66" s="15">
        <v>7</v>
      </c>
      <c r="B66" s="14" t="s">
        <v>97</v>
      </c>
      <c r="C66" s="16" t="s">
        <v>231</v>
      </c>
      <c r="D66" s="17">
        <v>356</v>
      </c>
      <c r="E66" s="16" t="s">
        <v>38</v>
      </c>
      <c r="F66" s="70">
        <v>99000</v>
      </c>
      <c r="G66" s="77">
        <v>66968</v>
      </c>
      <c r="H66" s="71">
        <f>ROUND(F66/34,0)</f>
        <v>2912</v>
      </c>
      <c r="I66" s="69">
        <f t="shared" si="24"/>
        <v>716</v>
      </c>
      <c r="J66" s="99">
        <f t="shared" si="22"/>
        <v>3628</v>
      </c>
      <c r="K66" s="106">
        <f t="shared" si="23"/>
        <v>64056</v>
      </c>
    </row>
    <row r="67" spans="1:11" ht="15.75">
      <c r="A67" s="15">
        <v>8</v>
      </c>
      <c r="B67" s="14" t="s">
        <v>117</v>
      </c>
      <c r="C67" s="16" t="s">
        <v>118</v>
      </c>
      <c r="D67" s="17">
        <v>242</v>
      </c>
      <c r="E67" s="16" t="s">
        <v>38</v>
      </c>
      <c r="F67" s="70">
        <v>85000</v>
      </c>
      <c r="G67" s="77">
        <v>47224</v>
      </c>
      <c r="H67" s="71">
        <f t="shared" si="21"/>
        <v>2361</v>
      </c>
      <c r="I67" s="69">
        <f t="shared" si="24"/>
        <v>505</v>
      </c>
      <c r="J67" s="99">
        <f t="shared" si="22"/>
        <v>2866</v>
      </c>
      <c r="K67" s="106">
        <f t="shared" si="23"/>
        <v>44863</v>
      </c>
    </row>
    <row r="68" spans="1:11" ht="15.75">
      <c r="A68" s="15">
        <v>9</v>
      </c>
      <c r="B68" s="14" t="s">
        <v>117</v>
      </c>
      <c r="C68" s="16" t="s">
        <v>119</v>
      </c>
      <c r="D68" s="17">
        <v>243</v>
      </c>
      <c r="E68" s="16" t="s">
        <v>38</v>
      </c>
      <c r="F68" s="70">
        <v>100000</v>
      </c>
      <c r="G68" s="77">
        <v>55552</v>
      </c>
      <c r="H68" s="71">
        <f t="shared" si="21"/>
        <v>2778</v>
      </c>
      <c r="I68" s="69">
        <f t="shared" si="24"/>
        <v>594</v>
      </c>
      <c r="J68" s="99">
        <f t="shared" si="22"/>
        <v>3372</v>
      </c>
      <c r="K68" s="106">
        <f t="shared" si="23"/>
        <v>52774</v>
      </c>
    </row>
    <row r="69" spans="1:11" ht="15.75">
      <c r="A69" s="15">
        <v>10</v>
      </c>
      <c r="B69" s="14" t="s">
        <v>117</v>
      </c>
      <c r="C69" s="16" t="s">
        <v>186</v>
      </c>
      <c r="D69" s="17">
        <v>307</v>
      </c>
      <c r="E69" s="16" t="s">
        <v>38</v>
      </c>
      <c r="F69" s="70">
        <v>190000</v>
      </c>
      <c r="G69" s="77">
        <v>116108</v>
      </c>
      <c r="H69" s="71">
        <f t="shared" si="21"/>
        <v>5278</v>
      </c>
      <c r="I69" s="69">
        <f t="shared" si="24"/>
        <v>1241</v>
      </c>
      <c r="J69" s="99">
        <f t="shared" si="22"/>
        <v>6519</v>
      </c>
      <c r="K69" s="106">
        <f t="shared" si="23"/>
        <v>110830</v>
      </c>
    </row>
    <row r="70" spans="1:11" ht="16.5">
      <c r="A70" s="14"/>
      <c r="B70" s="13" t="s">
        <v>4</v>
      </c>
      <c r="C70" s="20"/>
      <c r="D70" s="20"/>
      <c r="E70" s="20"/>
      <c r="F70" s="72">
        <f>SUM(F60:F69)</f>
        <v>999000</v>
      </c>
      <c r="G70" s="72">
        <f>SUM(G60:G69)</f>
        <v>533909</v>
      </c>
      <c r="H70" s="72">
        <f>SUM(H60:H69)</f>
        <v>27912</v>
      </c>
      <c r="I70" s="72">
        <f>SUM(I60:I69)</f>
        <v>5705</v>
      </c>
      <c r="J70" s="100">
        <f>SUM(H70:I70)</f>
        <v>33617</v>
      </c>
      <c r="K70" s="100">
        <f>SUM(K60:K69)</f>
        <v>505997</v>
      </c>
    </row>
    <row r="71" spans="1:11" ht="16.5">
      <c r="A71" s="34"/>
      <c r="B71" s="29"/>
      <c r="C71" s="30"/>
      <c r="D71" s="30"/>
      <c r="E71" s="30"/>
      <c r="F71" s="78"/>
      <c r="G71" s="79"/>
      <c r="H71" s="74"/>
      <c r="I71" s="80"/>
      <c r="J71" s="74"/>
      <c r="K71" s="55"/>
    </row>
    <row r="72" spans="1:11" ht="16.5">
      <c r="A72" s="34"/>
      <c r="B72" s="29" t="s">
        <v>16</v>
      </c>
      <c r="C72" s="30"/>
      <c r="D72" s="30"/>
      <c r="E72" s="30"/>
      <c r="F72" s="78"/>
      <c r="G72" s="79"/>
      <c r="H72" s="74"/>
      <c r="I72" s="80"/>
      <c r="J72" s="74"/>
      <c r="K72" s="55"/>
    </row>
    <row r="73" spans="1:11" ht="15.75">
      <c r="A73" s="14">
        <v>1</v>
      </c>
      <c r="B73" s="14" t="s">
        <v>17</v>
      </c>
      <c r="C73" s="16" t="s">
        <v>69</v>
      </c>
      <c r="D73" s="17">
        <v>142</v>
      </c>
      <c r="E73" s="16" t="s">
        <v>38</v>
      </c>
      <c r="F73" s="70">
        <v>140000</v>
      </c>
      <c r="G73" s="77">
        <v>62220</v>
      </c>
      <c r="H73" s="71">
        <f t="shared" ref="H73:H85" si="25">ROUND(F73/36,0)</f>
        <v>3889</v>
      </c>
      <c r="I73" s="69">
        <f>ROUND(G73*13%*30/365,0)</f>
        <v>665</v>
      </c>
      <c r="J73" s="99">
        <f t="shared" ref="J73:J86" si="26">SUM(H73:I73)</f>
        <v>4554</v>
      </c>
      <c r="K73" s="106">
        <f t="shared" ref="K73:K86" si="27">G73-H73</f>
        <v>58331</v>
      </c>
    </row>
    <row r="74" spans="1:11" ht="15.75">
      <c r="A74" s="14">
        <v>2</v>
      </c>
      <c r="B74" s="14" t="s">
        <v>17</v>
      </c>
      <c r="C74" s="16" t="s">
        <v>174</v>
      </c>
      <c r="D74" s="17">
        <v>299</v>
      </c>
      <c r="E74" s="16" t="s">
        <v>38</v>
      </c>
      <c r="F74" s="70">
        <v>200000</v>
      </c>
      <c r="G74" s="77">
        <v>120004</v>
      </c>
      <c r="H74" s="71">
        <f>ROUND(F74/35,0)</f>
        <v>5714</v>
      </c>
      <c r="I74" s="69">
        <f t="shared" ref="I74:I86" si="28">ROUND(G74*13%*30/365,0)</f>
        <v>1282</v>
      </c>
      <c r="J74" s="99">
        <f t="shared" si="26"/>
        <v>6996</v>
      </c>
      <c r="K74" s="106">
        <f t="shared" si="27"/>
        <v>114290</v>
      </c>
    </row>
    <row r="75" spans="1:11" ht="15.75">
      <c r="A75" s="14">
        <v>3</v>
      </c>
      <c r="B75" s="14" t="s">
        <v>17</v>
      </c>
      <c r="C75" s="16" t="s">
        <v>264</v>
      </c>
      <c r="D75" s="17">
        <v>389</v>
      </c>
      <c r="E75" s="16" t="s">
        <v>78</v>
      </c>
      <c r="F75" s="70">
        <v>260000</v>
      </c>
      <c r="G75" s="77">
        <v>216668</v>
      </c>
      <c r="H75" s="71">
        <v>7222</v>
      </c>
      <c r="I75" s="69">
        <f t="shared" si="28"/>
        <v>2315</v>
      </c>
      <c r="J75" s="99">
        <f>SUM(H75:I75)</f>
        <v>9537</v>
      </c>
      <c r="K75" s="106">
        <f t="shared" si="27"/>
        <v>209446</v>
      </c>
    </row>
    <row r="76" spans="1:11" ht="15.75">
      <c r="A76" s="14">
        <v>4</v>
      </c>
      <c r="B76" s="14" t="s">
        <v>187</v>
      </c>
      <c r="C76" s="16" t="s">
        <v>188</v>
      </c>
      <c r="D76" s="17">
        <v>312</v>
      </c>
      <c r="E76" s="16" t="s">
        <v>38</v>
      </c>
      <c r="F76" s="70">
        <v>135000</v>
      </c>
      <c r="G76" s="77">
        <v>82500</v>
      </c>
      <c r="H76" s="71">
        <f>ROUND(F76/36,0)</f>
        <v>3750</v>
      </c>
      <c r="I76" s="69">
        <f t="shared" si="28"/>
        <v>882</v>
      </c>
      <c r="J76" s="99">
        <f t="shared" si="26"/>
        <v>4632</v>
      </c>
      <c r="K76" s="106">
        <f t="shared" si="27"/>
        <v>78750</v>
      </c>
    </row>
    <row r="77" spans="1:11" ht="15.75">
      <c r="A77" s="14">
        <v>5</v>
      </c>
      <c r="B77" s="14" t="s">
        <v>187</v>
      </c>
      <c r="C77" s="16" t="s">
        <v>239</v>
      </c>
      <c r="D77" s="17">
        <v>360</v>
      </c>
      <c r="E77" s="16" t="s">
        <v>38</v>
      </c>
      <c r="F77" s="70">
        <v>125000</v>
      </c>
      <c r="G77" s="77">
        <v>90280</v>
      </c>
      <c r="H77" s="71">
        <f>ROUND(F77/36,0)</f>
        <v>3472</v>
      </c>
      <c r="I77" s="69">
        <f t="shared" si="28"/>
        <v>965</v>
      </c>
      <c r="J77" s="99">
        <f t="shared" si="26"/>
        <v>4437</v>
      </c>
      <c r="K77" s="106">
        <f t="shared" si="27"/>
        <v>86808</v>
      </c>
    </row>
    <row r="78" spans="1:11" ht="15.75">
      <c r="A78" s="14">
        <v>6</v>
      </c>
      <c r="B78" s="14" t="s">
        <v>187</v>
      </c>
      <c r="C78" s="16" t="s">
        <v>212</v>
      </c>
      <c r="D78" s="17">
        <v>331</v>
      </c>
      <c r="E78" s="16" t="s">
        <v>38</v>
      </c>
      <c r="F78" s="70">
        <v>120000</v>
      </c>
      <c r="G78" s="77">
        <v>80004</v>
      </c>
      <c r="H78" s="71">
        <v>3333</v>
      </c>
      <c r="I78" s="69">
        <f t="shared" si="28"/>
        <v>855</v>
      </c>
      <c r="J78" s="99">
        <f t="shared" si="26"/>
        <v>4188</v>
      </c>
      <c r="K78" s="106">
        <f t="shared" si="27"/>
        <v>76671</v>
      </c>
    </row>
    <row r="79" spans="1:11" ht="15.75">
      <c r="A79" s="14">
        <v>7</v>
      </c>
      <c r="B79" s="14" t="s">
        <v>62</v>
      </c>
      <c r="C79" s="16" t="s">
        <v>61</v>
      </c>
      <c r="D79" s="17">
        <v>188</v>
      </c>
      <c r="E79" s="16" t="s">
        <v>38</v>
      </c>
      <c r="F79" s="70">
        <v>100000</v>
      </c>
      <c r="G79" s="77">
        <v>49996</v>
      </c>
      <c r="H79" s="71">
        <f t="shared" si="25"/>
        <v>2778</v>
      </c>
      <c r="I79" s="69">
        <f t="shared" si="28"/>
        <v>534</v>
      </c>
      <c r="J79" s="99">
        <f t="shared" si="26"/>
        <v>3312</v>
      </c>
      <c r="K79" s="106">
        <f t="shared" si="27"/>
        <v>47218</v>
      </c>
    </row>
    <row r="80" spans="1:11" ht="15.75">
      <c r="A80" s="14">
        <v>8</v>
      </c>
      <c r="B80" s="14" t="s">
        <v>62</v>
      </c>
      <c r="C80" s="16" t="s">
        <v>63</v>
      </c>
      <c r="D80" s="17">
        <v>189</v>
      </c>
      <c r="E80" s="16" t="s">
        <v>38</v>
      </c>
      <c r="F80" s="70">
        <v>100000</v>
      </c>
      <c r="G80" s="77">
        <v>49996</v>
      </c>
      <c r="H80" s="71">
        <f t="shared" si="25"/>
        <v>2778</v>
      </c>
      <c r="I80" s="69">
        <f t="shared" si="28"/>
        <v>534</v>
      </c>
      <c r="J80" s="99">
        <f t="shared" si="26"/>
        <v>3312</v>
      </c>
      <c r="K80" s="106">
        <f t="shared" si="27"/>
        <v>47218</v>
      </c>
    </row>
    <row r="81" spans="1:11" ht="15.75">
      <c r="A81" s="14">
        <v>9</v>
      </c>
      <c r="B81" s="14" t="s">
        <v>62</v>
      </c>
      <c r="C81" s="16" t="s">
        <v>65</v>
      </c>
      <c r="D81" s="17">
        <v>194</v>
      </c>
      <c r="E81" s="16" t="s">
        <v>38</v>
      </c>
      <c r="F81" s="70">
        <v>60000</v>
      </c>
      <c r="G81" s="77">
        <v>29994</v>
      </c>
      <c r="H81" s="71">
        <f t="shared" si="25"/>
        <v>1667</v>
      </c>
      <c r="I81" s="69">
        <f t="shared" si="28"/>
        <v>320</v>
      </c>
      <c r="J81" s="99">
        <f t="shared" si="26"/>
        <v>1987</v>
      </c>
      <c r="K81" s="106">
        <f t="shared" si="27"/>
        <v>28327</v>
      </c>
    </row>
    <row r="82" spans="1:11" ht="15.75">
      <c r="A82" s="14">
        <v>10</v>
      </c>
      <c r="B82" s="14" t="s">
        <v>62</v>
      </c>
      <c r="C82" s="16" t="s">
        <v>291</v>
      </c>
      <c r="D82" s="17">
        <v>423</v>
      </c>
      <c r="E82" s="16" t="s">
        <v>38</v>
      </c>
      <c r="F82" s="70">
        <v>75000</v>
      </c>
      <c r="G82" s="77">
        <v>72917</v>
      </c>
      <c r="H82" s="71">
        <f t="shared" si="25"/>
        <v>2083</v>
      </c>
      <c r="I82" s="69">
        <f t="shared" si="28"/>
        <v>779</v>
      </c>
      <c r="J82" s="99">
        <f t="shared" si="26"/>
        <v>2862</v>
      </c>
      <c r="K82" s="106">
        <f t="shared" si="27"/>
        <v>70834</v>
      </c>
    </row>
    <row r="83" spans="1:11" ht="15.75">
      <c r="A83" s="14">
        <v>11</v>
      </c>
      <c r="B83" s="14" t="s">
        <v>66</v>
      </c>
      <c r="C83" s="16" t="s">
        <v>67</v>
      </c>
      <c r="D83" s="17">
        <v>195</v>
      </c>
      <c r="E83" s="16" t="s">
        <v>38</v>
      </c>
      <c r="F83" s="70">
        <v>100000</v>
      </c>
      <c r="G83" s="77">
        <v>28000</v>
      </c>
      <c r="H83" s="71">
        <v>3500</v>
      </c>
      <c r="I83" s="69">
        <v>37</v>
      </c>
      <c r="J83" s="99">
        <f t="shared" si="26"/>
        <v>3537</v>
      </c>
      <c r="K83" s="106">
        <v>0</v>
      </c>
    </row>
    <row r="84" spans="1:11" ht="15.75">
      <c r="A84" s="14">
        <v>12</v>
      </c>
      <c r="B84" s="14" t="s">
        <v>66</v>
      </c>
      <c r="C84" s="16" t="s">
        <v>68</v>
      </c>
      <c r="D84" s="17">
        <v>196</v>
      </c>
      <c r="E84" s="16" t="s">
        <v>38</v>
      </c>
      <c r="F84" s="70">
        <v>45000</v>
      </c>
      <c r="G84" s="77">
        <v>22500</v>
      </c>
      <c r="H84" s="71">
        <f t="shared" si="25"/>
        <v>1250</v>
      </c>
      <c r="I84" s="69">
        <f t="shared" si="28"/>
        <v>240</v>
      </c>
      <c r="J84" s="99">
        <f t="shared" si="26"/>
        <v>1490</v>
      </c>
      <c r="K84" s="106">
        <f t="shared" si="27"/>
        <v>21250</v>
      </c>
    </row>
    <row r="85" spans="1:11" ht="15.75">
      <c r="A85" s="14">
        <v>13</v>
      </c>
      <c r="B85" s="14" t="s">
        <v>66</v>
      </c>
      <c r="C85" s="16" t="s">
        <v>189</v>
      </c>
      <c r="D85" s="17">
        <v>313</v>
      </c>
      <c r="E85" s="16" t="s">
        <v>38</v>
      </c>
      <c r="F85" s="70">
        <v>195000</v>
      </c>
      <c r="G85" s="77">
        <v>119162</v>
      </c>
      <c r="H85" s="71">
        <f t="shared" si="25"/>
        <v>5417</v>
      </c>
      <c r="I85" s="69">
        <f t="shared" si="28"/>
        <v>1273</v>
      </c>
      <c r="J85" s="99">
        <f t="shared" si="26"/>
        <v>6690</v>
      </c>
      <c r="K85" s="106">
        <f t="shared" si="27"/>
        <v>113745</v>
      </c>
    </row>
    <row r="86" spans="1:11" ht="15.75">
      <c r="A86" s="14">
        <v>14</v>
      </c>
      <c r="B86" s="14" t="s">
        <v>16</v>
      </c>
      <c r="C86" s="16" t="s">
        <v>256</v>
      </c>
      <c r="D86" s="17">
        <v>382</v>
      </c>
      <c r="E86" s="16" t="s">
        <v>38</v>
      </c>
      <c r="F86" s="70">
        <v>85000</v>
      </c>
      <c r="G86" s="77">
        <v>67997</v>
      </c>
      <c r="H86" s="71">
        <v>2429</v>
      </c>
      <c r="I86" s="69">
        <f t="shared" si="28"/>
        <v>727</v>
      </c>
      <c r="J86" s="99">
        <f t="shared" si="26"/>
        <v>3156</v>
      </c>
      <c r="K86" s="108">
        <f t="shared" si="27"/>
        <v>65568</v>
      </c>
    </row>
    <row r="87" spans="1:11" ht="16.5">
      <c r="A87" s="27"/>
      <c r="B87" s="13" t="s">
        <v>4</v>
      </c>
      <c r="C87" s="20"/>
      <c r="D87" s="20"/>
      <c r="E87" s="20"/>
      <c r="F87" s="72">
        <f t="shared" ref="F87:K87" si="29">SUM(F73:F86)</f>
        <v>1740000</v>
      </c>
      <c r="G87" s="72">
        <f t="shared" si="29"/>
        <v>1092238</v>
      </c>
      <c r="H87" s="72">
        <f t="shared" si="29"/>
        <v>49282</v>
      </c>
      <c r="I87" s="72">
        <f t="shared" si="29"/>
        <v>11408</v>
      </c>
      <c r="J87" s="100">
        <f t="shared" si="29"/>
        <v>60690</v>
      </c>
      <c r="K87" s="100">
        <f t="shared" si="29"/>
        <v>1018456</v>
      </c>
    </row>
    <row r="88" spans="1:11" ht="16.5">
      <c r="A88" s="37"/>
      <c r="B88" s="29"/>
      <c r="C88" s="30"/>
      <c r="D88" s="30"/>
      <c r="E88" s="30"/>
      <c r="F88" s="78"/>
      <c r="G88" s="79"/>
      <c r="H88" s="74"/>
      <c r="I88" s="80"/>
      <c r="J88" s="74"/>
      <c r="K88" s="55"/>
    </row>
    <row r="89" spans="1:11" ht="16.5">
      <c r="A89" s="34"/>
      <c r="B89" s="29" t="s">
        <v>282</v>
      </c>
      <c r="C89" s="30"/>
      <c r="D89" s="30"/>
      <c r="E89" s="30"/>
      <c r="F89" s="78"/>
      <c r="G89" s="79"/>
      <c r="H89" s="74"/>
      <c r="I89" s="80"/>
      <c r="J89" s="74"/>
      <c r="K89" s="55"/>
    </row>
    <row r="90" spans="1:11" ht="16.5">
      <c r="A90" s="14">
        <v>1</v>
      </c>
      <c r="B90" s="67" t="s">
        <v>84</v>
      </c>
      <c r="C90" s="16" t="s">
        <v>283</v>
      </c>
      <c r="D90" s="22">
        <v>346</v>
      </c>
      <c r="E90" s="22" t="s">
        <v>78</v>
      </c>
      <c r="F90" s="85">
        <v>60000</v>
      </c>
      <c r="G90" s="77">
        <v>41663</v>
      </c>
      <c r="H90" s="71">
        <f>ROUND(F90/36,0)</f>
        <v>1667</v>
      </c>
      <c r="I90" s="69">
        <f>ROUND(G90*13%*30/365,0)</f>
        <v>445</v>
      </c>
      <c r="J90" s="104">
        <f>SUM(H90:I90)</f>
        <v>2112</v>
      </c>
      <c r="K90" s="106">
        <f t="shared" ref="K90" si="30">G90-H90</f>
        <v>39996</v>
      </c>
    </row>
    <row r="91" spans="1:11" ht="16.5">
      <c r="A91" s="34"/>
      <c r="B91" s="56" t="s">
        <v>4</v>
      </c>
      <c r="C91" s="30"/>
      <c r="D91" s="30"/>
      <c r="E91" s="30"/>
      <c r="F91" s="97">
        <f t="shared" ref="F91:K91" si="31">SUM(F90:F90)</f>
        <v>60000</v>
      </c>
      <c r="G91" s="97">
        <f t="shared" si="31"/>
        <v>41663</v>
      </c>
      <c r="H91" s="72">
        <f t="shared" si="31"/>
        <v>1667</v>
      </c>
      <c r="I91" s="72">
        <f t="shared" si="31"/>
        <v>445</v>
      </c>
      <c r="J91" s="72">
        <f t="shared" si="31"/>
        <v>2112</v>
      </c>
      <c r="K91" s="131">
        <f t="shared" si="31"/>
        <v>39996</v>
      </c>
    </row>
    <row r="92" spans="1:11" ht="16.5">
      <c r="A92" s="37"/>
      <c r="B92" s="29"/>
      <c r="C92" s="30"/>
      <c r="D92" s="30"/>
      <c r="E92" s="30"/>
      <c r="F92" s="78"/>
      <c r="G92" s="79"/>
      <c r="H92" s="74"/>
      <c r="I92" s="80"/>
      <c r="J92" s="74"/>
      <c r="K92" s="55"/>
    </row>
    <row r="93" spans="1:11" ht="16.5">
      <c r="A93" s="37"/>
      <c r="B93" s="29" t="s">
        <v>18</v>
      </c>
      <c r="C93" s="30"/>
      <c r="D93" s="30"/>
      <c r="E93" s="30"/>
      <c r="F93" s="78"/>
      <c r="G93" s="79"/>
      <c r="H93" s="76"/>
      <c r="I93" s="80"/>
      <c r="J93" s="76"/>
      <c r="K93" s="55"/>
    </row>
    <row r="94" spans="1:11" ht="15.75">
      <c r="A94" s="27">
        <v>1</v>
      </c>
      <c r="B94" s="14" t="s">
        <v>19</v>
      </c>
      <c r="C94" s="16" t="s">
        <v>54</v>
      </c>
      <c r="D94" s="17">
        <v>154</v>
      </c>
      <c r="E94" s="16" t="s">
        <v>38</v>
      </c>
      <c r="F94" s="77">
        <v>85000</v>
      </c>
      <c r="G94" s="77">
        <v>7720</v>
      </c>
      <c r="H94" s="71">
        <f>ROUND(F94/22,0)</f>
        <v>3864</v>
      </c>
      <c r="I94" s="69">
        <f>ROUND(G94*13%*30/365,0)</f>
        <v>82</v>
      </c>
      <c r="J94" s="99">
        <f t="shared" ref="J94:J100" si="32">SUM(H94:I94)</f>
        <v>3946</v>
      </c>
      <c r="K94" s="106">
        <f t="shared" ref="K94:K100" si="33">G94-H94</f>
        <v>3856</v>
      </c>
    </row>
    <row r="95" spans="1:11" ht="15.75">
      <c r="A95" s="27">
        <v>2</v>
      </c>
      <c r="B95" s="14" t="s">
        <v>18</v>
      </c>
      <c r="C95" s="16" t="s">
        <v>192</v>
      </c>
      <c r="D95" s="17">
        <v>315</v>
      </c>
      <c r="E95" s="16" t="s">
        <v>38</v>
      </c>
      <c r="F95" s="77">
        <v>100000</v>
      </c>
      <c r="G95" s="77">
        <v>61108</v>
      </c>
      <c r="H95" s="71">
        <f>ROUND(F95/36,0)</f>
        <v>2778</v>
      </c>
      <c r="I95" s="69">
        <f t="shared" ref="I95:I100" si="34">ROUND(G95*13%*30/365,0)</f>
        <v>653</v>
      </c>
      <c r="J95" s="99">
        <f t="shared" si="32"/>
        <v>3431</v>
      </c>
      <c r="K95" s="106">
        <f t="shared" si="33"/>
        <v>58330</v>
      </c>
    </row>
    <row r="96" spans="1:11" ht="15.75">
      <c r="A96" s="27">
        <v>3</v>
      </c>
      <c r="B96" s="14" t="s">
        <v>18</v>
      </c>
      <c r="C96" s="16" t="s">
        <v>193</v>
      </c>
      <c r="D96" s="17">
        <v>316</v>
      </c>
      <c r="E96" s="16" t="s">
        <v>38</v>
      </c>
      <c r="F96" s="77">
        <v>65000</v>
      </c>
      <c r="G96" s="77">
        <v>39716</v>
      </c>
      <c r="H96" s="71">
        <f>ROUND(F96/36,0)</f>
        <v>1806</v>
      </c>
      <c r="I96" s="69">
        <f t="shared" si="34"/>
        <v>424</v>
      </c>
      <c r="J96" s="99">
        <f t="shared" si="32"/>
        <v>2230</v>
      </c>
      <c r="K96" s="106">
        <f t="shared" si="33"/>
        <v>37910</v>
      </c>
    </row>
    <row r="97" spans="1:11" ht="15.75">
      <c r="A97" s="27">
        <v>4</v>
      </c>
      <c r="B97" s="14" t="s">
        <v>222</v>
      </c>
      <c r="C97" s="16" t="s">
        <v>223</v>
      </c>
      <c r="D97" s="17">
        <v>350</v>
      </c>
      <c r="E97" s="16" t="s">
        <v>38</v>
      </c>
      <c r="F97" s="77">
        <v>90000</v>
      </c>
      <c r="G97" s="77">
        <v>62500</v>
      </c>
      <c r="H97" s="71">
        <f>ROUND(F97/36,0)</f>
        <v>2500</v>
      </c>
      <c r="I97" s="69">
        <f t="shared" si="34"/>
        <v>668</v>
      </c>
      <c r="J97" s="99">
        <f t="shared" si="32"/>
        <v>3168</v>
      </c>
      <c r="K97" s="106">
        <f t="shared" si="33"/>
        <v>60000</v>
      </c>
    </row>
    <row r="98" spans="1:11" ht="15.75">
      <c r="A98" s="27">
        <v>5</v>
      </c>
      <c r="B98" s="14" t="s">
        <v>71</v>
      </c>
      <c r="C98" s="16" t="s">
        <v>196</v>
      </c>
      <c r="D98" s="17">
        <v>318</v>
      </c>
      <c r="E98" s="16" t="s">
        <v>38</v>
      </c>
      <c r="F98" s="77">
        <v>40000</v>
      </c>
      <c r="G98" s="77">
        <v>18468</v>
      </c>
      <c r="H98" s="71">
        <f>ROUND(F98/26,0)</f>
        <v>1538</v>
      </c>
      <c r="I98" s="69">
        <f t="shared" si="34"/>
        <v>197</v>
      </c>
      <c r="J98" s="99">
        <f t="shared" si="32"/>
        <v>1735</v>
      </c>
      <c r="K98" s="106">
        <f t="shared" si="33"/>
        <v>16930</v>
      </c>
    </row>
    <row r="99" spans="1:11" ht="15.75">
      <c r="A99" s="27">
        <v>6</v>
      </c>
      <c r="B99" s="14" t="s">
        <v>71</v>
      </c>
      <c r="C99" s="16" t="s">
        <v>72</v>
      </c>
      <c r="D99" s="17">
        <v>197</v>
      </c>
      <c r="E99" s="16" t="s">
        <v>38</v>
      </c>
      <c r="F99" s="77">
        <v>90000</v>
      </c>
      <c r="G99" s="77">
        <v>16585</v>
      </c>
      <c r="H99" s="71">
        <v>976</v>
      </c>
      <c r="I99" s="69">
        <f t="shared" si="34"/>
        <v>177</v>
      </c>
      <c r="J99" s="99">
        <f t="shared" si="32"/>
        <v>1153</v>
      </c>
      <c r="K99" s="106">
        <f t="shared" si="33"/>
        <v>15609</v>
      </c>
    </row>
    <row r="100" spans="1:11" ht="15.75">
      <c r="A100" s="27">
        <v>7</v>
      </c>
      <c r="B100" s="14" t="s">
        <v>71</v>
      </c>
      <c r="C100" s="16" t="s">
        <v>172</v>
      </c>
      <c r="D100" s="17">
        <v>297</v>
      </c>
      <c r="E100" s="16" t="s">
        <v>38</v>
      </c>
      <c r="F100" s="77">
        <v>90000</v>
      </c>
      <c r="G100" s="77">
        <v>41532</v>
      </c>
      <c r="H100" s="71">
        <f>ROUND(F100/26,0)</f>
        <v>3462</v>
      </c>
      <c r="I100" s="69">
        <f t="shared" si="34"/>
        <v>444</v>
      </c>
      <c r="J100" s="99">
        <f t="shared" si="32"/>
        <v>3906</v>
      </c>
      <c r="K100" s="106">
        <f t="shared" si="33"/>
        <v>38070</v>
      </c>
    </row>
    <row r="101" spans="1:11" ht="16.5">
      <c r="A101" s="14"/>
      <c r="B101" s="13" t="s">
        <v>4</v>
      </c>
      <c r="C101" s="20"/>
      <c r="D101" s="20"/>
      <c r="E101" s="20"/>
      <c r="F101" s="72">
        <f t="shared" ref="F101:K101" si="35">SUM(F94:F100)</f>
        <v>560000</v>
      </c>
      <c r="G101" s="72">
        <f t="shared" si="35"/>
        <v>247629</v>
      </c>
      <c r="H101" s="72">
        <f t="shared" si="35"/>
        <v>16924</v>
      </c>
      <c r="I101" s="72">
        <f t="shared" si="35"/>
        <v>2645</v>
      </c>
      <c r="J101" s="100">
        <f t="shared" si="35"/>
        <v>19569</v>
      </c>
      <c r="K101" s="100">
        <f t="shared" si="35"/>
        <v>230705</v>
      </c>
    </row>
    <row r="102" spans="1:11" ht="16.5">
      <c r="A102" s="34"/>
      <c r="B102" s="29"/>
      <c r="C102" s="30"/>
      <c r="D102" s="30"/>
      <c r="E102" s="30"/>
      <c r="F102" s="78"/>
      <c r="G102" s="79"/>
      <c r="H102" s="74"/>
      <c r="I102" s="80"/>
      <c r="J102" s="74"/>
      <c r="K102" s="55"/>
    </row>
    <row r="103" spans="1:11" ht="16.5">
      <c r="A103" s="34"/>
      <c r="B103" s="29" t="s">
        <v>79</v>
      </c>
      <c r="C103" s="30"/>
      <c r="D103" s="48"/>
      <c r="E103" s="30"/>
      <c r="F103" s="86"/>
      <c r="G103" s="79"/>
      <c r="H103" s="74"/>
      <c r="I103" s="80"/>
      <c r="J103" s="74"/>
      <c r="K103" s="55"/>
    </row>
    <row r="104" spans="1:11" ht="15.75">
      <c r="A104" s="14">
        <v>1</v>
      </c>
      <c r="B104" s="14" t="s">
        <v>79</v>
      </c>
      <c r="C104" s="16" t="s">
        <v>80</v>
      </c>
      <c r="D104" s="52">
        <v>191</v>
      </c>
      <c r="E104" s="16" t="s">
        <v>78</v>
      </c>
      <c r="F104" s="85">
        <v>100000</v>
      </c>
      <c r="G104" s="77">
        <v>47062</v>
      </c>
      <c r="H104" s="71">
        <f>ROUND(F104/34,0)</f>
        <v>2941</v>
      </c>
      <c r="I104" s="69">
        <f>ROUND(G104*13%*30/365,0)</f>
        <v>503</v>
      </c>
      <c r="J104" s="99">
        <f>SUM(H104:I104)</f>
        <v>3444</v>
      </c>
      <c r="K104" s="106">
        <f t="shared" ref="K104:K117" si="36">G104-H104</f>
        <v>44121</v>
      </c>
    </row>
    <row r="105" spans="1:11" ht="15.75">
      <c r="A105" s="14">
        <v>2</v>
      </c>
      <c r="B105" s="14" t="s">
        <v>79</v>
      </c>
      <c r="C105" s="16" t="s">
        <v>240</v>
      </c>
      <c r="D105" s="52">
        <v>361</v>
      </c>
      <c r="E105" s="16" t="s">
        <v>78</v>
      </c>
      <c r="F105" s="85">
        <v>100000</v>
      </c>
      <c r="G105" s="77">
        <v>72590</v>
      </c>
      <c r="H105" s="71">
        <f>ROUND(F105/34,0)</f>
        <v>2941</v>
      </c>
      <c r="I105" s="69">
        <f t="shared" ref="I105:I117" si="37">ROUND(G105*13%*30/365,0)</f>
        <v>776</v>
      </c>
      <c r="J105" s="99">
        <f t="shared" ref="J105:J116" si="38">SUM(H105:I105)</f>
        <v>3717</v>
      </c>
      <c r="K105" s="106">
        <f t="shared" si="36"/>
        <v>69649</v>
      </c>
    </row>
    <row r="106" spans="1:11" ht="15.75">
      <c r="A106" s="14">
        <v>3</v>
      </c>
      <c r="B106" s="14" t="s">
        <v>79</v>
      </c>
      <c r="C106" s="16" t="s">
        <v>104</v>
      </c>
      <c r="D106" s="52">
        <v>216</v>
      </c>
      <c r="E106" s="16" t="s">
        <v>78</v>
      </c>
      <c r="F106" s="85">
        <v>75000</v>
      </c>
      <c r="G106" s="77">
        <v>39589</v>
      </c>
      <c r="H106" s="71">
        <f>ROUND(F106/36,0)</f>
        <v>2083</v>
      </c>
      <c r="I106" s="69">
        <f t="shared" si="37"/>
        <v>423</v>
      </c>
      <c r="J106" s="99">
        <f t="shared" si="38"/>
        <v>2506</v>
      </c>
      <c r="K106" s="106">
        <f t="shared" si="36"/>
        <v>37506</v>
      </c>
    </row>
    <row r="107" spans="1:11" ht="15.75">
      <c r="A107" s="14">
        <v>4</v>
      </c>
      <c r="B107" s="14" t="s">
        <v>79</v>
      </c>
      <c r="C107" s="16" t="s">
        <v>124</v>
      </c>
      <c r="D107" s="52">
        <v>246</v>
      </c>
      <c r="E107" s="16" t="s">
        <v>78</v>
      </c>
      <c r="F107" s="85">
        <v>75000</v>
      </c>
      <c r="G107" s="77">
        <v>41672</v>
      </c>
      <c r="H107" s="71">
        <f>ROUND(F107/36,0)</f>
        <v>2083</v>
      </c>
      <c r="I107" s="69">
        <f t="shared" si="37"/>
        <v>445</v>
      </c>
      <c r="J107" s="99">
        <f t="shared" si="38"/>
        <v>2528</v>
      </c>
      <c r="K107" s="106">
        <f t="shared" si="36"/>
        <v>39589</v>
      </c>
    </row>
    <row r="108" spans="1:11" ht="15.75">
      <c r="A108" s="14">
        <v>5</v>
      </c>
      <c r="B108" s="14" t="s">
        <v>79</v>
      </c>
      <c r="C108" s="16" t="s">
        <v>135</v>
      </c>
      <c r="D108" s="52">
        <v>202</v>
      </c>
      <c r="E108" s="16" t="s">
        <v>78</v>
      </c>
      <c r="F108" s="85">
        <v>50000</v>
      </c>
      <c r="G108" s="70">
        <v>7500</v>
      </c>
      <c r="H108" s="71">
        <f>ROUND(F108/20,0)</f>
        <v>2500</v>
      </c>
      <c r="I108" s="69">
        <f t="shared" si="37"/>
        <v>80</v>
      </c>
      <c r="J108" s="99">
        <f t="shared" si="38"/>
        <v>2580</v>
      </c>
      <c r="K108" s="106">
        <f t="shared" si="36"/>
        <v>5000</v>
      </c>
    </row>
    <row r="109" spans="1:11" ht="15.75">
      <c r="A109" s="14">
        <v>6</v>
      </c>
      <c r="B109" s="14" t="s">
        <v>79</v>
      </c>
      <c r="C109" s="16" t="s">
        <v>257</v>
      </c>
      <c r="D109" s="52">
        <v>377</v>
      </c>
      <c r="E109" s="16" t="s">
        <v>78</v>
      </c>
      <c r="F109" s="85">
        <v>44000</v>
      </c>
      <c r="G109" s="70">
        <v>35446</v>
      </c>
      <c r="H109" s="71">
        <v>1222</v>
      </c>
      <c r="I109" s="69">
        <f t="shared" si="37"/>
        <v>379</v>
      </c>
      <c r="J109" s="99">
        <f t="shared" si="38"/>
        <v>1601</v>
      </c>
      <c r="K109" s="106">
        <f t="shared" si="36"/>
        <v>34224</v>
      </c>
    </row>
    <row r="110" spans="1:11" ht="15.75">
      <c r="A110" s="14">
        <v>7</v>
      </c>
      <c r="B110" s="14" t="s">
        <v>79</v>
      </c>
      <c r="C110" s="16" t="s">
        <v>290</v>
      </c>
      <c r="D110" s="52">
        <v>420</v>
      </c>
      <c r="E110" s="16" t="s">
        <v>78</v>
      </c>
      <c r="F110" s="85">
        <v>150000</v>
      </c>
      <c r="G110" s="70">
        <v>145312</v>
      </c>
      <c r="H110" s="71">
        <v>4688</v>
      </c>
      <c r="I110" s="69">
        <f t="shared" si="37"/>
        <v>1553</v>
      </c>
      <c r="J110" s="99">
        <f t="shared" ref="J110" si="39">SUM(H110:I110)</f>
        <v>6241</v>
      </c>
      <c r="K110" s="106">
        <f t="shared" si="36"/>
        <v>140624</v>
      </c>
    </row>
    <row r="111" spans="1:11" ht="15.75">
      <c r="A111" s="14">
        <v>8</v>
      </c>
      <c r="B111" s="14" t="s">
        <v>103</v>
      </c>
      <c r="C111" s="16" t="s">
        <v>107</v>
      </c>
      <c r="D111" s="52">
        <v>217</v>
      </c>
      <c r="E111" s="16" t="s">
        <v>78</v>
      </c>
      <c r="F111" s="85">
        <v>100000</v>
      </c>
      <c r="G111" s="77">
        <v>49235</v>
      </c>
      <c r="H111" s="71">
        <f>ROUND(F111/36,0)</f>
        <v>2778</v>
      </c>
      <c r="I111" s="69">
        <f t="shared" si="37"/>
        <v>526</v>
      </c>
      <c r="J111" s="99">
        <f t="shared" si="38"/>
        <v>3304</v>
      </c>
      <c r="K111" s="106">
        <f t="shared" si="36"/>
        <v>46457</v>
      </c>
    </row>
    <row r="112" spans="1:11" ht="15.75">
      <c r="A112" s="14">
        <v>9</v>
      </c>
      <c r="B112" s="14" t="s">
        <v>103</v>
      </c>
      <c r="C112" s="16" t="s">
        <v>105</v>
      </c>
      <c r="D112" s="52">
        <v>218</v>
      </c>
      <c r="E112" s="16" t="s">
        <v>78</v>
      </c>
      <c r="F112" s="85">
        <v>100000</v>
      </c>
      <c r="G112" s="77">
        <v>49235</v>
      </c>
      <c r="H112" s="71">
        <f t="shared" ref="H112:H116" si="40">ROUND(F112/36,0)</f>
        <v>2778</v>
      </c>
      <c r="I112" s="69">
        <f t="shared" si="37"/>
        <v>526</v>
      </c>
      <c r="J112" s="99">
        <f t="shared" si="38"/>
        <v>3304</v>
      </c>
      <c r="K112" s="106">
        <f t="shared" si="36"/>
        <v>46457</v>
      </c>
    </row>
    <row r="113" spans="1:11" ht="15.75">
      <c r="A113" s="14">
        <v>10</v>
      </c>
      <c r="B113" s="14" t="s">
        <v>224</v>
      </c>
      <c r="C113" s="16" t="s">
        <v>225</v>
      </c>
      <c r="D113" s="52">
        <v>351</v>
      </c>
      <c r="E113" s="16" t="s">
        <v>78</v>
      </c>
      <c r="F113" s="85">
        <v>140000</v>
      </c>
      <c r="G113" s="77">
        <v>97221</v>
      </c>
      <c r="H113" s="71">
        <f t="shared" si="40"/>
        <v>3889</v>
      </c>
      <c r="I113" s="69">
        <f t="shared" si="37"/>
        <v>1039</v>
      </c>
      <c r="J113" s="99">
        <f t="shared" si="38"/>
        <v>4928</v>
      </c>
      <c r="K113" s="106">
        <f t="shared" si="36"/>
        <v>93332</v>
      </c>
    </row>
    <row r="114" spans="1:11" ht="15.75">
      <c r="A114" s="14">
        <v>11</v>
      </c>
      <c r="B114" s="14" t="s">
        <v>132</v>
      </c>
      <c r="C114" s="16" t="s">
        <v>133</v>
      </c>
      <c r="D114" s="52">
        <v>250</v>
      </c>
      <c r="E114" s="16" t="s">
        <v>78</v>
      </c>
      <c r="F114" s="85">
        <v>125000</v>
      </c>
      <c r="G114" s="77">
        <v>69448</v>
      </c>
      <c r="H114" s="71">
        <f t="shared" si="40"/>
        <v>3472</v>
      </c>
      <c r="I114" s="69">
        <f t="shared" si="37"/>
        <v>742</v>
      </c>
      <c r="J114" s="99">
        <f t="shared" si="38"/>
        <v>4214</v>
      </c>
      <c r="K114" s="106">
        <f t="shared" si="36"/>
        <v>65976</v>
      </c>
    </row>
    <row r="115" spans="1:11" ht="15.75">
      <c r="A115" s="14">
        <v>12</v>
      </c>
      <c r="B115" s="14" t="s">
        <v>132</v>
      </c>
      <c r="C115" s="16" t="s">
        <v>139</v>
      </c>
      <c r="D115" s="52">
        <v>254</v>
      </c>
      <c r="E115" s="16" t="s">
        <v>78</v>
      </c>
      <c r="F115" s="85">
        <v>140000</v>
      </c>
      <c r="G115" s="77">
        <v>77776</v>
      </c>
      <c r="H115" s="71">
        <f t="shared" si="40"/>
        <v>3889</v>
      </c>
      <c r="I115" s="69">
        <f t="shared" si="37"/>
        <v>831</v>
      </c>
      <c r="J115" s="99">
        <f t="shared" si="38"/>
        <v>4720</v>
      </c>
      <c r="K115" s="106">
        <f t="shared" si="36"/>
        <v>73887</v>
      </c>
    </row>
    <row r="116" spans="1:11" ht="15.75">
      <c r="A116" s="14">
        <v>13</v>
      </c>
      <c r="B116" s="14" t="s">
        <v>266</v>
      </c>
      <c r="C116" s="16" t="s">
        <v>263</v>
      </c>
      <c r="D116" s="52">
        <v>387</v>
      </c>
      <c r="E116" s="16" t="s">
        <v>78</v>
      </c>
      <c r="F116" s="85">
        <v>85000</v>
      </c>
      <c r="G116" s="77">
        <v>70834</v>
      </c>
      <c r="H116" s="71">
        <f t="shared" si="40"/>
        <v>2361</v>
      </c>
      <c r="I116" s="69">
        <f t="shared" si="37"/>
        <v>757</v>
      </c>
      <c r="J116" s="99">
        <f t="shared" si="38"/>
        <v>3118</v>
      </c>
      <c r="K116" s="106">
        <f t="shared" si="36"/>
        <v>68473</v>
      </c>
    </row>
    <row r="117" spans="1:11" ht="15.75">
      <c r="A117" s="14">
        <v>14</v>
      </c>
      <c r="B117" s="14" t="s">
        <v>266</v>
      </c>
      <c r="C117" s="16" t="s">
        <v>288</v>
      </c>
      <c r="D117" s="52">
        <v>415</v>
      </c>
      <c r="E117" s="16" t="s">
        <v>78</v>
      </c>
      <c r="F117" s="85">
        <v>90000</v>
      </c>
      <c r="G117" s="77">
        <v>78750</v>
      </c>
      <c r="H117" s="71">
        <v>5625</v>
      </c>
      <c r="I117" s="69">
        <f t="shared" si="37"/>
        <v>841</v>
      </c>
      <c r="J117" s="99">
        <f t="shared" ref="J117" si="41">SUM(H117:I117)</f>
        <v>6466</v>
      </c>
      <c r="K117" s="106">
        <f t="shared" si="36"/>
        <v>73125</v>
      </c>
    </row>
    <row r="118" spans="1:11" ht="16.5">
      <c r="A118" s="14"/>
      <c r="B118" s="13" t="s">
        <v>4</v>
      </c>
      <c r="C118" s="20"/>
      <c r="D118" s="46"/>
      <c r="E118" s="20"/>
      <c r="F118" s="72">
        <f t="shared" ref="F118:K118" si="42">SUM(F104:F117)</f>
        <v>1374000</v>
      </c>
      <c r="G118" s="72">
        <f t="shared" si="42"/>
        <v>881670</v>
      </c>
      <c r="H118" s="72">
        <f t="shared" si="42"/>
        <v>43250</v>
      </c>
      <c r="I118" s="72">
        <f t="shared" si="42"/>
        <v>9421</v>
      </c>
      <c r="J118" s="72">
        <f t="shared" si="42"/>
        <v>52671</v>
      </c>
      <c r="K118" s="100">
        <f t="shared" si="42"/>
        <v>838420</v>
      </c>
    </row>
    <row r="119" spans="1:11" ht="16.5">
      <c r="A119" s="34"/>
      <c r="B119" s="29"/>
      <c r="C119" s="30"/>
      <c r="D119" s="48"/>
      <c r="E119" s="30"/>
      <c r="F119" s="74"/>
      <c r="G119" s="74"/>
      <c r="H119" s="74"/>
      <c r="I119" s="74"/>
      <c r="J119" s="74"/>
      <c r="K119" s="100"/>
    </row>
    <row r="120" spans="1:11" ht="16.5">
      <c r="A120" s="34"/>
      <c r="B120" s="29" t="s">
        <v>284</v>
      </c>
      <c r="C120" s="30"/>
      <c r="D120" s="30"/>
      <c r="E120" s="30"/>
      <c r="F120" s="78"/>
      <c r="G120" s="79"/>
      <c r="H120" s="74"/>
      <c r="I120" s="80"/>
      <c r="J120" s="74"/>
      <c r="K120" s="55"/>
    </row>
    <row r="121" spans="1:11" ht="15.75">
      <c r="A121" s="14">
        <v>1</v>
      </c>
      <c r="B121" s="14" t="s">
        <v>285</v>
      </c>
      <c r="C121" s="16" t="s">
        <v>286</v>
      </c>
      <c r="D121" s="52">
        <v>187</v>
      </c>
      <c r="E121" s="16" t="s">
        <v>78</v>
      </c>
      <c r="F121" s="85">
        <v>60000</v>
      </c>
      <c r="G121" s="77">
        <v>29994</v>
      </c>
      <c r="H121" s="71">
        <f>ROUND(F121/36,0)</f>
        <v>1667</v>
      </c>
      <c r="I121" s="69">
        <f>ROUND(G121*13%*30/365,0)</f>
        <v>320</v>
      </c>
      <c r="J121" s="99">
        <f>SUM(H121:I121)</f>
        <v>1987</v>
      </c>
      <c r="K121" s="106">
        <f t="shared" ref="K121" si="43">G121-H121</f>
        <v>28327</v>
      </c>
    </row>
    <row r="122" spans="1:11" ht="16.5">
      <c r="A122" s="14"/>
      <c r="B122" s="13" t="s">
        <v>4</v>
      </c>
      <c r="C122" s="20"/>
      <c r="D122" s="46"/>
      <c r="E122" s="20"/>
      <c r="F122" s="72">
        <f t="shared" ref="F122:K122" si="44">SUM(F121:F121)</f>
        <v>60000</v>
      </c>
      <c r="G122" s="72">
        <f t="shared" si="44"/>
        <v>29994</v>
      </c>
      <c r="H122" s="72">
        <f t="shared" si="44"/>
        <v>1667</v>
      </c>
      <c r="I122" s="72">
        <f t="shared" si="44"/>
        <v>320</v>
      </c>
      <c r="J122" s="100">
        <f t="shared" si="44"/>
        <v>1987</v>
      </c>
      <c r="K122" s="100">
        <f t="shared" si="44"/>
        <v>28327</v>
      </c>
    </row>
    <row r="123" spans="1:11" ht="16.5">
      <c r="A123" s="34"/>
      <c r="B123" s="29"/>
      <c r="C123" s="30"/>
      <c r="D123" s="48"/>
      <c r="E123" s="30"/>
      <c r="F123" s="74"/>
      <c r="G123" s="74"/>
      <c r="H123" s="74"/>
      <c r="I123" s="74"/>
      <c r="J123" s="74"/>
      <c r="K123" s="55"/>
    </row>
    <row r="124" spans="1:11" ht="16.5">
      <c r="A124" s="34"/>
      <c r="B124" s="29" t="s">
        <v>75</v>
      </c>
      <c r="C124" s="30"/>
      <c r="D124" s="30"/>
      <c r="E124" s="30"/>
      <c r="F124" s="78"/>
      <c r="G124" s="79"/>
      <c r="H124" s="74"/>
      <c r="I124" s="80"/>
      <c r="J124" s="74"/>
      <c r="K124" s="55"/>
    </row>
    <row r="125" spans="1:11" ht="15.75">
      <c r="A125" s="14">
        <v>1</v>
      </c>
      <c r="B125" s="14" t="s">
        <v>76</v>
      </c>
      <c r="C125" s="16" t="s">
        <v>77</v>
      </c>
      <c r="D125" s="52">
        <v>190</v>
      </c>
      <c r="E125" s="16" t="s">
        <v>78</v>
      </c>
      <c r="F125" s="85">
        <v>90000</v>
      </c>
      <c r="G125" s="77">
        <v>45000</v>
      </c>
      <c r="H125" s="71">
        <f>ROUND(F125/36,0)</f>
        <v>2500</v>
      </c>
      <c r="I125" s="69">
        <f>ROUND(G125*13%*30/365,0)</f>
        <v>481</v>
      </c>
      <c r="J125" s="99">
        <f>SUM(H125:I125)</f>
        <v>2981</v>
      </c>
      <c r="K125" s="106">
        <f t="shared" ref="K125:K126" si="45">G125-H125</f>
        <v>42500</v>
      </c>
    </row>
    <row r="126" spans="1:11" ht="15.75">
      <c r="A126" s="14">
        <v>2</v>
      </c>
      <c r="B126" s="14" t="s">
        <v>293</v>
      </c>
      <c r="C126" s="16" t="s">
        <v>294</v>
      </c>
      <c r="D126" s="52">
        <v>432</v>
      </c>
      <c r="E126" s="16" t="s">
        <v>78</v>
      </c>
      <c r="F126" s="85">
        <v>100000</v>
      </c>
      <c r="G126" s="77">
        <v>100000</v>
      </c>
      <c r="H126" s="71">
        <v>2778</v>
      </c>
      <c r="I126" s="69">
        <v>1710</v>
      </c>
      <c r="J126" s="99">
        <f>SUM(H126:I126)</f>
        <v>4488</v>
      </c>
      <c r="K126" s="106">
        <f t="shared" si="45"/>
        <v>97222</v>
      </c>
    </row>
    <row r="127" spans="1:11" ht="16.5">
      <c r="A127" s="14"/>
      <c r="B127" s="13" t="s">
        <v>4</v>
      </c>
      <c r="C127" s="20"/>
      <c r="D127" s="46"/>
      <c r="E127" s="20"/>
      <c r="F127" s="72">
        <f>SUM(F125:F126)</f>
        <v>190000</v>
      </c>
      <c r="G127" s="72">
        <f t="shared" ref="G127:K127" si="46">SUM(G125:G126)</f>
        <v>145000</v>
      </c>
      <c r="H127" s="72">
        <f t="shared" si="46"/>
        <v>5278</v>
      </c>
      <c r="I127" s="72">
        <f t="shared" si="46"/>
        <v>2191</v>
      </c>
      <c r="J127" s="72">
        <f t="shared" si="46"/>
        <v>7469</v>
      </c>
      <c r="K127" s="72">
        <f t="shared" si="46"/>
        <v>139722</v>
      </c>
    </row>
    <row r="128" spans="1:11" ht="16.5">
      <c r="A128" s="34"/>
      <c r="B128" s="29"/>
      <c r="C128" s="30"/>
      <c r="D128" s="48"/>
      <c r="E128" s="30"/>
      <c r="F128" s="74"/>
      <c r="G128" s="74"/>
      <c r="H128" s="74"/>
      <c r="I128" s="74"/>
      <c r="J128" s="74"/>
      <c r="K128" s="55"/>
    </row>
    <row r="129" spans="1:13" ht="16.5">
      <c r="A129" s="34"/>
      <c r="B129" s="29"/>
      <c r="C129" s="30"/>
      <c r="D129" s="48"/>
      <c r="E129" s="30"/>
      <c r="F129" s="74"/>
      <c r="G129" s="74"/>
      <c r="H129" s="74"/>
      <c r="I129" s="74"/>
      <c r="J129" s="74"/>
      <c r="K129" s="55"/>
    </row>
    <row r="130" spans="1:13" ht="16.5">
      <c r="A130" s="34"/>
      <c r="B130" s="29" t="s">
        <v>109</v>
      </c>
      <c r="C130" s="30"/>
      <c r="D130" s="48"/>
      <c r="E130" s="30"/>
      <c r="F130" s="86"/>
      <c r="G130" s="79"/>
      <c r="H130" s="74"/>
      <c r="I130" s="80"/>
      <c r="J130" s="74"/>
      <c r="K130" s="55"/>
    </row>
    <row r="131" spans="1:13" ht="15.75">
      <c r="A131" s="14">
        <v>1</v>
      </c>
      <c r="B131" s="14" t="s">
        <v>110</v>
      </c>
      <c r="C131" s="16" t="s">
        <v>111</v>
      </c>
      <c r="D131" s="52">
        <v>225</v>
      </c>
      <c r="E131" s="16" t="s">
        <v>78</v>
      </c>
      <c r="F131" s="85">
        <v>86000</v>
      </c>
      <c r="G131" s="77">
        <v>45387</v>
      </c>
      <c r="H131" s="71">
        <f t="shared" ref="H131:H145" si="47">ROUND(F131/36,0)</f>
        <v>2389</v>
      </c>
      <c r="I131" s="69">
        <f>ROUND(G131*13%*30/365,0)</f>
        <v>485</v>
      </c>
      <c r="J131" s="99">
        <f t="shared" ref="J131:J146" si="48">SUM(H131:I131)</f>
        <v>2874</v>
      </c>
      <c r="K131" s="106">
        <f t="shared" ref="K131:K146" si="49">G131-H131</f>
        <v>42998</v>
      </c>
    </row>
    <row r="132" spans="1:13" ht="15.75">
      <c r="A132" s="14">
        <v>2</v>
      </c>
      <c r="B132" s="14" t="s">
        <v>110</v>
      </c>
      <c r="C132" s="16" t="s">
        <v>112</v>
      </c>
      <c r="D132" s="52">
        <v>226</v>
      </c>
      <c r="E132" s="16" t="s">
        <v>78</v>
      </c>
      <c r="F132" s="85">
        <v>93000</v>
      </c>
      <c r="G132" s="77">
        <v>49089</v>
      </c>
      <c r="H132" s="71">
        <f t="shared" si="47"/>
        <v>2583</v>
      </c>
      <c r="I132" s="69">
        <f t="shared" ref="I132:I145" si="50">ROUND(G132*13%*30/365,0)</f>
        <v>525</v>
      </c>
      <c r="J132" s="99">
        <f t="shared" si="48"/>
        <v>3108</v>
      </c>
      <c r="K132" s="106">
        <f t="shared" si="49"/>
        <v>46506</v>
      </c>
    </row>
    <row r="133" spans="1:13" ht="15.75">
      <c r="A133" s="14">
        <v>3</v>
      </c>
      <c r="B133" s="14" t="s">
        <v>110</v>
      </c>
      <c r="C133" s="16" t="s">
        <v>113</v>
      </c>
      <c r="D133" s="52">
        <v>227</v>
      </c>
      <c r="E133" s="16" t="s">
        <v>78</v>
      </c>
      <c r="F133" s="85">
        <v>68000</v>
      </c>
      <c r="G133" s="77">
        <v>35887</v>
      </c>
      <c r="H133" s="71">
        <f t="shared" si="47"/>
        <v>1889</v>
      </c>
      <c r="I133" s="69">
        <f t="shared" si="50"/>
        <v>383</v>
      </c>
      <c r="J133" s="99">
        <f t="shared" si="48"/>
        <v>2272</v>
      </c>
      <c r="K133" s="106">
        <f t="shared" si="49"/>
        <v>33998</v>
      </c>
    </row>
    <row r="134" spans="1:13" ht="15.75">
      <c r="A134" s="14">
        <v>4</v>
      </c>
      <c r="B134" s="14" t="s">
        <v>110</v>
      </c>
      <c r="C134" s="16" t="s">
        <v>114</v>
      </c>
      <c r="D134" s="52">
        <v>228</v>
      </c>
      <c r="E134" s="16" t="s">
        <v>78</v>
      </c>
      <c r="F134" s="85">
        <v>55000</v>
      </c>
      <c r="G134" s="77">
        <v>9657</v>
      </c>
      <c r="H134" s="71">
        <v>689</v>
      </c>
      <c r="I134" s="69">
        <f t="shared" si="50"/>
        <v>103</v>
      </c>
      <c r="J134" s="99">
        <f t="shared" si="48"/>
        <v>792</v>
      </c>
      <c r="K134" s="106">
        <f t="shared" si="49"/>
        <v>8968</v>
      </c>
    </row>
    <row r="135" spans="1:13" ht="15.75">
      <c r="A135" s="14">
        <v>5</v>
      </c>
      <c r="B135" s="14" t="s">
        <v>110</v>
      </c>
      <c r="C135" s="16" t="s">
        <v>115</v>
      </c>
      <c r="D135" s="52">
        <v>229</v>
      </c>
      <c r="E135" s="16" t="s">
        <v>78</v>
      </c>
      <c r="F135" s="85">
        <v>141000</v>
      </c>
      <c r="G135" s="77">
        <v>74411</v>
      </c>
      <c r="H135" s="71">
        <f t="shared" si="47"/>
        <v>3917</v>
      </c>
      <c r="I135" s="69">
        <f t="shared" si="50"/>
        <v>795</v>
      </c>
      <c r="J135" s="99">
        <f t="shared" si="48"/>
        <v>4712</v>
      </c>
      <c r="K135" s="106">
        <f t="shared" si="49"/>
        <v>70494</v>
      </c>
    </row>
    <row r="136" spans="1:13" ht="15.75">
      <c r="A136" s="14">
        <v>6</v>
      </c>
      <c r="B136" s="14" t="s">
        <v>110</v>
      </c>
      <c r="C136" s="16" t="s">
        <v>116</v>
      </c>
      <c r="D136" s="52">
        <v>234</v>
      </c>
      <c r="E136" s="16" t="s">
        <v>78</v>
      </c>
      <c r="F136" s="85">
        <v>160000</v>
      </c>
      <c r="G136" s="77">
        <v>84452</v>
      </c>
      <c r="H136" s="71">
        <f t="shared" si="47"/>
        <v>4444</v>
      </c>
      <c r="I136" s="69">
        <f t="shared" si="50"/>
        <v>902</v>
      </c>
      <c r="J136" s="99">
        <f t="shared" si="48"/>
        <v>5346</v>
      </c>
      <c r="K136" s="106">
        <f t="shared" si="49"/>
        <v>80008</v>
      </c>
    </row>
    <row r="137" spans="1:13" ht="15.75">
      <c r="A137" s="14">
        <v>7</v>
      </c>
      <c r="B137" s="14" t="s">
        <v>273</v>
      </c>
      <c r="C137" s="16" t="s">
        <v>165</v>
      </c>
      <c r="D137" s="52">
        <v>284</v>
      </c>
      <c r="E137" s="16" t="s">
        <v>78</v>
      </c>
      <c r="F137" s="85">
        <v>130000</v>
      </c>
      <c r="G137" s="77">
        <v>29560</v>
      </c>
      <c r="H137" s="71">
        <f>ROUND(F137/30,0)</f>
        <v>4333</v>
      </c>
      <c r="I137" s="69">
        <f t="shared" si="50"/>
        <v>316</v>
      </c>
      <c r="J137" s="99">
        <f t="shared" si="48"/>
        <v>4649</v>
      </c>
      <c r="K137" s="106">
        <f t="shared" si="49"/>
        <v>25227</v>
      </c>
    </row>
    <row r="138" spans="1:13" ht="15.75">
      <c r="A138" s="14">
        <v>8</v>
      </c>
      <c r="B138" s="14" t="s">
        <v>109</v>
      </c>
      <c r="C138" s="16" t="s">
        <v>213</v>
      </c>
      <c r="D138" s="52">
        <v>333</v>
      </c>
      <c r="E138" s="16" t="s">
        <v>78</v>
      </c>
      <c r="F138" s="85">
        <v>195000</v>
      </c>
      <c r="G138" s="77">
        <v>126180</v>
      </c>
      <c r="H138" s="71">
        <v>5735</v>
      </c>
      <c r="I138" s="69">
        <f t="shared" si="50"/>
        <v>1348</v>
      </c>
      <c r="J138" s="99">
        <f t="shared" si="48"/>
        <v>7083</v>
      </c>
      <c r="K138" s="106">
        <f t="shared" si="49"/>
        <v>120445</v>
      </c>
      <c r="M138" s="96"/>
    </row>
    <row r="139" spans="1:13" ht="15.75">
      <c r="A139" s="14">
        <v>9</v>
      </c>
      <c r="B139" s="14" t="s">
        <v>109</v>
      </c>
      <c r="C139" s="16" t="s">
        <v>175</v>
      </c>
      <c r="D139" s="52">
        <v>300</v>
      </c>
      <c r="E139" s="16" t="s">
        <v>78</v>
      </c>
      <c r="F139" s="85">
        <v>95000</v>
      </c>
      <c r="G139" s="77">
        <v>58054</v>
      </c>
      <c r="H139" s="71">
        <f t="shared" si="47"/>
        <v>2639</v>
      </c>
      <c r="I139" s="69">
        <f t="shared" si="50"/>
        <v>620</v>
      </c>
      <c r="J139" s="99">
        <f t="shared" si="48"/>
        <v>3259</v>
      </c>
      <c r="K139" s="106">
        <f t="shared" si="49"/>
        <v>55415</v>
      </c>
      <c r="M139" s="96"/>
    </row>
    <row r="140" spans="1:13" ht="15.75">
      <c r="A140" s="14">
        <v>10</v>
      </c>
      <c r="B140" s="14" t="s">
        <v>169</v>
      </c>
      <c r="C140" s="16" t="s">
        <v>170</v>
      </c>
      <c r="D140" s="52">
        <v>294</v>
      </c>
      <c r="E140" s="16" t="s">
        <v>78</v>
      </c>
      <c r="F140" s="85">
        <v>55000</v>
      </c>
      <c r="G140" s="77">
        <v>33608</v>
      </c>
      <c r="H140" s="71">
        <f t="shared" si="47"/>
        <v>1528</v>
      </c>
      <c r="I140" s="69">
        <f t="shared" si="50"/>
        <v>359</v>
      </c>
      <c r="J140" s="99">
        <f t="shared" si="48"/>
        <v>1887</v>
      </c>
      <c r="K140" s="106">
        <f t="shared" si="49"/>
        <v>32080</v>
      </c>
    </row>
    <row r="141" spans="1:13" ht="15.75">
      <c r="A141" s="14">
        <v>11</v>
      </c>
      <c r="B141" s="14" t="s">
        <v>169</v>
      </c>
      <c r="C141" s="16" t="s">
        <v>209</v>
      </c>
      <c r="D141" s="52">
        <v>327</v>
      </c>
      <c r="E141" s="16" t="s">
        <v>78</v>
      </c>
      <c r="F141" s="85">
        <v>90000</v>
      </c>
      <c r="G141" s="77">
        <v>57500</v>
      </c>
      <c r="H141" s="71">
        <f t="shared" si="47"/>
        <v>2500</v>
      </c>
      <c r="I141" s="69">
        <f t="shared" si="50"/>
        <v>614</v>
      </c>
      <c r="J141" s="99">
        <f t="shared" si="48"/>
        <v>3114</v>
      </c>
      <c r="K141" s="106">
        <f t="shared" si="49"/>
        <v>55000</v>
      </c>
    </row>
    <row r="142" spans="1:13" ht="15.75">
      <c r="A142" s="14">
        <v>12</v>
      </c>
      <c r="B142" s="14" t="s">
        <v>169</v>
      </c>
      <c r="C142" s="16" t="s">
        <v>208</v>
      </c>
      <c r="D142" s="52">
        <v>326</v>
      </c>
      <c r="E142" s="16" t="s">
        <v>78</v>
      </c>
      <c r="F142" s="85">
        <v>135000</v>
      </c>
      <c r="G142" s="77">
        <v>86250</v>
      </c>
      <c r="H142" s="71">
        <f t="shared" si="47"/>
        <v>3750</v>
      </c>
      <c r="I142" s="69">
        <f t="shared" si="50"/>
        <v>922</v>
      </c>
      <c r="J142" s="99">
        <f t="shared" si="48"/>
        <v>4672</v>
      </c>
      <c r="K142" s="106">
        <f t="shared" si="49"/>
        <v>82500</v>
      </c>
    </row>
    <row r="143" spans="1:13" ht="15.75">
      <c r="A143" s="14">
        <v>13</v>
      </c>
      <c r="B143" s="14" t="s">
        <v>169</v>
      </c>
      <c r="C143" s="16" t="s">
        <v>171</v>
      </c>
      <c r="D143" s="52">
        <v>295</v>
      </c>
      <c r="E143" s="16" t="s">
        <v>78</v>
      </c>
      <c r="F143" s="85">
        <v>80000</v>
      </c>
      <c r="G143" s="77">
        <v>48892</v>
      </c>
      <c r="H143" s="71">
        <f t="shared" si="47"/>
        <v>2222</v>
      </c>
      <c r="I143" s="69">
        <f t="shared" si="50"/>
        <v>522</v>
      </c>
      <c r="J143" s="99">
        <f t="shared" si="48"/>
        <v>2744</v>
      </c>
      <c r="K143" s="106">
        <f t="shared" si="49"/>
        <v>46670</v>
      </c>
    </row>
    <row r="144" spans="1:13" ht="15.75">
      <c r="A144" s="14">
        <v>14</v>
      </c>
      <c r="B144" s="14" t="s">
        <v>273</v>
      </c>
      <c r="C144" s="16" t="s">
        <v>274</v>
      </c>
      <c r="D144" s="52">
        <v>393</v>
      </c>
      <c r="E144" s="16" t="s">
        <v>78</v>
      </c>
      <c r="F144" s="85">
        <v>80000</v>
      </c>
      <c r="G144" s="77">
        <v>68890</v>
      </c>
      <c r="H144" s="71">
        <f t="shared" si="47"/>
        <v>2222</v>
      </c>
      <c r="I144" s="69">
        <f t="shared" si="50"/>
        <v>736</v>
      </c>
      <c r="J144" s="99">
        <f t="shared" si="48"/>
        <v>2958</v>
      </c>
      <c r="K144" s="106">
        <f t="shared" si="49"/>
        <v>66668</v>
      </c>
    </row>
    <row r="145" spans="1:11" ht="15.75">
      <c r="A145" s="14">
        <v>15</v>
      </c>
      <c r="B145" s="14" t="s">
        <v>273</v>
      </c>
      <c r="C145" s="16" t="s">
        <v>275</v>
      </c>
      <c r="D145" s="52">
        <v>394</v>
      </c>
      <c r="E145" s="16" t="s">
        <v>78</v>
      </c>
      <c r="F145" s="85">
        <v>89000</v>
      </c>
      <c r="G145" s="77">
        <v>76640</v>
      </c>
      <c r="H145" s="71">
        <f t="shared" si="47"/>
        <v>2472</v>
      </c>
      <c r="I145" s="69">
        <f t="shared" si="50"/>
        <v>819</v>
      </c>
      <c r="J145" s="99">
        <f t="shared" si="48"/>
        <v>3291</v>
      </c>
      <c r="K145" s="106">
        <f t="shared" si="49"/>
        <v>74168</v>
      </c>
    </row>
    <row r="146" spans="1:11" ht="15.75">
      <c r="A146" s="14">
        <v>16</v>
      </c>
      <c r="B146" s="57" t="s">
        <v>109</v>
      </c>
      <c r="C146" s="58" t="s">
        <v>272</v>
      </c>
      <c r="D146" s="64">
        <v>14</v>
      </c>
      <c r="E146" s="58" t="s">
        <v>39</v>
      </c>
      <c r="F146" s="89">
        <v>42000</v>
      </c>
      <c r="G146" s="82">
        <v>29163</v>
      </c>
      <c r="H146" s="83">
        <v>1167</v>
      </c>
      <c r="I146" s="69">
        <f>ROUND(G146*11.5%*30/365,0)</f>
        <v>276</v>
      </c>
      <c r="J146" s="99">
        <f t="shared" si="48"/>
        <v>1443</v>
      </c>
      <c r="K146" s="106">
        <f t="shared" si="49"/>
        <v>27996</v>
      </c>
    </row>
    <row r="147" spans="1:11" ht="16.5">
      <c r="A147" s="34"/>
      <c r="B147" s="13" t="s">
        <v>4</v>
      </c>
      <c r="C147" s="20"/>
      <c r="D147" s="20"/>
      <c r="E147" s="20"/>
      <c r="F147" s="72">
        <f t="shared" ref="F147:K147" si="51">SUM(F131:F146)</f>
        <v>1594000</v>
      </c>
      <c r="G147" s="72">
        <f t="shared" si="51"/>
        <v>913620</v>
      </c>
      <c r="H147" s="72">
        <f t="shared" si="51"/>
        <v>44479</v>
      </c>
      <c r="I147" s="72">
        <f t="shared" si="51"/>
        <v>9725</v>
      </c>
      <c r="J147" s="100">
        <f t="shared" si="51"/>
        <v>54204</v>
      </c>
      <c r="K147" s="100">
        <f t="shared" si="51"/>
        <v>869141</v>
      </c>
    </row>
    <row r="148" spans="1:11" ht="16.5">
      <c r="A148" s="34"/>
      <c r="B148" s="29"/>
      <c r="C148" s="30"/>
      <c r="D148" s="30"/>
      <c r="E148" s="30"/>
      <c r="F148" s="74"/>
      <c r="G148" s="74"/>
      <c r="H148" s="74"/>
      <c r="I148" s="74"/>
      <c r="J148" s="74"/>
      <c r="K148" s="55"/>
    </row>
    <row r="149" spans="1:11" ht="16.5">
      <c r="A149" s="34"/>
      <c r="B149" s="29"/>
      <c r="C149" s="30"/>
      <c r="D149" s="30"/>
      <c r="E149" s="30"/>
      <c r="F149" s="74"/>
      <c r="G149" s="79"/>
      <c r="H149" s="74"/>
      <c r="I149" s="80"/>
      <c r="J149" s="74"/>
      <c r="K149" s="55"/>
    </row>
    <row r="150" spans="1:11" ht="16.5">
      <c r="A150" s="34"/>
      <c r="B150" s="29"/>
      <c r="C150" s="30"/>
      <c r="D150" s="30"/>
      <c r="E150" s="30"/>
      <c r="F150" s="74"/>
      <c r="G150" s="79"/>
      <c r="H150" s="74"/>
      <c r="I150" s="80"/>
      <c r="J150" s="74"/>
      <c r="K150" s="55"/>
    </row>
    <row r="151" spans="1:11" ht="16.5">
      <c r="A151" s="34"/>
      <c r="B151" s="29"/>
      <c r="C151" s="30"/>
      <c r="D151" s="30"/>
      <c r="E151" s="30"/>
      <c r="F151" s="74"/>
      <c r="G151" s="79"/>
      <c r="H151" s="74"/>
      <c r="I151" s="80"/>
      <c r="J151" s="74"/>
      <c r="K151" s="55"/>
    </row>
    <row r="152" spans="1:11" ht="16.5">
      <c r="A152" s="14"/>
      <c r="B152" s="29" t="s">
        <v>125</v>
      </c>
      <c r="C152" s="30"/>
      <c r="D152" s="30"/>
      <c r="E152" s="30"/>
      <c r="F152" s="78"/>
      <c r="G152" s="79"/>
      <c r="H152" s="74"/>
      <c r="I152" s="80"/>
      <c r="J152" s="74"/>
      <c r="K152" s="55"/>
    </row>
    <row r="153" spans="1:11" ht="15.75">
      <c r="A153" s="14">
        <v>1</v>
      </c>
      <c r="B153" s="14" t="s">
        <v>126</v>
      </c>
      <c r="C153" s="16" t="s">
        <v>127</v>
      </c>
      <c r="D153" s="17">
        <v>247</v>
      </c>
      <c r="E153" s="16" t="s">
        <v>78</v>
      </c>
      <c r="F153" s="70">
        <v>100000</v>
      </c>
      <c r="G153" s="70">
        <v>55552</v>
      </c>
      <c r="H153" s="71">
        <f t="shared" ref="H153" si="52">ROUND(F153/36,0)</f>
        <v>2778</v>
      </c>
      <c r="I153" s="69">
        <f>ROUND(G153*13%*30/365,0)</f>
        <v>594</v>
      </c>
      <c r="J153" s="102">
        <f t="shared" ref="J153" si="53">SUM(H153:I153)</f>
        <v>3372</v>
      </c>
      <c r="K153" s="106">
        <f t="shared" ref="K153:K160" si="54">G153-H153</f>
        <v>52774</v>
      </c>
    </row>
    <row r="154" spans="1:11" ht="15.75">
      <c r="A154" s="14">
        <v>2</v>
      </c>
      <c r="B154" s="14" t="s">
        <v>137</v>
      </c>
      <c r="C154" s="16" t="s">
        <v>138</v>
      </c>
      <c r="D154" s="17">
        <v>253</v>
      </c>
      <c r="E154" s="16" t="s">
        <v>78</v>
      </c>
      <c r="F154" s="70">
        <v>100000</v>
      </c>
      <c r="G154" s="70">
        <v>55552</v>
      </c>
      <c r="H154" s="71">
        <f>ROUND(F154/36,0)</f>
        <v>2778</v>
      </c>
      <c r="I154" s="69">
        <f t="shared" ref="I154:I160" si="55">ROUND(G154*13%*30/365,0)</f>
        <v>594</v>
      </c>
      <c r="J154" s="102">
        <f>SUM(H154:I154)</f>
        <v>3372</v>
      </c>
      <c r="K154" s="106">
        <f t="shared" si="54"/>
        <v>52774</v>
      </c>
    </row>
    <row r="155" spans="1:11" ht="15.75">
      <c r="A155" s="14">
        <v>3</v>
      </c>
      <c r="B155" s="14" t="s">
        <v>137</v>
      </c>
      <c r="C155" s="16" t="s">
        <v>207</v>
      </c>
      <c r="D155" s="17">
        <v>325</v>
      </c>
      <c r="E155" s="16" t="s">
        <v>78</v>
      </c>
      <c r="F155" s="70">
        <v>50000</v>
      </c>
      <c r="G155" s="70">
        <v>22921</v>
      </c>
      <c r="H155" s="71">
        <f>ROUND(F155/24,0)</f>
        <v>2083</v>
      </c>
      <c r="I155" s="69">
        <f t="shared" si="55"/>
        <v>245</v>
      </c>
      <c r="J155" s="102">
        <f>SUM(H155:I155)</f>
        <v>2328</v>
      </c>
      <c r="K155" s="106">
        <f t="shared" si="54"/>
        <v>20838</v>
      </c>
    </row>
    <row r="156" spans="1:11" ht="15.75">
      <c r="A156" s="14">
        <v>4</v>
      </c>
      <c r="B156" s="14" t="s">
        <v>137</v>
      </c>
      <c r="C156" s="16" t="s">
        <v>230</v>
      </c>
      <c r="D156" s="17">
        <v>355</v>
      </c>
      <c r="E156" s="16" t="s">
        <v>78</v>
      </c>
      <c r="F156" s="70">
        <v>50000</v>
      </c>
      <c r="G156" s="70">
        <v>34721</v>
      </c>
      <c r="H156" s="71">
        <f>ROUND(F156/36,0)</f>
        <v>1389</v>
      </c>
      <c r="I156" s="69">
        <f t="shared" si="55"/>
        <v>371</v>
      </c>
      <c r="J156" s="102">
        <f>SUM(H156:I156)</f>
        <v>1760</v>
      </c>
      <c r="K156" s="106">
        <f t="shared" si="54"/>
        <v>33332</v>
      </c>
    </row>
    <row r="157" spans="1:11" ht="16.5">
      <c r="A157" s="14">
        <v>5</v>
      </c>
      <c r="B157" s="14" t="s">
        <v>151</v>
      </c>
      <c r="C157" s="16" t="s">
        <v>152</v>
      </c>
      <c r="D157" s="22">
        <v>272</v>
      </c>
      <c r="E157" s="22" t="s">
        <v>78</v>
      </c>
      <c r="F157" s="85">
        <v>100000</v>
      </c>
      <c r="G157" s="77">
        <v>46435</v>
      </c>
      <c r="H157" s="71">
        <f>ROUND(F157/28,0)</f>
        <v>3571</v>
      </c>
      <c r="I157" s="69">
        <f t="shared" si="55"/>
        <v>496</v>
      </c>
      <c r="J157" s="99">
        <f>SUM(H157:I157)</f>
        <v>4067</v>
      </c>
      <c r="K157" s="106">
        <f t="shared" si="54"/>
        <v>42864</v>
      </c>
    </row>
    <row r="158" spans="1:11" ht="16.5">
      <c r="A158" s="14">
        <v>6</v>
      </c>
      <c r="B158" s="14" t="s">
        <v>151</v>
      </c>
      <c r="C158" s="16" t="s">
        <v>177</v>
      </c>
      <c r="D158" s="22">
        <v>302</v>
      </c>
      <c r="E158" s="22" t="s">
        <v>78</v>
      </c>
      <c r="F158" s="85">
        <v>90000</v>
      </c>
      <c r="G158" s="77">
        <v>55000</v>
      </c>
      <c r="H158" s="71">
        <f>ROUND(F158/36,0)</f>
        <v>2500</v>
      </c>
      <c r="I158" s="69">
        <f t="shared" si="55"/>
        <v>588</v>
      </c>
      <c r="J158" s="99">
        <f t="shared" ref="J158:J159" si="56">SUM(H158:I158)</f>
        <v>3088</v>
      </c>
      <c r="K158" s="106">
        <f t="shared" si="54"/>
        <v>52500</v>
      </c>
    </row>
    <row r="159" spans="1:11" ht="16.5">
      <c r="A159" s="14">
        <v>7</v>
      </c>
      <c r="B159" s="14" t="s">
        <v>151</v>
      </c>
      <c r="C159" s="16" t="s">
        <v>178</v>
      </c>
      <c r="D159" s="22">
        <v>303</v>
      </c>
      <c r="E159" s="22" t="s">
        <v>78</v>
      </c>
      <c r="F159" s="85">
        <v>100000</v>
      </c>
      <c r="G159" s="77">
        <v>61108</v>
      </c>
      <c r="H159" s="71">
        <f>ROUND(F159/36,0)</f>
        <v>2778</v>
      </c>
      <c r="I159" s="69">
        <f t="shared" si="55"/>
        <v>653</v>
      </c>
      <c r="J159" s="99">
        <f t="shared" si="56"/>
        <v>3431</v>
      </c>
      <c r="K159" s="106">
        <f t="shared" si="54"/>
        <v>58330</v>
      </c>
    </row>
    <row r="160" spans="1:11" ht="15.75">
      <c r="A160" s="14">
        <v>8</v>
      </c>
      <c r="B160" s="14" t="s">
        <v>134</v>
      </c>
      <c r="C160" s="16" t="s">
        <v>245</v>
      </c>
      <c r="D160" s="52">
        <v>364</v>
      </c>
      <c r="E160" s="16" t="s">
        <v>78</v>
      </c>
      <c r="F160" s="85">
        <v>100000</v>
      </c>
      <c r="G160" s="70">
        <v>74998</v>
      </c>
      <c r="H160" s="71">
        <f>ROUND(F160/36,0)</f>
        <v>2778</v>
      </c>
      <c r="I160" s="69">
        <f t="shared" si="55"/>
        <v>801</v>
      </c>
      <c r="J160" s="102">
        <f>SUM(H160:I160)</f>
        <v>3579</v>
      </c>
      <c r="K160" s="106">
        <f t="shared" si="54"/>
        <v>72220</v>
      </c>
    </row>
    <row r="161" spans="1:11" ht="16.5">
      <c r="A161" s="34"/>
      <c r="B161" s="13" t="s">
        <v>4</v>
      </c>
      <c r="C161" s="20"/>
      <c r="D161" s="20"/>
      <c r="E161" s="20"/>
      <c r="F161" s="88">
        <f t="shared" ref="F161" si="57">SUM(F153:F160)</f>
        <v>690000</v>
      </c>
      <c r="G161" s="88">
        <f>SUM(G153:G160)</f>
        <v>406287</v>
      </c>
      <c r="H161" s="88">
        <f>SUM(H153:H160)</f>
        <v>20655</v>
      </c>
      <c r="I161" s="72">
        <f>SUM(I153:I160)</f>
        <v>4342</v>
      </c>
      <c r="J161" s="88">
        <f>SUM(J153:J160)</f>
        <v>24997</v>
      </c>
      <c r="K161" s="88">
        <f>SUM(K153:K160)</f>
        <v>385632</v>
      </c>
    </row>
    <row r="162" spans="1:11" ht="16.5">
      <c r="A162" s="34"/>
      <c r="B162" s="29"/>
      <c r="C162" s="30"/>
      <c r="D162" s="30"/>
      <c r="E162" s="30"/>
      <c r="F162" s="78"/>
      <c r="G162" s="79"/>
      <c r="H162" s="74"/>
      <c r="I162" s="80"/>
      <c r="J162" s="74"/>
      <c r="K162" s="55"/>
    </row>
    <row r="163" spans="1:11" ht="16.5">
      <c r="A163" s="34"/>
      <c r="B163" s="29" t="s">
        <v>148</v>
      </c>
      <c r="C163" s="30"/>
      <c r="D163" s="48"/>
      <c r="E163" s="30"/>
      <c r="F163" s="86"/>
      <c r="G163" s="79"/>
      <c r="H163" s="74"/>
      <c r="I163" s="80"/>
      <c r="J163" s="74"/>
      <c r="K163" s="55"/>
    </row>
    <row r="164" spans="1:11" ht="15.75">
      <c r="A164" s="14">
        <v>1</v>
      </c>
      <c r="B164" s="14" t="s">
        <v>148</v>
      </c>
      <c r="C164" s="16" t="s">
        <v>205</v>
      </c>
      <c r="D164" s="52">
        <v>323</v>
      </c>
      <c r="E164" s="16" t="s">
        <v>78</v>
      </c>
      <c r="F164" s="85">
        <v>100000</v>
      </c>
      <c r="G164" s="77">
        <v>63886</v>
      </c>
      <c r="H164" s="71">
        <f>ROUND(F164/36,0)</f>
        <v>2778</v>
      </c>
      <c r="I164" s="69">
        <f>ROUND(G164*13%*30/365,0)</f>
        <v>683</v>
      </c>
      <c r="J164" s="99">
        <f t="shared" ref="J164:J170" si="58">SUM(H164:I164)</f>
        <v>3461</v>
      </c>
      <c r="K164" s="106">
        <f t="shared" ref="K164:K171" si="59">G164-H164</f>
        <v>61108</v>
      </c>
    </row>
    <row r="165" spans="1:11" ht="15.75">
      <c r="A165" s="14">
        <v>2</v>
      </c>
      <c r="B165" s="14" t="s">
        <v>148</v>
      </c>
      <c r="C165" s="16" t="s">
        <v>241</v>
      </c>
      <c r="D165" s="52">
        <v>363</v>
      </c>
      <c r="E165" s="16" t="s">
        <v>78</v>
      </c>
      <c r="F165" s="85">
        <v>40000</v>
      </c>
      <c r="G165" s="77">
        <v>28890</v>
      </c>
      <c r="H165" s="71">
        <f>ROUND(F165/36,0)</f>
        <v>1111</v>
      </c>
      <c r="I165" s="69">
        <f t="shared" ref="I165:I170" si="60">ROUND(G165*13%*30/365,0)</f>
        <v>309</v>
      </c>
      <c r="J165" s="99">
        <f t="shared" si="58"/>
        <v>1420</v>
      </c>
      <c r="K165" s="106">
        <f t="shared" si="59"/>
        <v>27779</v>
      </c>
    </row>
    <row r="166" spans="1:11" ht="15.75">
      <c r="A166" s="14">
        <v>3</v>
      </c>
      <c r="B166" s="14" t="s">
        <v>148</v>
      </c>
      <c r="C166" s="16" t="s">
        <v>210</v>
      </c>
      <c r="D166" s="52">
        <v>322</v>
      </c>
      <c r="E166" s="16" t="s">
        <v>78</v>
      </c>
      <c r="F166" s="85">
        <v>150000</v>
      </c>
      <c r="G166" s="77">
        <v>61366</v>
      </c>
      <c r="H166" s="71">
        <f>ROUND(F166/22,0)</f>
        <v>6818</v>
      </c>
      <c r="I166" s="69">
        <f t="shared" si="60"/>
        <v>656</v>
      </c>
      <c r="J166" s="99">
        <f t="shared" si="58"/>
        <v>7474</v>
      </c>
      <c r="K166" s="106">
        <f t="shared" si="59"/>
        <v>54548</v>
      </c>
    </row>
    <row r="167" spans="1:11" ht="15.75">
      <c r="A167" s="14">
        <v>4</v>
      </c>
      <c r="B167" s="14" t="s">
        <v>148</v>
      </c>
      <c r="C167" s="16" t="s">
        <v>279</v>
      </c>
      <c r="D167" s="52">
        <v>406</v>
      </c>
      <c r="E167" s="16" t="s">
        <v>78</v>
      </c>
      <c r="F167" s="85">
        <v>260000</v>
      </c>
      <c r="G167" s="77">
        <v>233999</v>
      </c>
      <c r="H167" s="71">
        <v>8667</v>
      </c>
      <c r="I167" s="69">
        <f t="shared" si="60"/>
        <v>2500</v>
      </c>
      <c r="J167" s="99">
        <f t="shared" ref="J167" si="61">SUM(H167:I167)</f>
        <v>11167</v>
      </c>
      <c r="K167" s="106">
        <f t="shared" si="59"/>
        <v>225332</v>
      </c>
    </row>
    <row r="168" spans="1:11" ht="15.75">
      <c r="A168" s="14">
        <v>5</v>
      </c>
      <c r="B168" s="14" t="s">
        <v>215</v>
      </c>
      <c r="C168" s="16" t="s">
        <v>216</v>
      </c>
      <c r="D168" s="52">
        <v>342</v>
      </c>
      <c r="E168" s="16" t="s">
        <v>78</v>
      </c>
      <c r="F168" s="85">
        <v>80000</v>
      </c>
      <c r="G168" s="77">
        <v>53336</v>
      </c>
      <c r="H168" s="71">
        <v>2222</v>
      </c>
      <c r="I168" s="69">
        <f t="shared" si="60"/>
        <v>570</v>
      </c>
      <c r="J168" s="99">
        <f t="shared" si="58"/>
        <v>2792</v>
      </c>
      <c r="K168" s="106">
        <f t="shared" si="59"/>
        <v>51114</v>
      </c>
    </row>
    <row r="169" spans="1:11" ht="15.75">
      <c r="A169" s="14">
        <v>6</v>
      </c>
      <c r="B169" s="14" t="s">
        <v>149</v>
      </c>
      <c r="C169" s="16" t="s">
        <v>150</v>
      </c>
      <c r="D169" s="52">
        <v>266</v>
      </c>
      <c r="E169" s="16" t="s">
        <v>78</v>
      </c>
      <c r="F169" s="85">
        <v>155000</v>
      </c>
      <c r="G169" s="77">
        <v>90410</v>
      </c>
      <c r="H169" s="71">
        <f t="shared" ref="H169:H171" si="62">ROUND(F169/36,0)</f>
        <v>4306</v>
      </c>
      <c r="I169" s="69">
        <f t="shared" si="60"/>
        <v>966</v>
      </c>
      <c r="J169" s="99">
        <f t="shared" si="58"/>
        <v>5272</v>
      </c>
      <c r="K169" s="106">
        <f t="shared" si="59"/>
        <v>86104</v>
      </c>
    </row>
    <row r="170" spans="1:11" ht="15.75">
      <c r="A170" s="14">
        <v>7</v>
      </c>
      <c r="B170" s="14" t="s">
        <v>149</v>
      </c>
      <c r="C170" s="16" t="s">
        <v>229</v>
      </c>
      <c r="D170" s="52">
        <v>354</v>
      </c>
      <c r="E170" s="16" t="s">
        <v>78</v>
      </c>
      <c r="F170" s="85">
        <v>60000</v>
      </c>
      <c r="G170" s="77">
        <v>27000</v>
      </c>
      <c r="H170" s="71">
        <f>ROUND(F170/20,0)</f>
        <v>3000</v>
      </c>
      <c r="I170" s="69">
        <f t="shared" si="60"/>
        <v>288</v>
      </c>
      <c r="J170" s="99">
        <f t="shared" si="58"/>
        <v>3288</v>
      </c>
      <c r="K170" s="106">
        <f t="shared" si="59"/>
        <v>24000</v>
      </c>
    </row>
    <row r="171" spans="1:11" ht="15.75">
      <c r="A171" s="14">
        <v>8</v>
      </c>
      <c r="B171" s="57" t="s">
        <v>149</v>
      </c>
      <c r="C171" s="58" t="s">
        <v>271</v>
      </c>
      <c r="D171" s="64">
        <v>11</v>
      </c>
      <c r="E171" s="58" t="s">
        <v>39</v>
      </c>
      <c r="F171" s="89">
        <v>40600</v>
      </c>
      <c r="G171" s="82">
        <v>23680</v>
      </c>
      <c r="H171" s="83">
        <f t="shared" si="62"/>
        <v>1128</v>
      </c>
      <c r="I171" s="84">
        <f>ROUND(G171*11.5%*30/365,0)</f>
        <v>224</v>
      </c>
      <c r="J171" s="101">
        <f>SUM(H171:I171)</f>
        <v>1352</v>
      </c>
      <c r="K171" s="106">
        <f t="shared" si="59"/>
        <v>22552</v>
      </c>
    </row>
    <row r="172" spans="1:11" ht="15.75">
      <c r="A172" s="34"/>
      <c r="B172" s="57"/>
      <c r="C172" s="58"/>
      <c r="D172" s="64"/>
      <c r="E172" s="58"/>
      <c r="F172" s="89"/>
      <c r="G172" s="82"/>
      <c r="H172" s="83"/>
      <c r="I172" s="69"/>
      <c r="J172" s="101"/>
      <c r="K172" s="106"/>
    </row>
    <row r="173" spans="1:11" ht="16.5">
      <c r="A173" s="34"/>
      <c r="B173" s="13" t="s">
        <v>4</v>
      </c>
      <c r="C173" s="20"/>
      <c r="D173" s="46"/>
      <c r="E173" s="20"/>
      <c r="F173" s="72">
        <f t="shared" ref="F173:K173" si="63">SUM(F164:F171)</f>
        <v>885600</v>
      </c>
      <c r="G173" s="72">
        <f t="shared" si="63"/>
        <v>582567</v>
      </c>
      <c r="H173" s="72">
        <f t="shared" si="63"/>
        <v>30030</v>
      </c>
      <c r="I173" s="72">
        <f t="shared" si="63"/>
        <v>6196</v>
      </c>
      <c r="J173" s="100">
        <f t="shared" si="63"/>
        <v>36226</v>
      </c>
      <c r="K173" s="72">
        <f t="shared" si="63"/>
        <v>552537</v>
      </c>
    </row>
    <row r="174" spans="1:11" ht="16.5">
      <c r="A174" s="34"/>
      <c r="B174" s="29"/>
      <c r="C174" s="30"/>
      <c r="D174" s="32"/>
      <c r="E174" s="32"/>
      <c r="F174" s="74"/>
      <c r="G174" s="74"/>
      <c r="H174" s="74"/>
      <c r="I174" s="74"/>
      <c r="J174" s="74"/>
      <c r="K174" s="100"/>
    </row>
    <row r="175" spans="1:11" ht="16.5">
      <c r="A175" s="34"/>
      <c r="B175" s="29" t="s">
        <v>162</v>
      </c>
      <c r="C175" s="30"/>
      <c r="D175" s="30"/>
      <c r="E175" s="30"/>
      <c r="F175" s="78"/>
      <c r="G175" s="79"/>
      <c r="H175" s="74"/>
      <c r="I175" s="80"/>
      <c r="J175" s="74"/>
      <c r="K175" s="55"/>
    </row>
    <row r="176" spans="1:11" ht="16.5">
      <c r="A176" s="14">
        <v>1</v>
      </c>
      <c r="B176" s="67" t="s">
        <v>163</v>
      </c>
      <c r="C176" s="16" t="s">
        <v>164</v>
      </c>
      <c r="D176" s="22">
        <v>282</v>
      </c>
      <c r="E176" s="22" t="s">
        <v>78</v>
      </c>
      <c r="F176" s="85">
        <v>100000</v>
      </c>
      <c r="G176" s="77">
        <v>61108</v>
      </c>
      <c r="H176" s="71">
        <f>ROUND(F176/36,0)</f>
        <v>2778</v>
      </c>
      <c r="I176" s="69">
        <f>ROUND(G176*13%*30/365,0)</f>
        <v>653</v>
      </c>
      <c r="J176" s="104">
        <f>SUM(H176:I176)</f>
        <v>3431</v>
      </c>
      <c r="K176" s="106">
        <f t="shared" ref="K176:K180" si="64">G176-H176</f>
        <v>58330</v>
      </c>
    </row>
    <row r="177" spans="1:11" ht="16.5">
      <c r="A177" s="14">
        <v>2</v>
      </c>
      <c r="B177" s="67" t="s">
        <v>163</v>
      </c>
      <c r="C177" s="16" t="s">
        <v>200</v>
      </c>
      <c r="D177" s="22">
        <v>283</v>
      </c>
      <c r="E177" s="22" t="s">
        <v>78</v>
      </c>
      <c r="F177" s="85">
        <v>100000</v>
      </c>
      <c r="G177" s="77">
        <v>61108</v>
      </c>
      <c r="H177" s="71">
        <f>ROUND(F177/36,0)</f>
        <v>2778</v>
      </c>
      <c r="I177" s="69">
        <f t="shared" ref="I177:I180" si="65">ROUND(G177*13%*30/365,0)</f>
        <v>653</v>
      </c>
      <c r="J177" s="104">
        <f>SUM(H177:I177)</f>
        <v>3431</v>
      </c>
      <c r="K177" s="106">
        <f t="shared" si="64"/>
        <v>58330</v>
      </c>
    </row>
    <row r="178" spans="1:11" ht="16.5">
      <c r="A178" s="14">
        <v>3</v>
      </c>
      <c r="B178" s="67" t="s">
        <v>227</v>
      </c>
      <c r="C178" s="16" t="s">
        <v>235</v>
      </c>
      <c r="D178" s="22">
        <v>357</v>
      </c>
      <c r="E178" s="22" t="s">
        <v>78</v>
      </c>
      <c r="F178" s="85">
        <v>54000</v>
      </c>
      <c r="G178" s="77">
        <v>39000</v>
      </c>
      <c r="H178" s="71">
        <f>ROUND(F178/36,0)</f>
        <v>1500</v>
      </c>
      <c r="I178" s="69">
        <f t="shared" si="65"/>
        <v>417</v>
      </c>
      <c r="J178" s="104">
        <f>SUM(H178:I178)</f>
        <v>1917</v>
      </c>
      <c r="K178" s="106">
        <f t="shared" si="64"/>
        <v>37500</v>
      </c>
    </row>
    <row r="179" spans="1:11" ht="16.5">
      <c r="A179" s="14">
        <v>4</v>
      </c>
      <c r="B179" s="67" t="s">
        <v>227</v>
      </c>
      <c r="C179" s="16" t="s">
        <v>228</v>
      </c>
      <c r="D179" s="22">
        <v>353</v>
      </c>
      <c r="E179" s="22" t="s">
        <v>78</v>
      </c>
      <c r="F179" s="85">
        <v>68000</v>
      </c>
      <c r="G179" s="77">
        <v>47221</v>
      </c>
      <c r="H179" s="71">
        <f>ROUND(F179/36,0)</f>
        <v>1889</v>
      </c>
      <c r="I179" s="69">
        <f t="shared" si="65"/>
        <v>505</v>
      </c>
      <c r="J179" s="104">
        <f>SUM(H179:I179)</f>
        <v>2394</v>
      </c>
      <c r="K179" s="106">
        <f t="shared" si="64"/>
        <v>45332</v>
      </c>
    </row>
    <row r="180" spans="1:11" ht="16.5">
      <c r="A180" s="14">
        <v>5</v>
      </c>
      <c r="B180" s="67" t="s">
        <v>227</v>
      </c>
      <c r="C180" s="16" t="s">
        <v>258</v>
      </c>
      <c r="D180" s="22">
        <v>383</v>
      </c>
      <c r="E180" s="22" t="s">
        <v>78</v>
      </c>
      <c r="F180" s="85">
        <v>90000</v>
      </c>
      <c r="G180" s="77">
        <v>72500</v>
      </c>
      <c r="H180" s="71">
        <f>ROUND(F180/36,0)</f>
        <v>2500</v>
      </c>
      <c r="I180" s="69">
        <f t="shared" si="65"/>
        <v>775</v>
      </c>
      <c r="J180" s="104">
        <f>SUM(H180:I180)</f>
        <v>3275</v>
      </c>
      <c r="K180" s="106">
        <f t="shared" si="64"/>
        <v>70000</v>
      </c>
    </row>
    <row r="181" spans="1:11" ht="16.5">
      <c r="A181" s="34"/>
      <c r="B181" s="56" t="s">
        <v>4</v>
      </c>
      <c r="C181" s="30"/>
      <c r="D181" s="30"/>
      <c r="E181" s="30"/>
      <c r="F181" s="97">
        <f t="shared" ref="F181:K181" si="66">SUM(F176:F180)</f>
        <v>412000</v>
      </c>
      <c r="G181" s="97">
        <f t="shared" si="66"/>
        <v>280937</v>
      </c>
      <c r="H181" s="72">
        <f t="shared" si="66"/>
        <v>11445</v>
      </c>
      <c r="I181" s="72">
        <f t="shared" si="66"/>
        <v>3003</v>
      </c>
      <c r="J181" s="72">
        <f t="shared" si="66"/>
        <v>14448</v>
      </c>
      <c r="K181" s="131">
        <f t="shared" si="66"/>
        <v>269492</v>
      </c>
    </row>
    <row r="182" spans="1:11" ht="16.5">
      <c r="A182" s="34"/>
      <c r="B182" s="29"/>
      <c r="C182" s="30"/>
      <c r="D182" s="30"/>
      <c r="E182" s="30"/>
      <c r="F182" s="91"/>
      <c r="G182" s="91"/>
      <c r="H182" s="74"/>
      <c r="I182" s="74"/>
      <c r="J182" s="74"/>
      <c r="K182" s="133"/>
    </row>
    <row r="183" spans="1:11" ht="16.5">
      <c r="A183" s="34"/>
      <c r="B183" s="29" t="s">
        <v>281</v>
      </c>
      <c r="C183" s="30"/>
      <c r="D183" s="30"/>
      <c r="E183" s="30"/>
      <c r="F183" s="78"/>
      <c r="G183" s="79"/>
      <c r="H183" s="74"/>
      <c r="I183" s="80"/>
      <c r="J183" s="74"/>
      <c r="K183" s="55"/>
    </row>
    <row r="184" spans="1:11" ht="16.5">
      <c r="A184" s="14">
        <v>1</v>
      </c>
      <c r="B184" s="67" t="s">
        <v>281</v>
      </c>
      <c r="C184" s="16" t="s">
        <v>206</v>
      </c>
      <c r="D184" s="22">
        <v>324</v>
      </c>
      <c r="E184" s="22" t="s">
        <v>78</v>
      </c>
      <c r="F184" s="85">
        <v>110000</v>
      </c>
      <c r="G184" s="77">
        <v>70272</v>
      </c>
      <c r="H184" s="71">
        <f>ROUND(F184/36,0)</f>
        <v>3056</v>
      </c>
      <c r="I184" s="69">
        <f>ROUND(G184*13%*30/365,0)</f>
        <v>751</v>
      </c>
      <c r="J184" s="104">
        <f>SUM(H184:I184)</f>
        <v>3807</v>
      </c>
      <c r="K184" s="106">
        <f t="shared" ref="K184" si="67">G184-H184</f>
        <v>67216</v>
      </c>
    </row>
    <row r="185" spans="1:11" ht="16.5">
      <c r="A185" s="34"/>
      <c r="B185" s="56" t="s">
        <v>4</v>
      </c>
      <c r="C185" s="30"/>
      <c r="D185" s="30"/>
      <c r="E185" s="30"/>
      <c r="F185" s="97">
        <f t="shared" ref="F185:K185" si="68">SUM(F184:F184)</f>
        <v>110000</v>
      </c>
      <c r="G185" s="97">
        <f t="shared" si="68"/>
        <v>70272</v>
      </c>
      <c r="H185" s="72">
        <f t="shared" si="68"/>
        <v>3056</v>
      </c>
      <c r="I185" s="72">
        <f t="shared" si="68"/>
        <v>751</v>
      </c>
      <c r="J185" s="72">
        <f t="shared" si="68"/>
        <v>3807</v>
      </c>
      <c r="K185" s="131">
        <f t="shared" si="68"/>
        <v>67216</v>
      </c>
    </row>
    <row r="186" spans="1:11" ht="17.25" thickBot="1">
      <c r="A186" s="34"/>
      <c r="B186" s="29"/>
      <c r="C186" s="30"/>
      <c r="D186" s="30"/>
      <c r="E186" s="30"/>
      <c r="F186" s="97"/>
      <c r="G186" s="97"/>
      <c r="H186" s="72"/>
      <c r="I186" s="72"/>
      <c r="J186" s="72"/>
      <c r="K186" s="131"/>
    </row>
    <row r="187" spans="1:11" ht="17.25" thickBot="1">
      <c r="B187" s="51" t="s">
        <v>20</v>
      </c>
      <c r="C187" s="39"/>
      <c r="D187" s="39"/>
      <c r="E187" s="39"/>
      <c r="F187" s="72">
        <f t="shared" ref="F187:K187" si="69">SUM(F7+F29+F43+F57+F70+F87+F91+F101+F127+F118+F122+F147+F161+F173+F181+F185)</f>
        <v>13704600</v>
      </c>
      <c r="G187" s="72">
        <f t="shared" si="69"/>
        <v>8177867</v>
      </c>
      <c r="H187" s="72">
        <f t="shared" si="69"/>
        <v>400589</v>
      </c>
      <c r="I187" s="72">
        <f t="shared" si="69"/>
        <v>87693</v>
      </c>
      <c r="J187" s="72">
        <f t="shared" si="69"/>
        <v>488282</v>
      </c>
      <c r="K187" s="72">
        <f t="shared" si="69"/>
        <v>7752778</v>
      </c>
    </row>
    <row r="188" spans="1:11">
      <c r="B188" s="2"/>
      <c r="C188" s="2"/>
      <c r="D188" s="3"/>
      <c r="E188" s="3"/>
      <c r="F188" s="3"/>
      <c r="G188" s="3"/>
    </row>
    <row r="189" spans="1:11">
      <c r="B189" s="2"/>
      <c r="C189" s="2"/>
      <c r="D189" s="3"/>
      <c r="E189" s="3"/>
      <c r="F189" s="3"/>
      <c r="G189" s="3"/>
    </row>
    <row r="190" spans="1:11" ht="18.75">
      <c r="E190" s="4"/>
      <c r="F190" s="1"/>
      <c r="G190" s="1"/>
    </row>
    <row r="191" spans="1:11">
      <c r="F191" s="1"/>
      <c r="G191" s="1"/>
    </row>
    <row r="193" spans="2:2" ht="16.5">
      <c r="B193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4" max="10" man="1"/>
    <brk id="92" max="10" man="1"/>
    <brk id="151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dimension ref="A1:M194"/>
  <sheetViews>
    <sheetView view="pageBreakPreview" zoomScaleSheetLayoutView="10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289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88888</v>
      </c>
      <c r="H5" s="71">
        <f t="shared" ref="H5" si="0">ROUND(F5/36,0)</f>
        <v>2778</v>
      </c>
      <c r="I5" s="69">
        <f>ROUND(G5*13%*31/365,0)</f>
        <v>981</v>
      </c>
      <c r="J5" s="71">
        <f t="shared" ref="J5" si="1">SUM(H5:I5)</f>
        <v>3759</v>
      </c>
      <c r="K5" s="135">
        <f t="shared" ref="K5:K6" si="2">G5-H5</f>
        <v>86110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289655</v>
      </c>
      <c r="H6" s="71">
        <v>10345</v>
      </c>
      <c r="I6" s="69">
        <f>ROUND(G6*13%*31/365,0)</f>
        <v>3198</v>
      </c>
      <c r="J6" s="71">
        <f t="shared" ref="J6" si="3">SUM(H6:I6)</f>
        <v>13543</v>
      </c>
      <c r="K6" s="135">
        <f t="shared" si="2"/>
        <v>279310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4">SUM(F5:F6)</f>
        <v>400000</v>
      </c>
      <c r="G7" s="128">
        <f t="shared" si="4"/>
        <v>378543</v>
      </c>
      <c r="H7" s="134">
        <f t="shared" si="4"/>
        <v>13123</v>
      </c>
      <c r="I7" s="134">
        <f t="shared" si="4"/>
        <v>4179</v>
      </c>
      <c r="J7" s="134">
        <f t="shared" si="4"/>
        <v>17302</v>
      </c>
      <c r="K7" s="136">
        <f t="shared" si="4"/>
        <v>365420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31257</v>
      </c>
      <c r="H9" s="71">
        <f>ROUND(F9/36,0)</f>
        <v>2083</v>
      </c>
      <c r="I9" s="69">
        <f>ROUND(G9*13%*31/365,0)</f>
        <v>345</v>
      </c>
      <c r="J9" s="71">
        <f t="shared" ref="J9:J26" si="5">SUM(H9:I9)</f>
        <v>2428</v>
      </c>
      <c r="K9" s="106">
        <f t="shared" ref="K9:K28" si="6">G9-H9</f>
        <v>29174</v>
      </c>
    </row>
    <row r="10" spans="1:11" ht="15.75">
      <c r="A10" s="15">
        <v>2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257639</v>
      </c>
      <c r="H10" s="71">
        <f>ROUND(F10/36,0)</f>
        <v>7361</v>
      </c>
      <c r="I10" s="69">
        <f t="shared" ref="I10:I28" si="7">ROUND(G10*13%*31/365,0)</f>
        <v>2845</v>
      </c>
      <c r="J10" s="71">
        <f t="shared" ref="J10" si="8">SUM(H10:I10)</f>
        <v>10206</v>
      </c>
      <c r="K10" s="106">
        <f t="shared" si="6"/>
        <v>250278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41662</v>
      </c>
      <c r="H11" s="71">
        <f t="shared" ref="H11:H21" si="9">ROUND(F11/36,0)</f>
        <v>2778</v>
      </c>
      <c r="I11" s="69">
        <f t="shared" si="7"/>
        <v>460</v>
      </c>
      <c r="J11" s="71">
        <f t="shared" si="5"/>
        <v>3238</v>
      </c>
      <c r="K11" s="106">
        <f t="shared" si="6"/>
        <v>38884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50000</v>
      </c>
      <c r="H12" s="71">
        <f>ROUND(F12/36,0)</f>
        <v>2500</v>
      </c>
      <c r="I12" s="69">
        <f t="shared" si="7"/>
        <v>552</v>
      </c>
      <c r="J12" s="71">
        <f t="shared" si="5"/>
        <v>3052</v>
      </c>
      <c r="K12" s="106">
        <f t="shared" si="6"/>
        <v>47500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20000</v>
      </c>
      <c r="H13" s="71">
        <f t="shared" si="9"/>
        <v>1250</v>
      </c>
      <c r="I13" s="69">
        <f t="shared" si="7"/>
        <v>221</v>
      </c>
      <c r="J13" s="71">
        <f t="shared" si="5"/>
        <v>1471</v>
      </c>
      <c r="K13" s="106">
        <f t="shared" si="6"/>
        <v>18750</v>
      </c>
    </row>
    <row r="14" spans="1:11" ht="15.75">
      <c r="A14" s="15">
        <v>6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47218</v>
      </c>
      <c r="H14" s="71">
        <f t="shared" si="9"/>
        <v>2778</v>
      </c>
      <c r="I14" s="69">
        <f t="shared" si="7"/>
        <v>521</v>
      </c>
      <c r="J14" s="71">
        <f t="shared" si="5"/>
        <v>3299</v>
      </c>
      <c r="K14" s="106">
        <f t="shared" si="6"/>
        <v>44440</v>
      </c>
    </row>
    <row r="15" spans="1:11" ht="16.5">
      <c r="A15" s="15">
        <v>7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40141</v>
      </c>
      <c r="H15" s="71">
        <f t="shared" si="9"/>
        <v>2361</v>
      </c>
      <c r="I15" s="69">
        <f t="shared" si="7"/>
        <v>443</v>
      </c>
      <c r="J15" s="71">
        <f t="shared" si="5"/>
        <v>2804</v>
      </c>
      <c r="K15" s="106">
        <f t="shared" si="6"/>
        <v>37780</v>
      </c>
    </row>
    <row r="16" spans="1:11" ht="15.75">
      <c r="A16" s="15">
        <v>8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42500</v>
      </c>
      <c r="H16" s="71">
        <f t="shared" si="9"/>
        <v>2500</v>
      </c>
      <c r="I16" s="69">
        <f t="shared" si="7"/>
        <v>469</v>
      </c>
      <c r="J16" s="71">
        <f t="shared" si="5"/>
        <v>2969</v>
      </c>
      <c r="K16" s="106">
        <f t="shared" si="6"/>
        <v>40000</v>
      </c>
    </row>
    <row r="17" spans="1:11" ht="15.75">
      <c r="A17" s="15">
        <v>9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49661</v>
      </c>
      <c r="H17" s="71">
        <f>ROUND(F17/29,0)</f>
        <v>3103</v>
      </c>
      <c r="I17" s="69">
        <f t="shared" si="7"/>
        <v>548</v>
      </c>
      <c r="J17" s="71">
        <f t="shared" si="5"/>
        <v>3651</v>
      </c>
      <c r="K17" s="106">
        <f t="shared" si="6"/>
        <v>46558</v>
      </c>
    </row>
    <row r="18" spans="1:11" ht="15.75">
      <c r="A18" s="15">
        <v>10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50005</v>
      </c>
      <c r="H18" s="71">
        <f>ROUND(F18/30,0)</f>
        <v>3333</v>
      </c>
      <c r="I18" s="69">
        <f t="shared" si="7"/>
        <v>552</v>
      </c>
      <c r="J18" s="71">
        <f t="shared" si="5"/>
        <v>3885</v>
      </c>
      <c r="K18" s="106">
        <f t="shared" si="6"/>
        <v>46672</v>
      </c>
    </row>
    <row r="19" spans="1:11" ht="15.75">
      <c r="A19" s="15">
        <v>11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50005</v>
      </c>
      <c r="H19" s="71">
        <f>ROUND(F19/30,0)</f>
        <v>3333</v>
      </c>
      <c r="I19" s="69">
        <f t="shared" si="7"/>
        <v>552</v>
      </c>
      <c r="J19" s="71">
        <f t="shared" si="5"/>
        <v>3885</v>
      </c>
      <c r="K19" s="106">
        <f t="shared" si="6"/>
        <v>46672</v>
      </c>
    </row>
    <row r="20" spans="1:11" ht="15.75">
      <c r="A20" s="15">
        <v>12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117652</v>
      </c>
      <c r="H20" s="71">
        <f>ROUND(F20/34,0)</f>
        <v>5882</v>
      </c>
      <c r="I20" s="69">
        <f t="shared" si="7"/>
        <v>1299</v>
      </c>
      <c r="J20" s="71">
        <f t="shared" si="5"/>
        <v>7181</v>
      </c>
      <c r="K20" s="106">
        <f t="shared" si="6"/>
        <v>111770</v>
      </c>
    </row>
    <row r="21" spans="1:11" ht="15.75">
      <c r="A21" s="15">
        <v>13</v>
      </c>
      <c r="B21" s="14" t="s">
        <v>128</v>
      </c>
      <c r="C21" s="16" t="s">
        <v>166</v>
      </c>
      <c r="D21" s="17">
        <v>291</v>
      </c>
      <c r="E21" s="16" t="s">
        <v>38</v>
      </c>
      <c r="F21" s="70">
        <v>150000</v>
      </c>
      <c r="G21" s="77">
        <v>95829</v>
      </c>
      <c r="H21" s="71">
        <f t="shared" si="9"/>
        <v>4167</v>
      </c>
      <c r="I21" s="69">
        <f t="shared" si="7"/>
        <v>1058</v>
      </c>
      <c r="J21" s="71">
        <f t="shared" si="5"/>
        <v>5225</v>
      </c>
      <c r="K21" s="106">
        <f t="shared" si="6"/>
        <v>91662</v>
      </c>
    </row>
    <row r="22" spans="1:11" ht="15.75">
      <c r="A22" s="15">
        <v>14</v>
      </c>
      <c r="B22" s="14" t="s">
        <v>128</v>
      </c>
      <c r="C22" s="16" t="s">
        <v>167</v>
      </c>
      <c r="D22" s="17">
        <v>292</v>
      </c>
      <c r="E22" s="16" t="s">
        <v>38</v>
      </c>
      <c r="F22" s="70">
        <v>100000</v>
      </c>
      <c r="G22" s="77">
        <v>40915</v>
      </c>
      <c r="H22" s="71">
        <f>ROUND(F22/22,0)</f>
        <v>4545</v>
      </c>
      <c r="I22" s="69">
        <f t="shared" si="7"/>
        <v>452</v>
      </c>
      <c r="J22" s="71">
        <f t="shared" si="5"/>
        <v>4997</v>
      </c>
      <c r="K22" s="106">
        <f t="shared" si="6"/>
        <v>36370</v>
      </c>
    </row>
    <row r="23" spans="1:11" ht="15.75">
      <c r="A23" s="15">
        <v>15</v>
      </c>
      <c r="B23" s="14" t="s">
        <v>190</v>
      </c>
      <c r="C23" s="16" t="s">
        <v>191</v>
      </c>
      <c r="D23" s="17">
        <v>314</v>
      </c>
      <c r="E23" s="16" t="s">
        <v>38</v>
      </c>
      <c r="F23" s="70">
        <v>115000</v>
      </c>
      <c r="G23" s="77">
        <v>73478</v>
      </c>
      <c r="H23" s="71">
        <f>ROUND(F23/36,0)</f>
        <v>3194</v>
      </c>
      <c r="I23" s="69">
        <f t="shared" si="7"/>
        <v>811</v>
      </c>
      <c r="J23" s="71">
        <f t="shared" si="5"/>
        <v>4005</v>
      </c>
      <c r="K23" s="106">
        <f t="shared" si="6"/>
        <v>70284</v>
      </c>
    </row>
    <row r="24" spans="1:11" ht="15.75">
      <c r="A24" s="15">
        <v>16</v>
      </c>
      <c r="B24" s="14" t="s">
        <v>179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58826</v>
      </c>
      <c r="H24" s="71">
        <f>ROUND(F24/34,0)</f>
        <v>2941</v>
      </c>
      <c r="I24" s="69">
        <f t="shared" si="7"/>
        <v>650</v>
      </c>
      <c r="J24" s="71">
        <f t="shared" si="5"/>
        <v>3591</v>
      </c>
      <c r="K24" s="106">
        <f t="shared" si="6"/>
        <v>55885</v>
      </c>
    </row>
    <row r="25" spans="1:11" ht="15.75">
      <c r="A25" s="15">
        <v>17</v>
      </c>
      <c r="B25" s="14" t="s">
        <v>179</v>
      </c>
      <c r="C25" s="16" t="s">
        <v>180</v>
      </c>
      <c r="D25" s="17">
        <v>304</v>
      </c>
      <c r="E25" s="16" t="s">
        <v>38</v>
      </c>
      <c r="F25" s="70">
        <v>120000</v>
      </c>
      <c r="G25" s="77">
        <v>76671</v>
      </c>
      <c r="H25" s="71">
        <f>ROUND(F25/36,0)</f>
        <v>3333</v>
      </c>
      <c r="I25" s="69">
        <f t="shared" si="7"/>
        <v>847</v>
      </c>
      <c r="J25" s="71">
        <f t="shared" si="5"/>
        <v>4180</v>
      </c>
      <c r="K25" s="106">
        <f t="shared" si="6"/>
        <v>73338</v>
      </c>
    </row>
    <row r="26" spans="1:11" ht="15.75">
      <c r="A26" s="15">
        <v>18</v>
      </c>
      <c r="B26" s="14" t="s">
        <v>6</v>
      </c>
      <c r="C26" s="16" t="s">
        <v>255</v>
      </c>
      <c r="D26" s="17">
        <v>381</v>
      </c>
      <c r="E26" s="16" t="s">
        <v>38</v>
      </c>
      <c r="F26" s="70">
        <v>100000</v>
      </c>
      <c r="G26" s="77">
        <v>83332</v>
      </c>
      <c r="H26" s="71">
        <v>2778</v>
      </c>
      <c r="I26" s="69">
        <f t="shared" si="7"/>
        <v>920</v>
      </c>
      <c r="J26" s="71">
        <f t="shared" si="5"/>
        <v>3698</v>
      </c>
      <c r="K26" s="106">
        <f t="shared" si="6"/>
        <v>80554</v>
      </c>
    </row>
    <row r="27" spans="1:11" ht="15.75">
      <c r="A27" s="15">
        <v>19</v>
      </c>
      <c r="B27" s="14" t="s">
        <v>259</v>
      </c>
      <c r="C27" s="16" t="s">
        <v>261</v>
      </c>
      <c r="D27" s="17">
        <v>385</v>
      </c>
      <c r="E27" s="16" t="s">
        <v>38</v>
      </c>
      <c r="F27" s="70">
        <v>70000</v>
      </c>
      <c r="G27" s="77">
        <v>60280</v>
      </c>
      <c r="H27" s="71">
        <v>1944</v>
      </c>
      <c r="I27" s="69">
        <f t="shared" si="7"/>
        <v>666</v>
      </c>
      <c r="J27" s="71">
        <f>SUM(H27:I27)</f>
        <v>2610</v>
      </c>
      <c r="K27" s="106">
        <f t="shared" si="6"/>
        <v>58336</v>
      </c>
    </row>
    <row r="28" spans="1:11" ht="15.75">
      <c r="A28" s="15">
        <v>20</v>
      </c>
      <c r="B28" s="14" t="s">
        <v>259</v>
      </c>
      <c r="C28" s="16" t="s">
        <v>260</v>
      </c>
      <c r="D28" s="17">
        <v>386</v>
      </c>
      <c r="E28" s="16" t="s">
        <v>38</v>
      </c>
      <c r="F28" s="70">
        <v>125000</v>
      </c>
      <c r="G28" s="77">
        <v>107640</v>
      </c>
      <c r="H28" s="71">
        <v>3472</v>
      </c>
      <c r="I28" s="69">
        <f t="shared" si="7"/>
        <v>1188</v>
      </c>
      <c r="J28" s="71">
        <f>SUM(H28:I28)</f>
        <v>4660</v>
      </c>
      <c r="K28" s="106">
        <f t="shared" si="6"/>
        <v>104168</v>
      </c>
    </row>
    <row r="29" spans="1:11" ht="16.5">
      <c r="A29" s="15"/>
      <c r="B29" s="13" t="s">
        <v>4</v>
      </c>
      <c r="C29" s="20"/>
      <c r="D29" s="20"/>
      <c r="E29" s="20"/>
      <c r="F29" s="72">
        <f>SUM(F9:F28)</f>
        <v>2220000</v>
      </c>
      <c r="G29" s="72">
        <f t="shared" ref="G29:K29" si="10">SUM(G9:G28)</f>
        <v>1394711</v>
      </c>
      <c r="H29" s="72">
        <f t="shared" si="10"/>
        <v>65636</v>
      </c>
      <c r="I29" s="72">
        <f t="shared" si="10"/>
        <v>15399</v>
      </c>
      <c r="J29" s="72">
        <f t="shared" si="10"/>
        <v>81035</v>
      </c>
      <c r="K29" s="72">
        <f t="shared" si="10"/>
        <v>1329075</v>
      </c>
    </row>
    <row r="30" spans="1:11" ht="16.5">
      <c r="A30" s="28"/>
      <c r="B30" s="29"/>
      <c r="C30" s="30"/>
      <c r="D30" s="30"/>
      <c r="E30" s="30"/>
      <c r="F30" s="78"/>
      <c r="G30" s="79"/>
      <c r="H30" s="74"/>
      <c r="I30" s="80"/>
      <c r="J30" s="74"/>
      <c r="K30" s="106"/>
    </row>
    <row r="31" spans="1:11" ht="16.5">
      <c r="A31" s="28"/>
      <c r="B31" s="29" t="s">
        <v>10</v>
      </c>
      <c r="C31" s="30"/>
      <c r="D31" s="30"/>
      <c r="E31" s="30"/>
      <c r="F31" s="78"/>
      <c r="G31" s="79"/>
      <c r="H31" s="76"/>
      <c r="I31" s="80"/>
      <c r="J31" s="76"/>
      <c r="K31" s="55"/>
    </row>
    <row r="32" spans="1:11" ht="15.75">
      <c r="A32" s="15">
        <v>1</v>
      </c>
      <c r="B32" s="14" t="s">
        <v>10</v>
      </c>
      <c r="C32" s="16" t="s">
        <v>140</v>
      </c>
      <c r="D32" s="26" t="s">
        <v>141</v>
      </c>
      <c r="E32" s="16" t="s">
        <v>38</v>
      </c>
      <c r="F32" s="70">
        <v>250000</v>
      </c>
      <c r="G32" s="77">
        <v>138896</v>
      </c>
      <c r="H32" s="71">
        <v>6944</v>
      </c>
      <c r="I32" s="69">
        <f>ROUND(G32*13%*31/365,0)</f>
        <v>1534</v>
      </c>
      <c r="J32" s="99">
        <f t="shared" ref="J32:J43" si="11">SUM(H32:I32)</f>
        <v>8478</v>
      </c>
      <c r="K32" s="106">
        <f t="shared" ref="K32:K43" si="12">G32-H32</f>
        <v>131952</v>
      </c>
    </row>
    <row r="33" spans="1:11" ht="15.75">
      <c r="A33" s="15">
        <v>2</v>
      </c>
      <c r="B33" s="14" t="s">
        <v>91</v>
      </c>
      <c r="C33" s="16" t="s">
        <v>93</v>
      </c>
      <c r="D33" s="26" t="s">
        <v>95</v>
      </c>
      <c r="E33" s="16" t="s">
        <v>38</v>
      </c>
      <c r="F33" s="70">
        <v>25000</v>
      </c>
      <c r="G33" s="77">
        <v>13202</v>
      </c>
      <c r="H33" s="71">
        <v>694</v>
      </c>
      <c r="I33" s="69">
        <f t="shared" ref="I33:I43" si="13">ROUND(G33*13%*31/365,0)</f>
        <v>146</v>
      </c>
      <c r="J33" s="99">
        <f t="shared" si="11"/>
        <v>840</v>
      </c>
      <c r="K33" s="106">
        <f t="shared" si="12"/>
        <v>12508</v>
      </c>
    </row>
    <row r="34" spans="1:11" ht="15.75">
      <c r="A34" s="15">
        <v>3</v>
      </c>
      <c r="B34" s="14" t="s">
        <v>182</v>
      </c>
      <c r="C34" s="16" t="s">
        <v>50</v>
      </c>
      <c r="D34" s="26" t="s">
        <v>183</v>
      </c>
      <c r="E34" s="16" t="s">
        <v>38</v>
      </c>
      <c r="F34" s="70">
        <v>50000</v>
      </c>
      <c r="G34" s="77">
        <v>21468</v>
      </c>
      <c r="H34" s="71">
        <v>1389</v>
      </c>
      <c r="I34" s="69">
        <f t="shared" si="13"/>
        <v>237</v>
      </c>
      <c r="J34" s="99">
        <f t="shared" si="11"/>
        <v>1626</v>
      </c>
      <c r="K34" s="106">
        <f t="shared" si="12"/>
        <v>20079</v>
      </c>
    </row>
    <row r="35" spans="1:11" ht="15.75">
      <c r="A35" s="15">
        <v>4</v>
      </c>
      <c r="B35" s="14" t="s">
        <v>182</v>
      </c>
      <c r="C35" s="16" t="s">
        <v>194</v>
      </c>
      <c r="D35" s="26" t="s">
        <v>195</v>
      </c>
      <c r="E35" s="16" t="s">
        <v>38</v>
      </c>
      <c r="F35" s="70">
        <v>120000</v>
      </c>
      <c r="G35" s="77">
        <v>76671</v>
      </c>
      <c r="H35" s="71">
        <v>3333</v>
      </c>
      <c r="I35" s="69">
        <f t="shared" si="13"/>
        <v>847</v>
      </c>
      <c r="J35" s="99">
        <f t="shared" si="11"/>
        <v>4180</v>
      </c>
      <c r="K35" s="106">
        <f t="shared" si="12"/>
        <v>73338</v>
      </c>
    </row>
    <row r="36" spans="1:11" ht="15.75">
      <c r="A36" s="15">
        <v>5</v>
      </c>
      <c r="B36" s="14" t="s">
        <v>268</v>
      </c>
      <c r="C36" s="16" t="s">
        <v>202</v>
      </c>
      <c r="D36" s="26" t="s">
        <v>203</v>
      </c>
      <c r="E36" s="16" t="s">
        <v>38</v>
      </c>
      <c r="F36" s="70">
        <v>90000</v>
      </c>
      <c r="G36" s="77">
        <v>60000</v>
      </c>
      <c r="H36" s="71">
        <f t="shared" ref="H36:H37" si="14">ROUND(F36/36,0)</f>
        <v>2500</v>
      </c>
      <c r="I36" s="69">
        <f t="shared" si="13"/>
        <v>662</v>
      </c>
      <c r="J36" s="99">
        <f t="shared" si="11"/>
        <v>3162</v>
      </c>
      <c r="K36" s="106">
        <f t="shared" si="12"/>
        <v>57500</v>
      </c>
    </row>
    <row r="37" spans="1:11" ht="15.75">
      <c r="A37" s="15">
        <v>6</v>
      </c>
      <c r="B37" s="14" t="s">
        <v>182</v>
      </c>
      <c r="C37" s="16" t="s">
        <v>221</v>
      </c>
      <c r="D37" s="26" t="s">
        <v>219</v>
      </c>
      <c r="E37" s="16" t="s">
        <v>38</v>
      </c>
      <c r="F37" s="70">
        <v>85000</v>
      </c>
      <c r="G37" s="77">
        <v>61390</v>
      </c>
      <c r="H37" s="71">
        <f t="shared" si="14"/>
        <v>2361</v>
      </c>
      <c r="I37" s="69">
        <f t="shared" si="13"/>
        <v>678</v>
      </c>
      <c r="J37" s="99">
        <f t="shared" si="11"/>
        <v>3039</v>
      </c>
      <c r="K37" s="106">
        <f t="shared" si="12"/>
        <v>59029</v>
      </c>
    </row>
    <row r="38" spans="1:11" ht="15.75">
      <c r="A38" s="15">
        <v>7</v>
      </c>
      <c r="B38" s="14" t="s">
        <v>156</v>
      </c>
      <c r="C38" s="16" t="s">
        <v>226</v>
      </c>
      <c r="D38" s="26" t="s">
        <v>243</v>
      </c>
      <c r="E38" s="16" t="s">
        <v>38</v>
      </c>
      <c r="F38" s="70">
        <v>150000</v>
      </c>
      <c r="G38" s="77">
        <v>108330</v>
      </c>
      <c r="H38" s="71">
        <f>ROUND(F38/36,0)</f>
        <v>4167</v>
      </c>
      <c r="I38" s="69">
        <f t="shared" si="13"/>
        <v>1196</v>
      </c>
      <c r="J38" s="99">
        <f t="shared" si="11"/>
        <v>5363</v>
      </c>
      <c r="K38" s="106">
        <f t="shared" si="12"/>
        <v>104163</v>
      </c>
    </row>
    <row r="39" spans="1:11" ht="15.75">
      <c r="A39" s="15">
        <v>8</v>
      </c>
      <c r="B39" s="14" t="s">
        <v>156</v>
      </c>
      <c r="C39" s="16" t="s">
        <v>157</v>
      </c>
      <c r="D39" s="26" t="s">
        <v>246</v>
      </c>
      <c r="E39" s="16" t="s">
        <v>38</v>
      </c>
      <c r="F39" s="70">
        <v>130000</v>
      </c>
      <c r="G39" s="77">
        <v>101112</v>
      </c>
      <c r="H39" s="71">
        <f>ROUND(F39/36,0)</f>
        <v>3611</v>
      </c>
      <c r="I39" s="69">
        <f t="shared" si="13"/>
        <v>1116</v>
      </c>
      <c r="J39" s="99">
        <f t="shared" si="11"/>
        <v>4727</v>
      </c>
      <c r="K39" s="106">
        <f t="shared" si="12"/>
        <v>97501</v>
      </c>
    </row>
    <row r="40" spans="1:11" ht="15.75">
      <c r="A40" s="15">
        <v>9</v>
      </c>
      <c r="B40" s="14" t="s">
        <v>120</v>
      </c>
      <c r="C40" s="16" t="s">
        <v>121</v>
      </c>
      <c r="D40" s="26" t="s">
        <v>136</v>
      </c>
      <c r="E40" s="16" t="s">
        <v>38</v>
      </c>
      <c r="F40" s="70">
        <v>100000</v>
      </c>
      <c r="G40" s="77">
        <v>53125</v>
      </c>
      <c r="H40" s="71">
        <f>ROUND(F40/32,0)</f>
        <v>3125</v>
      </c>
      <c r="I40" s="69">
        <f t="shared" si="13"/>
        <v>587</v>
      </c>
      <c r="J40" s="99">
        <f t="shared" si="11"/>
        <v>3712</v>
      </c>
      <c r="K40" s="106">
        <f t="shared" si="12"/>
        <v>50000</v>
      </c>
    </row>
    <row r="41" spans="1:11" ht="15.75">
      <c r="A41" s="15">
        <v>10</v>
      </c>
      <c r="B41" s="14" t="s">
        <v>120</v>
      </c>
      <c r="C41" s="16" t="s">
        <v>122</v>
      </c>
      <c r="D41" s="26" t="s">
        <v>123</v>
      </c>
      <c r="E41" s="16" t="s">
        <v>38</v>
      </c>
      <c r="F41" s="70">
        <v>90000</v>
      </c>
      <c r="G41" s="77">
        <v>52500</v>
      </c>
      <c r="H41" s="71">
        <f t="shared" ref="H41:H43" si="15">ROUND(F41/36,0)</f>
        <v>2500</v>
      </c>
      <c r="I41" s="69">
        <f t="shared" si="13"/>
        <v>580</v>
      </c>
      <c r="J41" s="99">
        <f t="shared" si="11"/>
        <v>3080</v>
      </c>
      <c r="K41" s="106">
        <f t="shared" si="12"/>
        <v>50000</v>
      </c>
    </row>
    <row r="42" spans="1:11" ht="15.75">
      <c r="A42" s="15">
        <v>11</v>
      </c>
      <c r="B42" s="14" t="s">
        <v>248</v>
      </c>
      <c r="C42" s="16" t="s">
        <v>249</v>
      </c>
      <c r="D42" s="26" t="s">
        <v>250</v>
      </c>
      <c r="E42" s="16" t="s">
        <v>38</v>
      </c>
      <c r="F42" s="70">
        <v>165000</v>
      </c>
      <c r="G42" s="77">
        <v>128336</v>
      </c>
      <c r="H42" s="71">
        <f t="shared" si="15"/>
        <v>4583</v>
      </c>
      <c r="I42" s="69">
        <f t="shared" si="13"/>
        <v>1417</v>
      </c>
      <c r="J42" s="99">
        <f t="shared" si="11"/>
        <v>6000</v>
      </c>
      <c r="K42" s="106">
        <f t="shared" si="12"/>
        <v>123753</v>
      </c>
    </row>
    <row r="43" spans="1:11" ht="15.75">
      <c r="A43" s="15">
        <v>12</v>
      </c>
      <c r="B43" s="14" t="s">
        <v>248</v>
      </c>
      <c r="C43" s="16" t="s">
        <v>251</v>
      </c>
      <c r="D43" s="26" t="s">
        <v>252</v>
      </c>
      <c r="E43" s="16" t="s">
        <v>38</v>
      </c>
      <c r="F43" s="70">
        <v>100000</v>
      </c>
      <c r="G43" s="77">
        <v>77776</v>
      </c>
      <c r="H43" s="71">
        <f t="shared" si="15"/>
        <v>2778</v>
      </c>
      <c r="I43" s="69">
        <f t="shared" si="13"/>
        <v>859</v>
      </c>
      <c r="J43" s="99">
        <f t="shared" si="11"/>
        <v>3637</v>
      </c>
      <c r="K43" s="106">
        <f t="shared" si="12"/>
        <v>74998</v>
      </c>
    </row>
    <row r="44" spans="1:11" ht="16.5">
      <c r="A44" s="15"/>
      <c r="B44" s="13" t="s">
        <v>4</v>
      </c>
      <c r="C44" s="20"/>
      <c r="D44" s="20"/>
      <c r="E44" s="20"/>
      <c r="F44" s="72">
        <f t="shared" ref="F44:K44" si="16">SUM(F32:F43)</f>
        <v>1355000</v>
      </c>
      <c r="G44" s="72">
        <f>SUM(G32:G43)</f>
        <v>892806</v>
      </c>
      <c r="H44" s="72">
        <f t="shared" si="16"/>
        <v>37985</v>
      </c>
      <c r="I44" s="72">
        <f>SUM(I32:I43)</f>
        <v>9859</v>
      </c>
      <c r="J44" s="72">
        <f>SUM(J32:J43)</f>
        <v>47844</v>
      </c>
      <c r="K44" s="72">
        <f t="shared" si="16"/>
        <v>854821</v>
      </c>
    </row>
    <row r="45" spans="1:11" ht="16.5">
      <c r="A45" s="28"/>
      <c r="B45" s="29"/>
      <c r="C45" s="30"/>
      <c r="D45" s="30"/>
      <c r="E45" s="30"/>
      <c r="F45" s="78"/>
      <c r="G45" s="79"/>
      <c r="H45" s="74"/>
      <c r="I45" s="80"/>
      <c r="J45" s="74"/>
      <c r="K45" s="55"/>
    </row>
    <row r="46" spans="1:11" ht="16.5">
      <c r="A46" s="28"/>
      <c r="B46" s="29" t="s">
        <v>11</v>
      </c>
      <c r="C46" s="30"/>
      <c r="D46" s="30"/>
      <c r="E46" s="30"/>
      <c r="F46" s="78"/>
      <c r="G46" s="79"/>
      <c r="H46" s="76"/>
      <c r="I46" s="80"/>
      <c r="J46" s="76"/>
      <c r="K46" s="55"/>
    </row>
    <row r="47" spans="1:11" ht="15.75">
      <c r="A47" s="15">
        <v>1</v>
      </c>
      <c r="B47" s="14" t="s">
        <v>12</v>
      </c>
      <c r="C47" s="16" t="s">
        <v>40</v>
      </c>
      <c r="D47" s="19">
        <v>110</v>
      </c>
      <c r="E47" s="16" t="s">
        <v>38</v>
      </c>
      <c r="F47" s="70">
        <v>175000</v>
      </c>
      <c r="G47" s="77">
        <v>72919</v>
      </c>
      <c r="H47" s="71">
        <f t="shared" ref="H47:H54" si="17">ROUND(F47/36,0)</f>
        <v>4861</v>
      </c>
      <c r="I47" s="69">
        <f>ROUND(G47*13%*31/365,0)</f>
        <v>805</v>
      </c>
      <c r="J47" s="99">
        <f t="shared" ref="J47:J57" si="18">SUM(H47:I47)</f>
        <v>5666</v>
      </c>
      <c r="K47" s="106">
        <f t="shared" ref="K47:K57" si="19">G47-H47</f>
        <v>68058</v>
      </c>
    </row>
    <row r="48" spans="1:11" ht="15.75">
      <c r="A48" s="15">
        <v>2</v>
      </c>
      <c r="B48" s="14" t="s">
        <v>12</v>
      </c>
      <c r="C48" s="16" t="s">
        <v>41</v>
      </c>
      <c r="D48" s="19">
        <v>111</v>
      </c>
      <c r="E48" s="16" t="s">
        <v>38</v>
      </c>
      <c r="F48" s="70">
        <v>165000</v>
      </c>
      <c r="G48" s="77">
        <v>68757</v>
      </c>
      <c r="H48" s="71">
        <f t="shared" si="17"/>
        <v>4583</v>
      </c>
      <c r="I48" s="69">
        <f t="shared" ref="I48:I57" si="20">ROUND(G48*13%*31/365,0)</f>
        <v>759</v>
      </c>
      <c r="J48" s="99">
        <f t="shared" si="18"/>
        <v>5342</v>
      </c>
      <c r="K48" s="106">
        <f t="shared" si="19"/>
        <v>64174</v>
      </c>
    </row>
    <row r="49" spans="1:11" ht="15.75">
      <c r="A49" s="15">
        <v>3</v>
      </c>
      <c r="B49" s="14" t="s">
        <v>11</v>
      </c>
      <c r="C49" s="16" t="s">
        <v>42</v>
      </c>
      <c r="D49" s="19">
        <v>112</v>
      </c>
      <c r="E49" s="16" t="s">
        <v>38</v>
      </c>
      <c r="F49" s="70">
        <v>125000</v>
      </c>
      <c r="G49" s="77">
        <v>52088</v>
      </c>
      <c r="H49" s="71">
        <f t="shared" si="17"/>
        <v>3472</v>
      </c>
      <c r="I49" s="69">
        <f t="shared" si="20"/>
        <v>575</v>
      </c>
      <c r="J49" s="99">
        <f t="shared" si="18"/>
        <v>4047</v>
      </c>
      <c r="K49" s="106">
        <f t="shared" si="19"/>
        <v>48616</v>
      </c>
    </row>
    <row r="50" spans="1:11" ht="15.75">
      <c r="A50" s="15">
        <v>4</v>
      </c>
      <c r="B50" s="14" t="s">
        <v>11</v>
      </c>
      <c r="C50" s="16" t="s">
        <v>43</v>
      </c>
      <c r="D50" s="19">
        <v>113</v>
      </c>
      <c r="E50" s="16" t="s">
        <v>38</v>
      </c>
      <c r="F50" s="70">
        <v>100000</v>
      </c>
      <c r="G50" s="77">
        <v>41662</v>
      </c>
      <c r="H50" s="71">
        <f t="shared" si="17"/>
        <v>2778</v>
      </c>
      <c r="I50" s="69">
        <f t="shared" si="20"/>
        <v>460</v>
      </c>
      <c r="J50" s="99">
        <f t="shared" si="18"/>
        <v>3238</v>
      </c>
      <c r="K50" s="106">
        <f t="shared" si="19"/>
        <v>38884</v>
      </c>
    </row>
    <row r="51" spans="1:11" ht="15.75">
      <c r="A51" s="15">
        <v>5</v>
      </c>
      <c r="B51" s="14" t="s">
        <v>11</v>
      </c>
      <c r="C51" s="16" t="s">
        <v>44</v>
      </c>
      <c r="D51" s="19">
        <v>114</v>
      </c>
      <c r="E51" s="16" t="s">
        <v>38</v>
      </c>
      <c r="F51" s="70">
        <v>40000</v>
      </c>
      <c r="G51" s="77">
        <v>1822</v>
      </c>
      <c r="H51" s="71">
        <f>ROUND(F51/22,0)</f>
        <v>1818</v>
      </c>
      <c r="I51" s="69">
        <f t="shared" si="20"/>
        <v>20</v>
      </c>
      <c r="J51" s="99">
        <f t="shared" si="18"/>
        <v>1838</v>
      </c>
      <c r="K51" s="106">
        <f t="shared" si="19"/>
        <v>4</v>
      </c>
    </row>
    <row r="52" spans="1:11" ht="15.75">
      <c r="A52" s="15">
        <v>6</v>
      </c>
      <c r="B52" s="14" t="s">
        <v>12</v>
      </c>
      <c r="C52" s="16" t="s">
        <v>45</v>
      </c>
      <c r="D52" s="19">
        <v>116</v>
      </c>
      <c r="E52" s="16" t="s">
        <v>38</v>
      </c>
      <c r="F52" s="70">
        <v>125000</v>
      </c>
      <c r="G52" s="77">
        <v>52088</v>
      </c>
      <c r="H52" s="71">
        <f>ROUND(F52/36,0)</f>
        <v>3472</v>
      </c>
      <c r="I52" s="69">
        <f t="shared" si="20"/>
        <v>575</v>
      </c>
      <c r="J52" s="99">
        <f t="shared" si="18"/>
        <v>4047</v>
      </c>
      <c r="K52" s="106">
        <f t="shared" si="19"/>
        <v>48616</v>
      </c>
    </row>
    <row r="53" spans="1:11" ht="15.75">
      <c r="A53" s="15">
        <v>7</v>
      </c>
      <c r="B53" s="14" t="s">
        <v>11</v>
      </c>
      <c r="C53" s="16" t="s">
        <v>47</v>
      </c>
      <c r="D53" s="19">
        <v>124</v>
      </c>
      <c r="E53" s="16" t="s">
        <v>38</v>
      </c>
      <c r="F53" s="70">
        <v>50000</v>
      </c>
      <c r="G53" s="77">
        <v>20831</v>
      </c>
      <c r="H53" s="71">
        <f>ROUND(F53/36,0)</f>
        <v>1389</v>
      </c>
      <c r="I53" s="69">
        <f t="shared" si="20"/>
        <v>230</v>
      </c>
      <c r="J53" s="99">
        <f t="shared" si="18"/>
        <v>1619</v>
      </c>
      <c r="K53" s="106">
        <f t="shared" si="19"/>
        <v>19442</v>
      </c>
    </row>
    <row r="54" spans="1:11" ht="15.75">
      <c r="A54" s="15">
        <v>10</v>
      </c>
      <c r="B54" s="14" t="s">
        <v>13</v>
      </c>
      <c r="C54" s="16" t="s">
        <v>46</v>
      </c>
      <c r="D54" s="19">
        <v>117</v>
      </c>
      <c r="E54" s="16" t="s">
        <v>38</v>
      </c>
      <c r="F54" s="70">
        <v>100000</v>
      </c>
      <c r="G54" s="77">
        <v>41662</v>
      </c>
      <c r="H54" s="71">
        <f t="shared" si="17"/>
        <v>2778</v>
      </c>
      <c r="I54" s="69">
        <f t="shared" si="20"/>
        <v>460</v>
      </c>
      <c r="J54" s="99">
        <f t="shared" si="18"/>
        <v>3238</v>
      </c>
      <c r="K54" s="106">
        <f t="shared" si="19"/>
        <v>38884</v>
      </c>
    </row>
    <row r="55" spans="1:11" ht="15.75">
      <c r="A55" s="15">
        <v>11</v>
      </c>
      <c r="B55" s="14" t="s">
        <v>73</v>
      </c>
      <c r="C55" s="16" t="s">
        <v>74</v>
      </c>
      <c r="D55" s="19">
        <v>203</v>
      </c>
      <c r="E55" s="16" t="s">
        <v>38</v>
      </c>
      <c r="F55" s="70">
        <v>95000</v>
      </c>
      <c r="G55" s="77">
        <v>50137</v>
      </c>
      <c r="H55" s="71">
        <f>ROUND(F55/36,0)</f>
        <v>2639</v>
      </c>
      <c r="I55" s="69">
        <f t="shared" si="20"/>
        <v>554</v>
      </c>
      <c r="J55" s="99">
        <f t="shared" si="18"/>
        <v>3193</v>
      </c>
      <c r="K55" s="106">
        <f t="shared" si="19"/>
        <v>47498</v>
      </c>
    </row>
    <row r="56" spans="1:11" ht="15.75">
      <c r="A56" s="15">
        <v>12</v>
      </c>
      <c r="B56" s="14" t="s">
        <v>73</v>
      </c>
      <c r="C56" s="16" t="s">
        <v>214</v>
      </c>
      <c r="D56" s="19">
        <v>341</v>
      </c>
      <c r="E56" s="16" t="s">
        <v>38</v>
      </c>
      <c r="F56" s="70">
        <v>110000</v>
      </c>
      <c r="G56" s="77">
        <v>76373</v>
      </c>
      <c r="H56" s="71">
        <v>3057</v>
      </c>
      <c r="I56" s="69">
        <f t="shared" si="20"/>
        <v>843</v>
      </c>
      <c r="J56" s="99">
        <f t="shared" si="18"/>
        <v>3900</v>
      </c>
      <c r="K56" s="106">
        <f t="shared" si="19"/>
        <v>73316</v>
      </c>
    </row>
    <row r="57" spans="1:11" ht="15.75">
      <c r="A57" s="15">
        <v>13</v>
      </c>
      <c r="B57" s="14" t="s">
        <v>73</v>
      </c>
      <c r="C57" s="16" t="s">
        <v>96</v>
      </c>
      <c r="D57" s="19">
        <v>221</v>
      </c>
      <c r="E57" s="16" t="s">
        <v>38</v>
      </c>
      <c r="F57" s="70">
        <v>100000</v>
      </c>
      <c r="G57" s="77">
        <v>55552</v>
      </c>
      <c r="H57" s="71">
        <f>ROUND(F57/36,0)</f>
        <v>2778</v>
      </c>
      <c r="I57" s="69">
        <f t="shared" si="20"/>
        <v>613</v>
      </c>
      <c r="J57" s="99">
        <f t="shared" si="18"/>
        <v>3391</v>
      </c>
      <c r="K57" s="106">
        <f t="shared" si="19"/>
        <v>52774</v>
      </c>
    </row>
    <row r="58" spans="1:11" ht="16.5">
      <c r="A58" s="15"/>
      <c r="B58" s="13" t="s">
        <v>4</v>
      </c>
      <c r="C58" s="20"/>
      <c r="D58" s="20"/>
      <c r="E58" s="20"/>
      <c r="F58" s="72">
        <f t="shared" ref="F58" si="21">SUM(F47:F57)</f>
        <v>1185000</v>
      </c>
      <c r="G58" s="72">
        <f>SUM(G47:G57)</f>
        <v>533891</v>
      </c>
      <c r="H58" s="72">
        <f t="shared" ref="H58:K58" si="22">SUM(H47:H57)</f>
        <v>33625</v>
      </c>
      <c r="I58" s="72">
        <f t="shared" si="22"/>
        <v>5894</v>
      </c>
      <c r="J58" s="72">
        <f t="shared" si="22"/>
        <v>39519</v>
      </c>
      <c r="K58" s="72">
        <f t="shared" si="22"/>
        <v>500266</v>
      </c>
    </row>
    <row r="59" spans="1:11" ht="16.5">
      <c r="A59" s="28"/>
      <c r="B59" s="29"/>
      <c r="C59" s="30"/>
      <c r="D59" s="30"/>
      <c r="E59" s="30"/>
      <c r="F59" s="78"/>
      <c r="G59" s="79"/>
      <c r="H59" s="74"/>
      <c r="I59" s="80"/>
      <c r="J59" s="74"/>
      <c r="K59" s="55"/>
    </row>
    <row r="60" spans="1:11" ht="16.5">
      <c r="A60" s="28"/>
      <c r="B60" s="29" t="s">
        <v>14</v>
      </c>
      <c r="C60" s="30"/>
      <c r="D60" s="30"/>
      <c r="E60" s="30"/>
      <c r="F60" s="78"/>
      <c r="G60" s="79"/>
      <c r="H60" s="76"/>
      <c r="I60" s="94"/>
      <c r="J60" s="76"/>
      <c r="K60" s="55"/>
    </row>
    <row r="61" spans="1:11" ht="15.75">
      <c r="A61" s="15">
        <v>1</v>
      </c>
      <c r="B61" s="14" t="s">
        <v>14</v>
      </c>
      <c r="C61" s="16" t="s">
        <v>48</v>
      </c>
      <c r="D61" s="17">
        <v>138</v>
      </c>
      <c r="E61" s="16" t="s">
        <v>38</v>
      </c>
      <c r="F61" s="70">
        <v>100000</v>
      </c>
      <c r="G61" s="77">
        <v>44440</v>
      </c>
      <c r="H61" s="71">
        <f t="shared" ref="H61:H70" si="23">ROUND(F61/36,0)</f>
        <v>2778</v>
      </c>
      <c r="I61" s="69">
        <f>ROUND(G61*13%*31/365,0)</f>
        <v>491</v>
      </c>
      <c r="J61" s="99">
        <f t="shared" ref="J61:J70" si="24">SUM(H61:I61)</f>
        <v>3269</v>
      </c>
      <c r="K61" s="106">
        <f t="shared" ref="K61:K70" si="25">G61-H61</f>
        <v>41662</v>
      </c>
    </row>
    <row r="62" spans="1:11" ht="15.75">
      <c r="A62" s="15">
        <v>2</v>
      </c>
      <c r="B62" s="14" t="s">
        <v>14</v>
      </c>
      <c r="C62" s="16" t="s">
        <v>59</v>
      </c>
      <c r="D62" s="17">
        <v>152</v>
      </c>
      <c r="E62" s="16" t="s">
        <v>38</v>
      </c>
      <c r="F62" s="70">
        <v>55000</v>
      </c>
      <c r="G62" s="77">
        <v>25968</v>
      </c>
      <c r="H62" s="71">
        <f t="shared" si="23"/>
        <v>1528</v>
      </c>
      <c r="I62" s="69">
        <f t="shared" ref="I62:I70" si="26">ROUND(G62*13%*31/365,0)</f>
        <v>287</v>
      </c>
      <c r="J62" s="99">
        <f t="shared" si="24"/>
        <v>1815</v>
      </c>
      <c r="K62" s="106">
        <f t="shared" si="25"/>
        <v>24440</v>
      </c>
    </row>
    <row r="63" spans="1:11" ht="15.75">
      <c r="A63" s="15">
        <v>3</v>
      </c>
      <c r="B63" s="14" t="s">
        <v>15</v>
      </c>
      <c r="C63" s="16" t="s">
        <v>49</v>
      </c>
      <c r="D63" s="17">
        <v>175</v>
      </c>
      <c r="E63" s="16" t="s">
        <v>38</v>
      </c>
      <c r="F63" s="70">
        <v>75000</v>
      </c>
      <c r="G63" s="77">
        <v>37506</v>
      </c>
      <c r="H63" s="71">
        <f t="shared" si="23"/>
        <v>2083</v>
      </c>
      <c r="I63" s="69">
        <f t="shared" si="26"/>
        <v>414</v>
      </c>
      <c r="J63" s="99">
        <f t="shared" si="24"/>
        <v>2497</v>
      </c>
      <c r="K63" s="106">
        <f t="shared" si="25"/>
        <v>35423</v>
      </c>
    </row>
    <row r="64" spans="1:11" ht="15.75">
      <c r="A64" s="15">
        <v>4</v>
      </c>
      <c r="B64" s="14" t="s">
        <v>15</v>
      </c>
      <c r="C64" s="16" t="s">
        <v>51</v>
      </c>
      <c r="D64" s="17">
        <v>177</v>
      </c>
      <c r="E64" s="16" t="s">
        <v>38</v>
      </c>
      <c r="F64" s="70">
        <v>70000</v>
      </c>
      <c r="G64" s="77">
        <v>35008</v>
      </c>
      <c r="H64" s="71">
        <f t="shared" si="23"/>
        <v>1944</v>
      </c>
      <c r="I64" s="69">
        <f t="shared" si="26"/>
        <v>387</v>
      </c>
      <c r="J64" s="99">
        <f t="shared" si="24"/>
        <v>2331</v>
      </c>
      <c r="K64" s="106">
        <f t="shared" si="25"/>
        <v>33064</v>
      </c>
    </row>
    <row r="65" spans="1:11" ht="15.75">
      <c r="A65" s="15">
        <v>5</v>
      </c>
      <c r="B65" s="14" t="s">
        <v>15</v>
      </c>
      <c r="C65" s="16" t="s">
        <v>52</v>
      </c>
      <c r="D65" s="17">
        <v>178</v>
      </c>
      <c r="E65" s="16" t="s">
        <v>38</v>
      </c>
      <c r="F65" s="70">
        <v>95000</v>
      </c>
      <c r="G65" s="77">
        <v>47498</v>
      </c>
      <c r="H65" s="71">
        <f t="shared" si="23"/>
        <v>2639</v>
      </c>
      <c r="I65" s="69">
        <f t="shared" si="26"/>
        <v>524</v>
      </c>
      <c r="J65" s="99">
        <f t="shared" si="24"/>
        <v>3163</v>
      </c>
      <c r="K65" s="106">
        <f t="shared" si="25"/>
        <v>44859</v>
      </c>
    </row>
    <row r="66" spans="1:11" ht="15.75">
      <c r="A66" s="15">
        <v>6</v>
      </c>
      <c r="B66" s="14" t="s">
        <v>97</v>
      </c>
      <c r="C66" s="16" t="s">
        <v>99</v>
      </c>
      <c r="D66" s="17">
        <v>206</v>
      </c>
      <c r="E66" s="16" t="s">
        <v>38</v>
      </c>
      <c r="F66" s="70">
        <v>130000</v>
      </c>
      <c r="G66" s="77">
        <v>72220</v>
      </c>
      <c r="H66" s="71">
        <f t="shared" si="23"/>
        <v>3611</v>
      </c>
      <c r="I66" s="69">
        <f t="shared" si="26"/>
        <v>797</v>
      </c>
      <c r="J66" s="99">
        <f t="shared" si="24"/>
        <v>4408</v>
      </c>
      <c r="K66" s="106">
        <f t="shared" si="25"/>
        <v>68609</v>
      </c>
    </row>
    <row r="67" spans="1:11" ht="15.75">
      <c r="A67" s="15">
        <v>7</v>
      </c>
      <c r="B67" s="14" t="s">
        <v>97</v>
      </c>
      <c r="C67" s="16" t="s">
        <v>231</v>
      </c>
      <c r="D67" s="17">
        <v>356</v>
      </c>
      <c r="E67" s="16" t="s">
        <v>38</v>
      </c>
      <c r="F67" s="70">
        <v>99000</v>
      </c>
      <c r="G67" s="77">
        <v>69880</v>
      </c>
      <c r="H67" s="71">
        <f>ROUND(F67/34,0)</f>
        <v>2912</v>
      </c>
      <c r="I67" s="69">
        <f t="shared" si="26"/>
        <v>772</v>
      </c>
      <c r="J67" s="99">
        <f t="shared" si="24"/>
        <v>3684</v>
      </c>
      <c r="K67" s="106">
        <f t="shared" si="25"/>
        <v>66968</v>
      </c>
    </row>
    <row r="68" spans="1:11" ht="15.75">
      <c r="A68" s="15">
        <v>8</v>
      </c>
      <c r="B68" s="14" t="s">
        <v>117</v>
      </c>
      <c r="C68" s="16" t="s">
        <v>118</v>
      </c>
      <c r="D68" s="17">
        <v>242</v>
      </c>
      <c r="E68" s="16" t="s">
        <v>38</v>
      </c>
      <c r="F68" s="70">
        <v>85000</v>
      </c>
      <c r="G68" s="77">
        <v>49585</v>
      </c>
      <c r="H68" s="71">
        <f t="shared" si="23"/>
        <v>2361</v>
      </c>
      <c r="I68" s="69">
        <f t="shared" si="26"/>
        <v>547</v>
      </c>
      <c r="J68" s="99">
        <f t="shared" si="24"/>
        <v>2908</v>
      </c>
      <c r="K68" s="106">
        <f t="shared" si="25"/>
        <v>47224</v>
      </c>
    </row>
    <row r="69" spans="1:11" ht="15.75">
      <c r="A69" s="15">
        <v>9</v>
      </c>
      <c r="B69" s="14" t="s">
        <v>117</v>
      </c>
      <c r="C69" s="16" t="s">
        <v>119</v>
      </c>
      <c r="D69" s="17">
        <v>243</v>
      </c>
      <c r="E69" s="16" t="s">
        <v>38</v>
      </c>
      <c r="F69" s="70">
        <v>100000</v>
      </c>
      <c r="G69" s="77">
        <v>58330</v>
      </c>
      <c r="H69" s="71">
        <f t="shared" si="23"/>
        <v>2778</v>
      </c>
      <c r="I69" s="69">
        <f t="shared" si="26"/>
        <v>644</v>
      </c>
      <c r="J69" s="99">
        <f t="shared" si="24"/>
        <v>3422</v>
      </c>
      <c r="K69" s="106">
        <f t="shared" si="25"/>
        <v>55552</v>
      </c>
    </row>
    <row r="70" spans="1:11" ht="15.75">
      <c r="A70" s="15">
        <v>10</v>
      </c>
      <c r="B70" s="14" t="s">
        <v>117</v>
      </c>
      <c r="C70" s="16" t="s">
        <v>186</v>
      </c>
      <c r="D70" s="17">
        <v>307</v>
      </c>
      <c r="E70" s="16" t="s">
        <v>38</v>
      </c>
      <c r="F70" s="70">
        <v>190000</v>
      </c>
      <c r="G70" s="77">
        <v>121386</v>
      </c>
      <c r="H70" s="71">
        <f t="shared" si="23"/>
        <v>5278</v>
      </c>
      <c r="I70" s="69">
        <f t="shared" si="26"/>
        <v>1340</v>
      </c>
      <c r="J70" s="99">
        <f t="shared" si="24"/>
        <v>6618</v>
      </c>
      <c r="K70" s="106">
        <f t="shared" si="25"/>
        <v>116108</v>
      </c>
    </row>
    <row r="71" spans="1:11" ht="16.5">
      <c r="A71" s="14"/>
      <c r="B71" s="13" t="s">
        <v>4</v>
      </c>
      <c r="C71" s="20"/>
      <c r="D71" s="20"/>
      <c r="E71" s="20"/>
      <c r="F71" s="72">
        <f>SUM(F61:F70)</f>
        <v>999000</v>
      </c>
      <c r="G71" s="72">
        <f>SUM(G61:G70)</f>
        <v>561821</v>
      </c>
      <c r="H71" s="72">
        <f>SUM(H61:H70)</f>
        <v>27912</v>
      </c>
      <c r="I71" s="72">
        <f>SUM(I61:I70)</f>
        <v>6203</v>
      </c>
      <c r="J71" s="100">
        <f>SUM(H71:I71)</f>
        <v>34115</v>
      </c>
      <c r="K71" s="100">
        <f>SUM(K61:K70)</f>
        <v>533909</v>
      </c>
    </row>
    <row r="72" spans="1:11" ht="16.5">
      <c r="A72" s="34"/>
      <c r="B72" s="29"/>
      <c r="C72" s="30"/>
      <c r="D72" s="30"/>
      <c r="E72" s="30"/>
      <c r="F72" s="78"/>
      <c r="G72" s="79"/>
      <c r="H72" s="74"/>
      <c r="I72" s="80"/>
      <c r="J72" s="74"/>
      <c r="K72" s="55"/>
    </row>
    <row r="73" spans="1:11" ht="16.5">
      <c r="A73" s="34"/>
      <c r="B73" s="29" t="s">
        <v>16</v>
      </c>
      <c r="C73" s="30"/>
      <c r="D73" s="30"/>
      <c r="E73" s="30"/>
      <c r="F73" s="78"/>
      <c r="G73" s="79"/>
      <c r="H73" s="74"/>
      <c r="I73" s="80"/>
      <c r="J73" s="74"/>
      <c r="K73" s="55"/>
    </row>
    <row r="74" spans="1:11" ht="15.75">
      <c r="A74" s="14">
        <v>1</v>
      </c>
      <c r="B74" s="14" t="s">
        <v>17</v>
      </c>
      <c r="C74" s="16" t="s">
        <v>69</v>
      </c>
      <c r="D74" s="17">
        <v>142</v>
      </c>
      <c r="E74" s="16" t="s">
        <v>38</v>
      </c>
      <c r="F74" s="70">
        <v>140000</v>
      </c>
      <c r="G74" s="77">
        <v>66109</v>
      </c>
      <c r="H74" s="71">
        <f t="shared" ref="H74:H86" si="27">ROUND(F74/36,0)</f>
        <v>3889</v>
      </c>
      <c r="I74" s="69">
        <f>ROUND(G74*13%*31/365,0)</f>
        <v>730</v>
      </c>
      <c r="J74" s="99">
        <f t="shared" ref="J74:J87" si="28">SUM(H74:I74)</f>
        <v>4619</v>
      </c>
      <c r="K74" s="106">
        <f t="shared" ref="K74:K87" si="29">G74-H74</f>
        <v>62220</v>
      </c>
    </row>
    <row r="75" spans="1:11" ht="15.75">
      <c r="A75" s="14">
        <v>2</v>
      </c>
      <c r="B75" s="14" t="s">
        <v>17</v>
      </c>
      <c r="C75" s="16" t="s">
        <v>174</v>
      </c>
      <c r="D75" s="17">
        <v>299</v>
      </c>
      <c r="E75" s="16" t="s">
        <v>38</v>
      </c>
      <c r="F75" s="70">
        <v>200000</v>
      </c>
      <c r="G75" s="77">
        <v>125718</v>
      </c>
      <c r="H75" s="71">
        <f>ROUND(F75/35,0)</f>
        <v>5714</v>
      </c>
      <c r="I75" s="69">
        <f t="shared" ref="I75:I87" si="30">ROUND(G75*13%*31/365,0)</f>
        <v>1388</v>
      </c>
      <c r="J75" s="99">
        <f t="shared" si="28"/>
        <v>7102</v>
      </c>
      <c r="K75" s="106">
        <f t="shared" si="29"/>
        <v>120004</v>
      </c>
    </row>
    <row r="76" spans="1:11" ht="15.75">
      <c r="A76" s="14">
        <v>3</v>
      </c>
      <c r="B76" s="14" t="s">
        <v>17</v>
      </c>
      <c r="C76" s="16" t="s">
        <v>264</v>
      </c>
      <c r="D76" s="17">
        <v>389</v>
      </c>
      <c r="E76" s="16" t="s">
        <v>78</v>
      </c>
      <c r="F76" s="70">
        <v>260000</v>
      </c>
      <c r="G76" s="77">
        <v>223890</v>
      </c>
      <c r="H76" s="71">
        <v>7222</v>
      </c>
      <c r="I76" s="69">
        <f t="shared" si="30"/>
        <v>2472</v>
      </c>
      <c r="J76" s="99">
        <f>SUM(H76:I76)</f>
        <v>9694</v>
      </c>
      <c r="K76" s="106">
        <f t="shared" si="29"/>
        <v>216668</v>
      </c>
    </row>
    <row r="77" spans="1:11" ht="15.75">
      <c r="A77" s="14">
        <v>4</v>
      </c>
      <c r="B77" s="14" t="s">
        <v>187</v>
      </c>
      <c r="C77" s="16" t="s">
        <v>188</v>
      </c>
      <c r="D77" s="17">
        <v>312</v>
      </c>
      <c r="E77" s="16" t="s">
        <v>38</v>
      </c>
      <c r="F77" s="70">
        <v>135000</v>
      </c>
      <c r="G77" s="77">
        <v>86250</v>
      </c>
      <c r="H77" s="71">
        <f>ROUND(F77/36,0)</f>
        <v>3750</v>
      </c>
      <c r="I77" s="69">
        <f t="shared" si="30"/>
        <v>952</v>
      </c>
      <c r="J77" s="99">
        <f t="shared" si="28"/>
        <v>4702</v>
      </c>
      <c r="K77" s="106">
        <f t="shared" si="29"/>
        <v>82500</v>
      </c>
    </row>
    <row r="78" spans="1:11" ht="15.75">
      <c r="A78" s="14">
        <v>5</v>
      </c>
      <c r="B78" s="14" t="s">
        <v>187</v>
      </c>
      <c r="C78" s="16" t="s">
        <v>239</v>
      </c>
      <c r="D78" s="17">
        <v>360</v>
      </c>
      <c r="E78" s="16" t="s">
        <v>38</v>
      </c>
      <c r="F78" s="70">
        <v>125000</v>
      </c>
      <c r="G78" s="77">
        <v>93752</v>
      </c>
      <c r="H78" s="71">
        <f>ROUND(F78/36,0)</f>
        <v>3472</v>
      </c>
      <c r="I78" s="69">
        <f t="shared" si="30"/>
        <v>1035</v>
      </c>
      <c r="J78" s="99">
        <f t="shared" si="28"/>
        <v>4507</v>
      </c>
      <c r="K78" s="106">
        <f t="shared" si="29"/>
        <v>90280</v>
      </c>
    </row>
    <row r="79" spans="1:11" ht="15.75">
      <c r="A79" s="14">
        <v>6</v>
      </c>
      <c r="B79" s="14" t="s">
        <v>187</v>
      </c>
      <c r="C79" s="16" t="s">
        <v>212</v>
      </c>
      <c r="D79" s="17">
        <v>331</v>
      </c>
      <c r="E79" s="16" t="s">
        <v>38</v>
      </c>
      <c r="F79" s="70">
        <v>120000</v>
      </c>
      <c r="G79" s="77">
        <v>83337</v>
      </c>
      <c r="H79" s="71">
        <v>3333</v>
      </c>
      <c r="I79" s="69">
        <f t="shared" si="30"/>
        <v>920</v>
      </c>
      <c r="J79" s="99">
        <f t="shared" si="28"/>
        <v>4253</v>
      </c>
      <c r="K79" s="106">
        <f t="shared" si="29"/>
        <v>80004</v>
      </c>
    </row>
    <row r="80" spans="1:11" ht="15.75">
      <c r="A80" s="14">
        <v>7</v>
      </c>
      <c r="B80" s="14" t="s">
        <v>62</v>
      </c>
      <c r="C80" s="16" t="s">
        <v>61</v>
      </c>
      <c r="D80" s="17">
        <v>188</v>
      </c>
      <c r="E80" s="16" t="s">
        <v>38</v>
      </c>
      <c r="F80" s="70">
        <v>100000</v>
      </c>
      <c r="G80" s="77">
        <v>52774</v>
      </c>
      <c r="H80" s="71">
        <f t="shared" si="27"/>
        <v>2778</v>
      </c>
      <c r="I80" s="69">
        <f t="shared" si="30"/>
        <v>583</v>
      </c>
      <c r="J80" s="99">
        <f t="shared" si="28"/>
        <v>3361</v>
      </c>
      <c r="K80" s="106">
        <f t="shared" si="29"/>
        <v>49996</v>
      </c>
    </row>
    <row r="81" spans="1:11" ht="15.75">
      <c r="A81" s="14">
        <v>8</v>
      </c>
      <c r="B81" s="14" t="s">
        <v>62</v>
      </c>
      <c r="C81" s="16" t="s">
        <v>63</v>
      </c>
      <c r="D81" s="17">
        <v>189</v>
      </c>
      <c r="E81" s="16" t="s">
        <v>38</v>
      </c>
      <c r="F81" s="70">
        <v>100000</v>
      </c>
      <c r="G81" s="77">
        <v>52774</v>
      </c>
      <c r="H81" s="71">
        <f t="shared" si="27"/>
        <v>2778</v>
      </c>
      <c r="I81" s="69">
        <f t="shared" si="30"/>
        <v>583</v>
      </c>
      <c r="J81" s="99">
        <f t="shared" si="28"/>
        <v>3361</v>
      </c>
      <c r="K81" s="106">
        <f t="shared" si="29"/>
        <v>49996</v>
      </c>
    </row>
    <row r="82" spans="1:11" ht="15.75">
      <c r="A82" s="14">
        <v>9</v>
      </c>
      <c r="B82" s="14" t="s">
        <v>62</v>
      </c>
      <c r="C82" s="16" t="s">
        <v>65</v>
      </c>
      <c r="D82" s="17">
        <v>194</v>
      </c>
      <c r="E82" s="16" t="s">
        <v>38</v>
      </c>
      <c r="F82" s="70">
        <v>60000</v>
      </c>
      <c r="G82" s="77">
        <v>31661</v>
      </c>
      <c r="H82" s="71">
        <f t="shared" si="27"/>
        <v>1667</v>
      </c>
      <c r="I82" s="69">
        <f t="shared" si="30"/>
        <v>350</v>
      </c>
      <c r="J82" s="99">
        <f t="shared" si="28"/>
        <v>2017</v>
      </c>
      <c r="K82" s="106">
        <f t="shared" si="29"/>
        <v>29994</v>
      </c>
    </row>
    <row r="83" spans="1:11" ht="15.75">
      <c r="A83" s="14">
        <v>10</v>
      </c>
      <c r="B83" s="14" t="s">
        <v>62</v>
      </c>
      <c r="C83" s="16" t="s">
        <v>291</v>
      </c>
      <c r="D83" s="17">
        <v>423</v>
      </c>
      <c r="E83" s="16" t="s">
        <v>38</v>
      </c>
      <c r="F83" s="70">
        <v>75000</v>
      </c>
      <c r="G83" s="77">
        <v>75000</v>
      </c>
      <c r="H83" s="71">
        <f t="shared" si="27"/>
        <v>2083</v>
      </c>
      <c r="I83" s="69">
        <v>1175</v>
      </c>
      <c r="J83" s="99">
        <f t="shared" si="28"/>
        <v>3258</v>
      </c>
      <c r="K83" s="106">
        <f t="shared" si="29"/>
        <v>72917</v>
      </c>
    </row>
    <row r="84" spans="1:11" ht="15.75">
      <c r="A84" s="14">
        <v>11</v>
      </c>
      <c r="B84" s="14" t="s">
        <v>66</v>
      </c>
      <c r="C84" s="16" t="s">
        <v>67</v>
      </c>
      <c r="D84" s="17">
        <v>195</v>
      </c>
      <c r="E84" s="16" t="s">
        <v>38</v>
      </c>
      <c r="F84" s="70">
        <v>100000</v>
      </c>
      <c r="G84" s="77">
        <v>32000</v>
      </c>
      <c r="H84" s="71">
        <f>ROUND(F84/25,0)</f>
        <v>4000</v>
      </c>
      <c r="I84" s="69">
        <f t="shared" si="30"/>
        <v>353</v>
      </c>
      <c r="J84" s="99">
        <f t="shared" si="28"/>
        <v>4353</v>
      </c>
      <c r="K84" s="106">
        <f t="shared" si="29"/>
        <v>28000</v>
      </c>
    </row>
    <row r="85" spans="1:11" ht="15.75">
      <c r="A85" s="14">
        <v>12</v>
      </c>
      <c r="B85" s="14" t="s">
        <v>66</v>
      </c>
      <c r="C85" s="16" t="s">
        <v>68</v>
      </c>
      <c r="D85" s="17">
        <v>196</v>
      </c>
      <c r="E85" s="16" t="s">
        <v>38</v>
      </c>
      <c r="F85" s="70">
        <v>45000</v>
      </c>
      <c r="G85" s="77">
        <v>23750</v>
      </c>
      <c r="H85" s="71">
        <f t="shared" si="27"/>
        <v>1250</v>
      </c>
      <c r="I85" s="69">
        <f t="shared" si="30"/>
        <v>262</v>
      </c>
      <c r="J85" s="99">
        <f t="shared" si="28"/>
        <v>1512</v>
      </c>
      <c r="K85" s="106">
        <f t="shared" si="29"/>
        <v>22500</v>
      </c>
    </row>
    <row r="86" spans="1:11" ht="15.75">
      <c r="A86" s="14">
        <v>13</v>
      </c>
      <c r="B86" s="14" t="s">
        <v>66</v>
      </c>
      <c r="C86" s="16" t="s">
        <v>189</v>
      </c>
      <c r="D86" s="17">
        <v>313</v>
      </c>
      <c r="E86" s="16" t="s">
        <v>38</v>
      </c>
      <c r="F86" s="70">
        <v>195000</v>
      </c>
      <c r="G86" s="77">
        <v>124579</v>
      </c>
      <c r="H86" s="71">
        <f t="shared" si="27"/>
        <v>5417</v>
      </c>
      <c r="I86" s="69">
        <f t="shared" si="30"/>
        <v>1375</v>
      </c>
      <c r="J86" s="99">
        <f t="shared" si="28"/>
        <v>6792</v>
      </c>
      <c r="K86" s="106">
        <f t="shared" si="29"/>
        <v>119162</v>
      </c>
    </row>
    <row r="87" spans="1:11" ht="15.75">
      <c r="A87" s="14">
        <v>14</v>
      </c>
      <c r="B87" s="14" t="s">
        <v>16</v>
      </c>
      <c r="C87" s="16" t="s">
        <v>256</v>
      </c>
      <c r="D87" s="17">
        <v>382</v>
      </c>
      <c r="E87" s="16" t="s">
        <v>38</v>
      </c>
      <c r="F87" s="70">
        <v>85000</v>
      </c>
      <c r="G87" s="77">
        <v>70426</v>
      </c>
      <c r="H87" s="71">
        <v>2429</v>
      </c>
      <c r="I87" s="69">
        <f t="shared" si="30"/>
        <v>778</v>
      </c>
      <c r="J87" s="99">
        <f t="shared" si="28"/>
        <v>3207</v>
      </c>
      <c r="K87" s="108">
        <f t="shared" si="29"/>
        <v>67997</v>
      </c>
    </row>
    <row r="88" spans="1:11" ht="16.5">
      <c r="A88" s="27"/>
      <c r="B88" s="13" t="s">
        <v>4</v>
      </c>
      <c r="C88" s="20"/>
      <c r="D88" s="20"/>
      <c r="E88" s="20"/>
      <c r="F88" s="72">
        <f t="shared" ref="F88:K88" si="31">SUM(F74:F87)</f>
        <v>1740000</v>
      </c>
      <c r="G88" s="72">
        <f t="shared" si="31"/>
        <v>1142020</v>
      </c>
      <c r="H88" s="72">
        <f t="shared" si="31"/>
        <v>49782</v>
      </c>
      <c r="I88" s="72">
        <f t="shared" si="31"/>
        <v>12956</v>
      </c>
      <c r="J88" s="100">
        <f t="shared" si="31"/>
        <v>62738</v>
      </c>
      <c r="K88" s="100">
        <f t="shared" si="31"/>
        <v>1092238</v>
      </c>
    </row>
    <row r="89" spans="1:11" ht="16.5">
      <c r="A89" s="37"/>
      <c r="B89" s="29"/>
      <c r="C89" s="30"/>
      <c r="D89" s="30"/>
      <c r="E89" s="30"/>
      <c r="F89" s="78"/>
      <c r="G89" s="79"/>
      <c r="H89" s="74"/>
      <c r="I89" s="80"/>
      <c r="J89" s="74"/>
      <c r="K89" s="55"/>
    </row>
    <row r="90" spans="1:11" ht="16.5">
      <c r="A90" s="34"/>
      <c r="B90" s="29" t="s">
        <v>282</v>
      </c>
      <c r="C90" s="30"/>
      <c r="D90" s="30"/>
      <c r="E90" s="30"/>
      <c r="F90" s="78"/>
      <c r="G90" s="79"/>
      <c r="H90" s="74"/>
      <c r="I90" s="80"/>
      <c r="J90" s="74"/>
      <c r="K90" s="55"/>
    </row>
    <row r="91" spans="1:11" ht="16.5">
      <c r="A91" s="14">
        <v>1</v>
      </c>
      <c r="B91" s="67" t="s">
        <v>84</v>
      </c>
      <c r="C91" s="16" t="s">
        <v>283</v>
      </c>
      <c r="D91" s="22">
        <v>346</v>
      </c>
      <c r="E91" s="22" t="s">
        <v>78</v>
      </c>
      <c r="F91" s="85">
        <v>60000</v>
      </c>
      <c r="G91" s="77">
        <v>43330</v>
      </c>
      <c r="H91" s="71">
        <f>ROUND(F91/36,0)</f>
        <v>1667</v>
      </c>
      <c r="I91" s="69">
        <f>ROUND(G91*13%*31/365,0)</f>
        <v>478</v>
      </c>
      <c r="J91" s="104">
        <f>SUM(H91:I91)</f>
        <v>2145</v>
      </c>
      <c r="K91" s="106">
        <f t="shared" ref="K91" si="32">G91-H91</f>
        <v>41663</v>
      </c>
    </row>
    <row r="92" spans="1:11" ht="16.5">
      <c r="A92" s="34"/>
      <c r="B92" s="56" t="s">
        <v>4</v>
      </c>
      <c r="C92" s="30"/>
      <c r="D92" s="30"/>
      <c r="E92" s="30"/>
      <c r="F92" s="97">
        <f t="shared" ref="F92:K92" si="33">SUM(F91:F91)</f>
        <v>60000</v>
      </c>
      <c r="G92" s="97">
        <f t="shared" si="33"/>
        <v>43330</v>
      </c>
      <c r="H92" s="72">
        <f t="shared" si="33"/>
        <v>1667</v>
      </c>
      <c r="I92" s="72">
        <f t="shared" si="33"/>
        <v>478</v>
      </c>
      <c r="J92" s="72">
        <f t="shared" si="33"/>
        <v>2145</v>
      </c>
      <c r="K92" s="131">
        <f t="shared" si="33"/>
        <v>41663</v>
      </c>
    </row>
    <row r="93" spans="1:11" ht="16.5">
      <c r="A93" s="37"/>
      <c r="B93" s="29"/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6.5">
      <c r="A94" s="37"/>
      <c r="B94" s="29" t="s">
        <v>18</v>
      </c>
      <c r="C94" s="30"/>
      <c r="D94" s="30"/>
      <c r="E94" s="30"/>
      <c r="F94" s="78"/>
      <c r="G94" s="79"/>
      <c r="H94" s="76"/>
      <c r="I94" s="80"/>
      <c r="J94" s="76"/>
      <c r="K94" s="55"/>
    </row>
    <row r="95" spans="1:11" ht="15.75">
      <c r="A95" s="27">
        <v>1</v>
      </c>
      <c r="B95" s="14" t="s">
        <v>19</v>
      </c>
      <c r="C95" s="16" t="s">
        <v>60</v>
      </c>
      <c r="D95" s="17">
        <v>153</v>
      </c>
      <c r="E95" s="16" t="s">
        <v>38</v>
      </c>
      <c r="F95" s="77">
        <v>55000</v>
      </c>
      <c r="G95" s="77">
        <v>2750</v>
      </c>
      <c r="H95" s="71">
        <f>ROUND(F95/20,0)</f>
        <v>2750</v>
      </c>
      <c r="I95" s="69">
        <f>ROUND(G95*13%*31/365,0)</f>
        <v>30</v>
      </c>
      <c r="J95" s="99">
        <f t="shared" ref="J95:J102" si="34">SUM(H95:I95)</f>
        <v>2780</v>
      </c>
      <c r="K95" s="106">
        <f t="shared" ref="K95:K102" si="35">G95-H95</f>
        <v>0</v>
      </c>
    </row>
    <row r="96" spans="1:11" ht="15.75">
      <c r="A96" s="27">
        <v>2</v>
      </c>
      <c r="B96" s="14" t="s">
        <v>19</v>
      </c>
      <c r="C96" s="16" t="s">
        <v>54</v>
      </c>
      <c r="D96" s="17">
        <v>154</v>
      </c>
      <c r="E96" s="16" t="s">
        <v>38</v>
      </c>
      <c r="F96" s="77">
        <v>85000</v>
      </c>
      <c r="G96" s="77">
        <v>11584</v>
      </c>
      <c r="H96" s="71">
        <f>ROUND(F96/22,0)</f>
        <v>3864</v>
      </c>
      <c r="I96" s="69">
        <f t="shared" ref="I96:I102" si="36">ROUND(G96*13%*31/365,0)</f>
        <v>128</v>
      </c>
      <c r="J96" s="99">
        <f t="shared" si="34"/>
        <v>3992</v>
      </c>
      <c r="K96" s="106">
        <f t="shared" si="35"/>
        <v>7720</v>
      </c>
    </row>
    <row r="97" spans="1:11" ht="15.75">
      <c r="A97" s="27">
        <v>3</v>
      </c>
      <c r="B97" s="14" t="s">
        <v>18</v>
      </c>
      <c r="C97" s="16" t="s">
        <v>192</v>
      </c>
      <c r="D97" s="17">
        <v>315</v>
      </c>
      <c r="E97" s="16" t="s">
        <v>38</v>
      </c>
      <c r="F97" s="77">
        <v>100000</v>
      </c>
      <c r="G97" s="77">
        <v>63886</v>
      </c>
      <c r="H97" s="71">
        <f>ROUND(F97/36,0)</f>
        <v>2778</v>
      </c>
      <c r="I97" s="69">
        <f t="shared" si="36"/>
        <v>705</v>
      </c>
      <c r="J97" s="99">
        <f t="shared" si="34"/>
        <v>3483</v>
      </c>
      <c r="K97" s="106">
        <f t="shared" si="35"/>
        <v>61108</v>
      </c>
    </row>
    <row r="98" spans="1:11" ht="15.75">
      <c r="A98" s="27">
        <v>4</v>
      </c>
      <c r="B98" s="14" t="s">
        <v>18</v>
      </c>
      <c r="C98" s="16" t="s">
        <v>193</v>
      </c>
      <c r="D98" s="17">
        <v>316</v>
      </c>
      <c r="E98" s="16" t="s">
        <v>38</v>
      </c>
      <c r="F98" s="77">
        <v>65000</v>
      </c>
      <c r="G98" s="77">
        <v>41522</v>
      </c>
      <c r="H98" s="71">
        <f>ROUND(F98/36,0)</f>
        <v>1806</v>
      </c>
      <c r="I98" s="69">
        <f t="shared" si="36"/>
        <v>458</v>
      </c>
      <c r="J98" s="99">
        <f t="shared" si="34"/>
        <v>2264</v>
      </c>
      <c r="K98" s="106">
        <f t="shared" si="35"/>
        <v>39716</v>
      </c>
    </row>
    <row r="99" spans="1:11" ht="15.75">
      <c r="A99" s="27">
        <v>5</v>
      </c>
      <c r="B99" s="14" t="s">
        <v>222</v>
      </c>
      <c r="C99" s="16" t="s">
        <v>223</v>
      </c>
      <c r="D99" s="17">
        <v>350</v>
      </c>
      <c r="E99" s="16" t="s">
        <v>38</v>
      </c>
      <c r="F99" s="77">
        <v>90000</v>
      </c>
      <c r="G99" s="77">
        <v>65000</v>
      </c>
      <c r="H99" s="71">
        <f>ROUND(F99/36,0)</f>
        <v>2500</v>
      </c>
      <c r="I99" s="69">
        <f t="shared" si="36"/>
        <v>718</v>
      </c>
      <c r="J99" s="99">
        <f t="shared" si="34"/>
        <v>3218</v>
      </c>
      <c r="K99" s="106">
        <f t="shared" si="35"/>
        <v>62500</v>
      </c>
    </row>
    <row r="100" spans="1:11" ht="15.75">
      <c r="A100" s="27">
        <v>6</v>
      </c>
      <c r="B100" s="14" t="s">
        <v>71</v>
      </c>
      <c r="C100" s="16" t="s">
        <v>196</v>
      </c>
      <c r="D100" s="17">
        <v>318</v>
      </c>
      <c r="E100" s="16" t="s">
        <v>38</v>
      </c>
      <c r="F100" s="77">
        <v>40000</v>
      </c>
      <c r="G100" s="77">
        <v>20006</v>
      </c>
      <c r="H100" s="71">
        <f>ROUND(F100/26,0)</f>
        <v>1538</v>
      </c>
      <c r="I100" s="69">
        <f t="shared" si="36"/>
        <v>221</v>
      </c>
      <c r="J100" s="99">
        <f t="shared" si="34"/>
        <v>1759</v>
      </c>
      <c r="K100" s="106">
        <f t="shared" si="35"/>
        <v>18468</v>
      </c>
    </row>
    <row r="101" spans="1:11" ht="15.75">
      <c r="A101" s="27">
        <v>7</v>
      </c>
      <c r="B101" s="14" t="s">
        <v>71</v>
      </c>
      <c r="C101" s="16" t="s">
        <v>72</v>
      </c>
      <c r="D101" s="17">
        <v>197</v>
      </c>
      <c r="E101" s="16" t="s">
        <v>38</v>
      </c>
      <c r="F101" s="77">
        <v>90000</v>
      </c>
      <c r="G101" s="77">
        <v>17561</v>
      </c>
      <c r="H101" s="71">
        <v>976</v>
      </c>
      <c r="I101" s="69">
        <f t="shared" si="36"/>
        <v>194</v>
      </c>
      <c r="J101" s="99">
        <f t="shared" si="34"/>
        <v>1170</v>
      </c>
      <c r="K101" s="106">
        <f t="shared" si="35"/>
        <v>16585</v>
      </c>
    </row>
    <row r="102" spans="1:11" ht="15.75">
      <c r="A102" s="27">
        <v>8</v>
      </c>
      <c r="B102" s="14" t="s">
        <v>71</v>
      </c>
      <c r="C102" s="16" t="s">
        <v>172</v>
      </c>
      <c r="D102" s="17">
        <v>297</v>
      </c>
      <c r="E102" s="16" t="s">
        <v>38</v>
      </c>
      <c r="F102" s="77">
        <v>90000</v>
      </c>
      <c r="G102" s="77">
        <v>44994</v>
      </c>
      <c r="H102" s="71">
        <f>ROUND(F102/26,0)</f>
        <v>3462</v>
      </c>
      <c r="I102" s="69">
        <f t="shared" si="36"/>
        <v>497</v>
      </c>
      <c r="J102" s="99">
        <f t="shared" si="34"/>
        <v>3959</v>
      </c>
      <c r="K102" s="106">
        <f t="shared" si="35"/>
        <v>41532</v>
      </c>
    </row>
    <row r="103" spans="1:11" ht="16.5">
      <c r="A103" s="14"/>
      <c r="B103" s="13" t="s">
        <v>4</v>
      </c>
      <c r="C103" s="20"/>
      <c r="D103" s="20"/>
      <c r="E103" s="20"/>
      <c r="F103" s="72">
        <f t="shared" ref="F103:K103" si="37">SUM(F95:F102)</f>
        <v>615000</v>
      </c>
      <c r="G103" s="72">
        <f t="shared" si="37"/>
        <v>267303</v>
      </c>
      <c r="H103" s="72">
        <f t="shared" si="37"/>
        <v>19674</v>
      </c>
      <c r="I103" s="72">
        <f t="shared" si="37"/>
        <v>2951</v>
      </c>
      <c r="J103" s="100">
        <f t="shared" si="37"/>
        <v>22625</v>
      </c>
      <c r="K103" s="100">
        <f t="shared" si="37"/>
        <v>247629</v>
      </c>
    </row>
    <row r="104" spans="1:11" ht="16.5">
      <c r="A104" s="34"/>
      <c r="B104" s="29"/>
      <c r="C104" s="30"/>
      <c r="D104" s="30"/>
      <c r="E104" s="30"/>
      <c r="F104" s="78"/>
      <c r="G104" s="79"/>
      <c r="H104" s="74"/>
      <c r="I104" s="80"/>
      <c r="J104" s="74"/>
      <c r="K104" s="55"/>
    </row>
    <row r="105" spans="1:11" ht="16.5">
      <c r="A105" s="34"/>
      <c r="B105" s="29" t="s">
        <v>79</v>
      </c>
      <c r="C105" s="30"/>
      <c r="D105" s="48"/>
      <c r="E105" s="30"/>
      <c r="F105" s="86"/>
      <c r="G105" s="79"/>
      <c r="H105" s="74"/>
      <c r="I105" s="80"/>
      <c r="J105" s="74"/>
      <c r="K105" s="55"/>
    </row>
    <row r="106" spans="1:11" ht="15.75">
      <c r="A106" s="14">
        <v>1</v>
      </c>
      <c r="B106" s="14" t="s">
        <v>79</v>
      </c>
      <c r="C106" s="16" t="s">
        <v>80</v>
      </c>
      <c r="D106" s="52">
        <v>191</v>
      </c>
      <c r="E106" s="16" t="s">
        <v>78</v>
      </c>
      <c r="F106" s="85">
        <v>100000</v>
      </c>
      <c r="G106" s="77">
        <v>50003</v>
      </c>
      <c r="H106" s="71">
        <f>ROUND(F106/34,0)</f>
        <v>2941</v>
      </c>
      <c r="I106" s="69">
        <f>ROUND(G106*13%*31/365,0)</f>
        <v>552</v>
      </c>
      <c r="J106" s="99">
        <f>SUM(H106:I106)</f>
        <v>3493</v>
      </c>
      <c r="K106" s="106">
        <f t="shared" ref="K106:K119" si="38">G106-H106</f>
        <v>47062</v>
      </c>
    </row>
    <row r="107" spans="1:11" ht="15.75">
      <c r="A107" s="14">
        <v>2</v>
      </c>
      <c r="B107" s="14" t="s">
        <v>79</v>
      </c>
      <c r="C107" s="16" t="s">
        <v>240</v>
      </c>
      <c r="D107" s="52">
        <v>361</v>
      </c>
      <c r="E107" s="16" t="s">
        <v>78</v>
      </c>
      <c r="F107" s="85">
        <v>100000</v>
      </c>
      <c r="G107" s="77">
        <v>73531</v>
      </c>
      <c r="H107" s="71">
        <f>ROUND(F107/34,0)</f>
        <v>2941</v>
      </c>
      <c r="I107" s="69">
        <f t="shared" ref="I107:I119" si="39">ROUND(G107*13%*31/365,0)</f>
        <v>812</v>
      </c>
      <c r="J107" s="99">
        <f t="shared" ref="J107:J118" si="40">SUM(H107:I107)</f>
        <v>3753</v>
      </c>
      <c r="K107" s="106">
        <f t="shared" si="38"/>
        <v>70590</v>
      </c>
    </row>
    <row r="108" spans="1:11" ht="15.75">
      <c r="A108" s="14">
        <v>3</v>
      </c>
      <c r="B108" s="14" t="s">
        <v>79</v>
      </c>
      <c r="C108" s="16" t="s">
        <v>104</v>
      </c>
      <c r="D108" s="52">
        <v>216</v>
      </c>
      <c r="E108" s="16" t="s">
        <v>78</v>
      </c>
      <c r="F108" s="85">
        <v>75000</v>
      </c>
      <c r="G108" s="77">
        <v>41672</v>
      </c>
      <c r="H108" s="71">
        <f>ROUND(F108/36,0)</f>
        <v>2083</v>
      </c>
      <c r="I108" s="69">
        <f t="shared" si="39"/>
        <v>460</v>
      </c>
      <c r="J108" s="99">
        <f t="shared" si="40"/>
        <v>2543</v>
      </c>
      <c r="K108" s="106">
        <f t="shared" si="38"/>
        <v>39589</v>
      </c>
    </row>
    <row r="109" spans="1:11" ht="15.75">
      <c r="A109" s="14">
        <v>4</v>
      </c>
      <c r="B109" s="14" t="s">
        <v>79</v>
      </c>
      <c r="C109" s="16" t="s">
        <v>124</v>
      </c>
      <c r="D109" s="52">
        <v>246</v>
      </c>
      <c r="E109" s="16" t="s">
        <v>78</v>
      </c>
      <c r="F109" s="85">
        <v>75000</v>
      </c>
      <c r="G109" s="77">
        <v>43755</v>
      </c>
      <c r="H109" s="71">
        <f>ROUND(F109/36,0)</f>
        <v>2083</v>
      </c>
      <c r="I109" s="69">
        <f t="shared" si="39"/>
        <v>483</v>
      </c>
      <c r="J109" s="99">
        <f t="shared" si="40"/>
        <v>2566</v>
      </c>
      <c r="K109" s="106">
        <f t="shared" si="38"/>
        <v>41672</v>
      </c>
    </row>
    <row r="110" spans="1:11" ht="15.75">
      <c r="A110" s="14">
        <v>5</v>
      </c>
      <c r="B110" s="14" t="s">
        <v>79</v>
      </c>
      <c r="C110" s="16" t="s">
        <v>135</v>
      </c>
      <c r="D110" s="52">
        <v>202</v>
      </c>
      <c r="E110" s="16" t="s">
        <v>78</v>
      </c>
      <c r="F110" s="85">
        <v>50000</v>
      </c>
      <c r="G110" s="70">
        <v>10000</v>
      </c>
      <c r="H110" s="71">
        <f>ROUND(F110/20,0)</f>
        <v>2500</v>
      </c>
      <c r="I110" s="69">
        <f t="shared" si="39"/>
        <v>110</v>
      </c>
      <c r="J110" s="99">
        <f t="shared" si="40"/>
        <v>2610</v>
      </c>
      <c r="K110" s="106">
        <f t="shared" si="38"/>
        <v>7500</v>
      </c>
    </row>
    <row r="111" spans="1:11" ht="15.75">
      <c r="A111" s="14">
        <v>6</v>
      </c>
      <c r="B111" s="14" t="s">
        <v>79</v>
      </c>
      <c r="C111" s="16" t="s">
        <v>257</v>
      </c>
      <c r="D111" s="52">
        <v>377</v>
      </c>
      <c r="E111" s="16" t="s">
        <v>78</v>
      </c>
      <c r="F111" s="85">
        <v>44000</v>
      </c>
      <c r="G111" s="70">
        <v>36668</v>
      </c>
      <c r="H111" s="71">
        <v>1222</v>
      </c>
      <c r="I111" s="69">
        <f t="shared" si="39"/>
        <v>405</v>
      </c>
      <c r="J111" s="99">
        <f t="shared" si="40"/>
        <v>1627</v>
      </c>
      <c r="K111" s="106">
        <f t="shared" si="38"/>
        <v>35446</v>
      </c>
    </row>
    <row r="112" spans="1:11" ht="15.75">
      <c r="A112" s="14">
        <v>7</v>
      </c>
      <c r="B112" s="14" t="s">
        <v>79</v>
      </c>
      <c r="C112" s="16" t="s">
        <v>290</v>
      </c>
      <c r="D112" s="52">
        <v>420</v>
      </c>
      <c r="E112" s="16" t="s">
        <v>78</v>
      </c>
      <c r="F112" s="85">
        <v>150000</v>
      </c>
      <c r="G112" s="70">
        <v>150000</v>
      </c>
      <c r="H112" s="71">
        <v>4688</v>
      </c>
      <c r="I112" s="69">
        <v>2671</v>
      </c>
      <c r="J112" s="99">
        <f t="shared" ref="J112" si="41">SUM(H112:I112)</f>
        <v>7359</v>
      </c>
      <c r="K112" s="106">
        <f t="shared" ref="K112" si="42">G112-H112</f>
        <v>145312</v>
      </c>
    </row>
    <row r="113" spans="1:11" ht="15.75">
      <c r="A113" s="14">
        <v>8</v>
      </c>
      <c r="B113" s="14" t="s">
        <v>103</v>
      </c>
      <c r="C113" s="16" t="s">
        <v>107</v>
      </c>
      <c r="D113" s="52">
        <v>217</v>
      </c>
      <c r="E113" s="16" t="s">
        <v>78</v>
      </c>
      <c r="F113" s="85">
        <v>100000</v>
      </c>
      <c r="G113" s="77">
        <v>52013</v>
      </c>
      <c r="H113" s="71">
        <f>ROUND(F113/36,0)</f>
        <v>2778</v>
      </c>
      <c r="I113" s="69">
        <f t="shared" si="39"/>
        <v>574</v>
      </c>
      <c r="J113" s="99">
        <f t="shared" si="40"/>
        <v>3352</v>
      </c>
      <c r="K113" s="106">
        <f t="shared" si="38"/>
        <v>49235</v>
      </c>
    </row>
    <row r="114" spans="1:11" ht="15.75">
      <c r="A114" s="14">
        <v>9</v>
      </c>
      <c r="B114" s="14" t="s">
        <v>103</v>
      </c>
      <c r="C114" s="16" t="s">
        <v>105</v>
      </c>
      <c r="D114" s="52">
        <v>218</v>
      </c>
      <c r="E114" s="16" t="s">
        <v>78</v>
      </c>
      <c r="F114" s="85">
        <v>100000</v>
      </c>
      <c r="G114" s="77">
        <v>52013</v>
      </c>
      <c r="H114" s="71">
        <f t="shared" ref="H114:H118" si="43">ROUND(F114/36,0)</f>
        <v>2778</v>
      </c>
      <c r="I114" s="69">
        <f t="shared" si="39"/>
        <v>574</v>
      </c>
      <c r="J114" s="99">
        <f t="shared" si="40"/>
        <v>3352</v>
      </c>
      <c r="K114" s="106">
        <f t="shared" si="38"/>
        <v>49235</v>
      </c>
    </row>
    <row r="115" spans="1:11" ht="15.75">
      <c r="A115" s="14">
        <v>10</v>
      </c>
      <c r="B115" s="14" t="s">
        <v>224</v>
      </c>
      <c r="C115" s="16" t="s">
        <v>225</v>
      </c>
      <c r="D115" s="52">
        <v>351</v>
      </c>
      <c r="E115" s="16" t="s">
        <v>78</v>
      </c>
      <c r="F115" s="85">
        <v>140000</v>
      </c>
      <c r="G115" s="77">
        <v>101110</v>
      </c>
      <c r="H115" s="71">
        <f t="shared" si="43"/>
        <v>3889</v>
      </c>
      <c r="I115" s="69">
        <f t="shared" si="39"/>
        <v>1116</v>
      </c>
      <c r="J115" s="99">
        <f t="shared" si="40"/>
        <v>5005</v>
      </c>
      <c r="K115" s="106">
        <f t="shared" si="38"/>
        <v>97221</v>
      </c>
    </row>
    <row r="116" spans="1:11" ht="15.75">
      <c r="A116" s="14">
        <v>11</v>
      </c>
      <c r="B116" s="14" t="s">
        <v>132</v>
      </c>
      <c r="C116" s="16" t="s">
        <v>133</v>
      </c>
      <c r="D116" s="52">
        <v>250</v>
      </c>
      <c r="E116" s="16" t="s">
        <v>78</v>
      </c>
      <c r="F116" s="85">
        <v>125000</v>
      </c>
      <c r="G116" s="77">
        <v>72920</v>
      </c>
      <c r="H116" s="71">
        <f t="shared" si="43"/>
        <v>3472</v>
      </c>
      <c r="I116" s="69">
        <f t="shared" si="39"/>
        <v>805</v>
      </c>
      <c r="J116" s="99">
        <f t="shared" si="40"/>
        <v>4277</v>
      </c>
      <c r="K116" s="106">
        <f t="shared" si="38"/>
        <v>69448</v>
      </c>
    </row>
    <row r="117" spans="1:11" ht="15.75">
      <c r="A117" s="14">
        <v>12</v>
      </c>
      <c r="B117" s="14" t="s">
        <v>132</v>
      </c>
      <c r="C117" s="16" t="s">
        <v>139</v>
      </c>
      <c r="D117" s="52">
        <v>254</v>
      </c>
      <c r="E117" s="16" t="s">
        <v>78</v>
      </c>
      <c r="F117" s="85">
        <v>140000</v>
      </c>
      <c r="G117" s="77">
        <v>81665</v>
      </c>
      <c r="H117" s="71">
        <f t="shared" si="43"/>
        <v>3889</v>
      </c>
      <c r="I117" s="69">
        <f t="shared" si="39"/>
        <v>902</v>
      </c>
      <c r="J117" s="99">
        <f t="shared" si="40"/>
        <v>4791</v>
      </c>
      <c r="K117" s="106">
        <f t="shared" si="38"/>
        <v>77776</v>
      </c>
    </row>
    <row r="118" spans="1:11" ht="15.75">
      <c r="A118" s="14">
        <v>13</v>
      </c>
      <c r="B118" s="14" t="s">
        <v>266</v>
      </c>
      <c r="C118" s="16" t="s">
        <v>263</v>
      </c>
      <c r="D118" s="52">
        <v>387</v>
      </c>
      <c r="E118" s="16" t="s">
        <v>78</v>
      </c>
      <c r="F118" s="85">
        <v>85000</v>
      </c>
      <c r="G118" s="77">
        <v>73195</v>
      </c>
      <c r="H118" s="71">
        <f t="shared" si="43"/>
        <v>2361</v>
      </c>
      <c r="I118" s="69">
        <f t="shared" si="39"/>
        <v>808</v>
      </c>
      <c r="J118" s="99">
        <f t="shared" si="40"/>
        <v>3169</v>
      </c>
      <c r="K118" s="106">
        <f t="shared" si="38"/>
        <v>70834</v>
      </c>
    </row>
    <row r="119" spans="1:11" ht="15.75">
      <c r="A119" s="14">
        <v>14</v>
      </c>
      <c r="B119" s="14" t="s">
        <v>266</v>
      </c>
      <c r="C119" s="16" t="s">
        <v>288</v>
      </c>
      <c r="D119" s="52">
        <v>415</v>
      </c>
      <c r="E119" s="16" t="s">
        <v>78</v>
      </c>
      <c r="F119" s="85">
        <v>90000</v>
      </c>
      <c r="G119" s="77">
        <v>84375</v>
      </c>
      <c r="H119" s="71">
        <v>5625</v>
      </c>
      <c r="I119" s="69">
        <f t="shared" si="39"/>
        <v>932</v>
      </c>
      <c r="J119" s="99">
        <f t="shared" ref="J119" si="44">SUM(H119:I119)</f>
        <v>6557</v>
      </c>
      <c r="K119" s="106">
        <f t="shared" si="38"/>
        <v>78750</v>
      </c>
    </row>
    <row r="120" spans="1:11" ht="16.5">
      <c r="A120" s="14"/>
      <c r="B120" s="13" t="s">
        <v>4</v>
      </c>
      <c r="C120" s="20"/>
      <c r="D120" s="46"/>
      <c r="E120" s="20"/>
      <c r="F120" s="72">
        <f t="shared" ref="F120:K120" si="45">SUM(F106:F119)</f>
        <v>1374000</v>
      </c>
      <c r="G120" s="72">
        <f t="shared" si="45"/>
        <v>922920</v>
      </c>
      <c r="H120" s="72">
        <f t="shared" si="45"/>
        <v>43250</v>
      </c>
      <c r="I120" s="72">
        <f t="shared" si="45"/>
        <v>11204</v>
      </c>
      <c r="J120" s="72">
        <f t="shared" si="45"/>
        <v>54454</v>
      </c>
      <c r="K120" s="100">
        <f t="shared" si="45"/>
        <v>879670</v>
      </c>
    </row>
    <row r="121" spans="1:11" ht="16.5">
      <c r="A121" s="34"/>
      <c r="B121" s="29"/>
      <c r="C121" s="30"/>
      <c r="D121" s="48"/>
      <c r="E121" s="30"/>
      <c r="F121" s="74"/>
      <c r="G121" s="74"/>
      <c r="H121" s="74"/>
      <c r="I121" s="74"/>
      <c r="J121" s="74"/>
      <c r="K121" s="100"/>
    </row>
    <row r="122" spans="1:11" ht="16.5">
      <c r="A122" s="34"/>
      <c r="B122" s="29" t="s">
        <v>284</v>
      </c>
      <c r="C122" s="30"/>
      <c r="D122" s="30"/>
      <c r="E122" s="30"/>
      <c r="F122" s="78"/>
      <c r="G122" s="79"/>
      <c r="H122" s="74"/>
      <c r="I122" s="80"/>
      <c r="J122" s="74"/>
      <c r="K122" s="55"/>
    </row>
    <row r="123" spans="1:11" ht="15.75">
      <c r="A123" s="14">
        <v>1</v>
      </c>
      <c r="B123" s="14" t="s">
        <v>285</v>
      </c>
      <c r="C123" s="16" t="s">
        <v>286</v>
      </c>
      <c r="D123" s="52">
        <v>187</v>
      </c>
      <c r="E123" s="16" t="s">
        <v>78</v>
      </c>
      <c r="F123" s="85">
        <v>60000</v>
      </c>
      <c r="G123" s="77">
        <v>31661</v>
      </c>
      <c r="H123" s="71">
        <f>ROUND(F123/36,0)</f>
        <v>1667</v>
      </c>
      <c r="I123" s="69">
        <f>ROUND(G123*13%*31/365,0)</f>
        <v>350</v>
      </c>
      <c r="J123" s="99">
        <f>SUM(H123:I123)</f>
        <v>2017</v>
      </c>
      <c r="K123" s="106">
        <f t="shared" ref="K123" si="46">G123-H123</f>
        <v>29994</v>
      </c>
    </row>
    <row r="124" spans="1:11" ht="16.5">
      <c r="A124" s="14"/>
      <c r="B124" s="13" t="s">
        <v>4</v>
      </c>
      <c r="C124" s="20"/>
      <c r="D124" s="46"/>
      <c r="E124" s="20"/>
      <c r="F124" s="72">
        <f t="shared" ref="F124:K124" si="47">SUM(F123:F123)</f>
        <v>60000</v>
      </c>
      <c r="G124" s="72">
        <f t="shared" si="47"/>
        <v>31661</v>
      </c>
      <c r="H124" s="72">
        <f t="shared" si="47"/>
        <v>1667</v>
      </c>
      <c r="I124" s="72">
        <f t="shared" si="47"/>
        <v>350</v>
      </c>
      <c r="J124" s="100">
        <f t="shared" si="47"/>
        <v>2017</v>
      </c>
      <c r="K124" s="100">
        <f t="shared" si="47"/>
        <v>29994</v>
      </c>
    </row>
    <row r="125" spans="1:11" ht="16.5">
      <c r="A125" s="34"/>
      <c r="B125" s="29"/>
      <c r="C125" s="30"/>
      <c r="D125" s="48"/>
      <c r="E125" s="30"/>
      <c r="F125" s="74"/>
      <c r="G125" s="74"/>
      <c r="H125" s="74"/>
      <c r="I125" s="74"/>
      <c r="J125" s="74"/>
      <c r="K125" s="55"/>
    </row>
    <row r="126" spans="1:11" ht="16.5">
      <c r="A126" s="34"/>
      <c r="B126" s="29" t="s">
        <v>75</v>
      </c>
      <c r="C126" s="30"/>
      <c r="D126" s="30"/>
      <c r="E126" s="30"/>
      <c r="F126" s="78"/>
      <c r="G126" s="79"/>
      <c r="H126" s="74"/>
      <c r="I126" s="80"/>
      <c r="J126" s="74"/>
      <c r="K126" s="55"/>
    </row>
    <row r="127" spans="1:11" ht="15.75">
      <c r="A127" s="14">
        <v>1</v>
      </c>
      <c r="B127" s="14" t="s">
        <v>76</v>
      </c>
      <c r="C127" s="16" t="s">
        <v>77</v>
      </c>
      <c r="D127" s="52">
        <v>190</v>
      </c>
      <c r="E127" s="16" t="s">
        <v>78</v>
      </c>
      <c r="F127" s="85">
        <v>90000</v>
      </c>
      <c r="G127" s="77">
        <v>47500</v>
      </c>
      <c r="H127" s="71">
        <f>ROUND(F127/36,0)</f>
        <v>2500</v>
      </c>
      <c r="I127" s="69">
        <f>ROUND(G127*13%*31/365,0)</f>
        <v>524</v>
      </c>
      <c r="J127" s="99">
        <f>SUM(H127:I127)</f>
        <v>3024</v>
      </c>
      <c r="K127" s="106">
        <f t="shared" ref="K127" si="48">G127-H127</f>
        <v>45000</v>
      </c>
    </row>
    <row r="128" spans="1:11" ht="16.5">
      <c r="A128" s="14"/>
      <c r="B128" s="13" t="s">
        <v>4</v>
      </c>
      <c r="C128" s="20"/>
      <c r="D128" s="46"/>
      <c r="E128" s="20"/>
      <c r="F128" s="72">
        <f t="shared" ref="F128:K128" si="49">SUM(F127:F127)</f>
        <v>90000</v>
      </c>
      <c r="G128" s="72">
        <f t="shared" si="49"/>
        <v>47500</v>
      </c>
      <c r="H128" s="72">
        <f t="shared" si="49"/>
        <v>2500</v>
      </c>
      <c r="I128" s="72">
        <f t="shared" si="49"/>
        <v>524</v>
      </c>
      <c r="J128" s="100">
        <f t="shared" si="49"/>
        <v>3024</v>
      </c>
      <c r="K128" s="100">
        <f t="shared" si="49"/>
        <v>45000</v>
      </c>
    </row>
    <row r="129" spans="1:13" ht="16.5">
      <c r="A129" s="34"/>
      <c r="B129" s="29"/>
      <c r="C129" s="30"/>
      <c r="D129" s="48"/>
      <c r="E129" s="30"/>
      <c r="F129" s="74"/>
      <c r="G129" s="74"/>
      <c r="H129" s="74"/>
      <c r="I129" s="74"/>
      <c r="J129" s="74"/>
      <c r="K129" s="55"/>
    </row>
    <row r="130" spans="1:13" ht="16.5">
      <c r="A130" s="34"/>
      <c r="B130" s="29"/>
      <c r="C130" s="30"/>
      <c r="D130" s="48"/>
      <c r="E130" s="30"/>
      <c r="F130" s="74"/>
      <c r="G130" s="74"/>
      <c r="H130" s="74"/>
      <c r="I130" s="74"/>
      <c r="J130" s="74"/>
      <c r="K130" s="55"/>
    </row>
    <row r="131" spans="1:13" ht="16.5">
      <c r="A131" s="34"/>
      <c r="B131" s="29" t="s">
        <v>109</v>
      </c>
      <c r="C131" s="30"/>
      <c r="D131" s="48"/>
      <c r="E131" s="30"/>
      <c r="F131" s="86"/>
      <c r="G131" s="79"/>
      <c r="H131" s="74"/>
      <c r="I131" s="80"/>
      <c r="J131" s="74"/>
      <c r="K131" s="55"/>
    </row>
    <row r="132" spans="1:13" ht="15.75">
      <c r="A132" s="14">
        <v>1</v>
      </c>
      <c r="B132" s="14" t="s">
        <v>110</v>
      </c>
      <c r="C132" s="16" t="s">
        <v>111</v>
      </c>
      <c r="D132" s="52">
        <v>225</v>
      </c>
      <c r="E132" s="16" t="s">
        <v>78</v>
      </c>
      <c r="F132" s="85">
        <v>86000</v>
      </c>
      <c r="G132" s="77">
        <v>47776</v>
      </c>
      <c r="H132" s="71">
        <f t="shared" ref="H132:H146" si="50">ROUND(F132/36,0)</f>
        <v>2389</v>
      </c>
      <c r="I132" s="69">
        <f>ROUND(G132*13%*31/365,0)</f>
        <v>527</v>
      </c>
      <c r="J132" s="99">
        <f t="shared" ref="J132:J147" si="51">SUM(H132:I132)</f>
        <v>2916</v>
      </c>
      <c r="K132" s="106">
        <f t="shared" ref="K132:K147" si="52">G132-H132</f>
        <v>45387</v>
      </c>
    </row>
    <row r="133" spans="1:13" ht="15.75">
      <c r="A133" s="14">
        <v>2</v>
      </c>
      <c r="B133" s="14" t="s">
        <v>110</v>
      </c>
      <c r="C133" s="16" t="s">
        <v>112</v>
      </c>
      <c r="D133" s="52">
        <v>226</v>
      </c>
      <c r="E133" s="16" t="s">
        <v>78</v>
      </c>
      <c r="F133" s="85">
        <v>93000</v>
      </c>
      <c r="G133" s="77">
        <v>51672</v>
      </c>
      <c r="H133" s="71">
        <f t="shared" si="50"/>
        <v>2583</v>
      </c>
      <c r="I133" s="69">
        <f t="shared" ref="I133:I146" si="53">ROUND(G133*13%*31/365,0)</f>
        <v>571</v>
      </c>
      <c r="J133" s="99">
        <f t="shared" si="51"/>
        <v>3154</v>
      </c>
      <c r="K133" s="106">
        <f t="shared" si="52"/>
        <v>49089</v>
      </c>
    </row>
    <row r="134" spans="1:13" ht="15.75">
      <c r="A134" s="14">
        <v>3</v>
      </c>
      <c r="B134" s="14" t="s">
        <v>110</v>
      </c>
      <c r="C134" s="16" t="s">
        <v>113</v>
      </c>
      <c r="D134" s="52">
        <v>227</v>
      </c>
      <c r="E134" s="16" t="s">
        <v>78</v>
      </c>
      <c r="F134" s="85">
        <v>68000</v>
      </c>
      <c r="G134" s="77">
        <v>37776</v>
      </c>
      <c r="H134" s="71">
        <f t="shared" si="50"/>
        <v>1889</v>
      </c>
      <c r="I134" s="69">
        <f t="shared" si="53"/>
        <v>417</v>
      </c>
      <c r="J134" s="99">
        <f t="shared" si="51"/>
        <v>2306</v>
      </c>
      <c r="K134" s="106">
        <f t="shared" si="52"/>
        <v>35887</v>
      </c>
    </row>
    <row r="135" spans="1:13" ht="15.75">
      <c r="A135" s="14">
        <v>4</v>
      </c>
      <c r="B135" s="14" t="s">
        <v>110</v>
      </c>
      <c r="C135" s="16" t="s">
        <v>114</v>
      </c>
      <c r="D135" s="52">
        <v>228</v>
      </c>
      <c r="E135" s="16" t="s">
        <v>78</v>
      </c>
      <c r="F135" s="85">
        <v>55000</v>
      </c>
      <c r="G135" s="77">
        <v>10346</v>
      </c>
      <c r="H135" s="71">
        <v>689</v>
      </c>
      <c r="I135" s="69">
        <f t="shared" si="53"/>
        <v>114</v>
      </c>
      <c r="J135" s="99">
        <f t="shared" si="51"/>
        <v>803</v>
      </c>
      <c r="K135" s="106">
        <f t="shared" si="52"/>
        <v>9657</v>
      </c>
    </row>
    <row r="136" spans="1:13" ht="15.75">
      <c r="A136" s="14">
        <v>5</v>
      </c>
      <c r="B136" s="14" t="s">
        <v>110</v>
      </c>
      <c r="C136" s="16" t="s">
        <v>115</v>
      </c>
      <c r="D136" s="52">
        <v>229</v>
      </c>
      <c r="E136" s="16" t="s">
        <v>78</v>
      </c>
      <c r="F136" s="85">
        <v>141000</v>
      </c>
      <c r="G136" s="77">
        <v>78328</v>
      </c>
      <c r="H136" s="71">
        <f t="shared" si="50"/>
        <v>3917</v>
      </c>
      <c r="I136" s="69">
        <f t="shared" si="53"/>
        <v>865</v>
      </c>
      <c r="J136" s="99">
        <f t="shared" si="51"/>
        <v>4782</v>
      </c>
      <c r="K136" s="106">
        <f t="shared" si="52"/>
        <v>74411</v>
      </c>
    </row>
    <row r="137" spans="1:13" ht="15.75">
      <c r="A137" s="14">
        <v>6</v>
      </c>
      <c r="B137" s="14" t="s">
        <v>110</v>
      </c>
      <c r="C137" s="16" t="s">
        <v>116</v>
      </c>
      <c r="D137" s="52">
        <v>234</v>
      </c>
      <c r="E137" s="16" t="s">
        <v>78</v>
      </c>
      <c r="F137" s="85">
        <v>160000</v>
      </c>
      <c r="G137" s="77">
        <v>88896</v>
      </c>
      <c r="H137" s="71">
        <f t="shared" si="50"/>
        <v>4444</v>
      </c>
      <c r="I137" s="69">
        <f t="shared" si="53"/>
        <v>982</v>
      </c>
      <c r="J137" s="99">
        <f t="shared" si="51"/>
        <v>5426</v>
      </c>
      <c r="K137" s="106">
        <f t="shared" si="52"/>
        <v>84452</v>
      </c>
    </row>
    <row r="138" spans="1:13" ht="15.75">
      <c r="A138" s="14">
        <v>7</v>
      </c>
      <c r="B138" s="14" t="s">
        <v>273</v>
      </c>
      <c r="C138" s="16" t="s">
        <v>165</v>
      </c>
      <c r="D138" s="52">
        <v>284</v>
      </c>
      <c r="E138" s="16" t="s">
        <v>78</v>
      </c>
      <c r="F138" s="85">
        <v>130000</v>
      </c>
      <c r="G138" s="77">
        <v>33893</v>
      </c>
      <c r="H138" s="71">
        <f>ROUND(F138/30,0)</f>
        <v>4333</v>
      </c>
      <c r="I138" s="69">
        <f t="shared" si="53"/>
        <v>374</v>
      </c>
      <c r="J138" s="99">
        <f t="shared" si="51"/>
        <v>4707</v>
      </c>
      <c r="K138" s="106">
        <f t="shared" si="52"/>
        <v>29560</v>
      </c>
    </row>
    <row r="139" spans="1:13" ht="15.75">
      <c r="A139" s="14">
        <v>8</v>
      </c>
      <c r="B139" s="14" t="s">
        <v>109</v>
      </c>
      <c r="C139" s="16" t="s">
        <v>213</v>
      </c>
      <c r="D139" s="52">
        <v>333</v>
      </c>
      <c r="E139" s="16" t="s">
        <v>78</v>
      </c>
      <c r="F139" s="85">
        <v>195000</v>
      </c>
      <c r="G139" s="77">
        <v>131915</v>
      </c>
      <c r="H139" s="71">
        <v>5735</v>
      </c>
      <c r="I139" s="69">
        <f t="shared" si="53"/>
        <v>1456</v>
      </c>
      <c r="J139" s="99">
        <f t="shared" si="51"/>
        <v>7191</v>
      </c>
      <c r="K139" s="106">
        <f t="shared" si="52"/>
        <v>126180</v>
      </c>
      <c r="M139" s="96"/>
    </row>
    <row r="140" spans="1:13" ht="15.75">
      <c r="A140" s="14">
        <v>9</v>
      </c>
      <c r="B140" s="14" t="s">
        <v>109</v>
      </c>
      <c r="C140" s="16" t="s">
        <v>175</v>
      </c>
      <c r="D140" s="52">
        <v>300</v>
      </c>
      <c r="E140" s="16" t="s">
        <v>78</v>
      </c>
      <c r="F140" s="85">
        <v>95000</v>
      </c>
      <c r="G140" s="77">
        <v>60693</v>
      </c>
      <c r="H140" s="71">
        <f t="shared" si="50"/>
        <v>2639</v>
      </c>
      <c r="I140" s="69">
        <f t="shared" si="53"/>
        <v>670</v>
      </c>
      <c r="J140" s="99">
        <f t="shared" si="51"/>
        <v>3309</v>
      </c>
      <c r="K140" s="106">
        <f t="shared" si="52"/>
        <v>58054</v>
      </c>
      <c r="M140" s="96"/>
    </row>
    <row r="141" spans="1:13" ht="15.75">
      <c r="A141" s="14">
        <v>10</v>
      </c>
      <c r="B141" s="14" t="s">
        <v>169</v>
      </c>
      <c r="C141" s="16" t="s">
        <v>170</v>
      </c>
      <c r="D141" s="52">
        <v>294</v>
      </c>
      <c r="E141" s="16" t="s">
        <v>78</v>
      </c>
      <c r="F141" s="85">
        <v>55000</v>
      </c>
      <c r="G141" s="77">
        <v>35136</v>
      </c>
      <c r="H141" s="71">
        <f t="shared" si="50"/>
        <v>1528</v>
      </c>
      <c r="I141" s="69">
        <f t="shared" si="53"/>
        <v>388</v>
      </c>
      <c r="J141" s="99">
        <f t="shared" si="51"/>
        <v>1916</v>
      </c>
      <c r="K141" s="106">
        <f t="shared" si="52"/>
        <v>33608</v>
      </c>
    </row>
    <row r="142" spans="1:13" ht="15.75">
      <c r="A142" s="14">
        <v>11</v>
      </c>
      <c r="B142" s="14" t="s">
        <v>169</v>
      </c>
      <c r="C142" s="16" t="s">
        <v>209</v>
      </c>
      <c r="D142" s="52">
        <v>327</v>
      </c>
      <c r="E142" s="16" t="s">
        <v>78</v>
      </c>
      <c r="F142" s="85">
        <v>90000</v>
      </c>
      <c r="G142" s="77">
        <v>60000</v>
      </c>
      <c r="H142" s="71">
        <f t="shared" si="50"/>
        <v>2500</v>
      </c>
      <c r="I142" s="69">
        <f t="shared" si="53"/>
        <v>662</v>
      </c>
      <c r="J142" s="99">
        <f t="shared" si="51"/>
        <v>3162</v>
      </c>
      <c r="K142" s="106">
        <f t="shared" si="52"/>
        <v>57500</v>
      </c>
    </row>
    <row r="143" spans="1:13" ht="15.75">
      <c r="A143" s="14">
        <v>12</v>
      </c>
      <c r="B143" s="14" t="s">
        <v>169</v>
      </c>
      <c r="C143" s="16" t="s">
        <v>208</v>
      </c>
      <c r="D143" s="52">
        <v>326</v>
      </c>
      <c r="E143" s="16" t="s">
        <v>78</v>
      </c>
      <c r="F143" s="85">
        <v>135000</v>
      </c>
      <c r="G143" s="77">
        <v>90000</v>
      </c>
      <c r="H143" s="71">
        <f t="shared" si="50"/>
        <v>3750</v>
      </c>
      <c r="I143" s="69">
        <f t="shared" si="53"/>
        <v>994</v>
      </c>
      <c r="J143" s="99">
        <f t="shared" si="51"/>
        <v>4744</v>
      </c>
      <c r="K143" s="106">
        <f t="shared" si="52"/>
        <v>86250</v>
      </c>
    </row>
    <row r="144" spans="1:13" ht="15.75">
      <c r="A144" s="14">
        <v>13</v>
      </c>
      <c r="B144" s="14" t="s">
        <v>169</v>
      </c>
      <c r="C144" s="16" t="s">
        <v>171</v>
      </c>
      <c r="D144" s="52">
        <v>295</v>
      </c>
      <c r="E144" s="16" t="s">
        <v>78</v>
      </c>
      <c r="F144" s="85">
        <v>80000</v>
      </c>
      <c r="G144" s="77">
        <v>51114</v>
      </c>
      <c r="H144" s="71">
        <f t="shared" si="50"/>
        <v>2222</v>
      </c>
      <c r="I144" s="69">
        <f t="shared" si="53"/>
        <v>564</v>
      </c>
      <c r="J144" s="99">
        <f t="shared" si="51"/>
        <v>2786</v>
      </c>
      <c r="K144" s="106">
        <f t="shared" si="52"/>
        <v>48892</v>
      </c>
    </row>
    <row r="145" spans="1:11" ht="15.75">
      <c r="A145" s="14">
        <v>14</v>
      </c>
      <c r="B145" s="14" t="s">
        <v>273</v>
      </c>
      <c r="C145" s="16" t="s">
        <v>274</v>
      </c>
      <c r="D145" s="52">
        <v>393</v>
      </c>
      <c r="E145" s="16" t="s">
        <v>78</v>
      </c>
      <c r="F145" s="85">
        <v>80000</v>
      </c>
      <c r="G145" s="77">
        <v>71112</v>
      </c>
      <c r="H145" s="71">
        <f t="shared" si="50"/>
        <v>2222</v>
      </c>
      <c r="I145" s="69">
        <f t="shared" si="53"/>
        <v>785</v>
      </c>
      <c r="J145" s="99">
        <f t="shared" si="51"/>
        <v>3007</v>
      </c>
      <c r="K145" s="106">
        <f t="shared" si="52"/>
        <v>68890</v>
      </c>
    </row>
    <row r="146" spans="1:11" ht="15.75">
      <c r="A146" s="14">
        <v>15</v>
      </c>
      <c r="B146" s="14" t="s">
        <v>273</v>
      </c>
      <c r="C146" s="16" t="s">
        <v>275</v>
      </c>
      <c r="D146" s="52">
        <v>394</v>
      </c>
      <c r="E146" s="16" t="s">
        <v>78</v>
      </c>
      <c r="F146" s="85">
        <v>89000</v>
      </c>
      <c r="G146" s="77">
        <v>79112</v>
      </c>
      <c r="H146" s="71">
        <f t="shared" si="50"/>
        <v>2472</v>
      </c>
      <c r="I146" s="69">
        <f t="shared" si="53"/>
        <v>873</v>
      </c>
      <c r="J146" s="99">
        <f t="shared" si="51"/>
        <v>3345</v>
      </c>
      <c r="K146" s="106">
        <f t="shared" si="52"/>
        <v>76640</v>
      </c>
    </row>
    <row r="147" spans="1:11" ht="15.75">
      <c r="A147" s="14">
        <v>16</v>
      </c>
      <c r="B147" s="57" t="s">
        <v>109</v>
      </c>
      <c r="C147" s="58" t="s">
        <v>272</v>
      </c>
      <c r="D147" s="64">
        <v>14</v>
      </c>
      <c r="E147" s="58" t="s">
        <v>39</v>
      </c>
      <c r="F147" s="89">
        <v>42000</v>
      </c>
      <c r="G147" s="82">
        <v>30330</v>
      </c>
      <c r="H147" s="83">
        <v>1167</v>
      </c>
      <c r="I147" s="69">
        <f>ROUND(G147*11.5%*31/365,0)</f>
        <v>296</v>
      </c>
      <c r="J147" s="99">
        <f t="shared" si="51"/>
        <v>1463</v>
      </c>
      <c r="K147" s="106">
        <f t="shared" si="52"/>
        <v>29163</v>
      </c>
    </row>
    <row r="148" spans="1:11" ht="16.5">
      <c r="A148" s="34"/>
      <c r="B148" s="13" t="s">
        <v>4</v>
      </c>
      <c r="C148" s="20"/>
      <c r="D148" s="20"/>
      <c r="E148" s="20"/>
      <c r="F148" s="72">
        <f t="shared" ref="F148:K148" si="54">SUM(F132:F147)</f>
        <v>1594000</v>
      </c>
      <c r="G148" s="72">
        <f t="shared" si="54"/>
        <v>958099</v>
      </c>
      <c r="H148" s="72">
        <f t="shared" si="54"/>
        <v>44479</v>
      </c>
      <c r="I148" s="72">
        <f t="shared" si="54"/>
        <v>10538</v>
      </c>
      <c r="J148" s="100">
        <f t="shared" si="54"/>
        <v>55017</v>
      </c>
      <c r="K148" s="100">
        <f t="shared" si="54"/>
        <v>913620</v>
      </c>
    </row>
    <row r="149" spans="1:11" ht="16.5">
      <c r="A149" s="34"/>
      <c r="B149" s="29"/>
      <c r="C149" s="30"/>
      <c r="D149" s="30"/>
      <c r="E149" s="30"/>
      <c r="F149" s="74"/>
      <c r="G149" s="74"/>
      <c r="H149" s="74"/>
      <c r="I149" s="74"/>
      <c r="J149" s="74"/>
      <c r="K149" s="55"/>
    </row>
    <row r="150" spans="1:11" ht="16.5">
      <c r="A150" s="34"/>
      <c r="B150" s="29"/>
      <c r="C150" s="30"/>
      <c r="D150" s="30"/>
      <c r="E150" s="30"/>
      <c r="F150" s="74"/>
      <c r="G150" s="79"/>
      <c r="H150" s="74"/>
      <c r="I150" s="80"/>
      <c r="J150" s="74"/>
      <c r="K150" s="55"/>
    </row>
    <row r="151" spans="1:11" ht="16.5">
      <c r="A151" s="34"/>
      <c r="B151" s="29"/>
      <c r="C151" s="30"/>
      <c r="D151" s="30"/>
      <c r="E151" s="30"/>
      <c r="F151" s="74"/>
      <c r="G151" s="79"/>
      <c r="H151" s="74"/>
      <c r="I151" s="80"/>
      <c r="J151" s="74"/>
      <c r="K151" s="55"/>
    </row>
    <row r="152" spans="1:11" ht="16.5">
      <c r="A152" s="34"/>
      <c r="B152" s="29"/>
      <c r="C152" s="30"/>
      <c r="D152" s="30"/>
      <c r="E152" s="30"/>
      <c r="F152" s="74"/>
      <c r="G152" s="79"/>
      <c r="H152" s="74"/>
      <c r="I152" s="80"/>
      <c r="J152" s="74"/>
      <c r="K152" s="55"/>
    </row>
    <row r="153" spans="1:11" ht="16.5">
      <c r="A153" s="14"/>
      <c r="B153" s="29" t="s">
        <v>125</v>
      </c>
      <c r="C153" s="30"/>
      <c r="D153" s="30"/>
      <c r="E153" s="30"/>
      <c r="F153" s="78"/>
      <c r="G153" s="79"/>
      <c r="H153" s="74"/>
      <c r="I153" s="80"/>
      <c r="J153" s="74"/>
      <c r="K153" s="55"/>
    </row>
    <row r="154" spans="1:11" ht="15.75">
      <c r="A154" s="14">
        <v>1</v>
      </c>
      <c r="B154" s="14" t="s">
        <v>126</v>
      </c>
      <c r="C154" s="16" t="s">
        <v>127</v>
      </c>
      <c r="D154" s="17">
        <v>247</v>
      </c>
      <c r="E154" s="16" t="s">
        <v>78</v>
      </c>
      <c r="F154" s="70">
        <v>100000</v>
      </c>
      <c r="G154" s="70">
        <v>58330</v>
      </c>
      <c r="H154" s="71">
        <f t="shared" ref="H154" si="55">ROUND(F154/36,0)</f>
        <v>2778</v>
      </c>
      <c r="I154" s="69">
        <f>ROUND(G154*13%*31/365,0)</f>
        <v>644</v>
      </c>
      <c r="J154" s="102">
        <f t="shared" ref="J154" si="56">SUM(H154:I154)</f>
        <v>3422</v>
      </c>
      <c r="K154" s="106">
        <f t="shared" ref="K154:K161" si="57">G154-H154</f>
        <v>55552</v>
      </c>
    </row>
    <row r="155" spans="1:11" ht="15.75">
      <c r="A155" s="14">
        <v>2</v>
      </c>
      <c r="B155" s="14" t="s">
        <v>137</v>
      </c>
      <c r="C155" s="16" t="s">
        <v>138</v>
      </c>
      <c r="D155" s="17">
        <v>253</v>
      </c>
      <c r="E155" s="16" t="s">
        <v>78</v>
      </c>
      <c r="F155" s="70">
        <v>100000</v>
      </c>
      <c r="G155" s="70">
        <v>58330</v>
      </c>
      <c r="H155" s="71">
        <f>ROUND(F155/36,0)</f>
        <v>2778</v>
      </c>
      <c r="I155" s="69">
        <f t="shared" ref="I155:I161" si="58">ROUND(G155*13%*31/365,0)</f>
        <v>644</v>
      </c>
      <c r="J155" s="102">
        <f>SUM(H155:I155)</f>
        <v>3422</v>
      </c>
      <c r="K155" s="106">
        <f t="shared" si="57"/>
        <v>55552</v>
      </c>
    </row>
    <row r="156" spans="1:11" ht="15.75">
      <c r="A156" s="14">
        <v>3</v>
      </c>
      <c r="B156" s="14" t="s">
        <v>137</v>
      </c>
      <c r="C156" s="16" t="s">
        <v>207</v>
      </c>
      <c r="D156" s="17">
        <v>325</v>
      </c>
      <c r="E156" s="16" t="s">
        <v>78</v>
      </c>
      <c r="F156" s="70">
        <v>50000</v>
      </c>
      <c r="G156" s="70">
        <v>25004</v>
      </c>
      <c r="H156" s="71">
        <f>ROUND(F156/24,0)</f>
        <v>2083</v>
      </c>
      <c r="I156" s="69">
        <f t="shared" si="58"/>
        <v>276</v>
      </c>
      <c r="J156" s="102">
        <f>SUM(H156:I156)</f>
        <v>2359</v>
      </c>
      <c r="K156" s="106">
        <f t="shared" si="57"/>
        <v>22921</v>
      </c>
    </row>
    <row r="157" spans="1:11" ht="15.75">
      <c r="A157" s="14">
        <v>4</v>
      </c>
      <c r="B157" s="14" t="s">
        <v>137</v>
      </c>
      <c r="C157" s="16" t="s">
        <v>230</v>
      </c>
      <c r="D157" s="17">
        <v>355</v>
      </c>
      <c r="E157" s="16" t="s">
        <v>78</v>
      </c>
      <c r="F157" s="70">
        <v>50000</v>
      </c>
      <c r="G157" s="70">
        <v>36110</v>
      </c>
      <c r="H157" s="71">
        <f>ROUND(F157/36,0)</f>
        <v>1389</v>
      </c>
      <c r="I157" s="69">
        <f t="shared" si="58"/>
        <v>399</v>
      </c>
      <c r="J157" s="102">
        <f>SUM(H157:I157)</f>
        <v>1788</v>
      </c>
      <c r="K157" s="106">
        <f t="shared" si="57"/>
        <v>34721</v>
      </c>
    </row>
    <row r="158" spans="1:11" ht="16.5">
      <c r="A158" s="14">
        <v>5</v>
      </c>
      <c r="B158" s="14" t="s">
        <v>151</v>
      </c>
      <c r="C158" s="16" t="s">
        <v>152</v>
      </c>
      <c r="D158" s="22">
        <v>272</v>
      </c>
      <c r="E158" s="22" t="s">
        <v>78</v>
      </c>
      <c r="F158" s="85">
        <v>100000</v>
      </c>
      <c r="G158" s="77">
        <v>50006</v>
      </c>
      <c r="H158" s="71">
        <f>ROUND(F158/28,0)</f>
        <v>3571</v>
      </c>
      <c r="I158" s="69">
        <f t="shared" si="58"/>
        <v>552</v>
      </c>
      <c r="J158" s="99">
        <f>SUM(H158:I158)</f>
        <v>4123</v>
      </c>
      <c r="K158" s="106">
        <f t="shared" si="57"/>
        <v>46435</v>
      </c>
    </row>
    <row r="159" spans="1:11" ht="16.5">
      <c r="A159" s="14">
        <v>6</v>
      </c>
      <c r="B159" s="14" t="s">
        <v>151</v>
      </c>
      <c r="C159" s="16" t="s">
        <v>177</v>
      </c>
      <c r="D159" s="22">
        <v>302</v>
      </c>
      <c r="E159" s="22" t="s">
        <v>78</v>
      </c>
      <c r="F159" s="85">
        <v>90000</v>
      </c>
      <c r="G159" s="77">
        <v>57500</v>
      </c>
      <c r="H159" s="71">
        <f>ROUND(F159/36,0)</f>
        <v>2500</v>
      </c>
      <c r="I159" s="69">
        <f t="shared" si="58"/>
        <v>635</v>
      </c>
      <c r="J159" s="99">
        <f t="shared" ref="J159:J160" si="59">SUM(H159:I159)</f>
        <v>3135</v>
      </c>
      <c r="K159" s="106">
        <f t="shared" si="57"/>
        <v>55000</v>
      </c>
    </row>
    <row r="160" spans="1:11" ht="16.5">
      <c r="A160" s="14">
        <v>7</v>
      </c>
      <c r="B160" s="14" t="s">
        <v>151</v>
      </c>
      <c r="C160" s="16" t="s">
        <v>178</v>
      </c>
      <c r="D160" s="22">
        <v>303</v>
      </c>
      <c r="E160" s="22" t="s">
        <v>78</v>
      </c>
      <c r="F160" s="85">
        <v>100000</v>
      </c>
      <c r="G160" s="77">
        <v>63886</v>
      </c>
      <c r="H160" s="71">
        <f>ROUND(F160/36,0)</f>
        <v>2778</v>
      </c>
      <c r="I160" s="69">
        <f t="shared" si="58"/>
        <v>705</v>
      </c>
      <c r="J160" s="99">
        <f t="shared" si="59"/>
        <v>3483</v>
      </c>
      <c r="K160" s="106">
        <f t="shared" si="57"/>
        <v>61108</v>
      </c>
    </row>
    <row r="161" spans="1:11" ht="15.75">
      <c r="A161" s="14">
        <v>8</v>
      </c>
      <c r="B161" s="14" t="s">
        <v>134</v>
      </c>
      <c r="C161" s="16" t="s">
        <v>245</v>
      </c>
      <c r="D161" s="52">
        <v>364</v>
      </c>
      <c r="E161" s="16" t="s">
        <v>78</v>
      </c>
      <c r="F161" s="85">
        <v>100000</v>
      </c>
      <c r="G161" s="70">
        <v>77776</v>
      </c>
      <c r="H161" s="71">
        <f>ROUND(F161/36,0)</f>
        <v>2778</v>
      </c>
      <c r="I161" s="69">
        <f t="shared" si="58"/>
        <v>859</v>
      </c>
      <c r="J161" s="102">
        <f>SUM(H161:I161)</f>
        <v>3637</v>
      </c>
      <c r="K161" s="106">
        <f t="shared" si="57"/>
        <v>74998</v>
      </c>
    </row>
    <row r="162" spans="1:11" ht="16.5">
      <c r="A162" s="34"/>
      <c r="B162" s="13" t="s">
        <v>4</v>
      </c>
      <c r="C162" s="20"/>
      <c r="D162" s="20"/>
      <c r="E162" s="20"/>
      <c r="F162" s="88">
        <f t="shared" ref="F162" si="60">SUM(F154:F161)</f>
        <v>690000</v>
      </c>
      <c r="G162" s="88">
        <f>SUM(G154:G161)</f>
        <v>426942</v>
      </c>
      <c r="H162" s="88">
        <f>SUM(H154:H161)</f>
        <v>20655</v>
      </c>
      <c r="I162" s="72">
        <f>SUM(I154:I161)</f>
        <v>4714</v>
      </c>
      <c r="J162" s="88">
        <f>SUM(J154:J161)</f>
        <v>25369</v>
      </c>
      <c r="K162" s="88">
        <f>SUM(K154:K161)</f>
        <v>406287</v>
      </c>
    </row>
    <row r="163" spans="1:11" ht="16.5">
      <c r="A163" s="34"/>
      <c r="B163" s="29"/>
      <c r="C163" s="30"/>
      <c r="D163" s="30"/>
      <c r="E163" s="30"/>
      <c r="F163" s="78"/>
      <c r="G163" s="79"/>
      <c r="H163" s="74"/>
      <c r="I163" s="80"/>
      <c r="J163" s="74"/>
      <c r="K163" s="55"/>
    </row>
    <row r="164" spans="1:11" ht="16.5">
      <c r="A164" s="34"/>
      <c r="B164" s="29" t="s">
        <v>148</v>
      </c>
      <c r="C164" s="30"/>
      <c r="D164" s="48"/>
      <c r="E164" s="30"/>
      <c r="F164" s="86"/>
      <c r="G164" s="79"/>
      <c r="H164" s="74"/>
      <c r="I164" s="80"/>
      <c r="J164" s="74"/>
      <c r="K164" s="55"/>
    </row>
    <row r="165" spans="1:11" ht="15.75">
      <c r="A165" s="14">
        <v>1</v>
      </c>
      <c r="B165" s="14" t="s">
        <v>148</v>
      </c>
      <c r="C165" s="16" t="s">
        <v>205</v>
      </c>
      <c r="D165" s="52">
        <v>323</v>
      </c>
      <c r="E165" s="16" t="s">
        <v>78</v>
      </c>
      <c r="F165" s="85">
        <v>100000</v>
      </c>
      <c r="G165" s="77">
        <v>66664</v>
      </c>
      <c r="H165" s="71">
        <f>ROUND(F165/36,0)</f>
        <v>2778</v>
      </c>
      <c r="I165" s="69">
        <f>ROUND(G165*13%*31/365,0)</f>
        <v>736</v>
      </c>
      <c r="J165" s="99">
        <f t="shared" ref="J165:J171" si="61">SUM(H165:I165)</f>
        <v>3514</v>
      </c>
      <c r="K165" s="106">
        <f t="shared" ref="K165:K172" si="62">G165-H165</f>
        <v>63886</v>
      </c>
    </row>
    <row r="166" spans="1:11" ht="15.75">
      <c r="A166" s="14">
        <v>2</v>
      </c>
      <c r="B166" s="14" t="s">
        <v>148</v>
      </c>
      <c r="C166" s="16" t="s">
        <v>241</v>
      </c>
      <c r="D166" s="52">
        <v>363</v>
      </c>
      <c r="E166" s="16" t="s">
        <v>78</v>
      </c>
      <c r="F166" s="85">
        <v>40000</v>
      </c>
      <c r="G166" s="77">
        <v>30001</v>
      </c>
      <c r="H166" s="71">
        <f>ROUND(F166/36,0)</f>
        <v>1111</v>
      </c>
      <c r="I166" s="69">
        <f t="shared" ref="I166:I171" si="63">ROUND(G166*13%*31/365,0)</f>
        <v>331</v>
      </c>
      <c r="J166" s="99">
        <f t="shared" si="61"/>
        <v>1442</v>
      </c>
      <c r="K166" s="106">
        <f t="shared" si="62"/>
        <v>28890</v>
      </c>
    </row>
    <row r="167" spans="1:11" ht="15.75">
      <c r="A167" s="14">
        <v>3</v>
      </c>
      <c r="B167" s="14" t="s">
        <v>148</v>
      </c>
      <c r="C167" s="16" t="s">
        <v>210</v>
      </c>
      <c r="D167" s="52">
        <v>322</v>
      </c>
      <c r="E167" s="16" t="s">
        <v>78</v>
      </c>
      <c r="F167" s="85">
        <v>150000</v>
      </c>
      <c r="G167" s="77">
        <v>68184</v>
      </c>
      <c r="H167" s="71">
        <f>ROUND(F167/22,0)</f>
        <v>6818</v>
      </c>
      <c r="I167" s="69">
        <f t="shared" si="63"/>
        <v>753</v>
      </c>
      <c r="J167" s="99">
        <f t="shared" si="61"/>
        <v>7571</v>
      </c>
      <c r="K167" s="106">
        <f t="shared" si="62"/>
        <v>61366</v>
      </c>
    </row>
    <row r="168" spans="1:11" ht="15.75">
      <c r="A168" s="14">
        <v>4</v>
      </c>
      <c r="B168" s="14" t="s">
        <v>148</v>
      </c>
      <c r="C168" s="16" t="s">
        <v>279</v>
      </c>
      <c r="D168" s="52">
        <v>406</v>
      </c>
      <c r="E168" s="16" t="s">
        <v>78</v>
      </c>
      <c r="F168" s="85">
        <v>260000</v>
      </c>
      <c r="G168" s="77">
        <v>242666</v>
      </c>
      <c r="H168" s="71">
        <v>8667</v>
      </c>
      <c r="I168" s="69">
        <f t="shared" si="63"/>
        <v>2679</v>
      </c>
      <c r="J168" s="99">
        <f t="shared" ref="J168" si="64">SUM(H168:I168)</f>
        <v>11346</v>
      </c>
      <c r="K168" s="106">
        <f t="shared" si="62"/>
        <v>233999</v>
      </c>
    </row>
    <row r="169" spans="1:11" ht="15.75">
      <c r="A169" s="14">
        <v>5</v>
      </c>
      <c r="B169" s="14" t="s">
        <v>215</v>
      </c>
      <c r="C169" s="16" t="s">
        <v>216</v>
      </c>
      <c r="D169" s="52">
        <v>342</v>
      </c>
      <c r="E169" s="16" t="s">
        <v>78</v>
      </c>
      <c r="F169" s="85">
        <v>80000</v>
      </c>
      <c r="G169" s="77">
        <v>55558</v>
      </c>
      <c r="H169" s="71">
        <v>2222</v>
      </c>
      <c r="I169" s="69">
        <f t="shared" si="63"/>
        <v>613</v>
      </c>
      <c r="J169" s="99">
        <f t="shared" si="61"/>
        <v>2835</v>
      </c>
      <c r="K169" s="106">
        <f t="shared" si="62"/>
        <v>53336</v>
      </c>
    </row>
    <row r="170" spans="1:11" ht="15.75">
      <c r="A170" s="14">
        <v>6</v>
      </c>
      <c r="B170" s="14" t="s">
        <v>149</v>
      </c>
      <c r="C170" s="16" t="s">
        <v>150</v>
      </c>
      <c r="D170" s="52">
        <v>266</v>
      </c>
      <c r="E170" s="16" t="s">
        <v>78</v>
      </c>
      <c r="F170" s="85">
        <v>155000</v>
      </c>
      <c r="G170" s="77">
        <v>94716</v>
      </c>
      <c r="H170" s="71">
        <f t="shared" ref="H170:H172" si="65">ROUND(F170/36,0)</f>
        <v>4306</v>
      </c>
      <c r="I170" s="69">
        <f t="shared" si="63"/>
        <v>1046</v>
      </c>
      <c r="J170" s="99">
        <f t="shared" si="61"/>
        <v>5352</v>
      </c>
      <c r="K170" s="106">
        <f t="shared" si="62"/>
        <v>90410</v>
      </c>
    </row>
    <row r="171" spans="1:11" ht="15.75">
      <c r="A171" s="14">
        <v>7</v>
      </c>
      <c r="B171" s="14" t="s">
        <v>149</v>
      </c>
      <c r="C171" s="16" t="s">
        <v>229</v>
      </c>
      <c r="D171" s="52">
        <v>354</v>
      </c>
      <c r="E171" s="16" t="s">
        <v>78</v>
      </c>
      <c r="F171" s="85">
        <v>60000</v>
      </c>
      <c r="G171" s="77">
        <v>30000</v>
      </c>
      <c r="H171" s="71">
        <f>ROUND(F171/20,0)</f>
        <v>3000</v>
      </c>
      <c r="I171" s="69">
        <f t="shared" si="63"/>
        <v>331</v>
      </c>
      <c r="J171" s="99">
        <f t="shared" si="61"/>
        <v>3331</v>
      </c>
      <c r="K171" s="106">
        <f t="shared" si="62"/>
        <v>27000</v>
      </c>
    </row>
    <row r="172" spans="1:11" ht="15.75">
      <c r="A172" s="14">
        <v>8</v>
      </c>
      <c r="B172" s="57" t="s">
        <v>149</v>
      </c>
      <c r="C172" s="58" t="s">
        <v>271</v>
      </c>
      <c r="D172" s="64">
        <v>11</v>
      </c>
      <c r="E172" s="58" t="s">
        <v>39</v>
      </c>
      <c r="F172" s="89">
        <v>40600</v>
      </c>
      <c r="G172" s="82">
        <v>24808</v>
      </c>
      <c r="H172" s="83">
        <f t="shared" si="65"/>
        <v>1128</v>
      </c>
      <c r="I172" s="84">
        <f>ROUND(G172*11.5%*31/365,0)</f>
        <v>242</v>
      </c>
      <c r="J172" s="101">
        <f>SUM(H172:I172)</f>
        <v>1370</v>
      </c>
      <c r="K172" s="106">
        <f t="shared" si="62"/>
        <v>23680</v>
      </c>
    </row>
    <row r="173" spans="1:11" ht="15.75">
      <c r="A173" s="34"/>
      <c r="B173" s="57"/>
      <c r="C173" s="58"/>
      <c r="D173" s="64"/>
      <c r="E173" s="58"/>
      <c r="F173" s="89"/>
      <c r="G173" s="82"/>
      <c r="H173" s="83"/>
      <c r="I173" s="69"/>
      <c r="J173" s="101"/>
      <c r="K173" s="106"/>
    </row>
    <row r="174" spans="1:11" ht="16.5">
      <c r="A174" s="34"/>
      <c r="B174" s="13" t="s">
        <v>4</v>
      </c>
      <c r="C174" s="20"/>
      <c r="D174" s="46"/>
      <c r="E174" s="20"/>
      <c r="F174" s="72">
        <f t="shared" ref="F174:K174" si="66">SUM(F165:F172)</f>
        <v>885600</v>
      </c>
      <c r="G174" s="72">
        <f t="shared" si="66"/>
        <v>612597</v>
      </c>
      <c r="H174" s="72">
        <f t="shared" si="66"/>
        <v>30030</v>
      </c>
      <c r="I174" s="72">
        <f t="shared" si="66"/>
        <v>6731</v>
      </c>
      <c r="J174" s="100">
        <f t="shared" si="66"/>
        <v>36761</v>
      </c>
      <c r="K174" s="72">
        <f t="shared" si="66"/>
        <v>582567</v>
      </c>
    </row>
    <row r="175" spans="1:11" ht="16.5">
      <c r="A175" s="34"/>
      <c r="B175" s="29"/>
      <c r="C175" s="30"/>
      <c r="D175" s="32"/>
      <c r="E175" s="32"/>
      <c r="F175" s="74"/>
      <c r="G175" s="74"/>
      <c r="H175" s="74"/>
      <c r="I175" s="74"/>
      <c r="J175" s="74"/>
      <c r="K175" s="100"/>
    </row>
    <row r="176" spans="1:11" ht="16.5">
      <c r="A176" s="34"/>
      <c r="B176" s="29" t="s">
        <v>162</v>
      </c>
      <c r="C176" s="30"/>
      <c r="D176" s="30"/>
      <c r="E176" s="30"/>
      <c r="F176" s="78"/>
      <c r="G176" s="79"/>
      <c r="H176" s="74"/>
      <c r="I176" s="80"/>
      <c r="J176" s="74"/>
      <c r="K176" s="55"/>
    </row>
    <row r="177" spans="1:11" ht="16.5">
      <c r="A177" s="14">
        <v>1</v>
      </c>
      <c r="B177" s="67" t="s">
        <v>163</v>
      </c>
      <c r="C177" s="16" t="s">
        <v>164</v>
      </c>
      <c r="D177" s="22">
        <v>282</v>
      </c>
      <c r="E177" s="22" t="s">
        <v>78</v>
      </c>
      <c r="F177" s="85">
        <v>100000</v>
      </c>
      <c r="G177" s="77">
        <v>63886</v>
      </c>
      <c r="H177" s="71">
        <f>ROUND(F177/36,0)</f>
        <v>2778</v>
      </c>
      <c r="I177" s="69">
        <f>ROUND(G177*13%*31/365,0)</f>
        <v>705</v>
      </c>
      <c r="J177" s="104">
        <f>SUM(H177:I177)</f>
        <v>3483</v>
      </c>
      <c r="K177" s="106">
        <f t="shared" ref="K177:K181" si="67">G177-H177</f>
        <v>61108</v>
      </c>
    </row>
    <row r="178" spans="1:11" ht="16.5">
      <c r="A178" s="14">
        <v>2</v>
      </c>
      <c r="B178" s="67" t="s">
        <v>163</v>
      </c>
      <c r="C178" s="16" t="s">
        <v>200</v>
      </c>
      <c r="D178" s="22">
        <v>283</v>
      </c>
      <c r="E178" s="22" t="s">
        <v>78</v>
      </c>
      <c r="F178" s="85">
        <v>100000</v>
      </c>
      <c r="G178" s="77">
        <v>63886</v>
      </c>
      <c r="H178" s="71">
        <f>ROUND(F178/36,0)</f>
        <v>2778</v>
      </c>
      <c r="I178" s="69">
        <f t="shared" ref="I178:I181" si="68">ROUND(G178*13%*31/365,0)</f>
        <v>705</v>
      </c>
      <c r="J178" s="104">
        <f>SUM(H178:I178)</f>
        <v>3483</v>
      </c>
      <c r="K178" s="106">
        <f t="shared" si="67"/>
        <v>61108</v>
      </c>
    </row>
    <row r="179" spans="1:11" ht="16.5">
      <c r="A179" s="14">
        <v>3</v>
      </c>
      <c r="B179" s="67" t="s">
        <v>227</v>
      </c>
      <c r="C179" s="16" t="s">
        <v>235</v>
      </c>
      <c r="D179" s="22">
        <v>357</v>
      </c>
      <c r="E179" s="22" t="s">
        <v>78</v>
      </c>
      <c r="F179" s="85">
        <v>54000</v>
      </c>
      <c r="G179" s="77">
        <v>40500</v>
      </c>
      <c r="H179" s="71">
        <f>ROUND(F179/36,0)</f>
        <v>1500</v>
      </c>
      <c r="I179" s="69">
        <f t="shared" si="68"/>
        <v>447</v>
      </c>
      <c r="J179" s="104">
        <f>SUM(H179:I179)</f>
        <v>1947</v>
      </c>
      <c r="K179" s="106">
        <f t="shared" si="67"/>
        <v>39000</v>
      </c>
    </row>
    <row r="180" spans="1:11" ht="16.5">
      <c r="A180" s="14">
        <v>4</v>
      </c>
      <c r="B180" s="67" t="s">
        <v>227</v>
      </c>
      <c r="C180" s="16" t="s">
        <v>228</v>
      </c>
      <c r="D180" s="22">
        <v>353</v>
      </c>
      <c r="E180" s="22" t="s">
        <v>78</v>
      </c>
      <c r="F180" s="85">
        <v>68000</v>
      </c>
      <c r="G180" s="77">
        <v>49110</v>
      </c>
      <c r="H180" s="71">
        <f>ROUND(F180/36,0)</f>
        <v>1889</v>
      </c>
      <c r="I180" s="69">
        <f t="shared" si="68"/>
        <v>542</v>
      </c>
      <c r="J180" s="104">
        <f>SUM(H180:I180)</f>
        <v>2431</v>
      </c>
      <c r="K180" s="106">
        <f t="shared" si="67"/>
        <v>47221</v>
      </c>
    </row>
    <row r="181" spans="1:11" ht="16.5">
      <c r="A181" s="14">
        <v>5</v>
      </c>
      <c r="B181" s="67" t="s">
        <v>227</v>
      </c>
      <c r="C181" s="16" t="s">
        <v>258</v>
      </c>
      <c r="D181" s="22">
        <v>383</v>
      </c>
      <c r="E181" s="22" t="s">
        <v>78</v>
      </c>
      <c r="F181" s="85">
        <v>90000</v>
      </c>
      <c r="G181" s="77">
        <v>75000</v>
      </c>
      <c r="H181" s="71">
        <f>ROUND(F181/36,0)</f>
        <v>2500</v>
      </c>
      <c r="I181" s="69">
        <f t="shared" si="68"/>
        <v>828</v>
      </c>
      <c r="J181" s="104">
        <f>SUM(H181:I181)</f>
        <v>3328</v>
      </c>
      <c r="K181" s="106">
        <f t="shared" si="67"/>
        <v>72500</v>
      </c>
    </row>
    <row r="182" spans="1:11" ht="16.5">
      <c r="A182" s="34"/>
      <c r="B182" s="56" t="s">
        <v>4</v>
      </c>
      <c r="C182" s="30"/>
      <c r="D182" s="30"/>
      <c r="E182" s="30"/>
      <c r="F182" s="97">
        <f t="shared" ref="F182:K182" si="69">SUM(F177:F181)</f>
        <v>412000</v>
      </c>
      <c r="G182" s="97">
        <f t="shared" si="69"/>
        <v>292382</v>
      </c>
      <c r="H182" s="72">
        <f t="shared" si="69"/>
        <v>11445</v>
      </c>
      <c r="I182" s="72">
        <f t="shared" si="69"/>
        <v>3227</v>
      </c>
      <c r="J182" s="72">
        <f t="shared" si="69"/>
        <v>14672</v>
      </c>
      <c r="K182" s="131">
        <f t="shared" si="69"/>
        <v>280937</v>
      </c>
    </row>
    <row r="183" spans="1:11" ht="16.5">
      <c r="A183" s="34"/>
      <c r="B183" s="29"/>
      <c r="C183" s="30"/>
      <c r="D183" s="30"/>
      <c r="E183" s="30"/>
      <c r="F183" s="91"/>
      <c r="G183" s="91"/>
      <c r="H183" s="74"/>
      <c r="I183" s="74"/>
      <c r="J183" s="74"/>
      <c r="K183" s="133"/>
    </row>
    <row r="184" spans="1:11" ht="16.5">
      <c r="A184" s="34"/>
      <c r="B184" s="29" t="s">
        <v>281</v>
      </c>
      <c r="C184" s="30"/>
      <c r="D184" s="30"/>
      <c r="E184" s="30"/>
      <c r="F184" s="78"/>
      <c r="G184" s="79"/>
      <c r="H184" s="74"/>
      <c r="I184" s="80"/>
      <c r="J184" s="74"/>
      <c r="K184" s="55"/>
    </row>
    <row r="185" spans="1:11" ht="16.5">
      <c r="A185" s="14">
        <v>1</v>
      </c>
      <c r="B185" s="67" t="s">
        <v>281</v>
      </c>
      <c r="C185" s="16" t="s">
        <v>206</v>
      </c>
      <c r="D185" s="22">
        <v>324</v>
      </c>
      <c r="E185" s="22" t="s">
        <v>78</v>
      </c>
      <c r="F185" s="85">
        <v>110000</v>
      </c>
      <c r="G185" s="77">
        <v>73328</v>
      </c>
      <c r="H185" s="71">
        <f>ROUND(F185/36,0)</f>
        <v>3056</v>
      </c>
      <c r="I185" s="69">
        <f>ROUND(G185*13%*31/365,0)</f>
        <v>810</v>
      </c>
      <c r="J185" s="104">
        <f>SUM(H185:I185)</f>
        <v>3866</v>
      </c>
      <c r="K185" s="106">
        <f t="shared" ref="K185" si="70">G185-H185</f>
        <v>70272</v>
      </c>
    </row>
    <row r="186" spans="1:11" ht="16.5">
      <c r="A186" s="34"/>
      <c r="B186" s="56" t="s">
        <v>4</v>
      </c>
      <c r="C186" s="30"/>
      <c r="D186" s="30"/>
      <c r="E186" s="30"/>
      <c r="F186" s="97">
        <f t="shared" ref="F186:K186" si="71">SUM(F185:F185)</f>
        <v>110000</v>
      </c>
      <c r="G186" s="97">
        <f t="shared" si="71"/>
        <v>73328</v>
      </c>
      <c r="H186" s="72">
        <f t="shared" si="71"/>
        <v>3056</v>
      </c>
      <c r="I186" s="72">
        <f t="shared" si="71"/>
        <v>810</v>
      </c>
      <c r="J186" s="72">
        <f t="shared" si="71"/>
        <v>3866</v>
      </c>
      <c r="K186" s="131">
        <f t="shared" si="71"/>
        <v>70272</v>
      </c>
    </row>
    <row r="187" spans="1:11" ht="17.25" thickBot="1">
      <c r="A187" s="34"/>
      <c r="B187" s="29"/>
      <c r="C187" s="30"/>
      <c r="D187" s="30"/>
      <c r="E187" s="30"/>
      <c r="F187" s="97"/>
      <c r="G187" s="97"/>
      <c r="H187" s="72"/>
      <c r="I187" s="72"/>
      <c r="J187" s="72"/>
      <c r="K187" s="131"/>
    </row>
    <row r="188" spans="1:11" ht="17.25" thickBot="1">
      <c r="B188" s="51" t="s">
        <v>20</v>
      </c>
      <c r="C188" s="39"/>
      <c r="D188" s="39"/>
      <c r="E188" s="39"/>
      <c r="F188" s="72">
        <f t="shared" ref="F188:K188" si="72">SUM(F7+F29+F44+F58+F71+F88+F92+F103+F128+F120+F124+F148+F162+F174+F182+F186)</f>
        <v>13789600</v>
      </c>
      <c r="G188" s="72">
        <f t="shared" si="72"/>
        <v>8579854</v>
      </c>
      <c r="H188" s="72">
        <f t="shared" si="72"/>
        <v>406486</v>
      </c>
      <c r="I188" s="72">
        <f t="shared" si="72"/>
        <v>96017</v>
      </c>
      <c r="J188" s="72">
        <f t="shared" si="72"/>
        <v>502503</v>
      </c>
      <c r="K188" s="72">
        <f t="shared" si="72"/>
        <v>8173368</v>
      </c>
    </row>
    <row r="189" spans="1:11">
      <c r="B189" s="2"/>
      <c r="C189" s="2"/>
      <c r="D189" s="3"/>
      <c r="E189" s="3"/>
      <c r="F189" s="3"/>
      <c r="G189" s="3"/>
    </row>
    <row r="190" spans="1:11">
      <c r="B190" s="2"/>
      <c r="C190" s="2"/>
      <c r="D190" s="3"/>
      <c r="E190" s="3"/>
      <c r="F190" s="3"/>
      <c r="G190" s="3"/>
    </row>
    <row r="191" spans="1:11" ht="18.75">
      <c r="E191" s="4"/>
      <c r="F191" s="1"/>
      <c r="G191" s="1"/>
    </row>
    <row r="192" spans="1:11">
      <c r="F192" s="1"/>
      <c r="G192" s="1"/>
    </row>
    <row r="194" spans="2:2" ht="16.5">
      <c r="B194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5" max="10" man="1"/>
    <brk id="93" max="10" man="1"/>
    <brk id="152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L155"/>
  <sheetViews>
    <sheetView view="pageBreakPreview" topLeftCell="A134" zoomScaleSheetLayoutView="100" workbookViewId="0">
      <selection sqref="A1:K186"/>
    </sheetView>
  </sheetViews>
  <sheetFormatPr defaultRowHeight="15"/>
  <cols>
    <col min="1" max="1" width="4.42578125" customWidth="1"/>
    <col min="2" max="2" width="19.42578125" customWidth="1"/>
    <col min="3" max="3" width="21" customWidth="1"/>
    <col min="4" max="4" width="5.28515625" customWidth="1"/>
    <col min="5" max="5" width="6" customWidth="1"/>
    <col min="6" max="7" width="10.140625" customWidth="1"/>
    <col min="8" max="9" width="7.7109375" customWidth="1"/>
    <col min="10" max="10" width="9.5703125" customWidth="1"/>
    <col min="11" max="11" width="10" customWidth="1"/>
  </cols>
  <sheetData>
    <row r="1" spans="1:11" hidden="1"/>
    <row r="2" spans="1:11" ht="22.5" customHeight="1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4.25" customHeight="1">
      <c r="A3" s="9"/>
      <c r="B3" s="900" t="s">
        <v>504</v>
      </c>
      <c r="C3" s="900"/>
      <c r="D3" s="900"/>
      <c r="E3" s="900"/>
      <c r="F3" s="900"/>
      <c r="G3" s="900"/>
      <c r="H3" s="900"/>
      <c r="I3" s="900"/>
      <c r="J3" s="900"/>
    </row>
    <row r="4" spans="1:11" ht="51.75" customHeight="1">
      <c r="A4" s="163" t="s">
        <v>446</v>
      </c>
      <c r="B4" s="157" t="s">
        <v>1</v>
      </c>
      <c r="C4" s="157" t="s">
        <v>21</v>
      </c>
      <c r="D4" s="157" t="s">
        <v>22</v>
      </c>
      <c r="E4" s="157" t="s">
        <v>23</v>
      </c>
      <c r="F4" s="207" t="s">
        <v>24</v>
      </c>
      <c r="G4" s="206" t="s">
        <v>25</v>
      </c>
      <c r="H4" s="206" t="s">
        <v>26</v>
      </c>
      <c r="I4" s="206" t="s">
        <v>27</v>
      </c>
      <c r="J4" s="206" t="s">
        <v>57</v>
      </c>
      <c r="K4" s="206" t="s">
        <v>242</v>
      </c>
    </row>
    <row r="5" spans="1:11" ht="18" customHeight="1">
      <c r="A5" s="10"/>
      <c r="B5" s="10" t="s">
        <v>270</v>
      </c>
      <c r="C5" s="10"/>
      <c r="D5" s="10"/>
      <c r="E5" s="10"/>
      <c r="F5" s="11"/>
      <c r="G5" s="12"/>
      <c r="H5" s="12"/>
      <c r="I5" s="12"/>
      <c r="J5" s="12"/>
      <c r="K5" s="12"/>
    </row>
    <row r="6" spans="1:11" ht="22.5" customHeight="1">
      <c r="A6" s="10">
        <v>1</v>
      </c>
      <c r="B6" s="184" t="s">
        <v>88</v>
      </c>
      <c r="C6" s="208" t="s">
        <v>426</v>
      </c>
      <c r="D6" s="124">
        <v>154</v>
      </c>
      <c r="E6" s="188" t="s">
        <v>38</v>
      </c>
      <c r="F6" s="70">
        <v>100000</v>
      </c>
      <c r="G6" s="77">
        <v>70000</v>
      </c>
      <c r="H6" s="71">
        <v>2000</v>
      </c>
      <c r="I6" s="69">
        <f>ROUND(G6*13%*31/365,0)</f>
        <v>773</v>
      </c>
      <c r="J6" s="71">
        <f t="shared" ref="J6:J11" si="0">SUM(H6:I6)</f>
        <v>2773</v>
      </c>
      <c r="K6" s="135">
        <f t="shared" ref="K6:K11" si="1">G6-H6</f>
        <v>68000</v>
      </c>
    </row>
    <row r="7" spans="1:11" ht="19.5" customHeight="1">
      <c r="A7" s="10">
        <v>2</v>
      </c>
      <c r="B7" s="184" t="s">
        <v>88</v>
      </c>
      <c r="C7" s="208" t="s">
        <v>491</v>
      </c>
      <c r="D7" s="124">
        <v>158</v>
      </c>
      <c r="E7" s="188" t="s">
        <v>38</v>
      </c>
      <c r="F7" s="70">
        <v>224000</v>
      </c>
      <c r="G7" s="77">
        <v>161280</v>
      </c>
      <c r="H7" s="71">
        <v>4480</v>
      </c>
      <c r="I7" s="69">
        <f t="shared" ref="I7:I11" si="2">ROUND(G7*13%*31/365,0)</f>
        <v>1781</v>
      </c>
      <c r="J7" s="71">
        <f t="shared" si="0"/>
        <v>6261</v>
      </c>
      <c r="K7" s="135">
        <f t="shared" si="1"/>
        <v>156800</v>
      </c>
    </row>
    <row r="8" spans="1:11" ht="19.5" customHeight="1">
      <c r="A8" s="10">
        <v>3</v>
      </c>
      <c r="B8" s="184" t="s">
        <v>88</v>
      </c>
      <c r="C8" s="216" t="s">
        <v>502</v>
      </c>
      <c r="D8" s="124">
        <v>200</v>
      </c>
      <c r="E8" s="188" t="s">
        <v>38</v>
      </c>
      <c r="F8" s="70">
        <v>215000</v>
      </c>
      <c r="G8" s="77">
        <v>176300</v>
      </c>
      <c r="H8" s="71">
        <v>4300</v>
      </c>
      <c r="I8" s="69">
        <f t="shared" si="2"/>
        <v>1947</v>
      </c>
      <c r="J8" s="71">
        <f t="shared" si="0"/>
        <v>6247</v>
      </c>
      <c r="K8" s="135">
        <f t="shared" si="1"/>
        <v>172000</v>
      </c>
    </row>
    <row r="9" spans="1:11" ht="17.25" customHeight="1">
      <c r="A9" s="10">
        <v>4</v>
      </c>
      <c r="B9" s="184" t="s">
        <v>3</v>
      </c>
      <c r="C9" s="116" t="s">
        <v>143</v>
      </c>
      <c r="D9" s="17">
        <v>102</v>
      </c>
      <c r="E9" s="189" t="s">
        <v>38</v>
      </c>
      <c r="F9" s="70">
        <v>190000</v>
      </c>
      <c r="G9" s="77">
        <v>117800</v>
      </c>
      <c r="H9" s="71">
        <v>3800</v>
      </c>
      <c r="I9" s="69">
        <f t="shared" si="2"/>
        <v>1301</v>
      </c>
      <c r="J9" s="71">
        <f t="shared" si="0"/>
        <v>5101</v>
      </c>
      <c r="K9" s="135">
        <f t="shared" si="1"/>
        <v>114000</v>
      </c>
    </row>
    <row r="10" spans="1:11" ht="18" customHeight="1">
      <c r="A10" s="10">
        <v>5</v>
      </c>
      <c r="B10" s="121" t="s">
        <v>353</v>
      </c>
      <c r="C10" s="208" t="s">
        <v>354</v>
      </c>
      <c r="D10" s="124">
        <v>72</v>
      </c>
      <c r="E10" s="188" t="s">
        <v>38</v>
      </c>
      <c r="F10" s="70">
        <v>30000</v>
      </c>
      <c r="G10" s="77">
        <v>10008</v>
      </c>
      <c r="H10" s="71">
        <f t="shared" ref="H10:H11" si="3">ROUND(F10/36,0)</f>
        <v>833</v>
      </c>
      <c r="I10" s="69">
        <f t="shared" si="2"/>
        <v>110</v>
      </c>
      <c r="J10" s="71">
        <f t="shared" si="0"/>
        <v>943</v>
      </c>
      <c r="K10" s="135">
        <f t="shared" si="1"/>
        <v>9175</v>
      </c>
    </row>
    <row r="11" spans="1:11" ht="19.5" customHeight="1">
      <c r="A11" s="10">
        <v>6</v>
      </c>
      <c r="B11" s="121" t="s">
        <v>353</v>
      </c>
      <c r="C11" s="208" t="s">
        <v>490</v>
      </c>
      <c r="D11" s="124">
        <v>74</v>
      </c>
      <c r="E11" s="188" t="s">
        <v>38</v>
      </c>
      <c r="F11" s="70">
        <v>50000</v>
      </c>
      <c r="G11" s="77">
        <v>18053</v>
      </c>
      <c r="H11" s="71">
        <f t="shared" si="3"/>
        <v>1389</v>
      </c>
      <c r="I11" s="69">
        <f t="shared" si="2"/>
        <v>199</v>
      </c>
      <c r="J11" s="71">
        <f t="shared" si="0"/>
        <v>1588</v>
      </c>
      <c r="K11" s="135">
        <f t="shared" si="1"/>
        <v>16664</v>
      </c>
    </row>
    <row r="12" spans="1:11" ht="16.5">
      <c r="A12" s="10"/>
      <c r="B12" s="13" t="s">
        <v>4</v>
      </c>
      <c r="C12" s="164"/>
      <c r="D12" s="10"/>
      <c r="E12" s="157"/>
      <c r="F12" s="127">
        <f>SUM(F6:F11)</f>
        <v>809000</v>
      </c>
      <c r="G12" s="127">
        <f t="shared" ref="G12" si="4">SUM(G6:G11)</f>
        <v>553441</v>
      </c>
      <c r="H12" s="127">
        <f>SUM(H6:H11)</f>
        <v>16802</v>
      </c>
      <c r="I12" s="127">
        <f>SUM(I6:I11)</f>
        <v>6111</v>
      </c>
      <c r="J12" s="127">
        <f>SUM(H12:I12)</f>
        <v>22913</v>
      </c>
      <c r="K12" s="127">
        <f t="shared" ref="K12" si="5">SUM(K6:K11)</f>
        <v>536639</v>
      </c>
    </row>
    <row r="13" spans="1:11" ht="18.75" customHeight="1">
      <c r="A13" s="10"/>
      <c r="B13" s="13"/>
      <c r="C13" s="164"/>
      <c r="D13" s="10"/>
      <c r="E13" s="157"/>
      <c r="F13" s="127"/>
      <c r="G13" s="127"/>
      <c r="H13" s="127"/>
      <c r="I13" s="127"/>
      <c r="J13" s="127"/>
      <c r="K13" s="127"/>
    </row>
    <row r="14" spans="1:11" ht="16.5">
      <c r="A14" s="15"/>
      <c r="B14" s="13" t="s">
        <v>5</v>
      </c>
      <c r="C14" s="209"/>
      <c r="D14" s="20"/>
      <c r="E14" s="193"/>
      <c r="F14" s="174"/>
      <c r="G14" s="174"/>
      <c r="H14" s="175"/>
      <c r="I14" s="176"/>
      <c r="J14" s="176"/>
      <c r="K14" s="55"/>
    </row>
    <row r="15" spans="1:11" ht="16.5">
      <c r="A15" s="15">
        <v>1</v>
      </c>
      <c r="B15" s="156" t="s">
        <v>179</v>
      </c>
      <c r="C15" s="116" t="s">
        <v>416</v>
      </c>
      <c r="D15" s="17">
        <v>82</v>
      </c>
      <c r="E15" s="189" t="s">
        <v>38</v>
      </c>
      <c r="F15" s="70">
        <v>250000</v>
      </c>
      <c r="G15" s="77">
        <v>135865</v>
      </c>
      <c r="H15" s="71">
        <v>5435</v>
      </c>
      <c r="I15" s="69">
        <f>ROUND(G15*13%*31/365,0)</f>
        <v>1500</v>
      </c>
      <c r="J15" s="71">
        <f t="shared" ref="J15:J27" si="6">SUM(H15:I15)</f>
        <v>6935</v>
      </c>
      <c r="K15" s="106">
        <f t="shared" ref="K15:K27" si="7">G15-H15</f>
        <v>130430</v>
      </c>
    </row>
    <row r="16" spans="1:11" ht="16.5">
      <c r="A16" s="15">
        <v>2</v>
      </c>
      <c r="B16" s="156" t="s">
        <v>179</v>
      </c>
      <c r="C16" s="116" t="s">
        <v>376</v>
      </c>
      <c r="D16" s="17">
        <v>84</v>
      </c>
      <c r="E16" s="189" t="s">
        <v>38</v>
      </c>
      <c r="F16" s="70">
        <v>250000</v>
      </c>
      <c r="G16" s="77">
        <v>145000</v>
      </c>
      <c r="H16" s="71">
        <v>5000</v>
      </c>
      <c r="I16" s="69">
        <f t="shared" ref="I16:I20" si="8">ROUND(G16*13%*31/365,0)</f>
        <v>1601</v>
      </c>
      <c r="J16" s="71">
        <f t="shared" si="6"/>
        <v>6601</v>
      </c>
      <c r="K16" s="106">
        <f t="shared" si="7"/>
        <v>140000</v>
      </c>
    </row>
    <row r="17" spans="1:11" ht="16.5">
      <c r="A17" s="15">
        <v>3</v>
      </c>
      <c r="B17" s="156" t="s">
        <v>5</v>
      </c>
      <c r="C17" s="116" t="s">
        <v>375</v>
      </c>
      <c r="D17" s="17">
        <v>86</v>
      </c>
      <c r="E17" s="189" t="s">
        <v>38</v>
      </c>
      <c r="F17" s="70">
        <v>400000</v>
      </c>
      <c r="G17" s="77">
        <v>240000</v>
      </c>
      <c r="H17" s="71">
        <v>8000</v>
      </c>
      <c r="I17" s="69">
        <f t="shared" si="8"/>
        <v>2650</v>
      </c>
      <c r="J17" s="71">
        <f t="shared" si="6"/>
        <v>10650</v>
      </c>
      <c r="K17" s="106">
        <f t="shared" si="7"/>
        <v>232000</v>
      </c>
    </row>
    <row r="18" spans="1:11" ht="16.5">
      <c r="A18" s="15">
        <v>4</v>
      </c>
      <c r="B18" s="156" t="s">
        <v>386</v>
      </c>
      <c r="C18" s="116" t="s">
        <v>489</v>
      </c>
      <c r="D18" s="17">
        <v>116</v>
      </c>
      <c r="E18" s="189" t="s">
        <v>38</v>
      </c>
      <c r="F18" s="70">
        <v>200000</v>
      </c>
      <c r="G18" s="77">
        <v>124000</v>
      </c>
      <c r="H18" s="71">
        <v>4000</v>
      </c>
      <c r="I18" s="69">
        <f t="shared" si="8"/>
        <v>1369</v>
      </c>
      <c r="J18" s="71">
        <f t="shared" si="6"/>
        <v>5369</v>
      </c>
      <c r="K18" s="106">
        <f>G18-H18</f>
        <v>120000</v>
      </c>
    </row>
    <row r="19" spans="1:11" ht="16.5">
      <c r="A19" s="15">
        <v>5</v>
      </c>
      <c r="B19" s="156" t="s">
        <v>386</v>
      </c>
      <c r="C19" s="116" t="s">
        <v>455</v>
      </c>
      <c r="D19" s="17">
        <v>184</v>
      </c>
      <c r="E19" s="189" t="s">
        <v>38</v>
      </c>
      <c r="F19" s="70">
        <v>100000</v>
      </c>
      <c r="G19" s="77">
        <v>78000</v>
      </c>
      <c r="H19" s="71">
        <v>2000</v>
      </c>
      <c r="I19" s="69">
        <f t="shared" si="8"/>
        <v>861</v>
      </c>
      <c r="J19" s="71">
        <f t="shared" si="6"/>
        <v>2861</v>
      </c>
      <c r="K19" s="106">
        <f>G19-H19</f>
        <v>76000</v>
      </c>
    </row>
    <row r="20" spans="1:11" ht="16.5">
      <c r="A20" s="15">
        <v>6</v>
      </c>
      <c r="B20" s="156" t="s">
        <v>429</v>
      </c>
      <c r="C20" s="116" t="s">
        <v>488</v>
      </c>
      <c r="D20" s="17">
        <v>156</v>
      </c>
      <c r="E20" s="189" t="s">
        <v>38</v>
      </c>
      <c r="F20" s="70">
        <v>150000</v>
      </c>
      <c r="G20" s="77">
        <v>108000</v>
      </c>
      <c r="H20" s="71">
        <v>3000</v>
      </c>
      <c r="I20" s="69">
        <f t="shared" si="8"/>
        <v>1192</v>
      </c>
      <c r="J20" s="71">
        <f t="shared" si="6"/>
        <v>4192</v>
      </c>
      <c r="K20" s="106">
        <f>G20-H20</f>
        <v>105000</v>
      </c>
    </row>
    <row r="21" spans="1:11" ht="16.5">
      <c r="A21" s="15"/>
      <c r="B21" s="186" t="s">
        <v>4</v>
      </c>
      <c r="C21" s="116"/>
      <c r="D21" s="17"/>
      <c r="E21" s="189"/>
      <c r="F21" s="97">
        <f>SUM(F15:F20)</f>
        <v>1350000</v>
      </c>
      <c r="G21" s="97">
        <f>(SUM(G15:G20))-27435</f>
        <v>803430</v>
      </c>
      <c r="H21" s="97">
        <f>SUM(H15:H20)</f>
        <v>27435</v>
      </c>
      <c r="I21" s="97">
        <f>SUM(I15:I20)</f>
        <v>9173</v>
      </c>
      <c r="J21" s="97">
        <f>SUM(J15:J20)</f>
        <v>36608</v>
      </c>
      <c r="K21" s="97">
        <f t="shared" ref="K21" si="9">SUM(K15:K20)</f>
        <v>803430</v>
      </c>
    </row>
    <row r="22" spans="1:11" ht="17.25" customHeight="1">
      <c r="A22" s="15"/>
      <c r="B22" s="186"/>
      <c r="C22" s="116" t="s">
        <v>462</v>
      </c>
      <c r="D22" s="17"/>
      <c r="E22" s="189"/>
      <c r="F22" s="97"/>
      <c r="G22" s="161"/>
      <c r="H22" s="88"/>
      <c r="I22" s="72"/>
      <c r="J22" s="88"/>
      <c r="K22" s="131"/>
    </row>
    <row r="23" spans="1:11" ht="16.5">
      <c r="A23" s="15"/>
      <c r="B23" s="186" t="s">
        <v>363</v>
      </c>
      <c r="C23" s="116"/>
      <c r="D23" s="17"/>
      <c r="E23" s="189"/>
      <c r="F23" s="70"/>
      <c r="G23" s="77"/>
      <c r="H23" s="71"/>
      <c r="I23" s="69"/>
      <c r="J23" s="71"/>
      <c r="K23" s="106"/>
    </row>
    <row r="24" spans="1:11" ht="16.5">
      <c r="A24" s="15">
        <v>1</v>
      </c>
      <c r="B24" s="156" t="s">
        <v>357</v>
      </c>
      <c r="C24" s="116" t="s">
        <v>371</v>
      </c>
      <c r="D24" s="17">
        <v>87</v>
      </c>
      <c r="E24" s="189" t="s">
        <v>38</v>
      </c>
      <c r="F24" s="70">
        <v>275000</v>
      </c>
      <c r="G24" s="77">
        <v>165000</v>
      </c>
      <c r="H24" s="71">
        <v>5500</v>
      </c>
      <c r="I24" s="69">
        <f>ROUND(G24*13%*31/365,0)</f>
        <v>1822</v>
      </c>
      <c r="J24" s="71">
        <f t="shared" si="6"/>
        <v>7322</v>
      </c>
      <c r="K24" s="106">
        <f t="shared" si="7"/>
        <v>159500</v>
      </c>
    </row>
    <row r="25" spans="1:11" ht="16.5">
      <c r="A25" s="15">
        <v>2</v>
      </c>
      <c r="B25" s="156" t="s">
        <v>357</v>
      </c>
      <c r="C25" s="116" t="s">
        <v>388</v>
      </c>
      <c r="D25" s="17">
        <v>120</v>
      </c>
      <c r="E25" s="189" t="s">
        <v>38</v>
      </c>
      <c r="F25" s="70">
        <v>280000</v>
      </c>
      <c r="G25" s="77">
        <v>173600</v>
      </c>
      <c r="H25" s="71">
        <v>5600</v>
      </c>
      <c r="I25" s="69">
        <f t="shared" ref="I25:I27" si="10">ROUND(G25*13%*31/365,0)</f>
        <v>1917</v>
      </c>
      <c r="J25" s="71">
        <f t="shared" si="6"/>
        <v>7517</v>
      </c>
      <c r="K25" s="106">
        <f t="shared" si="7"/>
        <v>168000</v>
      </c>
    </row>
    <row r="26" spans="1:11" ht="16.5">
      <c r="A26" s="15">
        <v>3</v>
      </c>
      <c r="B26" s="156" t="s">
        <v>368</v>
      </c>
      <c r="C26" s="116" t="s">
        <v>372</v>
      </c>
      <c r="D26" s="17">
        <v>90</v>
      </c>
      <c r="E26" s="189" t="s">
        <v>38</v>
      </c>
      <c r="F26" s="70">
        <v>340000</v>
      </c>
      <c r="G26" s="77">
        <v>204000</v>
      </c>
      <c r="H26" s="71">
        <v>6800</v>
      </c>
      <c r="I26" s="69">
        <f t="shared" si="10"/>
        <v>2252</v>
      </c>
      <c r="J26" s="71">
        <f t="shared" si="6"/>
        <v>9052</v>
      </c>
      <c r="K26" s="106">
        <f t="shared" si="7"/>
        <v>197200</v>
      </c>
    </row>
    <row r="27" spans="1:11" ht="16.5">
      <c r="A27" s="15">
        <v>4</v>
      </c>
      <c r="B27" s="156" t="s">
        <v>363</v>
      </c>
      <c r="C27" s="116" t="s">
        <v>374</v>
      </c>
      <c r="D27" s="17">
        <v>80</v>
      </c>
      <c r="E27" s="189" t="s">
        <v>38</v>
      </c>
      <c r="F27" s="70">
        <v>200000</v>
      </c>
      <c r="G27" s="77">
        <v>112000</v>
      </c>
      <c r="H27" s="71">
        <v>4000</v>
      </c>
      <c r="I27" s="69">
        <f t="shared" si="10"/>
        <v>1237</v>
      </c>
      <c r="J27" s="71">
        <f t="shared" si="6"/>
        <v>5237</v>
      </c>
      <c r="K27" s="106">
        <f t="shared" si="7"/>
        <v>108000</v>
      </c>
    </row>
    <row r="28" spans="1:11" ht="16.5">
      <c r="A28" s="55"/>
      <c r="B28" s="13" t="s">
        <v>4</v>
      </c>
      <c r="C28" s="55"/>
      <c r="D28" s="55"/>
      <c r="E28" s="210"/>
      <c r="F28" s="97">
        <f>SUM(F24:F27)</f>
        <v>1095000</v>
      </c>
      <c r="G28" s="97">
        <f t="shared" ref="G28:K28" si="11">SUM(G24:G27)</f>
        <v>654600</v>
      </c>
      <c r="H28" s="97">
        <f>SUM(H24:H27)</f>
        <v>21900</v>
      </c>
      <c r="I28" s="97">
        <f>SUM(I24:I27)</f>
        <v>7228</v>
      </c>
      <c r="J28" s="97">
        <f>SUM(H28:I28)</f>
        <v>29128</v>
      </c>
      <c r="K28" s="97">
        <f t="shared" si="11"/>
        <v>632700</v>
      </c>
    </row>
    <row r="29" spans="1:11" ht="20.25" customHeight="1">
      <c r="A29" s="15"/>
      <c r="B29" s="55"/>
      <c r="C29" s="20"/>
      <c r="D29" s="20"/>
      <c r="E29" s="193"/>
      <c r="F29" s="72"/>
      <c r="G29" s="72"/>
      <c r="H29" s="72"/>
      <c r="I29" s="72"/>
      <c r="J29" s="72"/>
      <c r="K29" s="72"/>
    </row>
    <row r="30" spans="1:11" ht="25.5" customHeight="1">
      <c r="A30" s="15"/>
      <c r="B30" s="13" t="s">
        <v>10</v>
      </c>
      <c r="C30" s="20"/>
      <c r="D30" s="20"/>
      <c r="E30" s="193"/>
      <c r="F30" s="177"/>
      <c r="G30" s="161"/>
      <c r="H30" s="176"/>
      <c r="I30" s="69"/>
      <c r="J30" s="176"/>
      <c r="K30" s="55"/>
    </row>
    <row r="31" spans="1:11" ht="16.5">
      <c r="A31" s="15">
        <v>1</v>
      </c>
      <c r="B31" s="211" t="s">
        <v>120</v>
      </c>
      <c r="C31" s="116" t="s">
        <v>411</v>
      </c>
      <c r="D31" s="26" t="s">
        <v>306</v>
      </c>
      <c r="E31" s="189" t="s">
        <v>38</v>
      </c>
      <c r="F31" s="70">
        <v>170000</v>
      </c>
      <c r="G31" s="77">
        <v>14174</v>
      </c>
      <c r="H31" s="71">
        <f>ROUND(F31/36,0)</f>
        <v>4722</v>
      </c>
      <c r="I31" s="69">
        <f>ROUND(G31*13%*31/365,0)</f>
        <v>156</v>
      </c>
      <c r="J31" s="69">
        <f t="shared" ref="J31:J32" si="12">SUM(H31:I31)</f>
        <v>4878</v>
      </c>
      <c r="K31" s="106">
        <f t="shared" ref="K31:K32" si="13">G31-H31</f>
        <v>9452</v>
      </c>
    </row>
    <row r="32" spans="1:11" ht="16.5">
      <c r="A32" s="15">
        <v>2</v>
      </c>
      <c r="B32" s="211" t="s">
        <v>91</v>
      </c>
      <c r="C32" s="16" t="s">
        <v>432</v>
      </c>
      <c r="D32" s="26" t="s">
        <v>433</v>
      </c>
      <c r="E32" s="189" t="s">
        <v>38</v>
      </c>
      <c r="F32" s="70">
        <v>150000</v>
      </c>
      <c r="G32" s="77">
        <v>108000</v>
      </c>
      <c r="H32" s="71">
        <v>3000</v>
      </c>
      <c r="I32" s="69">
        <f>ROUND(G32*13%*31/365,0)</f>
        <v>1192</v>
      </c>
      <c r="J32" s="69">
        <f t="shared" si="12"/>
        <v>4192</v>
      </c>
      <c r="K32" s="106">
        <f t="shared" si="13"/>
        <v>105000</v>
      </c>
    </row>
    <row r="33" spans="1:11" ht="16.5">
      <c r="A33" s="15"/>
      <c r="B33" s="186" t="s">
        <v>4</v>
      </c>
      <c r="C33" s="20"/>
      <c r="D33" s="20"/>
      <c r="E33" s="193"/>
      <c r="F33" s="72">
        <f t="shared" ref="F33:K33" si="14">SUM(F31:F32)</f>
        <v>320000</v>
      </c>
      <c r="G33" s="72">
        <f t="shared" si="14"/>
        <v>122174</v>
      </c>
      <c r="H33" s="72">
        <f>SUM(H31:H32)</f>
        <v>7722</v>
      </c>
      <c r="I33" s="72">
        <f>SUM(I31:I32)</f>
        <v>1348</v>
      </c>
      <c r="J33" s="72">
        <f>SUM(H33:I33)</f>
        <v>9070</v>
      </c>
      <c r="K33" s="72">
        <f t="shared" si="14"/>
        <v>114452</v>
      </c>
    </row>
    <row r="34" spans="1:11" ht="16.5">
      <c r="A34" s="15"/>
      <c r="B34" s="186"/>
      <c r="C34" s="20"/>
      <c r="D34" s="20"/>
      <c r="E34" s="193"/>
      <c r="F34" s="72"/>
      <c r="G34" s="72"/>
      <c r="H34" s="72"/>
      <c r="I34" s="69"/>
      <c r="J34" s="72"/>
      <c r="K34" s="72"/>
    </row>
    <row r="35" spans="1:11" ht="16.5">
      <c r="A35" s="15"/>
      <c r="B35" s="186" t="s">
        <v>11</v>
      </c>
      <c r="C35" s="20"/>
      <c r="D35" s="20"/>
      <c r="E35" s="193"/>
      <c r="F35" s="177"/>
      <c r="G35" s="161"/>
      <c r="H35" s="176"/>
      <c r="I35" s="69"/>
      <c r="J35" s="176"/>
      <c r="K35" s="55"/>
    </row>
    <row r="36" spans="1:11" ht="16.5">
      <c r="A36" s="15">
        <v>1</v>
      </c>
      <c r="B36" s="156" t="s">
        <v>11</v>
      </c>
      <c r="C36" s="16" t="s">
        <v>412</v>
      </c>
      <c r="D36" s="19">
        <v>70</v>
      </c>
      <c r="E36" s="189" t="s">
        <v>38</v>
      </c>
      <c r="F36" s="70">
        <v>300000</v>
      </c>
      <c r="G36" s="77">
        <v>91675</v>
      </c>
      <c r="H36" s="71">
        <f>ROUND(F36/36,0)</f>
        <v>8333</v>
      </c>
      <c r="I36" s="69">
        <f>ROUND(G36*13%*31/365,0)</f>
        <v>1012</v>
      </c>
      <c r="J36" s="69">
        <f t="shared" ref="J36:J38" si="15">SUM(H36:I36)</f>
        <v>9345</v>
      </c>
      <c r="K36" s="106">
        <f t="shared" ref="K36:K38" si="16">G36-H36</f>
        <v>83342</v>
      </c>
    </row>
    <row r="37" spans="1:11" ht="16.5">
      <c r="A37" s="15">
        <v>2</v>
      </c>
      <c r="B37" s="156" t="s">
        <v>11</v>
      </c>
      <c r="C37" s="16" t="s">
        <v>487</v>
      </c>
      <c r="D37" s="19">
        <v>164</v>
      </c>
      <c r="E37" s="189" t="s">
        <v>38</v>
      </c>
      <c r="F37" s="70">
        <v>270000</v>
      </c>
      <c r="G37" s="77">
        <v>199800</v>
      </c>
      <c r="H37" s="71">
        <v>5400</v>
      </c>
      <c r="I37" s="69">
        <f t="shared" ref="I37:I38" si="17">ROUND(G37*13%*31/365,0)</f>
        <v>2206</v>
      </c>
      <c r="J37" s="69">
        <f t="shared" si="15"/>
        <v>7606</v>
      </c>
      <c r="K37" s="106">
        <f t="shared" si="16"/>
        <v>194400</v>
      </c>
    </row>
    <row r="38" spans="1:11" ht="16.5">
      <c r="A38" s="15">
        <v>3</v>
      </c>
      <c r="B38" s="156" t="s">
        <v>73</v>
      </c>
      <c r="C38" s="16" t="s">
        <v>414</v>
      </c>
      <c r="D38" s="19">
        <v>68</v>
      </c>
      <c r="E38" s="189" t="s">
        <v>38</v>
      </c>
      <c r="F38" s="70">
        <v>100000</v>
      </c>
      <c r="G38" s="77">
        <v>30550</v>
      </c>
      <c r="H38" s="71">
        <v>2778</v>
      </c>
      <c r="I38" s="69">
        <f t="shared" si="17"/>
        <v>337</v>
      </c>
      <c r="J38" s="69">
        <f t="shared" si="15"/>
        <v>3115</v>
      </c>
      <c r="K38" s="106">
        <f t="shared" si="16"/>
        <v>27772</v>
      </c>
    </row>
    <row r="39" spans="1:11" ht="18.75" customHeight="1">
      <c r="A39" s="15"/>
      <c r="B39" s="186" t="s">
        <v>4</v>
      </c>
      <c r="C39" s="20"/>
      <c r="D39" s="20"/>
      <c r="E39" s="193"/>
      <c r="F39" s="72">
        <f t="shared" ref="F39:K39" si="18">SUM(F36:F38)</f>
        <v>670000</v>
      </c>
      <c r="G39" s="72">
        <f t="shared" si="18"/>
        <v>322025</v>
      </c>
      <c r="H39" s="72">
        <f>SUM(H36:H38)</f>
        <v>16511</v>
      </c>
      <c r="I39" s="72">
        <f>SUM(I36:I38)</f>
        <v>3555</v>
      </c>
      <c r="J39" s="72">
        <f>SUM(H39:I39)</f>
        <v>20066</v>
      </c>
      <c r="K39" s="72">
        <f t="shared" si="18"/>
        <v>305514</v>
      </c>
    </row>
    <row r="40" spans="1:11" ht="18.75" customHeight="1">
      <c r="A40" s="15"/>
      <c r="B40" s="186"/>
      <c r="C40" s="20"/>
      <c r="D40" s="20"/>
      <c r="E40" s="193"/>
      <c r="F40" s="72"/>
      <c r="G40" s="72"/>
      <c r="H40" s="72"/>
      <c r="I40" s="72"/>
      <c r="J40" s="72"/>
      <c r="K40" s="72"/>
    </row>
    <row r="41" spans="1:11" ht="20.25" customHeight="1">
      <c r="A41" s="15"/>
      <c r="B41" s="186" t="s">
        <v>14</v>
      </c>
      <c r="C41" s="20"/>
      <c r="D41" s="20"/>
      <c r="E41" s="193"/>
      <c r="F41" s="177"/>
      <c r="G41" s="161"/>
      <c r="H41" s="176"/>
      <c r="I41" s="69"/>
      <c r="J41" s="176"/>
      <c r="K41" s="55"/>
    </row>
    <row r="42" spans="1:11" ht="16.5">
      <c r="A42" s="15">
        <v>1</v>
      </c>
      <c r="B42" s="121" t="s">
        <v>327</v>
      </c>
      <c r="C42" s="116" t="s">
        <v>482</v>
      </c>
      <c r="D42" s="17">
        <v>48</v>
      </c>
      <c r="E42" s="189" t="s">
        <v>38</v>
      </c>
      <c r="F42" s="70">
        <v>120000</v>
      </c>
      <c r="G42" s="77">
        <v>23343</v>
      </c>
      <c r="H42" s="71">
        <f t="shared" ref="H42:H46" si="19">ROUND(F42/36,0)</f>
        <v>3333</v>
      </c>
      <c r="I42" s="69">
        <f>ROUND(G42*13%*31/365,0)</f>
        <v>258</v>
      </c>
      <c r="J42" s="69">
        <f t="shared" ref="J42:J51" si="20">SUM(H42:I42)</f>
        <v>3591</v>
      </c>
      <c r="K42" s="106">
        <f t="shared" ref="K42:K51" si="21">G42-H42</f>
        <v>20010</v>
      </c>
    </row>
    <row r="43" spans="1:11" ht="16.5">
      <c r="A43" s="15">
        <v>2</v>
      </c>
      <c r="B43" s="121" t="s">
        <v>327</v>
      </c>
      <c r="C43" s="116" t="s">
        <v>483</v>
      </c>
      <c r="D43" s="17">
        <v>50</v>
      </c>
      <c r="E43" s="189" t="s">
        <v>38</v>
      </c>
      <c r="F43" s="70">
        <v>130000</v>
      </c>
      <c r="G43" s="77">
        <v>25281</v>
      </c>
      <c r="H43" s="71">
        <f t="shared" si="19"/>
        <v>3611</v>
      </c>
      <c r="I43" s="69">
        <f t="shared" ref="I43:I51" si="22">ROUND(G43*13%*31/365,0)</f>
        <v>279</v>
      </c>
      <c r="J43" s="69">
        <f t="shared" si="20"/>
        <v>3890</v>
      </c>
      <c r="K43" s="106">
        <f t="shared" si="21"/>
        <v>21670</v>
      </c>
    </row>
    <row r="44" spans="1:11" ht="16.5">
      <c r="A44" s="15">
        <v>3</v>
      </c>
      <c r="B44" s="121" t="s">
        <v>97</v>
      </c>
      <c r="C44" s="116" t="s">
        <v>484</v>
      </c>
      <c r="D44" s="17">
        <v>170</v>
      </c>
      <c r="E44" s="189" t="s">
        <v>38</v>
      </c>
      <c r="F44" s="70">
        <v>220000</v>
      </c>
      <c r="G44" s="77">
        <v>171600</v>
      </c>
      <c r="H44" s="71">
        <v>4400</v>
      </c>
      <c r="I44" s="69">
        <f t="shared" si="22"/>
        <v>1895</v>
      </c>
      <c r="J44" s="69">
        <f t="shared" si="20"/>
        <v>6295</v>
      </c>
      <c r="K44" s="106">
        <f t="shared" si="21"/>
        <v>167200</v>
      </c>
    </row>
    <row r="45" spans="1:11" ht="16.5">
      <c r="A45" s="15">
        <v>4</v>
      </c>
      <c r="B45" s="121" t="s">
        <v>14</v>
      </c>
      <c r="C45" s="116" t="s">
        <v>59</v>
      </c>
      <c r="D45" s="17">
        <v>176</v>
      </c>
      <c r="E45" s="189" t="s">
        <v>38</v>
      </c>
      <c r="F45" s="70">
        <v>100000</v>
      </c>
      <c r="G45" s="77">
        <v>78000</v>
      </c>
      <c r="H45" s="71">
        <v>2000</v>
      </c>
      <c r="I45" s="69">
        <f t="shared" si="22"/>
        <v>861</v>
      </c>
      <c r="J45" s="69">
        <f t="shared" si="20"/>
        <v>2861</v>
      </c>
      <c r="K45" s="106">
        <f t="shared" si="21"/>
        <v>76000</v>
      </c>
    </row>
    <row r="46" spans="1:11" ht="16.5">
      <c r="A46" s="15">
        <v>5</v>
      </c>
      <c r="B46" s="121" t="s">
        <v>15</v>
      </c>
      <c r="C46" s="116" t="s">
        <v>485</v>
      </c>
      <c r="D46" s="17">
        <v>112</v>
      </c>
      <c r="E46" s="189" t="s">
        <v>38</v>
      </c>
      <c r="F46" s="70">
        <v>200000</v>
      </c>
      <c r="G46" s="77">
        <v>94436</v>
      </c>
      <c r="H46" s="71">
        <f t="shared" si="19"/>
        <v>5556</v>
      </c>
      <c r="I46" s="69">
        <f t="shared" si="22"/>
        <v>1043</v>
      </c>
      <c r="J46" s="69">
        <f t="shared" si="20"/>
        <v>6599</v>
      </c>
      <c r="K46" s="106">
        <f t="shared" si="21"/>
        <v>88880</v>
      </c>
    </row>
    <row r="47" spans="1:11" ht="14.25" customHeight="1">
      <c r="A47" s="15">
        <v>6</v>
      </c>
      <c r="B47" s="121" t="s">
        <v>15</v>
      </c>
      <c r="C47" s="116" t="s">
        <v>385</v>
      </c>
      <c r="D47" s="17">
        <v>114</v>
      </c>
      <c r="E47" s="189" t="s">
        <v>38</v>
      </c>
      <c r="F47" s="70">
        <v>210000</v>
      </c>
      <c r="G47" s="77">
        <v>130200</v>
      </c>
      <c r="H47" s="71">
        <v>4200</v>
      </c>
      <c r="I47" s="69">
        <f t="shared" si="22"/>
        <v>1438</v>
      </c>
      <c r="J47" s="69">
        <f t="shared" si="20"/>
        <v>5638</v>
      </c>
      <c r="K47" s="106">
        <f t="shared" si="21"/>
        <v>126000</v>
      </c>
    </row>
    <row r="48" spans="1:11" ht="15" customHeight="1">
      <c r="A48" s="15">
        <v>7</v>
      </c>
      <c r="B48" s="121" t="s">
        <v>15</v>
      </c>
      <c r="C48" s="116" t="s">
        <v>486</v>
      </c>
      <c r="D48" s="17">
        <v>122</v>
      </c>
      <c r="E48" s="189" t="s">
        <v>38</v>
      </c>
      <c r="F48" s="70">
        <v>230000</v>
      </c>
      <c r="G48" s="77">
        <v>142600</v>
      </c>
      <c r="H48" s="71">
        <v>4600</v>
      </c>
      <c r="I48" s="69">
        <f t="shared" si="22"/>
        <v>1574</v>
      </c>
      <c r="J48" s="69">
        <f t="shared" si="20"/>
        <v>6174</v>
      </c>
      <c r="K48" s="106">
        <f t="shared" si="21"/>
        <v>138000</v>
      </c>
    </row>
    <row r="49" spans="1:11" ht="16.5">
      <c r="A49" s="15">
        <v>8</v>
      </c>
      <c r="B49" s="121" t="s">
        <v>15</v>
      </c>
      <c r="C49" s="116" t="s">
        <v>390</v>
      </c>
      <c r="D49" s="17">
        <v>124</v>
      </c>
      <c r="E49" s="189" t="s">
        <v>38</v>
      </c>
      <c r="F49" s="70">
        <v>200000</v>
      </c>
      <c r="G49" s="77">
        <v>128000</v>
      </c>
      <c r="H49" s="71">
        <v>4000</v>
      </c>
      <c r="I49" s="69">
        <f t="shared" si="22"/>
        <v>1413</v>
      </c>
      <c r="J49" s="69">
        <f t="shared" si="20"/>
        <v>5413</v>
      </c>
      <c r="K49" s="106">
        <f t="shared" si="21"/>
        <v>124000</v>
      </c>
    </row>
    <row r="50" spans="1:11" ht="16.5">
      <c r="A50" s="15">
        <v>9</v>
      </c>
      <c r="B50" s="121" t="s">
        <v>464</v>
      </c>
      <c r="C50" s="116" t="s">
        <v>131</v>
      </c>
      <c r="D50" s="172">
        <v>9.1999999999999993</v>
      </c>
      <c r="E50" s="189" t="s">
        <v>38</v>
      </c>
      <c r="F50" s="70">
        <v>200000</v>
      </c>
      <c r="G50" s="77">
        <v>188000</v>
      </c>
      <c r="H50" s="71">
        <v>4000</v>
      </c>
      <c r="I50" s="69">
        <f t="shared" si="22"/>
        <v>2076</v>
      </c>
      <c r="J50" s="69">
        <f t="shared" si="20"/>
        <v>6076</v>
      </c>
      <c r="K50" s="106">
        <f t="shared" si="21"/>
        <v>184000</v>
      </c>
    </row>
    <row r="51" spans="1:11" ht="16.5">
      <c r="A51" s="15">
        <v>10</v>
      </c>
      <c r="B51" s="121" t="s">
        <v>317</v>
      </c>
      <c r="C51" s="116" t="s">
        <v>318</v>
      </c>
      <c r="D51" s="172">
        <v>25.1</v>
      </c>
      <c r="E51" s="189" t="s">
        <v>38</v>
      </c>
      <c r="F51" s="70">
        <v>225000</v>
      </c>
      <c r="G51" s="77">
        <v>216000</v>
      </c>
      <c r="H51" s="71">
        <v>4500</v>
      </c>
      <c r="I51" s="69">
        <f t="shared" si="22"/>
        <v>2385</v>
      </c>
      <c r="J51" s="69">
        <f t="shared" si="20"/>
        <v>6885</v>
      </c>
      <c r="K51" s="106">
        <f t="shared" si="21"/>
        <v>211500</v>
      </c>
    </row>
    <row r="52" spans="1:11" ht="16.5">
      <c r="A52" s="14"/>
      <c r="B52" s="186" t="s">
        <v>4</v>
      </c>
      <c r="C52" s="20"/>
      <c r="D52" s="20"/>
      <c r="E52" s="193"/>
      <c r="F52" s="72">
        <f t="shared" ref="F52:K52" si="23">SUM(F42:F51)</f>
        <v>1835000</v>
      </c>
      <c r="G52" s="72">
        <f t="shared" si="23"/>
        <v>1197460</v>
      </c>
      <c r="H52" s="72">
        <f>SUM(H42:H51)</f>
        <v>40200</v>
      </c>
      <c r="I52" s="72">
        <f>SUM(I42:I51)</f>
        <v>13222</v>
      </c>
      <c r="J52" s="72">
        <f>SUM(J42:J51)</f>
        <v>53422</v>
      </c>
      <c r="K52" s="72">
        <f t="shared" si="23"/>
        <v>1157260</v>
      </c>
    </row>
    <row r="53" spans="1:11" ht="16.5">
      <c r="A53" s="14"/>
      <c r="B53" s="186"/>
      <c r="C53" s="20"/>
      <c r="D53" s="20"/>
      <c r="E53" s="193"/>
      <c r="F53" s="177"/>
      <c r="G53" s="161"/>
      <c r="H53" s="72"/>
      <c r="I53" s="69"/>
      <c r="J53" s="72"/>
      <c r="K53" s="55"/>
    </row>
    <row r="54" spans="1:11" ht="16.5">
      <c r="A54" s="14"/>
      <c r="B54" s="186" t="s">
        <v>16</v>
      </c>
      <c r="C54" s="20"/>
      <c r="D54" s="20"/>
      <c r="E54" s="193"/>
      <c r="F54" s="177"/>
      <c r="G54" s="161"/>
      <c r="H54" s="72"/>
      <c r="I54" s="69"/>
      <c r="J54" s="72"/>
      <c r="K54" s="55"/>
    </row>
    <row r="55" spans="1:11" ht="16.5">
      <c r="A55" s="14">
        <v>1</v>
      </c>
      <c r="B55" s="156" t="s">
        <v>17</v>
      </c>
      <c r="C55" s="116" t="s">
        <v>69</v>
      </c>
      <c r="D55" s="17">
        <v>1.1000000000000001</v>
      </c>
      <c r="E55" s="189" t="s">
        <v>78</v>
      </c>
      <c r="F55" s="70">
        <v>240000</v>
      </c>
      <c r="G55" s="77">
        <v>201600</v>
      </c>
      <c r="H55" s="71">
        <v>4800</v>
      </c>
      <c r="I55" s="69">
        <f>ROUND(G55*13%*31/365,0)</f>
        <v>2226</v>
      </c>
      <c r="J55" s="69">
        <f t="shared" ref="J55:J64" si="24">SUM(H55:I55)</f>
        <v>7026</v>
      </c>
      <c r="K55" s="106">
        <f t="shared" ref="K55:K64" si="25">G55-H55</f>
        <v>196800</v>
      </c>
    </row>
    <row r="56" spans="1:11" ht="16.5">
      <c r="A56" s="14">
        <v>2</v>
      </c>
      <c r="B56" s="156" t="s">
        <v>17</v>
      </c>
      <c r="C56" s="116" t="s">
        <v>511</v>
      </c>
      <c r="D56" s="172">
        <v>47.1</v>
      </c>
      <c r="E56" s="189" t="s">
        <v>78</v>
      </c>
      <c r="F56" s="70">
        <v>170000</v>
      </c>
      <c r="G56" s="77">
        <v>170000</v>
      </c>
      <c r="H56" s="71">
        <v>3400</v>
      </c>
      <c r="I56" s="69">
        <v>1695</v>
      </c>
      <c r="J56" s="69">
        <v>5095</v>
      </c>
      <c r="K56" s="106">
        <v>166600</v>
      </c>
    </row>
    <row r="57" spans="1:11" ht="16.5">
      <c r="A57" s="14">
        <v>2</v>
      </c>
      <c r="B57" s="156" t="s">
        <v>187</v>
      </c>
      <c r="C57" s="116" t="s">
        <v>394</v>
      </c>
      <c r="D57" s="17">
        <v>132</v>
      </c>
      <c r="E57" s="189" t="s">
        <v>38</v>
      </c>
      <c r="F57" s="70">
        <v>150000</v>
      </c>
      <c r="G57" s="77">
        <v>96000</v>
      </c>
      <c r="H57" s="71">
        <v>3000</v>
      </c>
      <c r="I57" s="69">
        <f t="shared" ref="I57:I64" si="26">ROUND(G57*13%*31/365,0)</f>
        <v>1060</v>
      </c>
      <c r="J57" s="69">
        <f t="shared" si="24"/>
        <v>4060</v>
      </c>
      <c r="K57" s="106">
        <f t="shared" si="25"/>
        <v>93000</v>
      </c>
    </row>
    <row r="58" spans="1:11" ht="16.5">
      <c r="A58" s="14">
        <v>3</v>
      </c>
      <c r="B58" s="121" t="s">
        <v>187</v>
      </c>
      <c r="C58" s="116" t="s">
        <v>472</v>
      </c>
      <c r="D58" s="17">
        <v>194</v>
      </c>
      <c r="E58" s="189" t="s">
        <v>38</v>
      </c>
      <c r="F58" s="70">
        <v>190000</v>
      </c>
      <c r="G58" s="77">
        <v>147776</v>
      </c>
      <c r="H58" s="71">
        <v>5278</v>
      </c>
      <c r="I58" s="69">
        <f t="shared" si="26"/>
        <v>1632</v>
      </c>
      <c r="J58" s="69">
        <f t="shared" si="24"/>
        <v>6910</v>
      </c>
      <c r="K58" s="106">
        <f t="shared" si="25"/>
        <v>142498</v>
      </c>
    </row>
    <row r="59" spans="1:11" ht="16.5">
      <c r="A59" s="14">
        <v>4</v>
      </c>
      <c r="B59" s="121" t="s">
        <v>62</v>
      </c>
      <c r="C59" s="116" t="s">
        <v>473</v>
      </c>
      <c r="D59" s="17">
        <v>62</v>
      </c>
      <c r="E59" s="189" t="s">
        <v>38</v>
      </c>
      <c r="F59" s="70">
        <v>160000</v>
      </c>
      <c r="G59" s="77">
        <v>40012</v>
      </c>
      <c r="H59" s="71">
        <v>4444</v>
      </c>
      <c r="I59" s="69">
        <f t="shared" si="26"/>
        <v>442</v>
      </c>
      <c r="J59" s="69">
        <f t="shared" si="24"/>
        <v>4886</v>
      </c>
      <c r="K59" s="106">
        <f t="shared" si="25"/>
        <v>35568</v>
      </c>
    </row>
    <row r="60" spans="1:11" ht="16.5">
      <c r="A60" s="14">
        <v>5</v>
      </c>
      <c r="B60" s="121" t="s">
        <v>62</v>
      </c>
      <c r="C60" s="116" t="s">
        <v>291</v>
      </c>
      <c r="D60" s="17">
        <v>100</v>
      </c>
      <c r="E60" s="189" t="s">
        <v>38</v>
      </c>
      <c r="F60" s="70">
        <v>180000</v>
      </c>
      <c r="G60" s="77">
        <v>111600</v>
      </c>
      <c r="H60" s="71">
        <v>3600</v>
      </c>
      <c r="I60" s="69">
        <f t="shared" si="26"/>
        <v>1232</v>
      </c>
      <c r="J60" s="69">
        <f t="shared" si="24"/>
        <v>4832</v>
      </c>
      <c r="K60" s="106">
        <f t="shared" si="25"/>
        <v>108000</v>
      </c>
    </row>
    <row r="61" spans="1:11" ht="16.5">
      <c r="A61" s="14">
        <v>6</v>
      </c>
      <c r="B61" s="121" t="s">
        <v>62</v>
      </c>
      <c r="C61" s="116" t="s">
        <v>468</v>
      </c>
      <c r="D61" s="17">
        <v>182</v>
      </c>
      <c r="E61" s="189" t="s">
        <v>38</v>
      </c>
      <c r="F61" s="70">
        <v>239000</v>
      </c>
      <c r="G61" s="77">
        <v>186420</v>
      </c>
      <c r="H61" s="71">
        <v>4780</v>
      </c>
      <c r="I61" s="69">
        <f t="shared" si="26"/>
        <v>2058</v>
      </c>
      <c r="J61" s="69">
        <f t="shared" si="24"/>
        <v>6838</v>
      </c>
      <c r="K61" s="106">
        <f t="shared" si="25"/>
        <v>181640</v>
      </c>
    </row>
    <row r="62" spans="1:11" ht="16.5">
      <c r="A62" s="14">
        <v>7</v>
      </c>
      <c r="B62" s="121" t="s">
        <v>62</v>
      </c>
      <c r="C62" s="116" t="s">
        <v>471</v>
      </c>
      <c r="D62" s="172">
        <v>11.2</v>
      </c>
      <c r="E62" s="189" t="s">
        <v>38</v>
      </c>
      <c r="F62" s="70">
        <v>210000</v>
      </c>
      <c r="G62" s="77">
        <v>197400</v>
      </c>
      <c r="H62" s="71">
        <v>4200</v>
      </c>
      <c r="I62" s="69">
        <f t="shared" si="26"/>
        <v>2180</v>
      </c>
      <c r="J62" s="69">
        <f t="shared" si="24"/>
        <v>6380</v>
      </c>
      <c r="K62" s="106">
        <f t="shared" si="25"/>
        <v>193200</v>
      </c>
    </row>
    <row r="63" spans="1:11" ht="16.5">
      <c r="A63" s="14">
        <v>8</v>
      </c>
      <c r="B63" s="121" t="s">
        <v>336</v>
      </c>
      <c r="C63" s="116" t="s">
        <v>337</v>
      </c>
      <c r="D63" s="17">
        <v>56</v>
      </c>
      <c r="E63" s="189" t="s">
        <v>38</v>
      </c>
      <c r="F63" s="70">
        <v>50000</v>
      </c>
      <c r="G63" s="77">
        <v>12497</v>
      </c>
      <c r="H63" s="71">
        <v>1389</v>
      </c>
      <c r="I63" s="69">
        <f t="shared" si="26"/>
        <v>138</v>
      </c>
      <c r="J63" s="69">
        <f t="shared" si="24"/>
        <v>1527</v>
      </c>
      <c r="K63" s="106">
        <f t="shared" si="25"/>
        <v>11108</v>
      </c>
    </row>
    <row r="64" spans="1:11" ht="16.5">
      <c r="A64" s="14">
        <v>9</v>
      </c>
      <c r="B64" s="121" t="s">
        <v>336</v>
      </c>
      <c r="C64" s="116" t="s">
        <v>48</v>
      </c>
      <c r="D64" s="17">
        <v>174</v>
      </c>
      <c r="E64" s="189" t="s">
        <v>38</v>
      </c>
      <c r="F64" s="70">
        <v>150000</v>
      </c>
      <c r="G64" s="77">
        <v>117000</v>
      </c>
      <c r="H64" s="71">
        <v>3000</v>
      </c>
      <c r="I64" s="69">
        <f t="shared" si="26"/>
        <v>1292</v>
      </c>
      <c r="J64" s="69">
        <f t="shared" si="24"/>
        <v>4292</v>
      </c>
      <c r="K64" s="106">
        <f t="shared" si="25"/>
        <v>114000</v>
      </c>
    </row>
    <row r="65" spans="1:11" ht="16.5">
      <c r="A65" s="27"/>
      <c r="B65" s="185" t="s">
        <v>4</v>
      </c>
      <c r="C65" s="20"/>
      <c r="D65" s="20"/>
      <c r="E65" s="193"/>
      <c r="F65" s="72">
        <f t="shared" ref="F65:K65" si="27">SUM(F55:F64)</f>
        <v>1739000</v>
      </c>
      <c r="G65" s="72">
        <f t="shared" si="27"/>
        <v>1280305</v>
      </c>
      <c r="H65" s="72">
        <f>SUM(H55:H64)</f>
        <v>37891</v>
      </c>
      <c r="I65" s="72">
        <f>SUM(I55:I64)</f>
        <v>13955</v>
      </c>
      <c r="J65" s="72">
        <f>SUM(H65:I65)</f>
        <v>51846</v>
      </c>
      <c r="K65" s="72">
        <f t="shared" si="27"/>
        <v>1242414</v>
      </c>
    </row>
    <row r="66" spans="1:11" ht="16.5">
      <c r="A66" s="27"/>
      <c r="B66" s="185"/>
      <c r="C66" s="20"/>
      <c r="D66" s="20"/>
      <c r="E66" s="193"/>
      <c r="F66" s="177"/>
      <c r="G66" s="161"/>
      <c r="H66" s="72"/>
      <c r="I66" s="69"/>
      <c r="J66" s="72"/>
      <c r="K66" s="55"/>
    </row>
    <row r="67" spans="1:11" ht="16.5">
      <c r="A67" s="27"/>
      <c r="B67" s="185" t="s">
        <v>18</v>
      </c>
      <c r="C67" s="209"/>
      <c r="D67" s="20"/>
      <c r="E67" s="193"/>
      <c r="F67" s="177"/>
      <c r="G67" s="161"/>
      <c r="H67" s="176"/>
      <c r="I67" s="69"/>
      <c r="J67" s="176"/>
      <c r="K67" s="55"/>
    </row>
    <row r="68" spans="1:11" ht="16.5">
      <c r="A68" s="27">
        <v>1</v>
      </c>
      <c r="B68" s="121" t="s">
        <v>18</v>
      </c>
      <c r="C68" s="116" t="s">
        <v>378</v>
      </c>
      <c r="D68" s="17">
        <v>92</v>
      </c>
      <c r="E68" s="204" t="s">
        <v>38</v>
      </c>
      <c r="F68" s="85">
        <v>150000</v>
      </c>
      <c r="G68" s="77">
        <v>93000</v>
      </c>
      <c r="H68" s="71">
        <v>3000</v>
      </c>
      <c r="I68" s="69">
        <f>ROUND(G68*13%*31/365,0)</f>
        <v>1027</v>
      </c>
      <c r="J68" s="69">
        <f t="shared" ref="J68:J76" si="28">SUM(H68:I68)</f>
        <v>4027</v>
      </c>
      <c r="K68" s="106">
        <f t="shared" ref="K68:K76" si="29">G68-H68</f>
        <v>90000</v>
      </c>
    </row>
    <row r="69" spans="1:11" ht="16.5">
      <c r="A69" s="27">
        <v>2</v>
      </c>
      <c r="B69" s="121" t="s">
        <v>18</v>
      </c>
      <c r="C69" s="116" t="s">
        <v>379</v>
      </c>
      <c r="D69" s="17">
        <v>94</v>
      </c>
      <c r="E69" s="204" t="s">
        <v>38</v>
      </c>
      <c r="F69" s="85">
        <v>300000</v>
      </c>
      <c r="G69" s="77">
        <v>186000</v>
      </c>
      <c r="H69" s="71">
        <v>6000</v>
      </c>
      <c r="I69" s="69">
        <f t="shared" ref="I69:I76" si="30">ROUND(G69*13%*31/365,0)</f>
        <v>2054</v>
      </c>
      <c r="J69" s="69">
        <f t="shared" si="28"/>
        <v>8054</v>
      </c>
      <c r="K69" s="106">
        <f t="shared" si="29"/>
        <v>180000</v>
      </c>
    </row>
    <row r="70" spans="1:11" ht="16.5">
      <c r="A70" s="27">
        <v>3</v>
      </c>
      <c r="B70" s="121" t="s">
        <v>18</v>
      </c>
      <c r="C70" s="116" t="s">
        <v>380</v>
      </c>
      <c r="D70" s="17">
        <v>96</v>
      </c>
      <c r="E70" s="204" t="s">
        <v>38</v>
      </c>
      <c r="F70" s="85">
        <v>150000</v>
      </c>
      <c r="G70" s="77">
        <v>93000</v>
      </c>
      <c r="H70" s="71">
        <v>3000</v>
      </c>
      <c r="I70" s="69">
        <f t="shared" si="30"/>
        <v>1027</v>
      </c>
      <c r="J70" s="69">
        <f t="shared" si="28"/>
        <v>4027</v>
      </c>
      <c r="K70" s="106">
        <f t="shared" si="29"/>
        <v>90000</v>
      </c>
    </row>
    <row r="71" spans="1:11" ht="16.5">
      <c r="A71" s="27">
        <v>4</v>
      </c>
      <c r="B71" s="121" t="s">
        <v>18</v>
      </c>
      <c r="C71" s="116" t="s">
        <v>393</v>
      </c>
      <c r="D71" s="17">
        <v>130</v>
      </c>
      <c r="E71" s="204" t="s">
        <v>38</v>
      </c>
      <c r="F71" s="85">
        <v>230000</v>
      </c>
      <c r="G71" s="77">
        <v>138002</v>
      </c>
      <c r="H71" s="71">
        <v>5111</v>
      </c>
      <c r="I71" s="69">
        <f t="shared" si="30"/>
        <v>1524</v>
      </c>
      <c r="J71" s="69">
        <f t="shared" si="28"/>
        <v>6635</v>
      </c>
      <c r="K71" s="106">
        <f t="shared" si="29"/>
        <v>132891</v>
      </c>
    </row>
    <row r="72" spans="1:11" ht="16.5">
      <c r="A72" s="27">
        <v>5</v>
      </c>
      <c r="B72" s="121" t="s">
        <v>19</v>
      </c>
      <c r="C72" s="116" t="s">
        <v>400</v>
      </c>
      <c r="D72" s="17">
        <v>142</v>
      </c>
      <c r="E72" s="204" t="s">
        <v>38</v>
      </c>
      <c r="F72" s="85">
        <v>170000</v>
      </c>
      <c r="G72" s="77">
        <v>112200</v>
      </c>
      <c r="H72" s="71">
        <v>3400</v>
      </c>
      <c r="I72" s="69">
        <f t="shared" si="30"/>
        <v>1239</v>
      </c>
      <c r="J72" s="69">
        <f t="shared" si="28"/>
        <v>4639</v>
      </c>
      <c r="K72" s="106">
        <f t="shared" si="29"/>
        <v>108800</v>
      </c>
    </row>
    <row r="73" spans="1:11" ht="16.5">
      <c r="A73" s="27">
        <v>6</v>
      </c>
      <c r="B73" s="121" t="s">
        <v>398</v>
      </c>
      <c r="C73" s="116" t="s">
        <v>470</v>
      </c>
      <c r="D73" s="17">
        <v>138</v>
      </c>
      <c r="E73" s="204" t="s">
        <v>38</v>
      </c>
      <c r="F73" s="85">
        <v>200000</v>
      </c>
      <c r="G73" s="77">
        <v>132000</v>
      </c>
      <c r="H73" s="71">
        <v>4000</v>
      </c>
      <c r="I73" s="69">
        <f t="shared" si="30"/>
        <v>1457</v>
      </c>
      <c r="J73" s="69">
        <f t="shared" si="28"/>
        <v>5457</v>
      </c>
      <c r="K73" s="106">
        <f t="shared" si="29"/>
        <v>128000</v>
      </c>
    </row>
    <row r="74" spans="1:11" ht="16.5">
      <c r="A74" s="27">
        <v>7</v>
      </c>
      <c r="B74" s="121" t="s">
        <v>381</v>
      </c>
      <c r="C74" s="116" t="s">
        <v>469</v>
      </c>
      <c r="D74" s="17">
        <v>108</v>
      </c>
      <c r="E74" s="204" t="s">
        <v>38</v>
      </c>
      <c r="F74" s="85">
        <v>150000</v>
      </c>
      <c r="G74" s="77">
        <v>93000</v>
      </c>
      <c r="H74" s="71">
        <v>3000</v>
      </c>
      <c r="I74" s="69">
        <f t="shared" si="30"/>
        <v>1027</v>
      </c>
      <c r="J74" s="69">
        <f t="shared" si="28"/>
        <v>4027</v>
      </c>
      <c r="K74" s="106">
        <f t="shared" si="29"/>
        <v>90000</v>
      </c>
    </row>
    <row r="75" spans="1:11" ht="16.5">
      <c r="A75" s="27">
        <v>8</v>
      </c>
      <c r="B75" s="121" t="s">
        <v>381</v>
      </c>
      <c r="C75" s="116" t="s">
        <v>383</v>
      </c>
      <c r="D75" s="17">
        <v>110</v>
      </c>
      <c r="E75" s="204" t="s">
        <v>38</v>
      </c>
      <c r="F75" s="85">
        <v>160000</v>
      </c>
      <c r="G75" s="77">
        <v>99200</v>
      </c>
      <c r="H75" s="71">
        <v>3200</v>
      </c>
      <c r="I75" s="69">
        <f t="shared" si="30"/>
        <v>1095</v>
      </c>
      <c r="J75" s="69">
        <f t="shared" si="28"/>
        <v>4295</v>
      </c>
      <c r="K75" s="106">
        <f t="shared" si="29"/>
        <v>96000</v>
      </c>
    </row>
    <row r="76" spans="1:11" ht="16.5">
      <c r="A76" s="27">
        <v>9</v>
      </c>
      <c r="B76" s="121" t="s">
        <v>71</v>
      </c>
      <c r="C76" s="116" t="s">
        <v>235</v>
      </c>
      <c r="D76" s="17">
        <v>146</v>
      </c>
      <c r="E76" s="204" t="s">
        <v>38</v>
      </c>
      <c r="F76" s="85">
        <v>175000</v>
      </c>
      <c r="G76" s="77">
        <v>119000</v>
      </c>
      <c r="H76" s="71">
        <v>3500</v>
      </c>
      <c r="I76" s="69">
        <f t="shared" si="30"/>
        <v>1314</v>
      </c>
      <c r="J76" s="69">
        <f t="shared" si="28"/>
        <v>4814</v>
      </c>
      <c r="K76" s="106">
        <f t="shared" si="29"/>
        <v>115500</v>
      </c>
    </row>
    <row r="77" spans="1:11" ht="16.5">
      <c r="A77" s="14"/>
      <c r="B77" s="185" t="s">
        <v>4</v>
      </c>
      <c r="C77" s="20"/>
      <c r="D77" s="20"/>
      <c r="E77" s="193"/>
      <c r="F77" s="72">
        <f>SUM(F68:F76)</f>
        <v>1685000</v>
      </c>
      <c r="G77" s="72">
        <f t="shared" ref="G77:K77" si="31">SUM(G68:G76)</f>
        <v>1065402</v>
      </c>
      <c r="H77" s="72">
        <f>SUM(H68:H76)</f>
        <v>34211</v>
      </c>
      <c r="I77" s="72">
        <f>SUM(I68:I76)</f>
        <v>11764</v>
      </c>
      <c r="J77" s="72">
        <f>SUM(J68:J76)</f>
        <v>45975</v>
      </c>
      <c r="K77" s="72">
        <f t="shared" si="31"/>
        <v>1031191</v>
      </c>
    </row>
    <row r="78" spans="1:11" ht="16.5">
      <c r="A78" s="14"/>
      <c r="B78" s="185"/>
      <c r="C78" s="20"/>
      <c r="D78" s="20"/>
      <c r="E78" s="193"/>
      <c r="F78" s="177"/>
      <c r="G78" s="161"/>
      <c r="H78" s="72"/>
      <c r="I78" s="69"/>
      <c r="J78" s="72"/>
      <c r="K78" s="55"/>
    </row>
    <row r="79" spans="1:11" ht="16.5">
      <c r="A79" s="14"/>
      <c r="B79" s="185" t="s">
        <v>79</v>
      </c>
      <c r="C79" s="20"/>
      <c r="D79" s="46"/>
      <c r="E79" s="193"/>
      <c r="F79" s="170"/>
      <c r="G79" s="161"/>
      <c r="H79" s="72"/>
      <c r="I79" s="69"/>
      <c r="J79" s="72"/>
      <c r="K79" s="55"/>
    </row>
    <row r="80" spans="1:11" ht="16.5">
      <c r="A80" s="14">
        <v>1</v>
      </c>
      <c r="B80" s="121" t="s">
        <v>79</v>
      </c>
      <c r="C80" s="116" t="s">
        <v>342</v>
      </c>
      <c r="D80" s="52">
        <v>67</v>
      </c>
      <c r="E80" s="189" t="s">
        <v>78</v>
      </c>
      <c r="F80" s="85">
        <v>180000</v>
      </c>
      <c r="G80" s="70">
        <v>50000</v>
      </c>
      <c r="H80" s="71">
        <v>5000</v>
      </c>
      <c r="I80" s="69">
        <f>ROUND(G80*13%*31/365,0)</f>
        <v>552</v>
      </c>
      <c r="J80" s="69">
        <f>SUM(H80:I80)</f>
        <v>5552</v>
      </c>
      <c r="K80" s="106">
        <f t="shared" ref="K80:K93" si="32">G80-H80</f>
        <v>45000</v>
      </c>
    </row>
    <row r="81" spans="1:11" ht="16.5">
      <c r="A81" s="14">
        <v>2</v>
      </c>
      <c r="B81" s="121" t="s">
        <v>79</v>
      </c>
      <c r="C81" s="116" t="s">
        <v>453</v>
      </c>
      <c r="D81" s="52">
        <v>3.1</v>
      </c>
      <c r="E81" s="189" t="s">
        <v>78</v>
      </c>
      <c r="F81" s="85">
        <v>220000</v>
      </c>
      <c r="G81" s="70">
        <v>184800</v>
      </c>
      <c r="H81" s="71">
        <v>4400</v>
      </c>
      <c r="I81" s="69">
        <f t="shared" ref="I81:I93" si="33">ROUND(G81*13%*31/365,0)</f>
        <v>2040</v>
      </c>
      <c r="J81" s="69">
        <f t="shared" ref="J81:J93" si="34">SUM(H81:I81)</f>
        <v>6440</v>
      </c>
      <c r="K81" s="106">
        <f t="shared" si="32"/>
        <v>180400</v>
      </c>
    </row>
    <row r="82" spans="1:11" ht="15.75">
      <c r="A82" s="14">
        <v>3</v>
      </c>
      <c r="B82" s="121" t="s">
        <v>79</v>
      </c>
      <c r="C82" s="189" t="s">
        <v>465</v>
      </c>
      <c r="D82" s="52">
        <v>13.2</v>
      </c>
      <c r="E82" s="189" t="s">
        <v>78</v>
      </c>
      <c r="F82" s="85">
        <v>215000</v>
      </c>
      <c r="G82" s="70">
        <v>202100</v>
      </c>
      <c r="H82" s="71">
        <v>4300</v>
      </c>
      <c r="I82" s="69">
        <f t="shared" si="33"/>
        <v>2231</v>
      </c>
      <c r="J82" s="69">
        <f t="shared" si="34"/>
        <v>6531</v>
      </c>
      <c r="K82" s="106">
        <f t="shared" si="32"/>
        <v>197800</v>
      </c>
    </row>
    <row r="83" spans="1:11" ht="16.5">
      <c r="A83" s="14">
        <v>4</v>
      </c>
      <c r="B83" s="121" t="s">
        <v>224</v>
      </c>
      <c r="C83" s="116" t="s">
        <v>501</v>
      </c>
      <c r="D83" s="52">
        <v>33.1</v>
      </c>
      <c r="E83" s="189" t="s">
        <v>78</v>
      </c>
      <c r="F83" s="85">
        <v>185000</v>
      </c>
      <c r="G83" s="77">
        <v>181300</v>
      </c>
      <c r="H83" s="71">
        <v>3700</v>
      </c>
      <c r="I83" s="69">
        <f t="shared" si="33"/>
        <v>2002</v>
      </c>
      <c r="J83" s="69">
        <f t="shared" si="34"/>
        <v>5702</v>
      </c>
      <c r="K83" s="106">
        <f t="shared" si="32"/>
        <v>177600</v>
      </c>
    </row>
    <row r="84" spans="1:11" ht="15.75">
      <c r="A84" s="14">
        <v>5</v>
      </c>
      <c r="B84" s="121" t="s">
        <v>437</v>
      </c>
      <c r="C84" s="189" t="s">
        <v>438</v>
      </c>
      <c r="D84" s="52">
        <v>168</v>
      </c>
      <c r="E84" s="189" t="s">
        <v>78</v>
      </c>
      <c r="F84" s="85">
        <v>175000</v>
      </c>
      <c r="G84" s="77">
        <v>129500</v>
      </c>
      <c r="H84" s="71">
        <v>3500</v>
      </c>
      <c r="I84" s="69">
        <f t="shared" si="33"/>
        <v>1430</v>
      </c>
      <c r="J84" s="69">
        <f t="shared" si="34"/>
        <v>4930</v>
      </c>
      <c r="K84" s="106">
        <f t="shared" si="32"/>
        <v>126000</v>
      </c>
    </row>
    <row r="85" spans="1:11" ht="16.5">
      <c r="A85" s="14">
        <v>6</v>
      </c>
      <c r="B85" s="121" t="s">
        <v>266</v>
      </c>
      <c r="C85" s="116" t="s">
        <v>330</v>
      </c>
      <c r="D85" s="52">
        <v>52</v>
      </c>
      <c r="E85" s="189" t="s">
        <v>78</v>
      </c>
      <c r="F85" s="85">
        <v>120000</v>
      </c>
      <c r="G85" s="77">
        <v>23343</v>
      </c>
      <c r="H85" s="71">
        <v>3333</v>
      </c>
      <c r="I85" s="69">
        <f t="shared" si="33"/>
        <v>258</v>
      </c>
      <c r="J85" s="69">
        <f t="shared" si="34"/>
        <v>3591</v>
      </c>
      <c r="K85" s="106">
        <f t="shared" si="32"/>
        <v>20010</v>
      </c>
    </row>
    <row r="86" spans="1:11" ht="16.5">
      <c r="A86" s="14">
        <v>7</v>
      </c>
      <c r="B86" s="121" t="s">
        <v>266</v>
      </c>
      <c r="C86" s="116" t="s">
        <v>331</v>
      </c>
      <c r="D86" s="52">
        <v>54</v>
      </c>
      <c r="E86" s="189" t="s">
        <v>78</v>
      </c>
      <c r="F86" s="85">
        <v>110000</v>
      </c>
      <c r="G86" s="77">
        <v>21376</v>
      </c>
      <c r="H86" s="71">
        <v>3056</v>
      </c>
      <c r="I86" s="69">
        <f t="shared" si="33"/>
        <v>236</v>
      </c>
      <c r="J86" s="69">
        <f t="shared" si="34"/>
        <v>3292</v>
      </c>
      <c r="K86" s="106">
        <f t="shared" si="32"/>
        <v>18320</v>
      </c>
    </row>
    <row r="87" spans="1:11" ht="16.5">
      <c r="A87" s="14">
        <v>8</v>
      </c>
      <c r="B87" s="121" t="s">
        <v>211</v>
      </c>
      <c r="C87" s="116" t="s">
        <v>225</v>
      </c>
      <c r="D87" s="52">
        <v>198</v>
      </c>
      <c r="E87" s="189" t="s">
        <v>78</v>
      </c>
      <c r="F87" s="85">
        <v>220000</v>
      </c>
      <c r="G87" s="77">
        <v>184800</v>
      </c>
      <c r="H87" s="71">
        <v>4400</v>
      </c>
      <c r="I87" s="69">
        <f t="shared" si="33"/>
        <v>2040</v>
      </c>
      <c r="J87" s="69">
        <f t="shared" si="34"/>
        <v>6440</v>
      </c>
      <c r="K87" s="106">
        <f t="shared" si="32"/>
        <v>180400</v>
      </c>
    </row>
    <row r="88" spans="1:11" ht="16.5">
      <c r="A88" s="14">
        <v>9</v>
      </c>
      <c r="B88" s="121" t="s">
        <v>103</v>
      </c>
      <c r="C88" s="116" t="s">
        <v>442</v>
      </c>
      <c r="D88" s="52">
        <v>178</v>
      </c>
      <c r="E88" s="189" t="s">
        <v>78</v>
      </c>
      <c r="F88" s="85">
        <v>180000</v>
      </c>
      <c r="G88" s="77">
        <v>140400</v>
      </c>
      <c r="H88" s="71">
        <v>3600</v>
      </c>
      <c r="I88" s="69">
        <f t="shared" si="33"/>
        <v>1550</v>
      </c>
      <c r="J88" s="69">
        <f t="shared" si="34"/>
        <v>5150</v>
      </c>
      <c r="K88" s="106">
        <f t="shared" si="32"/>
        <v>136800</v>
      </c>
    </row>
    <row r="89" spans="1:11" ht="16.5">
      <c r="A89" s="14">
        <v>10</v>
      </c>
      <c r="B89" s="121" t="s">
        <v>103</v>
      </c>
      <c r="C89" s="116" t="s">
        <v>460</v>
      </c>
      <c r="D89" s="172">
        <v>5.0999999999999996</v>
      </c>
      <c r="E89" s="189" t="s">
        <v>78</v>
      </c>
      <c r="F89" s="85">
        <v>200000</v>
      </c>
      <c r="G89" s="77">
        <v>172000</v>
      </c>
      <c r="H89" s="71">
        <v>4000</v>
      </c>
      <c r="I89" s="69">
        <f t="shared" si="33"/>
        <v>1899</v>
      </c>
      <c r="J89" s="69">
        <f t="shared" si="34"/>
        <v>5899</v>
      </c>
      <c r="K89" s="106">
        <f t="shared" si="32"/>
        <v>168000</v>
      </c>
    </row>
    <row r="90" spans="1:11" ht="16.5">
      <c r="A90" s="14">
        <v>11</v>
      </c>
      <c r="B90" s="121" t="s">
        <v>103</v>
      </c>
      <c r="C90" s="116" t="s">
        <v>107</v>
      </c>
      <c r="D90" s="52">
        <v>192</v>
      </c>
      <c r="E90" s="189" t="s">
        <v>78</v>
      </c>
      <c r="F90" s="85">
        <v>200000</v>
      </c>
      <c r="G90" s="77">
        <v>160000</v>
      </c>
      <c r="H90" s="71">
        <v>4000</v>
      </c>
      <c r="I90" s="69">
        <f t="shared" si="33"/>
        <v>1767</v>
      </c>
      <c r="J90" s="69">
        <f t="shared" si="34"/>
        <v>5767</v>
      </c>
      <c r="K90" s="106">
        <f t="shared" si="32"/>
        <v>156000</v>
      </c>
    </row>
    <row r="91" spans="1:11" ht="16.5">
      <c r="A91" s="14">
        <v>12</v>
      </c>
      <c r="B91" s="121" t="s">
        <v>493</v>
      </c>
      <c r="C91" s="116" t="s">
        <v>494</v>
      </c>
      <c r="D91" s="52">
        <v>17.100000000000001</v>
      </c>
      <c r="E91" s="189" t="s">
        <v>78</v>
      </c>
      <c r="F91" s="85">
        <v>185000</v>
      </c>
      <c r="G91" s="77">
        <v>177600</v>
      </c>
      <c r="H91" s="71">
        <v>3700</v>
      </c>
      <c r="I91" s="69">
        <f t="shared" si="33"/>
        <v>1961</v>
      </c>
      <c r="J91" s="69">
        <f t="shared" si="34"/>
        <v>5661</v>
      </c>
      <c r="K91" s="106">
        <f t="shared" si="32"/>
        <v>173900</v>
      </c>
    </row>
    <row r="92" spans="1:11" ht="16.5">
      <c r="A92" s="14">
        <v>13</v>
      </c>
      <c r="B92" s="121" t="s">
        <v>493</v>
      </c>
      <c r="C92" s="116" t="s">
        <v>48</v>
      </c>
      <c r="D92" s="52">
        <v>19.100000000000001</v>
      </c>
      <c r="E92" s="189" t="s">
        <v>78</v>
      </c>
      <c r="F92" s="85">
        <v>165000</v>
      </c>
      <c r="G92" s="77">
        <v>158400</v>
      </c>
      <c r="H92" s="71">
        <v>3300</v>
      </c>
      <c r="I92" s="69">
        <f t="shared" si="33"/>
        <v>1749</v>
      </c>
      <c r="J92" s="69">
        <f t="shared" si="34"/>
        <v>5049</v>
      </c>
      <c r="K92" s="106">
        <f t="shared" si="32"/>
        <v>155100</v>
      </c>
    </row>
    <row r="93" spans="1:11" ht="16.5">
      <c r="A93" s="14">
        <v>14</v>
      </c>
      <c r="B93" s="156" t="s">
        <v>493</v>
      </c>
      <c r="C93" s="116" t="s">
        <v>496</v>
      </c>
      <c r="D93" s="52">
        <v>23.1</v>
      </c>
      <c r="E93" s="189" t="s">
        <v>78</v>
      </c>
      <c r="F93" s="85">
        <v>160000</v>
      </c>
      <c r="G93" s="77">
        <v>153600</v>
      </c>
      <c r="H93" s="71">
        <v>3200</v>
      </c>
      <c r="I93" s="69">
        <f t="shared" si="33"/>
        <v>1696</v>
      </c>
      <c r="J93" s="69">
        <f t="shared" si="34"/>
        <v>4896</v>
      </c>
      <c r="K93" s="106">
        <f t="shared" si="32"/>
        <v>150400</v>
      </c>
    </row>
    <row r="94" spans="1:11" ht="16.5">
      <c r="A94" s="14"/>
      <c r="B94" s="186" t="s">
        <v>4</v>
      </c>
      <c r="C94" s="20"/>
      <c r="D94" s="46"/>
      <c r="E94" s="193"/>
      <c r="F94" s="72">
        <f t="shared" ref="F94:K94" si="35">SUM(F80:F93)</f>
        <v>2515000</v>
      </c>
      <c r="G94" s="72">
        <f t="shared" si="35"/>
        <v>1939219</v>
      </c>
      <c r="H94" s="72">
        <f>SUM(H80:H93)</f>
        <v>53489</v>
      </c>
      <c r="I94" s="72">
        <f>SUM(I80:I93)</f>
        <v>21411</v>
      </c>
      <c r="J94" s="72">
        <f>SUM(J80:J93)</f>
        <v>74900</v>
      </c>
      <c r="K94" s="72">
        <f t="shared" si="35"/>
        <v>1885730</v>
      </c>
    </row>
    <row r="95" spans="1:11" ht="0.75" customHeight="1">
      <c r="A95" s="14"/>
      <c r="B95" s="186"/>
      <c r="C95" s="20"/>
      <c r="D95" s="46"/>
      <c r="E95" s="193"/>
      <c r="F95" s="72"/>
      <c r="G95" s="72"/>
      <c r="H95" s="72"/>
      <c r="I95" s="72"/>
      <c r="J95" s="72"/>
      <c r="K95" s="72"/>
    </row>
    <row r="96" spans="1:11" ht="16.5">
      <c r="A96" s="14"/>
      <c r="B96" s="185" t="s">
        <v>422</v>
      </c>
      <c r="C96" s="20"/>
      <c r="D96" s="20"/>
      <c r="E96" s="193"/>
      <c r="F96" s="177"/>
      <c r="G96" s="161"/>
      <c r="H96" s="72"/>
      <c r="I96" s="69"/>
      <c r="J96" s="72"/>
      <c r="K96" s="55"/>
    </row>
    <row r="97" spans="1:11" ht="15.75">
      <c r="A97" s="14">
        <v>1</v>
      </c>
      <c r="B97" s="121" t="s">
        <v>285</v>
      </c>
      <c r="C97" s="189" t="s">
        <v>315</v>
      </c>
      <c r="D97" s="52">
        <v>30</v>
      </c>
      <c r="E97" s="189" t="s">
        <v>78</v>
      </c>
      <c r="F97" s="85">
        <v>100000</v>
      </c>
      <c r="G97" s="77">
        <v>13882</v>
      </c>
      <c r="H97" s="71">
        <v>2778</v>
      </c>
      <c r="I97" s="69">
        <f>ROUND(G97*13%*31/365,0)</f>
        <v>153</v>
      </c>
      <c r="J97" s="69">
        <f>SUM(H97:I97)</f>
        <v>2931</v>
      </c>
      <c r="K97" s="106">
        <f t="shared" ref="K97" si="36">G97-H97</f>
        <v>11104</v>
      </c>
    </row>
    <row r="98" spans="1:11" ht="16.5">
      <c r="A98" s="14"/>
      <c r="B98" s="185" t="s">
        <v>4</v>
      </c>
      <c r="C98" s="20"/>
      <c r="D98" s="46"/>
      <c r="E98" s="193"/>
      <c r="F98" s="170">
        <f>SUM(F97)</f>
        <v>100000</v>
      </c>
      <c r="G98" s="170">
        <f t="shared" ref="G98:K98" si="37">SUM(G97)</f>
        <v>13882</v>
      </c>
      <c r="H98" s="170">
        <f t="shared" si="37"/>
        <v>2778</v>
      </c>
      <c r="I98" s="170">
        <f t="shared" si="37"/>
        <v>153</v>
      </c>
      <c r="J98" s="170">
        <f t="shared" si="37"/>
        <v>2931</v>
      </c>
      <c r="K98" s="170">
        <f t="shared" si="37"/>
        <v>11104</v>
      </c>
    </row>
    <row r="99" spans="1:11" ht="9.75" customHeight="1">
      <c r="A99" s="14"/>
      <c r="B99" s="185"/>
      <c r="C99" s="20"/>
      <c r="D99" s="46"/>
      <c r="E99" s="193"/>
      <c r="F99" s="72"/>
      <c r="G99" s="72"/>
      <c r="H99" s="72"/>
      <c r="I99" s="72"/>
      <c r="J99" s="72"/>
      <c r="K99" s="55"/>
    </row>
    <row r="100" spans="1:11" ht="16.5">
      <c r="A100" s="14"/>
      <c r="B100" s="185" t="s">
        <v>109</v>
      </c>
      <c r="C100" s="20"/>
      <c r="D100" s="46"/>
      <c r="E100" s="193"/>
      <c r="F100" s="170"/>
      <c r="G100" s="161"/>
      <c r="H100" s="72"/>
      <c r="I100" s="69"/>
      <c r="J100" s="72"/>
      <c r="K100" s="55"/>
    </row>
    <row r="101" spans="1:11" ht="15.75">
      <c r="A101" s="14">
        <v>1</v>
      </c>
      <c r="B101" s="121" t="s">
        <v>169</v>
      </c>
      <c r="C101" s="16" t="s">
        <v>424</v>
      </c>
      <c r="D101" s="52">
        <v>150</v>
      </c>
      <c r="E101" s="189" t="s">
        <v>78</v>
      </c>
      <c r="F101" s="85">
        <v>150000</v>
      </c>
      <c r="G101" s="77">
        <v>105000</v>
      </c>
      <c r="H101" s="71">
        <v>3000</v>
      </c>
      <c r="I101" s="69">
        <f>ROUND(G101*13%*31/365,0)</f>
        <v>1159</v>
      </c>
      <c r="J101" s="69">
        <f t="shared" ref="J101:J106" si="38">SUM(H101:I101)</f>
        <v>4159</v>
      </c>
      <c r="K101" s="106">
        <f t="shared" ref="K101:K107" si="39">G101-H101</f>
        <v>102000</v>
      </c>
    </row>
    <row r="102" spans="1:11" ht="15.75">
      <c r="A102" s="14">
        <v>2</v>
      </c>
      <c r="B102" s="121" t="s">
        <v>169</v>
      </c>
      <c r="C102" s="16" t="s">
        <v>474</v>
      </c>
      <c r="D102" s="52">
        <v>152</v>
      </c>
      <c r="E102" s="189" t="s">
        <v>78</v>
      </c>
      <c r="F102" s="85">
        <v>50000</v>
      </c>
      <c r="G102" s="77">
        <v>35000</v>
      </c>
      <c r="H102" s="71">
        <v>1000</v>
      </c>
      <c r="I102" s="69">
        <f t="shared" ref="I102:I105" si="40">ROUND(G102*13%*31/365,0)</f>
        <v>386</v>
      </c>
      <c r="J102" s="69">
        <f t="shared" si="38"/>
        <v>1386</v>
      </c>
      <c r="K102" s="106">
        <f t="shared" si="39"/>
        <v>34000</v>
      </c>
    </row>
    <row r="103" spans="1:11" ht="15.75">
      <c r="A103" s="14">
        <v>3</v>
      </c>
      <c r="B103" s="121" t="s">
        <v>169</v>
      </c>
      <c r="C103" s="16" t="s">
        <v>475</v>
      </c>
      <c r="D103" s="52">
        <v>180</v>
      </c>
      <c r="E103" s="189" t="s">
        <v>78</v>
      </c>
      <c r="F103" s="85">
        <v>100000</v>
      </c>
      <c r="G103" s="77">
        <v>54163</v>
      </c>
      <c r="H103" s="71">
        <v>4167</v>
      </c>
      <c r="I103" s="69">
        <f t="shared" si="40"/>
        <v>598</v>
      </c>
      <c r="J103" s="69">
        <f t="shared" si="38"/>
        <v>4765</v>
      </c>
      <c r="K103" s="106">
        <f t="shared" si="39"/>
        <v>49996</v>
      </c>
    </row>
    <row r="104" spans="1:11" ht="15.75">
      <c r="A104" s="14">
        <v>4</v>
      </c>
      <c r="B104" s="121" t="s">
        <v>109</v>
      </c>
      <c r="C104" s="16" t="s">
        <v>476</v>
      </c>
      <c r="D104" s="52">
        <v>144</v>
      </c>
      <c r="E104" s="189" t="s">
        <v>78</v>
      </c>
      <c r="F104" s="85">
        <v>180000</v>
      </c>
      <c r="G104" s="77">
        <v>116000</v>
      </c>
      <c r="H104" s="71">
        <v>4000</v>
      </c>
      <c r="I104" s="69">
        <f t="shared" si="40"/>
        <v>1281</v>
      </c>
      <c r="J104" s="69">
        <f t="shared" si="38"/>
        <v>5281</v>
      </c>
      <c r="K104" s="106">
        <f t="shared" si="39"/>
        <v>112000</v>
      </c>
    </row>
    <row r="105" spans="1:11" ht="15.75">
      <c r="A105" s="14">
        <v>5</v>
      </c>
      <c r="B105" s="121" t="s">
        <v>273</v>
      </c>
      <c r="C105" s="16" t="s">
        <v>495</v>
      </c>
      <c r="D105" s="52">
        <v>21.1</v>
      </c>
      <c r="E105" s="189" t="s">
        <v>78</v>
      </c>
      <c r="F105" s="85">
        <v>150000</v>
      </c>
      <c r="G105" s="77">
        <v>144000</v>
      </c>
      <c r="H105" s="71">
        <v>3000</v>
      </c>
      <c r="I105" s="69">
        <f t="shared" si="40"/>
        <v>1590</v>
      </c>
      <c r="J105" s="69">
        <f t="shared" si="38"/>
        <v>4590</v>
      </c>
      <c r="K105" s="106">
        <f t="shared" si="39"/>
        <v>141000</v>
      </c>
    </row>
    <row r="106" spans="1:11" ht="15.75">
      <c r="A106" s="14">
        <v>6</v>
      </c>
      <c r="B106" s="121" t="s">
        <v>273</v>
      </c>
      <c r="C106" s="16" t="s">
        <v>506</v>
      </c>
      <c r="D106" s="52">
        <v>39.1</v>
      </c>
      <c r="E106" s="189" t="s">
        <v>78</v>
      </c>
      <c r="F106" s="85">
        <v>150000</v>
      </c>
      <c r="G106" s="77">
        <v>150000</v>
      </c>
      <c r="H106" s="71">
        <v>3000</v>
      </c>
      <c r="I106" s="69">
        <v>2297</v>
      </c>
      <c r="J106" s="69">
        <f t="shared" si="38"/>
        <v>5297</v>
      </c>
      <c r="K106" s="106">
        <f t="shared" si="39"/>
        <v>147000</v>
      </c>
    </row>
    <row r="107" spans="1:11" ht="15.75">
      <c r="A107" s="14">
        <v>7</v>
      </c>
      <c r="B107" s="121" t="s">
        <v>233</v>
      </c>
      <c r="C107" s="16" t="s">
        <v>507</v>
      </c>
      <c r="D107" s="52">
        <v>41.1</v>
      </c>
      <c r="E107" s="189" t="s">
        <v>78</v>
      </c>
      <c r="F107" s="85">
        <v>100000</v>
      </c>
      <c r="G107" s="77">
        <v>100000</v>
      </c>
      <c r="H107" s="71">
        <v>2000</v>
      </c>
      <c r="I107" s="69">
        <v>1318</v>
      </c>
      <c r="J107" s="69">
        <v>3318</v>
      </c>
      <c r="K107" s="106">
        <f t="shared" si="39"/>
        <v>98000</v>
      </c>
    </row>
    <row r="108" spans="1:11" ht="16.5">
      <c r="A108" s="14"/>
      <c r="B108" s="13" t="s">
        <v>4</v>
      </c>
      <c r="C108" s="20"/>
      <c r="D108" s="20"/>
      <c r="E108" s="193"/>
      <c r="F108" s="72">
        <f>SUM(F101:F107)</f>
        <v>880000</v>
      </c>
      <c r="G108" s="72">
        <f t="shared" ref="G108:K108" si="41">SUM(G101:G107)</f>
        <v>704163</v>
      </c>
      <c r="H108" s="72">
        <f>SUM(H101:H107)</f>
        <v>20167</v>
      </c>
      <c r="I108" s="72">
        <f>SUM(I101:I107)</f>
        <v>8629</v>
      </c>
      <c r="J108" s="72">
        <f>SUM(J101:J107)</f>
        <v>28796</v>
      </c>
      <c r="K108" s="72">
        <f t="shared" si="41"/>
        <v>683996</v>
      </c>
    </row>
    <row r="109" spans="1:11" ht="16.5">
      <c r="A109" s="14"/>
      <c r="B109" s="13"/>
      <c r="C109" s="20"/>
      <c r="D109" s="20"/>
      <c r="E109" s="193"/>
      <c r="F109" s="72"/>
      <c r="G109" s="161"/>
      <c r="H109" s="72"/>
      <c r="I109" s="69"/>
      <c r="J109" s="72"/>
      <c r="K109" s="55"/>
    </row>
    <row r="110" spans="1:11" ht="16.5">
      <c r="A110" s="14"/>
      <c r="B110" s="13" t="s">
        <v>125</v>
      </c>
      <c r="C110" s="20"/>
      <c r="D110" s="20"/>
      <c r="E110" s="193"/>
      <c r="F110" s="177"/>
      <c r="G110" s="161"/>
      <c r="H110" s="72"/>
      <c r="I110" s="69"/>
      <c r="J110" s="72"/>
      <c r="K110" s="55"/>
    </row>
    <row r="111" spans="1:11" ht="15.75">
      <c r="A111" s="14">
        <v>1</v>
      </c>
      <c r="B111" s="121" t="s">
        <v>137</v>
      </c>
      <c r="C111" s="189" t="s">
        <v>419</v>
      </c>
      <c r="D111" s="17">
        <v>140</v>
      </c>
      <c r="E111" s="189" t="s">
        <v>78</v>
      </c>
      <c r="F111" s="70">
        <v>200000</v>
      </c>
      <c r="G111" s="70">
        <v>132000</v>
      </c>
      <c r="H111" s="71">
        <v>4000</v>
      </c>
      <c r="I111" s="69">
        <f>ROUND(G111*13%*31/365,0)</f>
        <v>1457</v>
      </c>
      <c r="J111" s="71">
        <f>SUM(H111:I111)</f>
        <v>5457</v>
      </c>
      <c r="K111" s="106">
        <f t="shared" ref="K111:K115" si="42">G111-H111</f>
        <v>128000</v>
      </c>
    </row>
    <row r="112" spans="1:11" ht="16.5">
      <c r="A112" s="14">
        <v>2</v>
      </c>
      <c r="B112" s="121" t="s">
        <v>137</v>
      </c>
      <c r="C112" s="116" t="s">
        <v>207</v>
      </c>
      <c r="D112" s="172">
        <v>35.1</v>
      </c>
      <c r="E112" s="189" t="s">
        <v>78</v>
      </c>
      <c r="F112" s="70">
        <v>100000</v>
      </c>
      <c r="G112" s="70">
        <v>98000</v>
      </c>
      <c r="H112" s="71">
        <v>2000</v>
      </c>
      <c r="I112" s="69">
        <f t="shared" ref="I112:I114" si="43">ROUND(G112*13%*31/365,0)</f>
        <v>1082</v>
      </c>
      <c r="J112" s="71">
        <f t="shared" ref="J112:J115" si="44">SUM(H112:I112)</f>
        <v>3082</v>
      </c>
      <c r="K112" s="106">
        <f t="shared" si="42"/>
        <v>96000</v>
      </c>
    </row>
    <row r="113" spans="1:11" ht="15.75">
      <c r="A113" s="14">
        <v>3</v>
      </c>
      <c r="B113" s="121" t="s">
        <v>126</v>
      </c>
      <c r="C113" s="189" t="s">
        <v>447</v>
      </c>
      <c r="D113" s="52">
        <v>188</v>
      </c>
      <c r="E113" s="189" t="s">
        <v>78</v>
      </c>
      <c r="F113" s="85">
        <v>175000</v>
      </c>
      <c r="G113" s="70">
        <v>140000</v>
      </c>
      <c r="H113" s="71">
        <v>3500</v>
      </c>
      <c r="I113" s="69">
        <f t="shared" si="43"/>
        <v>1546</v>
      </c>
      <c r="J113" s="71">
        <f t="shared" si="44"/>
        <v>5046</v>
      </c>
      <c r="K113" s="106">
        <f t="shared" si="42"/>
        <v>136500</v>
      </c>
    </row>
    <row r="114" spans="1:11" ht="15.75">
      <c r="A114" s="14">
        <v>4</v>
      </c>
      <c r="B114" s="121" t="s">
        <v>126</v>
      </c>
      <c r="C114" s="16" t="s">
        <v>448</v>
      </c>
      <c r="D114" s="52">
        <v>190</v>
      </c>
      <c r="E114" s="189" t="s">
        <v>78</v>
      </c>
      <c r="F114" s="85">
        <v>230000</v>
      </c>
      <c r="G114" s="70">
        <v>184000</v>
      </c>
      <c r="H114" s="71">
        <v>4600</v>
      </c>
      <c r="I114" s="69">
        <f t="shared" si="43"/>
        <v>2032</v>
      </c>
      <c r="J114" s="71">
        <f t="shared" si="44"/>
        <v>6632</v>
      </c>
      <c r="K114" s="106">
        <f t="shared" si="42"/>
        <v>179400</v>
      </c>
    </row>
    <row r="115" spans="1:11" ht="15.75">
      <c r="A115" s="14">
        <v>5</v>
      </c>
      <c r="B115" s="121" t="s">
        <v>505</v>
      </c>
      <c r="C115" s="16" t="s">
        <v>245</v>
      </c>
      <c r="D115" s="52">
        <v>37.1</v>
      </c>
      <c r="E115" s="189" t="s">
        <v>78</v>
      </c>
      <c r="F115" s="85">
        <v>200000</v>
      </c>
      <c r="G115" s="70">
        <v>200000</v>
      </c>
      <c r="H115" s="71">
        <v>4000</v>
      </c>
      <c r="I115" s="69">
        <v>3846</v>
      </c>
      <c r="J115" s="71">
        <f t="shared" si="44"/>
        <v>7846</v>
      </c>
      <c r="K115" s="106">
        <f t="shared" si="42"/>
        <v>196000</v>
      </c>
    </row>
    <row r="116" spans="1:11" ht="16.5">
      <c r="A116" s="14"/>
      <c r="B116" s="185" t="s">
        <v>4</v>
      </c>
      <c r="C116" s="20"/>
      <c r="D116" s="20"/>
      <c r="E116" s="193"/>
      <c r="F116" s="88">
        <f>SUM(F111:F115)</f>
        <v>905000</v>
      </c>
      <c r="G116" s="88">
        <f t="shared" ref="G116:K116" si="45">SUM(G111:G115)</f>
        <v>754000</v>
      </c>
      <c r="H116" s="88">
        <f>SUM(H111:H115)</f>
        <v>18100</v>
      </c>
      <c r="I116" s="88">
        <f>SUM(I111:I115)</f>
        <v>9963</v>
      </c>
      <c r="J116" s="88">
        <f>SUM(J111:J115)</f>
        <v>28063</v>
      </c>
      <c r="K116" s="88">
        <f t="shared" si="45"/>
        <v>735900</v>
      </c>
    </row>
    <row r="117" spans="1:11" ht="16.5">
      <c r="A117" s="14"/>
      <c r="B117" s="185"/>
      <c r="C117" s="20" t="s">
        <v>204</v>
      </c>
      <c r="D117" s="20"/>
      <c r="E117" s="193"/>
      <c r="F117" s="177"/>
      <c r="G117" s="161"/>
      <c r="H117" s="72"/>
      <c r="I117" s="69"/>
      <c r="J117" s="72"/>
      <c r="K117" s="55"/>
    </row>
    <row r="118" spans="1:11" ht="16.5">
      <c r="A118" s="14"/>
      <c r="B118" s="185" t="s">
        <v>148</v>
      </c>
      <c r="C118" s="20"/>
      <c r="D118" s="46"/>
      <c r="E118" s="193"/>
      <c r="F118" s="170"/>
      <c r="G118" s="161"/>
      <c r="H118" s="72"/>
      <c r="I118" s="69"/>
      <c r="J118" s="72"/>
      <c r="K118" s="55"/>
    </row>
    <row r="119" spans="1:11" ht="15.75">
      <c r="A119" s="14">
        <v>1</v>
      </c>
      <c r="B119" s="121" t="s">
        <v>148</v>
      </c>
      <c r="C119" s="16" t="s">
        <v>391</v>
      </c>
      <c r="D119" s="52">
        <v>126</v>
      </c>
      <c r="E119" s="189" t="s">
        <v>78</v>
      </c>
      <c r="F119" s="85">
        <v>80000</v>
      </c>
      <c r="G119" s="77">
        <v>51200</v>
      </c>
      <c r="H119" s="71">
        <v>1600</v>
      </c>
      <c r="I119" s="69">
        <f>ROUND(G119*13%*31/365,0)</f>
        <v>565</v>
      </c>
      <c r="J119" s="69">
        <f t="shared" ref="J119:J121" si="46">SUM(H119:I119)</f>
        <v>2165</v>
      </c>
      <c r="K119" s="106">
        <f t="shared" ref="K119:K123" si="47">G119-H119</f>
        <v>49600</v>
      </c>
    </row>
    <row r="120" spans="1:11" ht="15.75">
      <c r="A120" s="14">
        <v>2</v>
      </c>
      <c r="B120" s="121" t="s">
        <v>148</v>
      </c>
      <c r="C120" s="16" t="s">
        <v>478</v>
      </c>
      <c r="D120" s="52">
        <v>134</v>
      </c>
      <c r="E120" s="189" t="s">
        <v>78</v>
      </c>
      <c r="F120" s="85">
        <v>250000</v>
      </c>
      <c r="G120" s="77">
        <v>148816</v>
      </c>
      <c r="H120" s="71">
        <v>5952</v>
      </c>
      <c r="I120" s="69">
        <f t="shared" ref="I120:I121" si="48">ROUND(G120*13%*31/365,0)</f>
        <v>1643</v>
      </c>
      <c r="J120" s="69">
        <f t="shared" si="46"/>
        <v>7595</v>
      </c>
      <c r="K120" s="106">
        <f t="shared" si="47"/>
        <v>142864</v>
      </c>
    </row>
    <row r="121" spans="1:11" ht="15.75">
      <c r="A121" s="14">
        <v>3</v>
      </c>
      <c r="B121" s="121" t="s">
        <v>148</v>
      </c>
      <c r="C121" s="16" t="s">
        <v>477</v>
      </c>
      <c r="D121" s="52">
        <v>136</v>
      </c>
      <c r="E121" s="189" t="s">
        <v>78</v>
      </c>
      <c r="F121" s="85">
        <v>100000</v>
      </c>
      <c r="G121" s="77">
        <v>59523</v>
      </c>
      <c r="H121" s="71">
        <v>2381</v>
      </c>
      <c r="I121" s="69">
        <f t="shared" si="48"/>
        <v>657</v>
      </c>
      <c r="J121" s="69">
        <f t="shared" si="46"/>
        <v>3038</v>
      </c>
      <c r="K121" s="106">
        <f t="shared" si="47"/>
        <v>57142</v>
      </c>
    </row>
    <row r="122" spans="1:11" ht="15.75">
      <c r="A122" s="14">
        <v>4</v>
      </c>
      <c r="B122" s="121" t="s">
        <v>215</v>
      </c>
      <c r="C122" s="16" t="s">
        <v>508</v>
      </c>
      <c r="D122" s="52">
        <v>43.1</v>
      </c>
      <c r="E122" s="189" t="s">
        <v>78</v>
      </c>
      <c r="F122" s="85">
        <v>210000</v>
      </c>
      <c r="G122" s="77">
        <v>210000</v>
      </c>
      <c r="H122" s="71">
        <v>4200</v>
      </c>
      <c r="I122" s="69">
        <v>2543</v>
      </c>
      <c r="J122" s="69">
        <v>6743</v>
      </c>
      <c r="K122" s="106">
        <f t="shared" si="47"/>
        <v>205800</v>
      </c>
    </row>
    <row r="123" spans="1:11" ht="15.75">
      <c r="A123" s="14">
        <v>5</v>
      </c>
      <c r="B123" s="121" t="s">
        <v>509</v>
      </c>
      <c r="C123" s="16" t="s">
        <v>510</v>
      </c>
      <c r="D123" s="52">
        <v>45.1</v>
      </c>
      <c r="E123" s="189" t="s">
        <v>78</v>
      </c>
      <c r="F123" s="85">
        <v>275000</v>
      </c>
      <c r="G123" s="77">
        <v>275000</v>
      </c>
      <c r="H123" s="71">
        <v>5500</v>
      </c>
      <c r="I123" s="69">
        <v>3330</v>
      </c>
      <c r="J123" s="69">
        <v>8830</v>
      </c>
      <c r="K123" s="106">
        <f t="shared" si="47"/>
        <v>269500</v>
      </c>
    </row>
    <row r="124" spans="1:11" ht="16.5">
      <c r="A124" s="14"/>
      <c r="B124" s="185" t="s">
        <v>4</v>
      </c>
      <c r="C124" s="20"/>
      <c r="D124" s="46"/>
      <c r="E124" s="193"/>
      <c r="F124" s="72">
        <f>SUM(F119:F123)</f>
        <v>915000</v>
      </c>
      <c r="G124" s="72">
        <f t="shared" ref="G124:K124" si="49">SUM(G119:G123)</f>
        <v>744539</v>
      </c>
      <c r="H124" s="72">
        <f>SUM(H119:H123)</f>
        <v>19633</v>
      </c>
      <c r="I124" s="72">
        <f>SUM(I119:I123)</f>
        <v>8738</v>
      </c>
      <c r="J124" s="72">
        <f>SUM(J119:J123)</f>
        <v>28371</v>
      </c>
      <c r="K124" s="72">
        <f t="shared" si="49"/>
        <v>724906</v>
      </c>
    </row>
    <row r="125" spans="1:11" ht="16.5">
      <c r="A125" s="14"/>
      <c r="B125" s="185"/>
      <c r="C125" s="20"/>
      <c r="D125" s="22"/>
      <c r="E125" s="194"/>
      <c r="F125" s="72"/>
      <c r="G125" s="72"/>
      <c r="H125" s="72"/>
      <c r="I125" s="72"/>
      <c r="J125" s="72"/>
      <c r="K125" s="72"/>
    </row>
    <row r="126" spans="1:11" ht="16.5">
      <c r="A126" s="14"/>
      <c r="B126" s="185" t="s">
        <v>162</v>
      </c>
      <c r="C126" s="16"/>
      <c r="D126" s="22"/>
      <c r="E126" s="194"/>
      <c r="F126" s="85"/>
      <c r="G126" s="77"/>
      <c r="H126" s="71"/>
      <c r="I126" s="69"/>
      <c r="J126" s="69"/>
      <c r="K126" s="106"/>
    </row>
    <row r="127" spans="1:11" ht="16.5">
      <c r="A127" s="14">
        <v>1</v>
      </c>
      <c r="B127" s="121" t="s">
        <v>163</v>
      </c>
      <c r="C127" s="16" t="s">
        <v>479</v>
      </c>
      <c r="D127" s="22">
        <v>162</v>
      </c>
      <c r="E127" s="194" t="s">
        <v>78</v>
      </c>
      <c r="F127" s="85">
        <v>200000</v>
      </c>
      <c r="G127" s="77">
        <v>144000</v>
      </c>
      <c r="H127" s="71">
        <v>4000</v>
      </c>
      <c r="I127" s="69">
        <f>ROUND(G127*13%*31/365,0)</f>
        <v>1590</v>
      </c>
      <c r="J127" s="69">
        <f t="shared" ref="J127" si="50">SUM(H127:I127)</f>
        <v>5590</v>
      </c>
      <c r="K127" s="106">
        <f t="shared" ref="K127" si="51">G127-H127</f>
        <v>140000</v>
      </c>
    </row>
    <row r="128" spans="1:11" ht="16.5">
      <c r="A128" s="14"/>
      <c r="B128" s="186" t="s">
        <v>4</v>
      </c>
      <c r="C128" s="20"/>
      <c r="D128" s="20"/>
      <c r="E128" s="193"/>
      <c r="F128" s="97">
        <f t="shared" ref="F128:K128" si="52">SUM(F127:F127)</f>
        <v>200000</v>
      </c>
      <c r="G128" s="97">
        <f t="shared" si="52"/>
        <v>144000</v>
      </c>
      <c r="H128" s="97">
        <f t="shared" si="52"/>
        <v>4000</v>
      </c>
      <c r="I128" s="97">
        <f t="shared" si="52"/>
        <v>1590</v>
      </c>
      <c r="J128" s="97">
        <f t="shared" si="52"/>
        <v>5590</v>
      </c>
      <c r="K128" s="97">
        <f t="shared" si="52"/>
        <v>140000</v>
      </c>
    </row>
    <row r="129" spans="1:11" ht="16.5">
      <c r="A129" s="14"/>
      <c r="B129" s="186"/>
      <c r="C129" s="20"/>
      <c r="D129" s="20"/>
      <c r="E129" s="193"/>
      <c r="F129" s="97"/>
      <c r="G129" s="97"/>
      <c r="H129" s="72"/>
      <c r="I129" s="72"/>
      <c r="J129" s="72"/>
      <c r="K129" s="131"/>
    </row>
    <row r="130" spans="1:11" ht="16.5">
      <c r="A130" s="14"/>
      <c r="B130" s="186" t="s">
        <v>282</v>
      </c>
      <c r="C130" s="20"/>
      <c r="D130" s="20"/>
      <c r="E130" s="193"/>
      <c r="F130" s="177"/>
      <c r="G130" s="161"/>
      <c r="H130" s="72"/>
      <c r="I130" s="69"/>
      <c r="J130" s="72"/>
      <c r="K130" s="55"/>
    </row>
    <row r="131" spans="1:11" ht="16.5">
      <c r="A131" s="14">
        <v>1</v>
      </c>
      <c r="B131" s="121" t="s">
        <v>84</v>
      </c>
      <c r="C131" s="16" t="s">
        <v>283</v>
      </c>
      <c r="D131" s="22">
        <v>77</v>
      </c>
      <c r="E131" s="194" t="s">
        <v>78</v>
      </c>
      <c r="F131" s="85">
        <v>150000</v>
      </c>
      <c r="G131" s="77">
        <v>54159</v>
      </c>
      <c r="H131" s="71">
        <f>ROUND(F131/36,0)</f>
        <v>4167</v>
      </c>
      <c r="I131" s="69">
        <f>ROUND(G131*13%*31/365,0)</f>
        <v>598</v>
      </c>
      <c r="J131" s="69">
        <f t="shared" ref="J131:J136" si="53">SUM(H131:I131)</f>
        <v>4765</v>
      </c>
      <c r="K131" s="106">
        <f t="shared" ref="K131:K136" si="54">G131-H131</f>
        <v>49992</v>
      </c>
    </row>
    <row r="132" spans="1:11" ht="16.5">
      <c r="A132" s="14">
        <v>2</v>
      </c>
      <c r="B132" s="121" t="s">
        <v>84</v>
      </c>
      <c r="C132" s="16" t="s">
        <v>392</v>
      </c>
      <c r="D132" s="52">
        <v>128</v>
      </c>
      <c r="E132" s="194" t="s">
        <v>78</v>
      </c>
      <c r="F132" s="85">
        <v>120000</v>
      </c>
      <c r="G132" s="77">
        <v>76800</v>
      </c>
      <c r="H132" s="71">
        <v>2400</v>
      </c>
      <c r="I132" s="69">
        <f t="shared" ref="I132:I136" si="55">ROUND(G132*13%*31/365,0)</f>
        <v>848</v>
      </c>
      <c r="J132" s="69">
        <f t="shared" si="53"/>
        <v>3248</v>
      </c>
      <c r="K132" s="106">
        <f t="shared" si="54"/>
        <v>74400</v>
      </c>
    </row>
    <row r="133" spans="1:11" ht="16.5">
      <c r="A133" s="14">
        <v>3</v>
      </c>
      <c r="B133" s="121" t="s">
        <v>84</v>
      </c>
      <c r="C133" s="16" t="s">
        <v>323</v>
      </c>
      <c r="D133" s="52">
        <v>27.1</v>
      </c>
      <c r="E133" s="194" t="s">
        <v>78</v>
      </c>
      <c r="F133" s="85">
        <v>120000</v>
      </c>
      <c r="G133" s="77">
        <v>115200</v>
      </c>
      <c r="H133" s="71">
        <v>2400</v>
      </c>
      <c r="I133" s="69">
        <f t="shared" si="55"/>
        <v>1272</v>
      </c>
      <c r="J133" s="69">
        <f t="shared" si="53"/>
        <v>3672</v>
      </c>
      <c r="K133" s="106">
        <f t="shared" si="54"/>
        <v>112800</v>
      </c>
    </row>
    <row r="134" spans="1:11" ht="16.5">
      <c r="A134" s="14">
        <v>4</v>
      </c>
      <c r="B134" s="121" t="s">
        <v>497</v>
      </c>
      <c r="C134" s="16" t="s">
        <v>498</v>
      </c>
      <c r="D134" s="52">
        <v>29.1</v>
      </c>
      <c r="E134" s="194" t="s">
        <v>78</v>
      </c>
      <c r="F134" s="85">
        <v>120000</v>
      </c>
      <c r="G134" s="77">
        <v>115200</v>
      </c>
      <c r="H134" s="71">
        <v>2400</v>
      </c>
      <c r="I134" s="69">
        <f t="shared" si="55"/>
        <v>1272</v>
      </c>
      <c r="J134" s="69">
        <f t="shared" si="53"/>
        <v>3672</v>
      </c>
      <c r="K134" s="106">
        <f t="shared" si="54"/>
        <v>112800</v>
      </c>
    </row>
    <row r="135" spans="1:11" ht="16.5">
      <c r="A135" s="14">
        <v>5</v>
      </c>
      <c r="B135" s="121" t="s">
        <v>497</v>
      </c>
      <c r="C135" s="16" t="s">
        <v>499</v>
      </c>
      <c r="D135" s="52">
        <v>31.1</v>
      </c>
      <c r="E135" s="194" t="s">
        <v>78</v>
      </c>
      <c r="F135" s="85">
        <v>120000</v>
      </c>
      <c r="G135" s="77">
        <v>115200</v>
      </c>
      <c r="H135" s="71">
        <v>2400</v>
      </c>
      <c r="I135" s="69">
        <f t="shared" si="55"/>
        <v>1272</v>
      </c>
      <c r="J135" s="69">
        <f t="shared" si="53"/>
        <v>3672</v>
      </c>
      <c r="K135" s="106">
        <f t="shared" si="54"/>
        <v>112800</v>
      </c>
    </row>
    <row r="136" spans="1:11" ht="16.5">
      <c r="A136" s="14">
        <v>6</v>
      </c>
      <c r="B136" s="121" t="s">
        <v>466</v>
      </c>
      <c r="C136" s="16" t="s">
        <v>467</v>
      </c>
      <c r="D136" s="52">
        <v>15.2</v>
      </c>
      <c r="E136" s="194" t="s">
        <v>78</v>
      </c>
      <c r="F136" s="85">
        <v>235000</v>
      </c>
      <c r="G136" s="77">
        <v>220900</v>
      </c>
      <c r="H136" s="71">
        <v>4700</v>
      </c>
      <c r="I136" s="69">
        <f t="shared" si="55"/>
        <v>2439</v>
      </c>
      <c r="J136" s="69">
        <f t="shared" si="53"/>
        <v>7139</v>
      </c>
      <c r="K136" s="106">
        <f t="shared" si="54"/>
        <v>216200</v>
      </c>
    </row>
    <row r="137" spans="1:11" ht="16.5">
      <c r="A137" s="14"/>
      <c r="B137" s="185"/>
      <c r="C137" s="20"/>
      <c r="D137" s="20"/>
      <c r="E137" s="193"/>
      <c r="F137" s="97">
        <f t="shared" ref="F137:K137" si="56">SUM(F131:F136)</f>
        <v>865000</v>
      </c>
      <c r="G137" s="97">
        <f t="shared" si="56"/>
        <v>697459</v>
      </c>
      <c r="H137" s="97">
        <f>SUM(H131:H136)</f>
        <v>18467</v>
      </c>
      <c r="I137" s="97">
        <f>SUM(I131:I136)</f>
        <v>7701</v>
      </c>
      <c r="J137" s="97">
        <f>SUM(J131:J136)</f>
        <v>26168</v>
      </c>
      <c r="K137" s="97">
        <f t="shared" si="56"/>
        <v>678992</v>
      </c>
    </row>
    <row r="138" spans="1:11" ht="16.5">
      <c r="A138" s="14"/>
      <c r="B138" s="185" t="s">
        <v>300</v>
      </c>
      <c r="C138" s="20"/>
      <c r="D138" s="20"/>
      <c r="E138" s="193"/>
      <c r="F138" s="177"/>
      <c r="G138" s="161"/>
      <c r="H138" s="72"/>
      <c r="I138" s="69"/>
      <c r="J138" s="72"/>
      <c r="K138" s="55"/>
    </row>
    <row r="139" spans="1:11" ht="16.5">
      <c r="A139" s="14">
        <v>1</v>
      </c>
      <c r="B139" s="121" t="s">
        <v>406</v>
      </c>
      <c r="C139" s="16" t="s">
        <v>302</v>
      </c>
      <c r="D139" s="22">
        <v>8</v>
      </c>
      <c r="E139" s="194" t="s">
        <v>78</v>
      </c>
      <c r="F139" s="85">
        <v>200000</v>
      </c>
      <c r="G139" s="77">
        <v>16652</v>
      </c>
      <c r="H139" s="71">
        <f>ROUND(F139/36,0)</f>
        <v>5556</v>
      </c>
      <c r="I139" s="69">
        <f>ROUND(G139*13%*31/365,0)</f>
        <v>184</v>
      </c>
      <c r="J139" s="69">
        <f>SUM(H139:I139)</f>
        <v>5740</v>
      </c>
      <c r="K139" s="106">
        <f>SUM(G139-H139)</f>
        <v>11096</v>
      </c>
    </row>
    <row r="140" spans="1:11" ht="16.5">
      <c r="A140" s="14">
        <v>2</v>
      </c>
      <c r="B140" s="121" t="s">
        <v>406</v>
      </c>
      <c r="C140" s="16" t="s">
        <v>444</v>
      </c>
      <c r="D140" s="22">
        <v>12</v>
      </c>
      <c r="E140" s="194" t="s">
        <v>78</v>
      </c>
      <c r="F140" s="85">
        <v>200000</v>
      </c>
      <c r="G140" s="77">
        <v>16652</v>
      </c>
      <c r="H140" s="71">
        <f>ROUND(F140/36,0)</f>
        <v>5556</v>
      </c>
      <c r="I140" s="69">
        <f t="shared" ref="I140:I141" si="57">ROUND(G140*13%*31/365,0)</f>
        <v>184</v>
      </c>
      <c r="J140" s="69">
        <f t="shared" ref="J140" si="58">SUM(H140:I140)</f>
        <v>5740</v>
      </c>
      <c r="K140" s="106">
        <f t="shared" ref="K140" si="59">SUM(G140-H140)</f>
        <v>11096</v>
      </c>
    </row>
    <row r="141" spans="1:11" ht="16.5">
      <c r="A141" s="14">
        <v>3</v>
      </c>
      <c r="B141" s="121" t="s">
        <v>456</v>
      </c>
      <c r="C141" s="16" t="s">
        <v>481</v>
      </c>
      <c r="D141" s="52">
        <v>7.1</v>
      </c>
      <c r="E141" s="194" t="s">
        <v>78</v>
      </c>
      <c r="F141" s="85">
        <v>175000</v>
      </c>
      <c r="G141" s="77">
        <v>111360</v>
      </c>
      <c r="H141" s="71">
        <v>7955</v>
      </c>
      <c r="I141" s="69">
        <f t="shared" si="57"/>
        <v>1230</v>
      </c>
      <c r="J141" s="69">
        <f>(H141+I141)</f>
        <v>9185</v>
      </c>
      <c r="K141" s="106">
        <f>G141-H141</f>
        <v>103405</v>
      </c>
    </row>
    <row r="142" spans="1:11" ht="16.5">
      <c r="A142" s="14"/>
      <c r="B142" s="185"/>
      <c r="C142" s="20"/>
      <c r="D142" s="20"/>
      <c r="E142" s="193"/>
      <c r="F142" s="97">
        <f>SUM(F139:F141)</f>
        <v>575000</v>
      </c>
      <c r="G142" s="97">
        <f t="shared" ref="G142:K142" si="60">SUM(G139:G141)</f>
        <v>144664</v>
      </c>
      <c r="H142" s="97">
        <f>SUM(H139:H141)</f>
        <v>19067</v>
      </c>
      <c r="I142" s="97">
        <f>SUM(I139:I141)</f>
        <v>1598</v>
      </c>
      <c r="J142" s="97">
        <f>SUM(J139:J141)</f>
        <v>20665</v>
      </c>
      <c r="K142" s="97">
        <f t="shared" si="60"/>
        <v>125597</v>
      </c>
    </row>
    <row r="143" spans="1:11" ht="16.5" hidden="1">
      <c r="A143" s="14"/>
      <c r="B143" s="121"/>
      <c r="C143" s="16"/>
      <c r="D143" s="22"/>
      <c r="E143" s="194"/>
      <c r="F143" s="85"/>
      <c r="G143" s="77"/>
      <c r="H143" s="71"/>
      <c r="I143" s="69"/>
      <c r="J143" s="69"/>
      <c r="K143" s="106"/>
    </row>
    <row r="144" spans="1:11" ht="16.5" hidden="1">
      <c r="A144" s="14"/>
      <c r="B144" s="185"/>
      <c r="C144" s="20"/>
      <c r="D144" s="20"/>
      <c r="E144" s="193"/>
      <c r="F144" s="97"/>
      <c r="G144" s="97"/>
      <c r="H144" s="97"/>
      <c r="I144" s="97"/>
      <c r="J144" s="97"/>
      <c r="K144" s="97"/>
    </row>
    <row r="145" spans="1:12" ht="16.5">
      <c r="A145" s="14"/>
      <c r="B145" s="185" t="s">
        <v>404</v>
      </c>
      <c r="C145" s="20"/>
      <c r="D145" s="20"/>
      <c r="E145" s="193"/>
      <c r="F145" s="177"/>
      <c r="G145" s="161"/>
      <c r="H145" s="72"/>
      <c r="I145" s="69"/>
      <c r="J145" s="72"/>
      <c r="K145" s="55"/>
    </row>
    <row r="146" spans="1:12" ht="16.5">
      <c r="A146" s="14">
        <v>1</v>
      </c>
      <c r="B146" s="121" t="s">
        <v>408</v>
      </c>
      <c r="C146" s="16" t="s">
        <v>420</v>
      </c>
      <c r="D146" s="22">
        <v>88</v>
      </c>
      <c r="E146" s="194" t="s">
        <v>78</v>
      </c>
      <c r="F146" s="85">
        <v>300000</v>
      </c>
      <c r="G146" s="77">
        <v>184800</v>
      </c>
      <c r="H146" s="71">
        <v>6000</v>
      </c>
      <c r="I146" s="69">
        <f>ROUND(G146*13%*31/365,0)</f>
        <v>2040</v>
      </c>
      <c r="J146" s="69">
        <f>SUM(H146:I146)</f>
        <v>8040</v>
      </c>
      <c r="K146" s="106">
        <f t="shared" ref="K146" si="61">G146-H146</f>
        <v>178800</v>
      </c>
    </row>
    <row r="147" spans="1:12" ht="16.5">
      <c r="A147" s="14"/>
      <c r="B147" s="185"/>
      <c r="C147" s="20"/>
      <c r="D147" s="20"/>
      <c r="E147" s="193"/>
      <c r="F147" s="97">
        <f>SUM(F146)</f>
        <v>300000</v>
      </c>
      <c r="G147" s="97">
        <f t="shared" ref="G147:I147" si="62">SUM(G146)</f>
        <v>184800</v>
      </c>
      <c r="H147" s="97">
        <f t="shared" si="62"/>
        <v>6000</v>
      </c>
      <c r="I147" s="97">
        <f t="shared" si="62"/>
        <v>2040</v>
      </c>
      <c r="J147" s="97">
        <f>SUM(H147:I147)</f>
        <v>8040</v>
      </c>
      <c r="K147" s="97">
        <f t="shared" ref="K147" si="63">SUM(K146)</f>
        <v>178800</v>
      </c>
    </row>
    <row r="148" spans="1:12" ht="16.5">
      <c r="A148" s="14"/>
      <c r="B148" s="185"/>
      <c r="C148" s="20"/>
      <c r="D148" s="20"/>
      <c r="E148" s="193"/>
      <c r="F148" s="97"/>
      <c r="G148" s="97"/>
      <c r="H148" s="72"/>
      <c r="I148" s="72"/>
      <c r="J148" s="72"/>
      <c r="K148" s="131"/>
    </row>
    <row r="149" spans="1:12" ht="16.5">
      <c r="A149" s="55"/>
      <c r="B149" s="185" t="s">
        <v>20</v>
      </c>
      <c r="C149" s="20"/>
      <c r="D149" s="20"/>
      <c r="E149" s="193"/>
      <c r="F149" s="198">
        <f t="shared" ref="F149:K149" si="64">SUM(F144+F142+F137+F128+F124+F116+F108+F98+F94+F77+F65+F52+F39+F33+F28+F21+F12+F147)</f>
        <v>16758000</v>
      </c>
      <c r="G149" s="198">
        <f t="shared" si="64"/>
        <v>11325563</v>
      </c>
      <c r="H149" s="198">
        <f t="shared" si="64"/>
        <v>364373</v>
      </c>
      <c r="I149" s="198">
        <f t="shared" si="64"/>
        <v>128179</v>
      </c>
      <c r="J149" s="198">
        <f t="shared" si="64"/>
        <v>492552</v>
      </c>
      <c r="K149" s="198">
        <f t="shared" si="64"/>
        <v>10988625</v>
      </c>
    </row>
    <row r="150" spans="1:12">
      <c r="A150" s="5"/>
      <c r="B150" s="215"/>
      <c r="C150" s="2"/>
      <c r="D150" s="3"/>
      <c r="E150" s="205"/>
      <c r="F150" s="3"/>
      <c r="G150" s="3"/>
      <c r="H150" s="5"/>
      <c r="I150" s="5"/>
      <c r="J150" s="212"/>
      <c r="K150" s="212"/>
    </row>
    <row r="151" spans="1:12">
      <c r="A151" s="5"/>
      <c r="B151" s="215"/>
      <c r="C151" s="2"/>
      <c r="D151" s="3"/>
      <c r="E151" s="205"/>
      <c r="F151" s="3"/>
      <c r="G151" s="3"/>
      <c r="H151" s="5"/>
      <c r="I151" s="5"/>
      <c r="J151" s="5"/>
      <c r="K151" s="5"/>
    </row>
    <row r="152" spans="1:12">
      <c r="A152" s="5"/>
      <c r="B152" s="212"/>
      <c r="C152" s="5"/>
      <c r="D152" s="5"/>
      <c r="E152" s="213"/>
      <c r="F152" s="214"/>
      <c r="G152" s="214"/>
      <c r="H152" s="5"/>
      <c r="I152" s="5"/>
      <c r="J152" s="5"/>
      <c r="K152" s="5"/>
      <c r="L152" t="s">
        <v>321</v>
      </c>
    </row>
    <row r="153" spans="1:12">
      <c r="A153" s="5"/>
      <c r="B153" s="212"/>
      <c r="C153" s="5"/>
      <c r="D153" s="5"/>
      <c r="E153" s="212"/>
      <c r="F153" s="214"/>
      <c r="G153" s="214"/>
      <c r="H153" s="5"/>
      <c r="I153" s="5"/>
      <c r="J153" s="5"/>
      <c r="K153" s="5"/>
    </row>
    <row r="155" spans="1:12" ht="16.5">
      <c r="B155" s="30"/>
      <c r="J155" t="s">
        <v>503</v>
      </c>
    </row>
  </sheetData>
  <mergeCells count="2">
    <mergeCell ref="A2:K2"/>
    <mergeCell ref="B3:J3"/>
  </mergeCells>
  <pageMargins left="0.31496062992125984" right="0.11811023622047245" top="0.31496062992125984" bottom="0.11811023622047245" header="0.19685039370078741" footer="0.31496062992125984"/>
  <pageSetup paperSize="9" scale="89" orientation="portrait" horizontalDpi="0" verticalDpi="0" r:id="rId1"/>
  <rowBreaks count="2" manualBreakCount="2">
    <brk id="40" max="10" man="1"/>
    <brk id="9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dimension ref="A1:M197"/>
  <sheetViews>
    <sheetView view="pageBreakPreview" zoomScaleSheetLayoutView="100" workbookViewId="0">
      <selection sqref="A1:K186"/>
    </sheetView>
  </sheetViews>
  <sheetFormatPr defaultRowHeight="15"/>
  <cols>
    <col min="1" max="1" width="4.42578125" customWidth="1"/>
    <col min="2" max="2" width="21.140625" customWidth="1"/>
    <col min="3" max="3" width="26.1406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140625" customWidth="1"/>
    <col min="11" max="11" width="11.1406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280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2" t="s">
        <v>38</v>
      </c>
      <c r="F5" s="70">
        <v>100000</v>
      </c>
      <c r="G5" s="77">
        <v>91666</v>
      </c>
      <c r="H5" s="71">
        <f t="shared" ref="H5" si="0">ROUND(F5/36,0)</f>
        <v>2778</v>
      </c>
      <c r="I5" s="69">
        <f>ROUND(G5*13%*28/365,0)</f>
        <v>914</v>
      </c>
      <c r="J5" s="71">
        <f t="shared" ref="J5" si="1">SUM(H5:I5)</f>
        <v>3692</v>
      </c>
      <c r="K5" s="130">
        <f t="shared" ref="K5" si="2">G5-H5</f>
        <v>88888</v>
      </c>
    </row>
    <row r="6" spans="1:11" ht="16.5">
      <c r="A6" s="44">
        <v>2</v>
      </c>
      <c r="B6" s="121" t="s">
        <v>88</v>
      </c>
      <c r="C6" s="122" t="s">
        <v>287</v>
      </c>
      <c r="D6" s="124">
        <v>414</v>
      </c>
      <c r="E6" s="122" t="s">
        <v>38</v>
      </c>
      <c r="F6" s="70">
        <v>300000</v>
      </c>
      <c r="G6" s="77">
        <v>300000</v>
      </c>
      <c r="H6" s="71">
        <v>10345</v>
      </c>
      <c r="I6" s="69">
        <v>4381</v>
      </c>
      <c r="J6" s="71">
        <f t="shared" ref="J6" si="3">SUM(H6:I6)</f>
        <v>14726</v>
      </c>
      <c r="K6" s="130">
        <f t="shared" ref="K6" si="4">G6-H6</f>
        <v>289655</v>
      </c>
    </row>
    <row r="7" spans="1:11" ht="16.5">
      <c r="A7" s="44"/>
      <c r="B7" s="13" t="s">
        <v>4</v>
      </c>
      <c r="C7" s="10"/>
      <c r="D7" s="10"/>
      <c r="E7" s="10"/>
      <c r="F7" s="127">
        <f t="shared" ref="F7:K7" si="5">SUM(F5:F6)</f>
        <v>400000</v>
      </c>
      <c r="G7" s="128">
        <f t="shared" si="5"/>
        <v>391666</v>
      </c>
      <c r="H7" s="134">
        <f t="shared" si="5"/>
        <v>13123</v>
      </c>
      <c r="I7" s="134">
        <f t="shared" si="5"/>
        <v>5295</v>
      </c>
      <c r="J7" s="134">
        <f t="shared" si="5"/>
        <v>18418</v>
      </c>
      <c r="K7" s="128">
        <f t="shared" si="5"/>
        <v>378543</v>
      </c>
    </row>
    <row r="8" spans="1:11" ht="16.5">
      <c r="A8" s="28"/>
      <c r="B8" s="29" t="s">
        <v>5</v>
      </c>
      <c r="C8" s="30"/>
      <c r="D8" s="30"/>
      <c r="E8" s="30"/>
      <c r="F8" s="73"/>
      <c r="G8" s="73"/>
      <c r="H8" s="75"/>
      <c r="I8" s="76"/>
      <c r="J8" s="76"/>
      <c r="K8" s="120"/>
    </row>
    <row r="9" spans="1:11" ht="15.75">
      <c r="A9" s="15">
        <v>1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33340</v>
      </c>
      <c r="H9" s="71">
        <f>ROUND(F9/36,0)</f>
        <v>2083</v>
      </c>
      <c r="I9" s="69">
        <f>ROUND(G9*13%*28/365,0)</f>
        <v>332</v>
      </c>
      <c r="J9" s="71">
        <f t="shared" ref="J9:J29" si="6">SUM(H9:I9)</f>
        <v>2415</v>
      </c>
      <c r="K9" s="106">
        <f t="shared" ref="K9:K31" si="7">G9-H9</f>
        <v>31257</v>
      </c>
    </row>
    <row r="10" spans="1:11" ht="15.75">
      <c r="A10" s="15">
        <v>2</v>
      </c>
      <c r="B10" s="14" t="s">
        <v>8</v>
      </c>
      <c r="C10" s="16" t="s">
        <v>28</v>
      </c>
      <c r="D10" s="17">
        <v>417</v>
      </c>
      <c r="E10" s="16" t="s">
        <v>38</v>
      </c>
      <c r="F10" s="70">
        <v>265000</v>
      </c>
      <c r="G10" s="77">
        <v>265000</v>
      </c>
      <c r="H10" s="71">
        <f>ROUND(F10/36,0)</f>
        <v>7361</v>
      </c>
      <c r="I10" s="69">
        <v>2926</v>
      </c>
      <c r="J10" s="71">
        <f t="shared" ref="J10" si="8">SUM(H10:I10)</f>
        <v>10287</v>
      </c>
      <c r="K10" s="106">
        <f t="shared" ref="K10" si="9">G10-H10</f>
        <v>257639</v>
      </c>
    </row>
    <row r="11" spans="1:11" ht="15.75">
      <c r="A11" s="15">
        <v>3</v>
      </c>
      <c r="B11" s="14" t="s">
        <v>9</v>
      </c>
      <c r="C11" s="16" t="s">
        <v>31</v>
      </c>
      <c r="D11" s="17">
        <v>122</v>
      </c>
      <c r="E11" s="16" t="s">
        <v>38</v>
      </c>
      <c r="F11" s="70">
        <v>100000</v>
      </c>
      <c r="G11" s="77">
        <v>44440</v>
      </c>
      <c r="H11" s="71">
        <f t="shared" ref="H11:H22" si="10">ROUND(F11/36,0)</f>
        <v>2778</v>
      </c>
      <c r="I11" s="69">
        <f t="shared" ref="I11:I31" si="11">ROUND(G11*13%*28/365,0)</f>
        <v>443</v>
      </c>
      <c r="J11" s="71">
        <f t="shared" si="6"/>
        <v>3221</v>
      </c>
      <c r="K11" s="106">
        <f t="shared" si="7"/>
        <v>41662</v>
      </c>
    </row>
    <row r="12" spans="1:11" ht="15.75">
      <c r="A12" s="15">
        <v>4</v>
      </c>
      <c r="B12" s="14" t="s">
        <v>9</v>
      </c>
      <c r="C12" s="16" t="s">
        <v>90</v>
      </c>
      <c r="D12" s="17">
        <v>213</v>
      </c>
      <c r="E12" s="16" t="s">
        <v>38</v>
      </c>
      <c r="F12" s="70">
        <v>90000</v>
      </c>
      <c r="G12" s="77">
        <v>52500</v>
      </c>
      <c r="H12" s="71">
        <f>ROUND(F12/36,0)</f>
        <v>2500</v>
      </c>
      <c r="I12" s="69">
        <f t="shared" si="11"/>
        <v>524</v>
      </c>
      <c r="J12" s="71">
        <f t="shared" si="6"/>
        <v>3024</v>
      </c>
      <c r="K12" s="106">
        <f t="shared" si="7"/>
        <v>50000</v>
      </c>
    </row>
    <row r="13" spans="1:11" ht="15.75">
      <c r="A13" s="15">
        <v>5</v>
      </c>
      <c r="B13" s="14" t="s">
        <v>6</v>
      </c>
      <c r="C13" s="16" t="s">
        <v>33</v>
      </c>
      <c r="D13" s="17">
        <v>136</v>
      </c>
      <c r="E13" s="16" t="s">
        <v>38</v>
      </c>
      <c r="F13" s="70">
        <v>45000</v>
      </c>
      <c r="G13" s="77">
        <v>21250</v>
      </c>
      <c r="H13" s="71">
        <f t="shared" si="10"/>
        <v>1250</v>
      </c>
      <c r="I13" s="69">
        <f t="shared" si="11"/>
        <v>212</v>
      </c>
      <c r="J13" s="71">
        <f t="shared" si="6"/>
        <v>1462</v>
      </c>
      <c r="K13" s="106">
        <f t="shared" si="7"/>
        <v>20000</v>
      </c>
    </row>
    <row r="14" spans="1:11" ht="15.75">
      <c r="A14" s="15">
        <v>6</v>
      </c>
      <c r="B14" s="14" t="s">
        <v>7</v>
      </c>
      <c r="C14" s="16" t="s">
        <v>34</v>
      </c>
      <c r="D14" s="17">
        <v>143</v>
      </c>
      <c r="E14" s="16" t="s">
        <v>38</v>
      </c>
      <c r="F14" s="70">
        <v>100000</v>
      </c>
      <c r="G14" s="77">
        <v>49996</v>
      </c>
      <c r="H14" s="71">
        <f t="shared" si="10"/>
        <v>2778</v>
      </c>
      <c r="I14" s="69">
        <f t="shared" si="11"/>
        <v>499</v>
      </c>
      <c r="J14" s="71">
        <f t="shared" si="6"/>
        <v>3277</v>
      </c>
      <c r="K14" s="106">
        <f t="shared" si="7"/>
        <v>47218</v>
      </c>
    </row>
    <row r="15" spans="1:11" ht="16.5">
      <c r="A15" s="15">
        <v>7</v>
      </c>
      <c r="B15" s="14" t="s">
        <v>7</v>
      </c>
      <c r="C15" s="116" t="s">
        <v>58</v>
      </c>
      <c r="D15" s="17">
        <v>144</v>
      </c>
      <c r="E15" s="16" t="s">
        <v>38</v>
      </c>
      <c r="F15" s="70">
        <v>85000</v>
      </c>
      <c r="G15" s="77">
        <v>42502</v>
      </c>
      <c r="H15" s="71">
        <f t="shared" si="10"/>
        <v>2361</v>
      </c>
      <c r="I15" s="69">
        <f t="shared" si="11"/>
        <v>424</v>
      </c>
      <c r="J15" s="71">
        <f t="shared" si="6"/>
        <v>2785</v>
      </c>
      <c r="K15" s="106">
        <f t="shared" si="7"/>
        <v>40141</v>
      </c>
    </row>
    <row r="16" spans="1:11" ht="15.75">
      <c r="A16" s="15">
        <v>8</v>
      </c>
      <c r="B16" s="14" t="s">
        <v>7</v>
      </c>
      <c r="C16" s="16" t="s">
        <v>35</v>
      </c>
      <c r="D16" s="17">
        <v>145</v>
      </c>
      <c r="E16" s="16" t="s">
        <v>38</v>
      </c>
      <c r="F16" s="70">
        <v>90000</v>
      </c>
      <c r="G16" s="77">
        <v>45000</v>
      </c>
      <c r="H16" s="71">
        <f t="shared" si="10"/>
        <v>2500</v>
      </c>
      <c r="I16" s="69">
        <f t="shared" si="11"/>
        <v>449</v>
      </c>
      <c r="J16" s="71">
        <f t="shared" si="6"/>
        <v>2949</v>
      </c>
      <c r="K16" s="106">
        <f t="shared" si="7"/>
        <v>42500</v>
      </c>
    </row>
    <row r="17" spans="1:11" ht="15.75">
      <c r="A17" s="15">
        <v>9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52764</v>
      </c>
      <c r="H17" s="71">
        <f>ROUND(F17/29,0)</f>
        <v>3103</v>
      </c>
      <c r="I17" s="69">
        <f t="shared" si="11"/>
        <v>526</v>
      </c>
      <c r="J17" s="71">
        <f t="shared" si="6"/>
        <v>3629</v>
      </c>
      <c r="K17" s="106">
        <f t="shared" si="7"/>
        <v>49661</v>
      </c>
    </row>
    <row r="18" spans="1:11" ht="15.75">
      <c r="A18" s="15">
        <v>10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53338</v>
      </c>
      <c r="H18" s="71">
        <f>ROUND(F18/30,0)</f>
        <v>3333</v>
      </c>
      <c r="I18" s="69">
        <f t="shared" si="11"/>
        <v>532</v>
      </c>
      <c r="J18" s="71">
        <f t="shared" si="6"/>
        <v>3865</v>
      </c>
      <c r="K18" s="106">
        <f t="shared" si="7"/>
        <v>50005</v>
      </c>
    </row>
    <row r="19" spans="1:11" ht="15.75">
      <c r="A19" s="15">
        <v>11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53338</v>
      </c>
      <c r="H19" s="71">
        <f>ROUND(F19/30,0)</f>
        <v>3333</v>
      </c>
      <c r="I19" s="69">
        <f t="shared" si="11"/>
        <v>532</v>
      </c>
      <c r="J19" s="71">
        <f t="shared" si="6"/>
        <v>3865</v>
      </c>
      <c r="K19" s="106">
        <f t="shared" si="7"/>
        <v>50005</v>
      </c>
    </row>
    <row r="20" spans="1:11" ht="15.75">
      <c r="A20" s="15">
        <v>12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123534</v>
      </c>
      <c r="H20" s="71">
        <f>ROUND(F20/34,0)</f>
        <v>5882</v>
      </c>
      <c r="I20" s="69">
        <f t="shared" si="11"/>
        <v>1232</v>
      </c>
      <c r="J20" s="71">
        <f t="shared" si="6"/>
        <v>7114</v>
      </c>
      <c r="K20" s="106">
        <f t="shared" si="7"/>
        <v>117652</v>
      </c>
    </row>
    <row r="21" spans="1:11" ht="15.75">
      <c r="A21" s="15">
        <v>13</v>
      </c>
      <c r="B21" s="14" t="s">
        <v>128</v>
      </c>
      <c r="C21" s="16" t="s">
        <v>129</v>
      </c>
      <c r="D21" s="17">
        <v>248</v>
      </c>
      <c r="E21" s="16" t="s">
        <v>38</v>
      </c>
      <c r="F21" s="70">
        <v>100000</v>
      </c>
      <c r="G21" s="77">
        <v>61108</v>
      </c>
      <c r="H21" s="71">
        <f t="shared" si="10"/>
        <v>2778</v>
      </c>
      <c r="I21" s="69">
        <f t="shared" si="11"/>
        <v>609</v>
      </c>
      <c r="J21" s="71">
        <f t="shared" si="6"/>
        <v>3387</v>
      </c>
      <c r="K21" s="106">
        <f t="shared" si="7"/>
        <v>58330</v>
      </c>
    </row>
    <row r="22" spans="1:11" ht="15.75">
      <c r="A22" s="15">
        <v>14</v>
      </c>
      <c r="B22" s="14" t="s">
        <v>128</v>
      </c>
      <c r="C22" s="16" t="s">
        <v>166</v>
      </c>
      <c r="D22" s="17">
        <v>291</v>
      </c>
      <c r="E22" s="16" t="s">
        <v>38</v>
      </c>
      <c r="F22" s="70">
        <v>150000</v>
      </c>
      <c r="G22" s="77">
        <v>99996</v>
      </c>
      <c r="H22" s="71">
        <f t="shared" si="10"/>
        <v>4167</v>
      </c>
      <c r="I22" s="69">
        <f t="shared" si="11"/>
        <v>997</v>
      </c>
      <c r="J22" s="71">
        <f t="shared" si="6"/>
        <v>5164</v>
      </c>
      <c r="K22" s="106">
        <f t="shared" si="7"/>
        <v>95829</v>
      </c>
    </row>
    <row r="23" spans="1:11" ht="15.75">
      <c r="A23" s="15">
        <v>15</v>
      </c>
      <c r="B23" s="14" t="s">
        <v>128</v>
      </c>
      <c r="C23" s="16" t="s">
        <v>167</v>
      </c>
      <c r="D23" s="17">
        <v>292</v>
      </c>
      <c r="E23" s="16" t="s">
        <v>38</v>
      </c>
      <c r="F23" s="70">
        <v>100000</v>
      </c>
      <c r="G23" s="77">
        <v>45460</v>
      </c>
      <c r="H23" s="71">
        <f>ROUND(F23/22,0)</f>
        <v>4545</v>
      </c>
      <c r="I23" s="69">
        <f t="shared" si="11"/>
        <v>453</v>
      </c>
      <c r="J23" s="71">
        <f t="shared" si="6"/>
        <v>4998</v>
      </c>
      <c r="K23" s="106">
        <f t="shared" si="7"/>
        <v>40915</v>
      </c>
    </row>
    <row r="24" spans="1:11" ht="15.75">
      <c r="A24" s="15">
        <v>16</v>
      </c>
      <c r="B24" s="14" t="s">
        <v>128</v>
      </c>
      <c r="C24" s="16" t="s">
        <v>185</v>
      </c>
      <c r="D24" s="17">
        <v>296</v>
      </c>
      <c r="E24" s="16" t="s">
        <v>38</v>
      </c>
      <c r="F24" s="70">
        <v>120000</v>
      </c>
      <c r="G24" s="77">
        <v>54540</v>
      </c>
      <c r="H24" s="71">
        <f>ROUND(F24/22,0)</f>
        <v>5455</v>
      </c>
      <c r="I24" s="69">
        <f t="shared" si="11"/>
        <v>544</v>
      </c>
      <c r="J24" s="71">
        <f t="shared" si="6"/>
        <v>5999</v>
      </c>
      <c r="K24" s="106">
        <f t="shared" si="7"/>
        <v>49085</v>
      </c>
    </row>
    <row r="25" spans="1:11" ht="15.75">
      <c r="A25" s="15">
        <v>17</v>
      </c>
      <c r="B25" s="14" t="s">
        <v>128</v>
      </c>
      <c r="C25" s="16" t="s">
        <v>181</v>
      </c>
      <c r="D25" s="17">
        <v>305</v>
      </c>
      <c r="E25" s="16" t="s">
        <v>38</v>
      </c>
      <c r="F25" s="70">
        <v>75000</v>
      </c>
      <c r="G25" s="77">
        <v>50004</v>
      </c>
      <c r="H25" s="71">
        <f>ROUND(F25/36,0)</f>
        <v>2083</v>
      </c>
      <c r="I25" s="69">
        <f t="shared" si="11"/>
        <v>499</v>
      </c>
      <c r="J25" s="71">
        <f t="shared" si="6"/>
        <v>2582</v>
      </c>
      <c r="K25" s="106">
        <f t="shared" si="7"/>
        <v>47921</v>
      </c>
    </row>
    <row r="26" spans="1:11" ht="15.75">
      <c r="A26" s="15">
        <v>18</v>
      </c>
      <c r="B26" s="14" t="s">
        <v>190</v>
      </c>
      <c r="C26" s="16" t="s">
        <v>191</v>
      </c>
      <c r="D26" s="17">
        <v>314</v>
      </c>
      <c r="E26" s="16" t="s">
        <v>38</v>
      </c>
      <c r="F26" s="70">
        <v>115000</v>
      </c>
      <c r="G26" s="77">
        <v>76672</v>
      </c>
      <c r="H26" s="71">
        <f>ROUND(F26/36,0)</f>
        <v>3194</v>
      </c>
      <c r="I26" s="69">
        <f t="shared" si="11"/>
        <v>765</v>
      </c>
      <c r="J26" s="71">
        <f t="shared" si="6"/>
        <v>3959</v>
      </c>
      <c r="K26" s="106">
        <f t="shared" si="7"/>
        <v>73478</v>
      </c>
    </row>
    <row r="27" spans="1:11" ht="15.75">
      <c r="A27" s="15">
        <v>19</v>
      </c>
      <c r="B27" s="14" t="s">
        <v>179</v>
      </c>
      <c r="C27" s="16" t="s">
        <v>160</v>
      </c>
      <c r="D27" s="17">
        <v>276</v>
      </c>
      <c r="E27" s="16" t="s">
        <v>38</v>
      </c>
      <c r="F27" s="70">
        <v>100000</v>
      </c>
      <c r="G27" s="77">
        <v>61767</v>
      </c>
      <c r="H27" s="71">
        <f>ROUND(F27/34,0)</f>
        <v>2941</v>
      </c>
      <c r="I27" s="69">
        <f t="shared" si="11"/>
        <v>616</v>
      </c>
      <c r="J27" s="71">
        <f t="shared" si="6"/>
        <v>3557</v>
      </c>
      <c r="K27" s="106">
        <f t="shared" si="7"/>
        <v>58826</v>
      </c>
    </row>
    <row r="28" spans="1:11" ht="15.75">
      <c r="A28" s="15">
        <v>20</v>
      </c>
      <c r="B28" s="14" t="s">
        <v>179</v>
      </c>
      <c r="C28" s="16" t="s">
        <v>180</v>
      </c>
      <c r="D28" s="17">
        <v>304</v>
      </c>
      <c r="E28" s="16" t="s">
        <v>38</v>
      </c>
      <c r="F28" s="70">
        <v>120000</v>
      </c>
      <c r="G28" s="77">
        <v>80004</v>
      </c>
      <c r="H28" s="71">
        <f>ROUND(F28/36,0)</f>
        <v>3333</v>
      </c>
      <c r="I28" s="69">
        <f t="shared" si="11"/>
        <v>798</v>
      </c>
      <c r="J28" s="71">
        <f t="shared" si="6"/>
        <v>4131</v>
      </c>
      <c r="K28" s="106">
        <f t="shared" si="7"/>
        <v>76671</v>
      </c>
    </row>
    <row r="29" spans="1:11" ht="15.75">
      <c r="A29" s="15">
        <v>21</v>
      </c>
      <c r="B29" s="14" t="s">
        <v>6</v>
      </c>
      <c r="C29" s="16" t="s">
        <v>255</v>
      </c>
      <c r="D29" s="17">
        <v>381</v>
      </c>
      <c r="E29" s="16" t="s">
        <v>38</v>
      </c>
      <c r="F29" s="70">
        <v>100000</v>
      </c>
      <c r="G29" s="77">
        <v>86110</v>
      </c>
      <c r="H29" s="71">
        <v>2778</v>
      </c>
      <c r="I29" s="69">
        <f t="shared" si="11"/>
        <v>859</v>
      </c>
      <c r="J29" s="71">
        <f t="shared" si="6"/>
        <v>3637</v>
      </c>
      <c r="K29" s="106">
        <f t="shared" si="7"/>
        <v>83332</v>
      </c>
    </row>
    <row r="30" spans="1:11" ht="15.75">
      <c r="A30" s="15">
        <v>22</v>
      </c>
      <c r="B30" s="14" t="s">
        <v>259</v>
      </c>
      <c r="C30" s="16" t="s">
        <v>261</v>
      </c>
      <c r="D30" s="17">
        <v>385</v>
      </c>
      <c r="E30" s="16" t="s">
        <v>38</v>
      </c>
      <c r="F30" s="70">
        <v>70000</v>
      </c>
      <c r="G30" s="77">
        <v>62224</v>
      </c>
      <c r="H30" s="71">
        <v>1944</v>
      </c>
      <c r="I30" s="69">
        <f t="shared" si="11"/>
        <v>621</v>
      </c>
      <c r="J30" s="71">
        <f>SUM(H30:I30)</f>
        <v>2565</v>
      </c>
      <c r="K30" s="106">
        <f t="shared" si="7"/>
        <v>60280</v>
      </c>
    </row>
    <row r="31" spans="1:11" ht="15.75">
      <c r="A31" s="15">
        <v>23</v>
      </c>
      <c r="B31" s="14" t="s">
        <v>259</v>
      </c>
      <c r="C31" s="16" t="s">
        <v>260</v>
      </c>
      <c r="D31" s="17">
        <v>386</v>
      </c>
      <c r="E31" s="16" t="s">
        <v>38</v>
      </c>
      <c r="F31" s="70">
        <v>125000</v>
      </c>
      <c r="G31" s="77">
        <v>111112</v>
      </c>
      <c r="H31" s="71">
        <v>3472</v>
      </c>
      <c r="I31" s="69">
        <f t="shared" si="11"/>
        <v>1108</v>
      </c>
      <c r="J31" s="71">
        <f>SUM(H31:I31)</f>
        <v>4580</v>
      </c>
      <c r="K31" s="106">
        <f t="shared" si="7"/>
        <v>107640</v>
      </c>
    </row>
    <row r="32" spans="1:11" ht="16.5">
      <c r="A32" s="15"/>
      <c r="B32" s="13" t="s">
        <v>4</v>
      </c>
      <c r="C32" s="20"/>
      <c r="D32" s="20"/>
      <c r="E32" s="20"/>
      <c r="F32" s="72">
        <f t="shared" ref="F32:K32" si="12">SUM(F9:F31)</f>
        <v>2515000</v>
      </c>
      <c r="G32" s="72">
        <f t="shared" si="12"/>
        <v>1625999</v>
      </c>
      <c r="H32" s="72">
        <f t="shared" si="12"/>
        <v>75952</v>
      </c>
      <c r="I32" s="72">
        <f t="shared" si="12"/>
        <v>16500</v>
      </c>
      <c r="J32" s="72">
        <f t="shared" si="12"/>
        <v>92452</v>
      </c>
      <c r="K32" s="72">
        <f t="shared" si="12"/>
        <v>1550047</v>
      </c>
    </row>
    <row r="33" spans="1:11" ht="16.5">
      <c r="A33" s="28"/>
      <c r="B33" s="29"/>
      <c r="C33" s="30"/>
      <c r="D33" s="30"/>
      <c r="E33" s="30"/>
      <c r="F33" s="78"/>
      <c r="G33" s="79"/>
      <c r="H33" s="74"/>
      <c r="I33" s="80"/>
      <c r="J33" s="74"/>
      <c r="K33" s="106"/>
    </row>
    <row r="34" spans="1:11" ht="16.5">
      <c r="A34" s="28"/>
      <c r="B34" s="29" t="s">
        <v>10</v>
      </c>
      <c r="C34" s="30"/>
      <c r="D34" s="30"/>
      <c r="E34" s="30"/>
      <c r="F34" s="78"/>
      <c r="G34" s="79"/>
      <c r="H34" s="76"/>
      <c r="I34" s="80"/>
      <c r="J34" s="76"/>
      <c r="K34" s="55"/>
    </row>
    <row r="35" spans="1:11" ht="15.75">
      <c r="A35" s="15">
        <v>1</v>
      </c>
      <c r="B35" s="14" t="s">
        <v>10</v>
      </c>
      <c r="C35" s="16" t="s">
        <v>140</v>
      </c>
      <c r="D35" s="26" t="s">
        <v>141</v>
      </c>
      <c r="E35" s="16" t="s">
        <v>38</v>
      </c>
      <c r="F35" s="70">
        <v>250000</v>
      </c>
      <c r="G35" s="77">
        <v>145840</v>
      </c>
      <c r="H35" s="71">
        <v>6944</v>
      </c>
      <c r="I35" s="69">
        <f>ROUND(G35*13%*28/365,0)</f>
        <v>1454</v>
      </c>
      <c r="J35" s="99">
        <f t="shared" ref="J35:J46" si="13">SUM(H35:I35)</f>
        <v>8398</v>
      </c>
      <c r="K35" s="106">
        <f t="shared" ref="K35:K46" si="14">G35-H35</f>
        <v>138896</v>
      </c>
    </row>
    <row r="36" spans="1:11" ht="15.75">
      <c r="A36" s="15">
        <v>2</v>
      </c>
      <c r="B36" s="14" t="s">
        <v>91</v>
      </c>
      <c r="C36" s="16" t="s">
        <v>93</v>
      </c>
      <c r="D36" s="26" t="s">
        <v>95</v>
      </c>
      <c r="E36" s="16" t="s">
        <v>38</v>
      </c>
      <c r="F36" s="70">
        <v>25000</v>
      </c>
      <c r="G36" s="77">
        <v>13896</v>
      </c>
      <c r="H36" s="71">
        <v>694</v>
      </c>
      <c r="I36" s="69">
        <f t="shared" ref="I36:I46" si="15">ROUND(G36*13%*28/365,0)</f>
        <v>139</v>
      </c>
      <c r="J36" s="99">
        <f t="shared" si="13"/>
        <v>833</v>
      </c>
      <c r="K36" s="106">
        <f t="shared" si="14"/>
        <v>13202</v>
      </c>
    </row>
    <row r="37" spans="1:11" ht="15.75">
      <c r="A37" s="15">
        <v>3</v>
      </c>
      <c r="B37" s="14" t="s">
        <v>182</v>
      </c>
      <c r="C37" s="16" t="s">
        <v>50</v>
      </c>
      <c r="D37" s="26" t="s">
        <v>183</v>
      </c>
      <c r="E37" s="16" t="s">
        <v>38</v>
      </c>
      <c r="F37" s="70">
        <v>50000</v>
      </c>
      <c r="G37" s="77">
        <v>22857</v>
      </c>
      <c r="H37" s="71">
        <v>1389</v>
      </c>
      <c r="I37" s="69">
        <f t="shared" si="15"/>
        <v>228</v>
      </c>
      <c r="J37" s="99">
        <f t="shared" si="13"/>
        <v>1617</v>
      </c>
      <c r="K37" s="106">
        <f t="shared" si="14"/>
        <v>21468</v>
      </c>
    </row>
    <row r="38" spans="1:11" ht="15.75">
      <c r="A38" s="15">
        <v>4</v>
      </c>
      <c r="B38" s="14" t="s">
        <v>182</v>
      </c>
      <c r="C38" s="16" t="s">
        <v>194</v>
      </c>
      <c r="D38" s="26" t="s">
        <v>195</v>
      </c>
      <c r="E38" s="16" t="s">
        <v>38</v>
      </c>
      <c r="F38" s="70">
        <v>120000</v>
      </c>
      <c r="G38" s="77">
        <v>80004</v>
      </c>
      <c r="H38" s="71">
        <v>3333</v>
      </c>
      <c r="I38" s="69">
        <f t="shared" si="15"/>
        <v>798</v>
      </c>
      <c r="J38" s="99">
        <f t="shared" si="13"/>
        <v>4131</v>
      </c>
      <c r="K38" s="106">
        <f t="shared" si="14"/>
        <v>76671</v>
      </c>
    </row>
    <row r="39" spans="1:11" ht="15.75">
      <c r="A39" s="15">
        <v>5</v>
      </c>
      <c r="B39" s="14" t="s">
        <v>268</v>
      </c>
      <c r="C39" s="16" t="s">
        <v>202</v>
      </c>
      <c r="D39" s="26" t="s">
        <v>203</v>
      </c>
      <c r="E39" s="16" t="s">
        <v>38</v>
      </c>
      <c r="F39" s="70">
        <v>90000</v>
      </c>
      <c r="G39" s="77">
        <v>62500</v>
      </c>
      <c r="H39" s="71">
        <f t="shared" ref="H39:H40" si="16">ROUND(F39/36,0)</f>
        <v>2500</v>
      </c>
      <c r="I39" s="69">
        <f t="shared" si="15"/>
        <v>623</v>
      </c>
      <c r="J39" s="99">
        <f t="shared" si="13"/>
        <v>3123</v>
      </c>
      <c r="K39" s="106">
        <f t="shared" si="14"/>
        <v>60000</v>
      </c>
    </row>
    <row r="40" spans="1:11" ht="15.75">
      <c r="A40" s="15">
        <v>6</v>
      </c>
      <c r="B40" s="14" t="s">
        <v>182</v>
      </c>
      <c r="C40" s="16" t="s">
        <v>221</v>
      </c>
      <c r="D40" s="26" t="s">
        <v>219</v>
      </c>
      <c r="E40" s="16" t="s">
        <v>38</v>
      </c>
      <c r="F40" s="70">
        <v>85000</v>
      </c>
      <c r="G40" s="77">
        <v>63751</v>
      </c>
      <c r="H40" s="71">
        <f t="shared" si="16"/>
        <v>2361</v>
      </c>
      <c r="I40" s="69">
        <f t="shared" si="15"/>
        <v>636</v>
      </c>
      <c r="J40" s="99">
        <f t="shared" si="13"/>
        <v>2997</v>
      </c>
      <c r="K40" s="106">
        <f t="shared" si="14"/>
        <v>61390</v>
      </c>
    </row>
    <row r="41" spans="1:11" ht="15.75">
      <c r="A41" s="15">
        <v>7</v>
      </c>
      <c r="B41" s="14" t="s">
        <v>156</v>
      </c>
      <c r="C41" s="16" t="s">
        <v>226</v>
      </c>
      <c r="D41" s="26" t="s">
        <v>243</v>
      </c>
      <c r="E41" s="16" t="s">
        <v>38</v>
      </c>
      <c r="F41" s="70">
        <v>150000</v>
      </c>
      <c r="G41" s="77">
        <v>112497</v>
      </c>
      <c r="H41" s="71">
        <f>ROUND(F41/36,0)</f>
        <v>4167</v>
      </c>
      <c r="I41" s="69">
        <f t="shared" si="15"/>
        <v>1122</v>
      </c>
      <c r="J41" s="99">
        <f t="shared" si="13"/>
        <v>5289</v>
      </c>
      <c r="K41" s="106">
        <f t="shared" si="14"/>
        <v>108330</v>
      </c>
    </row>
    <row r="42" spans="1:11" ht="15.75">
      <c r="A42" s="15">
        <v>8</v>
      </c>
      <c r="B42" s="14" t="s">
        <v>156</v>
      </c>
      <c r="C42" s="16" t="s">
        <v>157</v>
      </c>
      <c r="D42" s="26" t="s">
        <v>246</v>
      </c>
      <c r="E42" s="16" t="s">
        <v>38</v>
      </c>
      <c r="F42" s="70">
        <v>130000</v>
      </c>
      <c r="G42" s="77">
        <v>104723</v>
      </c>
      <c r="H42" s="71">
        <f>ROUND(F42/36,0)</f>
        <v>3611</v>
      </c>
      <c r="I42" s="69">
        <v>104</v>
      </c>
      <c r="J42" s="99">
        <f t="shared" si="13"/>
        <v>3715</v>
      </c>
      <c r="K42" s="106">
        <f t="shared" si="14"/>
        <v>101112</v>
      </c>
    </row>
    <row r="43" spans="1:11" ht="15.75">
      <c r="A43" s="15">
        <v>9</v>
      </c>
      <c r="B43" s="14" t="s">
        <v>120</v>
      </c>
      <c r="C43" s="16" t="s">
        <v>121</v>
      </c>
      <c r="D43" s="26" t="s">
        <v>136</v>
      </c>
      <c r="E43" s="16" t="s">
        <v>38</v>
      </c>
      <c r="F43" s="70">
        <v>100000</v>
      </c>
      <c r="G43" s="77">
        <v>56250</v>
      </c>
      <c r="H43" s="71">
        <f>ROUND(F43/32,0)</f>
        <v>3125</v>
      </c>
      <c r="I43" s="69">
        <f t="shared" si="15"/>
        <v>561</v>
      </c>
      <c r="J43" s="99">
        <f t="shared" si="13"/>
        <v>3686</v>
      </c>
      <c r="K43" s="106">
        <f t="shared" si="14"/>
        <v>53125</v>
      </c>
    </row>
    <row r="44" spans="1:11" ht="15.75">
      <c r="A44" s="15">
        <v>10</v>
      </c>
      <c r="B44" s="14" t="s">
        <v>120</v>
      </c>
      <c r="C44" s="16" t="s">
        <v>122</v>
      </c>
      <c r="D44" s="26" t="s">
        <v>123</v>
      </c>
      <c r="E44" s="16" t="s">
        <v>38</v>
      </c>
      <c r="F44" s="70">
        <v>90000</v>
      </c>
      <c r="G44" s="77">
        <v>55000</v>
      </c>
      <c r="H44" s="71">
        <f t="shared" ref="H44:H46" si="17">ROUND(F44/36,0)</f>
        <v>2500</v>
      </c>
      <c r="I44" s="69">
        <f t="shared" si="15"/>
        <v>548</v>
      </c>
      <c r="J44" s="99">
        <f t="shared" si="13"/>
        <v>3048</v>
      </c>
      <c r="K44" s="106">
        <f t="shared" si="14"/>
        <v>52500</v>
      </c>
    </row>
    <row r="45" spans="1:11" ht="15.75">
      <c r="A45" s="15">
        <v>11</v>
      </c>
      <c r="B45" s="14" t="s">
        <v>248</v>
      </c>
      <c r="C45" s="16" t="s">
        <v>249</v>
      </c>
      <c r="D45" s="26" t="s">
        <v>250</v>
      </c>
      <c r="E45" s="16" t="s">
        <v>38</v>
      </c>
      <c r="F45" s="70">
        <v>165000</v>
      </c>
      <c r="G45" s="77">
        <v>132919</v>
      </c>
      <c r="H45" s="71">
        <f t="shared" si="17"/>
        <v>4583</v>
      </c>
      <c r="I45" s="69">
        <f t="shared" si="15"/>
        <v>1326</v>
      </c>
      <c r="J45" s="99">
        <f t="shared" si="13"/>
        <v>5909</v>
      </c>
      <c r="K45" s="106">
        <f t="shared" si="14"/>
        <v>128336</v>
      </c>
    </row>
    <row r="46" spans="1:11" ht="15.75">
      <c r="A46" s="15">
        <v>12</v>
      </c>
      <c r="B46" s="14" t="s">
        <v>248</v>
      </c>
      <c r="C46" s="16" t="s">
        <v>251</v>
      </c>
      <c r="D46" s="26" t="s">
        <v>252</v>
      </c>
      <c r="E46" s="16" t="s">
        <v>38</v>
      </c>
      <c r="F46" s="70">
        <v>100000</v>
      </c>
      <c r="G46" s="77">
        <v>80554</v>
      </c>
      <c r="H46" s="71">
        <f t="shared" si="17"/>
        <v>2778</v>
      </c>
      <c r="I46" s="69">
        <f t="shared" si="15"/>
        <v>803</v>
      </c>
      <c r="J46" s="99">
        <f t="shared" si="13"/>
        <v>3581</v>
      </c>
      <c r="K46" s="106">
        <f t="shared" si="14"/>
        <v>77776</v>
      </c>
    </row>
    <row r="47" spans="1:11" ht="16.5">
      <c r="A47" s="15"/>
      <c r="B47" s="13" t="s">
        <v>4</v>
      </c>
      <c r="C47" s="20"/>
      <c r="D47" s="20"/>
      <c r="E47" s="20"/>
      <c r="F47" s="72">
        <f t="shared" ref="F47:K47" si="18">SUM(F35:F46)</f>
        <v>1355000</v>
      </c>
      <c r="G47" s="72">
        <f>SUM(G35:G46)</f>
        <v>930791</v>
      </c>
      <c r="H47" s="72">
        <f t="shared" si="18"/>
        <v>37985</v>
      </c>
      <c r="I47" s="72">
        <f>SUM(I35:I46)</f>
        <v>8342</v>
      </c>
      <c r="J47" s="72">
        <f>SUM(J35:J46)</f>
        <v>46327</v>
      </c>
      <c r="K47" s="72">
        <f t="shared" si="18"/>
        <v>892806</v>
      </c>
    </row>
    <row r="48" spans="1:11" ht="16.5">
      <c r="A48" s="28"/>
      <c r="B48" s="29"/>
      <c r="C48" s="30"/>
      <c r="D48" s="30"/>
      <c r="E48" s="30"/>
      <c r="F48" s="78"/>
      <c r="G48" s="79"/>
      <c r="H48" s="74"/>
      <c r="I48" s="80"/>
      <c r="J48" s="74"/>
      <c r="K48" s="55"/>
    </row>
    <row r="49" spans="1:11" ht="16.5">
      <c r="A49" s="28"/>
      <c r="B49" s="29" t="s">
        <v>11</v>
      </c>
      <c r="C49" s="30"/>
      <c r="D49" s="30"/>
      <c r="E49" s="30"/>
      <c r="F49" s="78"/>
      <c r="G49" s="79"/>
      <c r="H49" s="76"/>
      <c r="I49" s="80"/>
      <c r="J49" s="76"/>
      <c r="K49" s="55"/>
    </row>
    <row r="50" spans="1:11" ht="15.75">
      <c r="A50" s="15">
        <v>1</v>
      </c>
      <c r="B50" s="14" t="s">
        <v>12</v>
      </c>
      <c r="C50" s="16" t="s">
        <v>40</v>
      </c>
      <c r="D50" s="19">
        <v>110</v>
      </c>
      <c r="E50" s="16" t="s">
        <v>38</v>
      </c>
      <c r="F50" s="70">
        <v>175000</v>
      </c>
      <c r="G50" s="77">
        <v>77780</v>
      </c>
      <c r="H50" s="71">
        <f t="shared" ref="H50:H57" si="19">ROUND(F50/36,0)</f>
        <v>4861</v>
      </c>
      <c r="I50" s="69">
        <f>ROUND(G50*13%*28/365,0)</f>
        <v>776</v>
      </c>
      <c r="J50" s="99">
        <f t="shared" ref="J50:J60" si="20">SUM(H50:I50)</f>
        <v>5637</v>
      </c>
      <c r="K50" s="106">
        <f t="shared" ref="K50:K60" si="21">G50-H50</f>
        <v>72919</v>
      </c>
    </row>
    <row r="51" spans="1:11" ht="15.75">
      <c r="A51" s="15">
        <v>2</v>
      </c>
      <c r="B51" s="14" t="s">
        <v>12</v>
      </c>
      <c r="C51" s="16" t="s">
        <v>41</v>
      </c>
      <c r="D51" s="19">
        <v>111</v>
      </c>
      <c r="E51" s="16" t="s">
        <v>38</v>
      </c>
      <c r="F51" s="70">
        <v>165000</v>
      </c>
      <c r="G51" s="77">
        <v>73340</v>
      </c>
      <c r="H51" s="71">
        <f t="shared" si="19"/>
        <v>4583</v>
      </c>
      <c r="I51" s="69">
        <f t="shared" ref="I51:I60" si="22">ROUND(G51*13%*28/365,0)</f>
        <v>731</v>
      </c>
      <c r="J51" s="99">
        <f t="shared" si="20"/>
        <v>5314</v>
      </c>
      <c r="K51" s="106">
        <f t="shared" si="21"/>
        <v>68757</v>
      </c>
    </row>
    <row r="52" spans="1:11" ht="15.75">
      <c r="A52" s="15">
        <v>3</v>
      </c>
      <c r="B52" s="14" t="s">
        <v>11</v>
      </c>
      <c r="C52" s="16" t="s">
        <v>42</v>
      </c>
      <c r="D52" s="19">
        <v>112</v>
      </c>
      <c r="E52" s="16" t="s">
        <v>38</v>
      </c>
      <c r="F52" s="70">
        <v>125000</v>
      </c>
      <c r="G52" s="77">
        <v>55560</v>
      </c>
      <c r="H52" s="71">
        <f t="shared" si="19"/>
        <v>3472</v>
      </c>
      <c r="I52" s="69">
        <f t="shared" si="22"/>
        <v>554</v>
      </c>
      <c r="J52" s="99">
        <f t="shared" si="20"/>
        <v>4026</v>
      </c>
      <c r="K52" s="106">
        <f t="shared" si="21"/>
        <v>52088</v>
      </c>
    </row>
    <row r="53" spans="1:11" ht="15.75">
      <c r="A53" s="15">
        <v>4</v>
      </c>
      <c r="B53" s="14" t="s">
        <v>11</v>
      </c>
      <c r="C53" s="16" t="s">
        <v>43</v>
      </c>
      <c r="D53" s="19">
        <v>113</v>
      </c>
      <c r="E53" s="16" t="s">
        <v>38</v>
      </c>
      <c r="F53" s="70">
        <v>100000</v>
      </c>
      <c r="G53" s="77">
        <v>44440</v>
      </c>
      <c r="H53" s="71">
        <f t="shared" si="19"/>
        <v>2778</v>
      </c>
      <c r="I53" s="69">
        <f t="shared" si="22"/>
        <v>443</v>
      </c>
      <c r="J53" s="99">
        <f t="shared" si="20"/>
        <v>3221</v>
      </c>
      <c r="K53" s="106">
        <f t="shared" si="21"/>
        <v>41662</v>
      </c>
    </row>
    <row r="54" spans="1:11" ht="15.75">
      <c r="A54" s="15">
        <v>5</v>
      </c>
      <c r="B54" s="14" t="s">
        <v>11</v>
      </c>
      <c r="C54" s="16" t="s">
        <v>44</v>
      </c>
      <c r="D54" s="19">
        <v>114</v>
      </c>
      <c r="E54" s="16" t="s">
        <v>38</v>
      </c>
      <c r="F54" s="70">
        <v>40000</v>
      </c>
      <c r="G54" s="77">
        <v>3640</v>
      </c>
      <c r="H54" s="71">
        <f>ROUND(F54/22,0)</f>
        <v>1818</v>
      </c>
      <c r="I54" s="69">
        <f t="shared" si="22"/>
        <v>36</v>
      </c>
      <c r="J54" s="99">
        <f t="shared" si="20"/>
        <v>1854</v>
      </c>
      <c r="K54" s="106">
        <f t="shared" si="21"/>
        <v>1822</v>
      </c>
    </row>
    <row r="55" spans="1:11" ht="15.75">
      <c r="A55" s="15">
        <v>6</v>
      </c>
      <c r="B55" s="14" t="s">
        <v>11</v>
      </c>
      <c r="C55" s="16" t="s">
        <v>45</v>
      </c>
      <c r="D55" s="19">
        <v>116</v>
      </c>
      <c r="E55" s="16" t="s">
        <v>38</v>
      </c>
      <c r="F55" s="70">
        <v>125000</v>
      </c>
      <c r="G55" s="77">
        <v>55560</v>
      </c>
      <c r="H55" s="71">
        <f>ROUND(F55/36,0)</f>
        <v>3472</v>
      </c>
      <c r="I55" s="69">
        <f t="shared" si="22"/>
        <v>554</v>
      </c>
      <c r="J55" s="99">
        <f t="shared" si="20"/>
        <v>4026</v>
      </c>
      <c r="K55" s="106">
        <f t="shared" si="21"/>
        <v>52088</v>
      </c>
    </row>
    <row r="56" spans="1:11" ht="15.75">
      <c r="A56" s="15">
        <v>7</v>
      </c>
      <c r="B56" s="14" t="s">
        <v>11</v>
      </c>
      <c r="C56" s="16" t="s">
        <v>47</v>
      </c>
      <c r="D56" s="19">
        <v>124</v>
      </c>
      <c r="E56" s="16" t="s">
        <v>38</v>
      </c>
      <c r="F56" s="70">
        <v>50000</v>
      </c>
      <c r="G56" s="77">
        <v>22220</v>
      </c>
      <c r="H56" s="71">
        <f>ROUND(F56/36,0)</f>
        <v>1389</v>
      </c>
      <c r="I56" s="69">
        <f t="shared" si="22"/>
        <v>222</v>
      </c>
      <c r="J56" s="99">
        <f t="shared" si="20"/>
        <v>1611</v>
      </c>
      <c r="K56" s="106">
        <f t="shared" si="21"/>
        <v>20831</v>
      </c>
    </row>
    <row r="57" spans="1:11" ht="15.75">
      <c r="A57" s="15">
        <v>10</v>
      </c>
      <c r="B57" s="14" t="s">
        <v>13</v>
      </c>
      <c r="C57" s="16" t="s">
        <v>46</v>
      </c>
      <c r="D57" s="19">
        <v>117</v>
      </c>
      <c r="E57" s="16" t="s">
        <v>38</v>
      </c>
      <c r="F57" s="70">
        <v>100000</v>
      </c>
      <c r="G57" s="77">
        <v>44440</v>
      </c>
      <c r="H57" s="71">
        <f t="shared" si="19"/>
        <v>2778</v>
      </c>
      <c r="I57" s="69">
        <f t="shared" si="22"/>
        <v>443</v>
      </c>
      <c r="J57" s="99">
        <f t="shared" si="20"/>
        <v>3221</v>
      </c>
      <c r="K57" s="106">
        <f t="shared" si="21"/>
        <v>41662</v>
      </c>
    </row>
    <row r="58" spans="1:11" ht="15.75">
      <c r="A58" s="15">
        <v>11</v>
      </c>
      <c r="B58" s="14" t="s">
        <v>73</v>
      </c>
      <c r="C58" s="16" t="s">
        <v>74</v>
      </c>
      <c r="D58" s="19">
        <v>203</v>
      </c>
      <c r="E58" s="16" t="s">
        <v>38</v>
      </c>
      <c r="F58" s="70">
        <v>95000</v>
      </c>
      <c r="G58" s="77">
        <v>52776</v>
      </c>
      <c r="H58" s="71">
        <f>ROUND(F58/36,0)</f>
        <v>2639</v>
      </c>
      <c r="I58" s="69">
        <f t="shared" si="22"/>
        <v>526</v>
      </c>
      <c r="J58" s="99">
        <f t="shared" si="20"/>
        <v>3165</v>
      </c>
      <c r="K58" s="106">
        <f t="shared" si="21"/>
        <v>50137</v>
      </c>
    </row>
    <row r="59" spans="1:11" ht="15.75">
      <c r="A59" s="15">
        <v>12</v>
      </c>
      <c r="B59" s="14" t="s">
        <v>73</v>
      </c>
      <c r="C59" s="16" t="s">
        <v>214</v>
      </c>
      <c r="D59" s="19">
        <v>341</v>
      </c>
      <c r="E59" s="16" t="s">
        <v>38</v>
      </c>
      <c r="F59" s="70">
        <v>110000</v>
      </c>
      <c r="G59" s="77">
        <v>79430</v>
      </c>
      <c r="H59" s="71">
        <v>3057</v>
      </c>
      <c r="I59" s="69">
        <f t="shared" si="22"/>
        <v>792</v>
      </c>
      <c r="J59" s="99">
        <f t="shared" si="20"/>
        <v>3849</v>
      </c>
      <c r="K59" s="106">
        <f t="shared" si="21"/>
        <v>76373</v>
      </c>
    </row>
    <row r="60" spans="1:11" ht="15.75">
      <c r="A60" s="15">
        <v>13</v>
      </c>
      <c r="B60" s="14" t="s">
        <v>73</v>
      </c>
      <c r="C60" s="16" t="s">
        <v>96</v>
      </c>
      <c r="D60" s="19">
        <v>221</v>
      </c>
      <c r="E60" s="16" t="s">
        <v>38</v>
      </c>
      <c r="F60" s="70">
        <v>100000</v>
      </c>
      <c r="G60" s="77">
        <v>58330</v>
      </c>
      <c r="H60" s="71">
        <f>ROUND(F60/36,0)</f>
        <v>2778</v>
      </c>
      <c r="I60" s="69">
        <f t="shared" si="22"/>
        <v>582</v>
      </c>
      <c r="J60" s="99">
        <f t="shared" si="20"/>
        <v>3360</v>
      </c>
      <c r="K60" s="106">
        <f t="shared" si="21"/>
        <v>55552</v>
      </c>
    </row>
    <row r="61" spans="1:11" ht="16.5">
      <c r="A61" s="15"/>
      <c r="B61" s="13" t="s">
        <v>4</v>
      </c>
      <c r="C61" s="20"/>
      <c r="D61" s="20"/>
      <c r="E61" s="20"/>
      <c r="F61" s="72">
        <f t="shared" ref="F61" si="23">SUM(F50:F60)</f>
        <v>1185000</v>
      </c>
      <c r="G61" s="72">
        <f>SUM(G50:G60)</f>
        <v>567516</v>
      </c>
      <c r="H61" s="72">
        <f t="shared" ref="H61:K61" si="24">SUM(H50:H60)</f>
        <v>33625</v>
      </c>
      <c r="I61" s="72">
        <f t="shared" si="24"/>
        <v>5659</v>
      </c>
      <c r="J61" s="72">
        <f t="shared" si="24"/>
        <v>39284</v>
      </c>
      <c r="K61" s="72">
        <f t="shared" si="24"/>
        <v>533891</v>
      </c>
    </row>
    <row r="62" spans="1:11" ht="16.5">
      <c r="A62" s="28"/>
      <c r="B62" s="29"/>
      <c r="C62" s="30"/>
      <c r="D62" s="30"/>
      <c r="E62" s="30"/>
      <c r="F62" s="78"/>
      <c r="G62" s="79"/>
      <c r="H62" s="74"/>
      <c r="I62" s="80"/>
      <c r="J62" s="74"/>
      <c r="K62" s="55"/>
    </row>
    <row r="63" spans="1:11" ht="16.5">
      <c r="A63" s="28"/>
      <c r="B63" s="29" t="s">
        <v>14</v>
      </c>
      <c r="C63" s="30"/>
      <c r="D63" s="30"/>
      <c r="E63" s="30"/>
      <c r="F63" s="78"/>
      <c r="G63" s="79"/>
      <c r="H63" s="76"/>
      <c r="I63" s="94"/>
      <c r="J63" s="76"/>
      <c r="K63" s="55"/>
    </row>
    <row r="64" spans="1:11" ht="15.75">
      <c r="A64" s="15">
        <v>1</v>
      </c>
      <c r="B64" s="14" t="s">
        <v>14</v>
      </c>
      <c r="C64" s="16" t="s">
        <v>48</v>
      </c>
      <c r="D64" s="17">
        <v>138</v>
      </c>
      <c r="E64" s="16" t="s">
        <v>38</v>
      </c>
      <c r="F64" s="70">
        <v>100000</v>
      </c>
      <c r="G64" s="77">
        <v>47218</v>
      </c>
      <c r="H64" s="71">
        <f t="shared" ref="H64:H73" si="25">ROUND(F64/36,0)</f>
        <v>2778</v>
      </c>
      <c r="I64" s="69">
        <f>ROUND(G64*13%*28/365,0)</f>
        <v>471</v>
      </c>
      <c r="J64" s="99">
        <f t="shared" ref="J64:J73" si="26">SUM(H64:I64)</f>
        <v>3249</v>
      </c>
      <c r="K64" s="106">
        <f t="shared" ref="K64:K73" si="27">G64-H64</f>
        <v>44440</v>
      </c>
    </row>
    <row r="65" spans="1:11" ht="15.75">
      <c r="A65" s="15">
        <v>2</v>
      </c>
      <c r="B65" s="14" t="s">
        <v>14</v>
      </c>
      <c r="C65" s="16" t="s">
        <v>59</v>
      </c>
      <c r="D65" s="17">
        <v>152</v>
      </c>
      <c r="E65" s="16" t="s">
        <v>38</v>
      </c>
      <c r="F65" s="70">
        <v>55000</v>
      </c>
      <c r="G65" s="77">
        <v>27496</v>
      </c>
      <c r="H65" s="71">
        <f t="shared" si="25"/>
        <v>1528</v>
      </c>
      <c r="I65" s="69">
        <f t="shared" ref="I65:I73" si="28">ROUND(G65*13%*28/365,0)</f>
        <v>274</v>
      </c>
      <c r="J65" s="99">
        <f t="shared" si="26"/>
        <v>1802</v>
      </c>
      <c r="K65" s="106">
        <f t="shared" si="27"/>
        <v>25968</v>
      </c>
    </row>
    <row r="66" spans="1:11" ht="15.75">
      <c r="A66" s="15">
        <v>3</v>
      </c>
      <c r="B66" s="14" t="s">
        <v>15</v>
      </c>
      <c r="C66" s="16" t="s">
        <v>49</v>
      </c>
      <c r="D66" s="17">
        <v>175</v>
      </c>
      <c r="E66" s="16" t="s">
        <v>38</v>
      </c>
      <c r="F66" s="70">
        <v>75000</v>
      </c>
      <c r="G66" s="77">
        <v>39589</v>
      </c>
      <c r="H66" s="71">
        <f t="shared" si="25"/>
        <v>2083</v>
      </c>
      <c r="I66" s="69">
        <f t="shared" si="28"/>
        <v>395</v>
      </c>
      <c r="J66" s="99">
        <f t="shared" si="26"/>
        <v>2478</v>
      </c>
      <c r="K66" s="106">
        <f t="shared" si="27"/>
        <v>37506</v>
      </c>
    </row>
    <row r="67" spans="1:11" ht="15.75">
      <c r="A67" s="15">
        <v>4</v>
      </c>
      <c r="B67" s="14" t="s">
        <v>15</v>
      </c>
      <c r="C67" s="16" t="s">
        <v>51</v>
      </c>
      <c r="D67" s="17">
        <v>177</v>
      </c>
      <c r="E67" s="16" t="s">
        <v>38</v>
      </c>
      <c r="F67" s="70">
        <v>70000</v>
      </c>
      <c r="G67" s="77">
        <v>36952</v>
      </c>
      <c r="H67" s="71">
        <f t="shared" si="25"/>
        <v>1944</v>
      </c>
      <c r="I67" s="69">
        <f t="shared" si="28"/>
        <v>369</v>
      </c>
      <c r="J67" s="99">
        <f t="shared" si="26"/>
        <v>2313</v>
      </c>
      <c r="K67" s="106">
        <f t="shared" si="27"/>
        <v>35008</v>
      </c>
    </row>
    <row r="68" spans="1:11" ht="15.75">
      <c r="A68" s="15">
        <v>5</v>
      </c>
      <c r="B68" s="14" t="s">
        <v>15</v>
      </c>
      <c r="C68" s="16" t="s">
        <v>52</v>
      </c>
      <c r="D68" s="17">
        <v>178</v>
      </c>
      <c r="E68" s="16" t="s">
        <v>38</v>
      </c>
      <c r="F68" s="70">
        <v>95000</v>
      </c>
      <c r="G68" s="77">
        <v>50137</v>
      </c>
      <c r="H68" s="71">
        <f t="shared" si="25"/>
        <v>2639</v>
      </c>
      <c r="I68" s="69">
        <f t="shared" si="28"/>
        <v>500</v>
      </c>
      <c r="J68" s="99">
        <f t="shared" si="26"/>
        <v>3139</v>
      </c>
      <c r="K68" s="106">
        <f t="shared" si="27"/>
        <v>47498</v>
      </c>
    </row>
    <row r="69" spans="1:11" ht="15.75">
      <c r="A69" s="15">
        <v>6</v>
      </c>
      <c r="B69" s="14" t="s">
        <v>97</v>
      </c>
      <c r="C69" s="16" t="s">
        <v>99</v>
      </c>
      <c r="D69" s="17">
        <v>206</v>
      </c>
      <c r="E69" s="16" t="s">
        <v>38</v>
      </c>
      <c r="F69" s="70">
        <v>130000</v>
      </c>
      <c r="G69" s="77">
        <v>75831</v>
      </c>
      <c r="H69" s="71">
        <f t="shared" si="25"/>
        <v>3611</v>
      </c>
      <c r="I69" s="69">
        <f t="shared" si="28"/>
        <v>756</v>
      </c>
      <c r="J69" s="99">
        <f t="shared" si="26"/>
        <v>4367</v>
      </c>
      <c r="K69" s="106">
        <f t="shared" si="27"/>
        <v>72220</v>
      </c>
    </row>
    <row r="70" spans="1:11" ht="15.75">
      <c r="A70" s="15">
        <v>7</v>
      </c>
      <c r="B70" s="14" t="s">
        <v>97</v>
      </c>
      <c r="C70" s="16" t="s">
        <v>231</v>
      </c>
      <c r="D70" s="17">
        <v>356</v>
      </c>
      <c r="E70" s="16" t="s">
        <v>38</v>
      </c>
      <c r="F70" s="70">
        <v>99000</v>
      </c>
      <c r="G70" s="77">
        <v>72792</v>
      </c>
      <c r="H70" s="71">
        <f>ROUND(F70/34,0)</f>
        <v>2912</v>
      </c>
      <c r="I70" s="69">
        <f t="shared" si="28"/>
        <v>726</v>
      </c>
      <c r="J70" s="99">
        <f t="shared" si="26"/>
        <v>3638</v>
      </c>
      <c r="K70" s="106">
        <f t="shared" si="27"/>
        <v>69880</v>
      </c>
    </row>
    <row r="71" spans="1:11" ht="15.75">
      <c r="A71" s="15">
        <v>8</v>
      </c>
      <c r="B71" s="14" t="s">
        <v>117</v>
      </c>
      <c r="C71" s="16" t="s">
        <v>118</v>
      </c>
      <c r="D71" s="17">
        <v>242</v>
      </c>
      <c r="E71" s="16" t="s">
        <v>38</v>
      </c>
      <c r="F71" s="70">
        <v>85000</v>
      </c>
      <c r="G71" s="77">
        <v>51946</v>
      </c>
      <c r="H71" s="71">
        <f t="shared" si="25"/>
        <v>2361</v>
      </c>
      <c r="I71" s="69">
        <f t="shared" si="28"/>
        <v>518</v>
      </c>
      <c r="J71" s="99">
        <f t="shared" si="26"/>
        <v>2879</v>
      </c>
      <c r="K71" s="106">
        <f t="shared" si="27"/>
        <v>49585</v>
      </c>
    </row>
    <row r="72" spans="1:11" ht="15.75">
      <c r="A72" s="15">
        <v>9</v>
      </c>
      <c r="B72" s="14" t="s">
        <v>117</v>
      </c>
      <c r="C72" s="16" t="s">
        <v>119</v>
      </c>
      <c r="D72" s="17">
        <v>243</v>
      </c>
      <c r="E72" s="16" t="s">
        <v>38</v>
      </c>
      <c r="F72" s="70">
        <v>100000</v>
      </c>
      <c r="G72" s="77">
        <v>61108</v>
      </c>
      <c r="H72" s="71">
        <f t="shared" si="25"/>
        <v>2778</v>
      </c>
      <c r="I72" s="69">
        <f t="shared" si="28"/>
        <v>609</v>
      </c>
      <c r="J72" s="99">
        <f t="shared" si="26"/>
        <v>3387</v>
      </c>
      <c r="K72" s="106">
        <f t="shared" si="27"/>
        <v>58330</v>
      </c>
    </row>
    <row r="73" spans="1:11" ht="15.75">
      <c r="A73" s="15">
        <v>10</v>
      </c>
      <c r="B73" s="14" t="s">
        <v>117</v>
      </c>
      <c r="C73" s="16" t="s">
        <v>186</v>
      </c>
      <c r="D73" s="17">
        <v>307</v>
      </c>
      <c r="E73" s="16" t="s">
        <v>38</v>
      </c>
      <c r="F73" s="70">
        <v>190000</v>
      </c>
      <c r="G73" s="77">
        <v>126664</v>
      </c>
      <c r="H73" s="71">
        <f t="shared" si="25"/>
        <v>5278</v>
      </c>
      <c r="I73" s="69">
        <f t="shared" si="28"/>
        <v>1263</v>
      </c>
      <c r="J73" s="99">
        <f t="shared" si="26"/>
        <v>6541</v>
      </c>
      <c r="K73" s="106">
        <f t="shared" si="27"/>
        <v>121386</v>
      </c>
    </row>
    <row r="74" spans="1:11" ht="16.5">
      <c r="A74" s="14"/>
      <c r="B74" s="13" t="s">
        <v>4</v>
      </c>
      <c r="C74" s="20"/>
      <c r="D74" s="20"/>
      <c r="E74" s="20"/>
      <c r="F74" s="72">
        <f>SUM(F64:F73)</f>
        <v>999000</v>
      </c>
      <c r="G74" s="72">
        <f>SUM(G64:G73)</f>
        <v>589733</v>
      </c>
      <c r="H74" s="72">
        <f>SUM(H64:H73)</f>
        <v>27912</v>
      </c>
      <c r="I74" s="72">
        <f>SUM(I64:I73)</f>
        <v>5881</v>
      </c>
      <c r="J74" s="100">
        <f>SUM(H74:I74)</f>
        <v>33793</v>
      </c>
      <c r="K74" s="100">
        <f>SUM(K64:K73)</f>
        <v>561821</v>
      </c>
    </row>
    <row r="75" spans="1:11" ht="16.5">
      <c r="A75" s="34"/>
      <c r="B75" s="29"/>
      <c r="C75" s="30"/>
      <c r="D75" s="30"/>
      <c r="E75" s="30"/>
      <c r="F75" s="78"/>
      <c r="G75" s="79"/>
      <c r="H75" s="74"/>
      <c r="I75" s="80"/>
      <c r="J75" s="74"/>
      <c r="K75" s="55"/>
    </row>
    <row r="76" spans="1:11" ht="16.5">
      <c r="A76" s="34"/>
      <c r="B76" s="29" t="s">
        <v>16</v>
      </c>
      <c r="C76" s="30"/>
      <c r="D76" s="30"/>
      <c r="E76" s="30"/>
      <c r="F76" s="78"/>
      <c r="G76" s="79"/>
      <c r="H76" s="74"/>
      <c r="I76" s="80"/>
      <c r="J76" s="74"/>
      <c r="K76" s="55"/>
    </row>
    <row r="77" spans="1:11" ht="15.75">
      <c r="A77" s="14">
        <v>1</v>
      </c>
      <c r="B77" s="14" t="s">
        <v>17</v>
      </c>
      <c r="C77" s="16" t="s">
        <v>69</v>
      </c>
      <c r="D77" s="17">
        <v>142</v>
      </c>
      <c r="E77" s="16" t="s">
        <v>38</v>
      </c>
      <c r="F77" s="70">
        <v>140000</v>
      </c>
      <c r="G77" s="77">
        <v>69998</v>
      </c>
      <c r="H77" s="71">
        <f t="shared" ref="H77:H89" si="29">ROUND(F77/36,0)</f>
        <v>3889</v>
      </c>
      <c r="I77" s="69">
        <f>ROUND(G77*13%*28/365,0)</f>
        <v>698</v>
      </c>
      <c r="J77" s="99">
        <f t="shared" ref="J77:J90" si="30">SUM(H77:I77)</f>
        <v>4587</v>
      </c>
      <c r="K77" s="106">
        <f t="shared" ref="K77:K90" si="31">G77-H77</f>
        <v>66109</v>
      </c>
    </row>
    <row r="78" spans="1:11" ht="15.75">
      <c r="A78" s="14">
        <v>2</v>
      </c>
      <c r="B78" s="14" t="s">
        <v>17</v>
      </c>
      <c r="C78" s="16" t="s">
        <v>174</v>
      </c>
      <c r="D78" s="17">
        <v>299</v>
      </c>
      <c r="E78" s="16" t="s">
        <v>38</v>
      </c>
      <c r="F78" s="70">
        <v>200000</v>
      </c>
      <c r="G78" s="77">
        <v>131432</v>
      </c>
      <c r="H78" s="71">
        <f>ROUND(F78/35,0)</f>
        <v>5714</v>
      </c>
      <c r="I78" s="69">
        <f t="shared" ref="I78:I90" si="32">ROUND(G78*13%*28/365,0)</f>
        <v>1311</v>
      </c>
      <c r="J78" s="99">
        <f t="shared" si="30"/>
        <v>7025</v>
      </c>
      <c r="K78" s="106">
        <f t="shared" si="31"/>
        <v>125718</v>
      </c>
    </row>
    <row r="79" spans="1:11" ht="15.75">
      <c r="A79" s="14">
        <v>3</v>
      </c>
      <c r="B79" s="14" t="s">
        <v>17</v>
      </c>
      <c r="C79" s="16" t="s">
        <v>264</v>
      </c>
      <c r="D79" s="17">
        <v>389</v>
      </c>
      <c r="E79" s="16" t="s">
        <v>78</v>
      </c>
      <c r="F79" s="70">
        <v>260000</v>
      </c>
      <c r="G79" s="77">
        <v>231112</v>
      </c>
      <c r="H79" s="71">
        <v>7222</v>
      </c>
      <c r="I79" s="69">
        <f t="shared" si="32"/>
        <v>2305</v>
      </c>
      <c r="J79" s="99">
        <f>SUM(H79:I79)</f>
        <v>9527</v>
      </c>
      <c r="K79" s="106">
        <f t="shared" si="31"/>
        <v>223890</v>
      </c>
    </row>
    <row r="80" spans="1:11" ht="15.75">
      <c r="A80" s="14">
        <v>4</v>
      </c>
      <c r="B80" s="14" t="s">
        <v>187</v>
      </c>
      <c r="C80" s="16" t="s">
        <v>188</v>
      </c>
      <c r="D80" s="17">
        <v>312</v>
      </c>
      <c r="E80" s="16" t="s">
        <v>38</v>
      </c>
      <c r="F80" s="70">
        <v>135000</v>
      </c>
      <c r="G80" s="77">
        <v>90000</v>
      </c>
      <c r="H80" s="71">
        <f>ROUND(F80/36,0)</f>
        <v>3750</v>
      </c>
      <c r="I80" s="69">
        <f t="shared" si="32"/>
        <v>898</v>
      </c>
      <c r="J80" s="99">
        <f t="shared" si="30"/>
        <v>4648</v>
      </c>
      <c r="K80" s="106">
        <f t="shared" si="31"/>
        <v>86250</v>
      </c>
    </row>
    <row r="81" spans="1:11" ht="15.75">
      <c r="A81" s="14">
        <v>5</v>
      </c>
      <c r="B81" s="14" t="s">
        <v>187</v>
      </c>
      <c r="C81" s="16" t="s">
        <v>239</v>
      </c>
      <c r="D81" s="17">
        <v>360</v>
      </c>
      <c r="E81" s="16" t="s">
        <v>38</v>
      </c>
      <c r="F81" s="70">
        <v>125000</v>
      </c>
      <c r="G81" s="77">
        <v>97224</v>
      </c>
      <c r="H81" s="71">
        <f>ROUND(F81/36,0)</f>
        <v>3472</v>
      </c>
      <c r="I81" s="69">
        <f t="shared" si="32"/>
        <v>970</v>
      </c>
      <c r="J81" s="99">
        <f t="shared" si="30"/>
        <v>4442</v>
      </c>
      <c r="K81" s="106">
        <f t="shared" si="31"/>
        <v>93752</v>
      </c>
    </row>
    <row r="82" spans="1:11" ht="15.75">
      <c r="A82" s="14">
        <v>6</v>
      </c>
      <c r="B82" s="14" t="s">
        <v>187</v>
      </c>
      <c r="C82" s="16" t="s">
        <v>212</v>
      </c>
      <c r="D82" s="17">
        <v>331</v>
      </c>
      <c r="E82" s="16" t="s">
        <v>38</v>
      </c>
      <c r="F82" s="70">
        <v>120000</v>
      </c>
      <c r="G82" s="77">
        <v>86670</v>
      </c>
      <c r="H82" s="71">
        <v>3333</v>
      </c>
      <c r="I82" s="69">
        <f t="shared" si="32"/>
        <v>864</v>
      </c>
      <c r="J82" s="99">
        <f t="shared" si="30"/>
        <v>4197</v>
      </c>
      <c r="K82" s="106">
        <f t="shared" si="31"/>
        <v>83337</v>
      </c>
    </row>
    <row r="83" spans="1:11" ht="15.75">
      <c r="A83" s="14">
        <v>7</v>
      </c>
      <c r="B83" s="14" t="s">
        <v>62</v>
      </c>
      <c r="C83" s="16" t="s">
        <v>61</v>
      </c>
      <c r="D83" s="17">
        <v>188</v>
      </c>
      <c r="E83" s="16" t="s">
        <v>38</v>
      </c>
      <c r="F83" s="70">
        <v>100000</v>
      </c>
      <c r="G83" s="77">
        <v>55552</v>
      </c>
      <c r="H83" s="71">
        <f t="shared" si="29"/>
        <v>2778</v>
      </c>
      <c r="I83" s="69">
        <f t="shared" si="32"/>
        <v>554</v>
      </c>
      <c r="J83" s="99">
        <f t="shared" si="30"/>
        <v>3332</v>
      </c>
      <c r="K83" s="106">
        <f t="shared" si="31"/>
        <v>52774</v>
      </c>
    </row>
    <row r="84" spans="1:11" ht="15.75">
      <c r="A84" s="14">
        <v>8</v>
      </c>
      <c r="B84" s="14" t="s">
        <v>62</v>
      </c>
      <c r="C84" s="16" t="s">
        <v>63</v>
      </c>
      <c r="D84" s="17">
        <v>189</v>
      </c>
      <c r="E84" s="16" t="s">
        <v>38</v>
      </c>
      <c r="F84" s="70">
        <v>100000</v>
      </c>
      <c r="G84" s="77">
        <v>55552</v>
      </c>
      <c r="H84" s="71">
        <f t="shared" si="29"/>
        <v>2778</v>
      </c>
      <c r="I84" s="69">
        <f t="shared" si="32"/>
        <v>554</v>
      </c>
      <c r="J84" s="99">
        <f t="shared" si="30"/>
        <v>3332</v>
      </c>
      <c r="K84" s="106">
        <f t="shared" si="31"/>
        <v>52774</v>
      </c>
    </row>
    <row r="85" spans="1:11" ht="15.75">
      <c r="A85" s="14">
        <v>9</v>
      </c>
      <c r="B85" s="14" t="s">
        <v>62</v>
      </c>
      <c r="C85" s="16" t="s">
        <v>65</v>
      </c>
      <c r="D85" s="17">
        <v>194</v>
      </c>
      <c r="E85" s="16" t="s">
        <v>38</v>
      </c>
      <c r="F85" s="70">
        <v>60000</v>
      </c>
      <c r="G85" s="77">
        <v>33328</v>
      </c>
      <c r="H85" s="71">
        <f t="shared" si="29"/>
        <v>1667</v>
      </c>
      <c r="I85" s="69">
        <f t="shared" si="32"/>
        <v>332</v>
      </c>
      <c r="J85" s="99">
        <f t="shared" si="30"/>
        <v>1999</v>
      </c>
      <c r="K85" s="106">
        <f t="shared" si="31"/>
        <v>31661</v>
      </c>
    </row>
    <row r="86" spans="1:11" ht="15.75">
      <c r="A86" s="14">
        <v>10</v>
      </c>
      <c r="B86" s="14" t="s">
        <v>66</v>
      </c>
      <c r="C86" s="16" t="s">
        <v>67</v>
      </c>
      <c r="D86" s="17">
        <v>195</v>
      </c>
      <c r="E86" s="16" t="s">
        <v>38</v>
      </c>
      <c r="F86" s="70">
        <v>100000</v>
      </c>
      <c r="G86" s="77">
        <v>36000</v>
      </c>
      <c r="H86" s="71">
        <f>ROUND(F86/25,0)</f>
        <v>4000</v>
      </c>
      <c r="I86" s="69">
        <f t="shared" si="32"/>
        <v>359</v>
      </c>
      <c r="J86" s="99">
        <f t="shared" si="30"/>
        <v>4359</v>
      </c>
      <c r="K86" s="106">
        <f t="shared" si="31"/>
        <v>32000</v>
      </c>
    </row>
    <row r="87" spans="1:11" ht="15.75">
      <c r="A87" s="14">
        <v>11</v>
      </c>
      <c r="B87" s="14" t="s">
        <v>66</v>
      </c>
      <c r="C87" s="16" t="s">
        <v>68</v>
      </c>
      <c r="D87" s="17">
        <v>196</v>
      </c>
      <c r="E87" s="16" t="s">
        <v>38</v>
      </c>
      <c r="F87" s="70">
        <v>45000</v>
      </c>
      <c r="G87" s="77">
        <v>25000</v>
      </c>
      <c r="H87" s="71">
        <f t="shared" si="29"/>
        <v>1250</v>
      </c>
      <c r="I87" s="69">
        <f>ROUND(G87*13%*28/365,0)</f>
        <v>249</v>
      </c>
      <c r="J87" s="99">
        <f t="shared" si="30"/>
        <v>1499</v>
      </c>
      <c r="K87" s="106">
        <f t="shared" si="31"/>
        <v>23750</v>
      </c>
    </row>
    <row r="88" spans="1:11" ht="15.75">
      <c r="A88" s="14">
        <v>12</v>
      </c>
      <c r="B88" s="14" t="s">
        <v>66</v>
      </c>
      <c r="C88" s="16" t="s">
        <v>189</v>
      </c>
      <c r="D88" s="17">
        <v>313</v>
      </c>
      <c r="E88" s="16" t="s">
        <v>38</v>
      </c>
      <c r="F88" s="70">
        <v>195000</v>
      </c>
      <c r="G88" s="77">
        <v>129996</v>
      </c>
      <c r="H88" s="71">
        <f t="shared" si="29"/>
        <v>5417</v>
      </c>
      <c r="I88" s="69">
        <f t="shared" si="32"/>
        <v>1296</v>
      </c>
      <c r="J88" s="99">
        <f t="shared" si="30"/>
        <v>6713</v>
      </c>
      <c r="K88" s="106">
        <f t="shared" si="31"/>
        <v>124579</v>
      </c>
    </row>
    <row r="89" spans="1:11" ht="15.75">
      <c r="A89" s="14">
        <v>13</v>
      </c>
      <c r="B89" s="14" t="s">
        <v>100</v>
      </c>
      <c r="C89" s="16" t="s">
        <v>101</v>
      </c>
      <c r="D89" s="17">
        <v>214</v>
      </c>
      <c r="E89" s="16" t="s">
        <v>38</v>
      </c>
      <c r="F89" s="70">
        <v>100000</v>
      </c>
      <c r="G89" s="77">
        <v>58330</v>
      </c>
      <c r="H89" s="71">
        <f t="shared" si="29"/>
        <v>2778</v>
      </c>
      <c r="I89" s="69">
        <f t="shared" si="32"/>
        <v>582</v>
      </c>
      <c r="J89" s="99">
        <f t="shared" si="30"/>
        <v>3360</v>
      </c>
      <c r="K89" s="106">
        <f t="shared" si="31"/>
        <v>55552</v>
      </c>
    </row>
    <row r="90" spans="1:11" ht="15.75">
      <c r="A90" s="14">
        <v>14</v>
      </c>
      <c r="B90" s="14" t="s">
        <v>16</v>
      </c>
      <c r="C90" s="16" t="s">
        <v>256</v>
      </c>
      <c r="D90" s="17">
        <v>382</v>
      </c>
      <c r="E90" s="16" t="s">
        <v>38</v>
      </c>
      <c r="F90" s="70">
        <v>85000</v>
      </c>
      <c r="G90" s="77">
        <v>72855</v>
      </c>
      <c r="H90" s="71">
        <v>2429</v>
      </c>
      <c r="I90" s="69">
        <f t="shared" si="32"/>
        <v>727</v>
      </c>
      <c r="J90" s="99">
        <f t="shared" si="30"/>
        <v>3156</v>
      </c>
      <c r="K90" s="108">
        <f t="shared" si="31"/>
        <v>70426</v>
      </c>
    </row>
    <row r="91" spans="1:11" ht="16.5">
      <c r="A91" s="27"/>
      <c r="B91" s="13" t="s">
        <v>4</v>
      </c>
      <c r="C91" s="20"/>
      <c r="D91" s="20"/>
      <c r="E91" s="20"/>
      <c r="F91" s="72">
        <f t="shared" ref="F91:K91" si="33">SUM(F77:F90)</f>
        <v>1765000</v>
      </c>
      <c r="G91" s="72">
        <f t="shared" si="33"/>
        <v>1173049</v>
      </c>
      <c r="H91" s="72">
        <f t="shared" si="33"/>
        <v>50477</v>
      </c>
      <c r="I91" s="72">
        <f t="shared" si="33"/>
        <v>11699</v>
      </c>
      <c r="J91" s="100">
        <f t="shared" si="33"/>
        <v>62176</v>
      </c>
      <c r="K91" s="100">
        <f t="shared" si="33"/>
        <v>1122572</v>
      </c>
    </row>
    <row r="92" spans="1:11" ht="16.5">
      <c r="A92" s="37"/>
      <c r="B92" s="29"/>
      <c r="C92" s="30"/>
      <c r="D92" s="30"/>
      <c r="E92" s="30"/>
      <c r="F92" s="78"/>
      <c r="G92" s="79"/>
      <c r="H92" s="74"/>
      <c r="I92" s="80"/>
      <c r="J92" s="74"/>
      <c r="K92" s="55"/>
    </row>
    <row r="93" spans="1:11" ht="16.5">
      <c r="A93" s="34"/>
      <c r="B93" s="29" t="s">
        <v>282</v>
      </c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6.5">
      <c r="A94" s="14">
        <v>1</v>
      </c>
      <c r="B94" s="67" t="s">
        <v>84</v>
      </c>
      <c r="C94" s="16" t="s">
        <v>283</v>
      </c>
      <c r="D94" s="22">
        <v>346</v>
      </c>
      <c r="E94" s="22" t="s">
        <v>78</v>
      </c>
      <c r="F94" s="85">
        <v>60000</v>
      </c>
      <c r="G94" s="77">
        <v>44997</v>
      </c>
      <c r="H94" s="71">
        <f>ROUND(F94/36,0)</f>
        <v>1667</v>
      </c>
      <c r="I94" s="69">
        <f>ROUND(G94*13%*28/365,0)</f>
        <v>449</v>
      </c>
      <c r="J94" s="104">
        <f>SUM(H94:I94)</f>
        <v>2116</v>
      </c>
      <c r="K94" s="106">
        <f t="shared" ref="K94" si="34">G94-H94</f>
        <v>43330</v>
      </c>
    </row>
    <row r="95" spans="1:11" ht="16.5">
      <c r="A95" s="14"/>
      <c r="B95" s="67"/>
      <c r="C95" s="16"/>
      <c r="D95" s="22"/>
      <c r="E95" s="22"/>
      <c r="F95" s="85"/>
      <c r="G95" s="77"/>
      <c r="H95" s="71"/>
      <c r="I95" s="69"/>
      <c r="J95" s="104"/>
      <c r="K95" s="106"/>
    </row>
    <row r="96" spans="1:11" ht="16.5">
      <c r="A96" s="34"/>
      <c r="B96" s="56" t="s">
        <v>4</v>
      </c>
      <c r="C96" s="30"/>
      <c r="D96" s="30"/>
      <c r="E96" s="30"/>
      <c r="F96" s="97">
        <f t="shared" ref="F96:K96" si="35">SUM(F94:F95)</f>
        <v>60000</v>
      </c>
      <c r="G96" s="97">
        <f t="shared" si="35"/>
        <v>44997</v>
      </c>
      <c r="H96" s="72">
        <f t="shared" si="35"/>
        <v>1667</v>
      </c>
      <c r="I96" s="72">
        <f t="shared" si="35"/>
        <v>449</v>
      </c>
      <c r="J96" s="72">
        <f t="shared" si="35"/>
        <v>2116</v>
      </c>
      <c r="K96" s="131">
        <f t="shared" si="35"/>
        <v>43330</v>
      </c>
    </row>
    <row r="97" spans="1:11" ht="16.5">
      <c r="A97" s="37"/>
      <c r="B97" s="29"/>
      <c r="C97" s="30"/>
      <c r="D97" s="30"/>
      <c r="E97" s="30"/>
      <c r="F97" s="78"/>
      <c r="G97" s="79"/>
      <c r="H97" s="74"/>
      <c r="I97" s="80"/>
      <c r="J97" s="74"/>
      <c r="K97" s="55"/>
    </row>
    <row r="98" spans="1:11" ht="16.5">
      <c r="A98" s="37"/>
      <c r="B98" s="29" t="s">
        <v>18</v>
      </c>
      <c r="C98" s="30"/>
      <c r="D98" s="30"/>
      <c r="E98" s="30"/>
      <c r="F98" s="78"/>
      <c r="G98" s="79"/>
      <c r="H98" s="76"/>
      <c r="I98" s="80"/>
      <c r="J98" s="76"/>
      <c r="K98" s="55"/>
    </row>
    <row r="99" spans="1:11" ht="15.75">
      <c r="A99" s="27">
        <v>1</v>
      </c>
      <c r="B99" s="14" t="s">
        <v>19</v>
      </c>
      <c r="C99" s="16" t="s">
        <v>60</v>
      </c>
      <c r="D99" s="17">
        <v>153</v>
      </c>
      <c r="E99" s="16" t="s">
        <v>38</v>
      </c>
      <c r="F99" s="77">
        <v>55000</v>
      </c>
      <c r="G99" s="77">
        <v>5500</v>
      </c>
      <c r="H99" s="71">
        <f>ROUND(F99/20,0)</f>
        <v>2750</v>
      </c>
      <c r="I99" s="69">
        <f>ROUND(G99*13%*28/365,0)</f>
        <v>55</v>
      </c>
      <c r="J99" s="99">
        <f t="shared" ref="J99:J106" si="36">SUM(H99:I99)</f>
        <v>2805</v>
      </c>
      <c r="K99" s="106">
        <f t="shared" ref="K99:K106" si="37">G99-H99</f>
        <v>2750</v>
      </c>
    </row>
    <row r="100" spans="1:11" ht="15.75">
      <c r="A100" s="27">
        <v>2</v>
      </c>
      <c r="B100" s="14" t="s">
        <v>19</v>
      </c>
      <c r="C100" s="16" t="s">
        <v>54</v>
      </c>
      <c r="D100" s="17">
        <v>154</v>
      </c>
      <c r="E100" s="16" t="s">
        <v>38</v>
      </c>
      <c r="F100" s="77">
        <v>85000</v>
      </c>
      <c r="G100" s="77">
        <v>15448</v>
      </c>
      <c r="H100" s="71">
        <f>ROUND(F100/22,0)</f>
        <v>3864</v>
      </c>
      <c r="I100" s="69">
        <f t="shared" ref="I100:I106" si="38">ROUND(G100*13%*28/365,0)</f>
        <v>154</v>
      </c>
      <c r="J100" s="99">
        <f t="shared" si="36"/>
        <v>4018</v>
      </c>
      <c r="K100" s="106">
        <f t="shared" si="37"/>
        <v>11584</v>
      </c>
    </row>
    <row r="101" spans="1:11" ht="15.75">
      <c r="A101" s="27">
        <v>3</v>
      </c>
      <c r="B101" s="14" t="s">
        <v>18</v>
      </c>
      <c r="C101" s="16" t="s">
        <v>192</v>
      </c>
      <c r="D101" s="17">
        <v>315</v>
      </c>
      <c r="E101" s="16" t="s">
        <v>38</v>
      </c>
      <c r="F101" s="77">
        <v>100000</v>
      </c>
      <c r="G101" s="77">
        <v>66664</v>
      </c>
      <c r="H101" s="71">
        <f>ROUND(F101/36,0)</f>
        <v>2778</v>
      </c>
      <c r="I101" s="69">
        <f t="shared" si="38"/>
        <v>665</v>
      </c>
      <c r="J101" s="99">
        <f t="shared" si="36"/>
        <v>3443</v>
      </c>
      <c r="K101" s="106">
        <f t="shared" si="37"/>
        <v>63886</v>
      </c>
    </row>
    <row r="102" spans="1:11" ht="15.75">
      <c r="A102" s="27">
        <v>4</v>
      </c>
      <c r="B102" s="14" t="s">
        <v>18</v>
      </c>
      <c r="C102" s="16" t="s">
        <v>193</v>
      </c>
      <c r="D102" s="17">
        <v>316</v>
      </c>
      <c r="E102" s="16" t="s">
        <v>38</v>
      </c>
      <c r="F102" s="77">
        <v>65000</v>
      </c>
      <c r="G102" s="77">
        <v>43328</v>
      </c>
      <c r="H102" s="71">
        <f>ROUND(F102/36,0)</f>
        <v>1806</v>
      </c>
      <c r="I102" s="69">
        <f t="shared" si="38"/>
        <v>432</v>
      </c>
      <c r="J102" s="99">
        <f t="shared" si="36"/>
        <v>2238</v>
      </c>
      <c r="K102" s="106">
        <f t="shared" si="37"/>
        <v>41522</v>
      </c>
    </row>
    <row r="103" spans="1:11" ht="15.75">
      <c r="A103" s="27">
        <v>5</v>
      </c>
      <c r="B103" s="14" t="s">
        <v>222</v>
      </c>
      <c r="C103" s="16" t="s">
        <v>223</v>
      </c>
      <c r="D103" s="17">
        <v>350</v>
      </c>
      <c r="E103" s="16" t="s">
        <v>38</v>
      </c>
      <c r="F103" s="77">
        <v>90000</v>
      </c>
      <c r="G103" s="77">
        <v>67500</v>
      </c>
      <c r="H103" s="71">
        <f>ROUND(F103/36,0)</f>
        <v>2500</v>
      </c>
      <c r="I103" s="69">
        <f t="shared" si="38"/>
        <v>673</v>
      </c>
      <c r="J103" s="99">
        <f t="shared" si="36"/>
        <v>3173</v>
      </c>
      <c r="K103" s="106">
        <f t="shared" si="37"/>
        <v>65000</v>
      </c>
    </row>
    <row r="104" spans="1:11" ht="15.75">
      <c r="A104" s="27">
        <v>6</v>
      </c>
      <c r="B104" s="14" t="s">
        <v>71</v>
      </c>
      <c r="C104" s="16" t="s">
        <v>196</v>
      </c>
      <c r="D104" s="17">
        <v>318</v>
      </c>
      <c r="E104" s="16" t="s">
        <v>38</v>
      </c>
      <c r="F104" s="77">
        <v>40000</v>
      </c>
      <c r="G104" s="77">
        <v>21544</v>
      </c>
      <c r="H104" s="71">
        <f>ROUND(F104/26,0)</f>
        <v>1538</v>
      </c>
      <c r="I104" s="69">
        <f t="shared" si="38"/>
        <v>215</v>
      </c>
      <c r="J104" s="99">
        <f t="shared" si="36"/>
        <v>1753</v>
      </c>
      <c r="K104" s="106">
        <f t="shared" si="37"/>
        <v>20006</v>
      </c>
    </row>
    <row r="105" spans="1:11" ht="15.75">
      <c r="A105" s="27">
        <v>7</v>
      </c>
      <c r="B105" s="14" t="s">
        <v>71</v>
      </c>
      <c r="C105" s="16" t="s">
        <v>72</v>
      </c>
      <c r="D105" s="17">
        <v>197</v>
      </c>
      <c r="E105" s="16" t="s">
        <v>38</v>
      </c>
      <c r="F105" s="77">
        <v>90000</v>
      </c>
      <c r="G105" s="77">
        <v>18537</v>
      </c>
      <c r="H105" s="71">
        <v>976</v>
      </c>
      <c r="I105" s="69">
        <f t="shared" si="38"/>
        <v>185</v>
      </c>
      <c r="J105" s="99">
        <f t="shared" si="36"/>
        <v>1161</v>
      </c>
      <c r="K105" s="106">
        <f t="shared" si="37"/>
        <v>17561</v>
      </c>
    </row>
    <row r="106" spans="1:11" ht="15.75">
      <c r="A106" s="27">
        <v>8</v>
      </c>
      <c r="B106" s="14" t="s">
        <v>71</v>
      </c>
      <c r="C106" s="16" t="s">
        <v>172</v>
      </c>
      <c r="D106" s="17">
        <v>297</v>
      </c>
      <c r="E106" s="16" t="s">
        <v>38</v>
      </c>
      <c r="F106" s="77">
        <v>90000</v>
      </c>
      <c r="G106" s="77">
        <v>48456</v>
      </c>
      <c r="H106" s="71">
        <f>ROUND(F106/26,0)</f>
        <v>3462</v>
      </c>
      <c r="I106" s="69">
        <f t="shared" si="38"/>
        <v>483</v>
      </c>
      <c r="J106" s="99">
        <f t="shared" si="36"/>
        <v>3945</v>
      </c>
      <c r="K106" s="106">
        <f t="shared" si="37"/>
        <v>44994</v>
      </c>
    </row>
    <row r="107" spans="1:11" ht="16.5">
      <c r="A107" s="14"/>
      <c r="B107" s="13" t="s">
        <v>4</v>
      </c>
      <c r="C107" s="20"/>
      <c r="D107" s="20"/>
      <c r="E107" s="20"/>
      <c r="F107" s="72">
        <f t="shared" ref="F107:K107" si="39">SUM(F99:F106)</f>
        <v>615000</v>
      </c>
      <c r="G107" s="72">
        <f t="shared" si="39"/>
        <v>286977</v>
      </c>
      <c r="H107" s="72">
        <f t="shared" si="39"/>
        <v>19674</v>
      </c>
      <c r="I107" s="72">
        <f t="shared" si="39"/>
        <v>2862</v>
      </c>
      <c r="J107" s="100">
        <f t="shared" si="39"/>
        <v>22536</v>
      </c>
      <c r="K107" s="100">
        <f t="shared" si="39"/>
        <v>267303</v>
      </c>
    </row>
    <row r="108" spans="1:11" ht="16.5">
      <c r="A108" s="34"/>
      <c r="B108" s="29"/>
      <c r="C108" s="30"/>
      <c r="D108" s="30"/>
      <c r="E108" s="30"/>
      <c r="F108" s="78"/>
      <c r="G108" s="79"/>
      <c r="H108" s="74"/>
      <c r="I108" s="80"/>
      <c r="J108" s="74"/>
      <c r="K108" s="55"/>
    </row>
    <row r="109" spans="1:11" ht="16.5">
      <c r="A109" s="34"/>
      <c r="B109" s="29" t="s">
        <v>79</v>
      </c>
      <c r="C109" s="30"/>
      <c r="D109" s="48"/>
      <c r="E109" s="30"/>
      <c r="F109" s="86"/>
      <c r="G109" s="79"/>
      <c r="H109" s="74"/>
      <c r="I109" s="80"/>
      <c r="J109" s="74"/>
      <c r="K109" s="55"/>
    </row>
    <row r="110" spans="1:11" ht="15.75">
      <c r="A110" s="14">
        <v>1</v>
      </c>
      <c r="B110" s="14" t="s">
        <v>79</v>
      </c>
      <c r="C110" s="16" t="s">
        <v>80</v>
      </c>
      <c r="D110" s="52">
        <v>191</v>
      </c>
      <c r="E110" s="16" t="s">
        <v>78</v>
      </c>
      <c r="F110" s="85">
        <v>100000</v>
      </c>
      <c r="G110" s="77">
        <v>52944</v>
      </c>
      <c r="H110" s="71">
        <f>ROUND(F110/34,0)</f>
        <v>2941</v>
      </c>
      <c r="I110" s="69">
        <f>ROUND(G110*13%*28/365,0)</f>
        <v>528</v>
      </c>
      <c r="J110" s="99">
        <f>SUM(H110:I110)</f>
        <v>3469</v>
      </c>
      <c r="K110" s="106">
        <f t="shared" ref="K110:K121" si="40">G110-H110</f>
        <v>50003</v>
      </c>
    </row>
    <row r="111" spans="1:11" ht="15.75">
      <c r="A111" s="14">
        <v>2</v>
      </c>
      <c r="B111" s="14" t="s">
        <v>79</v>
      </c>
      <c r="C111" s="16" t="s">
        <v>240</v>
      </c>
      <c r="D111" s="52">
        <v>361</v>
      </c>
      <c r="E111" s="16" t="s">
        <v>78</v>
      </c>
      <c r="F111" s="85">
        <v>100000</v>
      </c>
      <c r="G111" s="77">
        <v>76472</v>
      </c>
      <c r="H111" s="71">
        <f>ROUND(F111/34,0)</f>
        <v>2941</v>
      </c>
      <c r="I111" s="69">
        <f t="shared" ref="I111:I121" si="41">ROUND(G111*13%*28/365,0)</f>
        <v>763</v>
      </c>
      <c r="J111" s="99">
        <f t="shared" ref="J111:J121" si="42">SUM(H111:I111)</f>
        <v>3704</v>
      </c>
      <c r="K111" s="106">
        <f t="shared" si="40"/>
        <v>73531</v>
      </c>
    </row>
    <row r="112" spans="1:11" ht="15.75">
      <c r="A112" s="14">
        <v>3</v>
      </c>
      <c r="B112" s="14" t="s">
        <v>79</v>
      </c>
      <c r="C112" s="16" t="s">
        <v>104</v>
      </c>
      <c r="D112" s="52">
        <v>216</v>
      </c>
      <c r="E112" s="16" t="s">
        <v>78</v>
      </c>
      <c r="F112" s="85">
        <v>75000</v>
      </c>
      <c r="G112" s="77">
        <v>43755</v>
      </c>
      <c r="H112" s="71">
        <f>ROUND(F112/36,0)</f>
        <v>2083</v>
      </c>
      <c r="I112" s="69">
        <f t="shared" si="41"/>
        <v>436</v>
      </c>
      <c r="J112" s="99">
        <f t="shared" si="42"/>
        <v>2519</v>
      </c>
      <c r="K112" s="106">
        <f t="shared" si="40"/>
        <v>41672</v>
      </c>
    </row>
    <row r="113" spans="1:11" ht="15.75">
      <c r="A113" s="14">
        <v>4</v>
      </c>
      <c r="B113" s="14" t="s">
        <v>79</v>
      </c>
      <c r="C113" s="16" t="s">
        <v>124</v>
      </c>
      <c r="D113" s="52">
        <v>246</v>
      </c>
      <c r="E113" s="16" t="s">
        <v>78</v>
      </c>
      <c r="F113" s="85">
        <v>75000</v>
      </c>
      <c r="G113" s="77">
        <v>45838</v>
      </c>
      <c r="H113" s="71">
        <f>ROUND(F113/36,0)</f>
        <v>2083</v>
      </c>
      <c r="I113" s="69">
        <f t="shared" si="41"/>
        <v>457</v>
      </c>
      <c r="J113" s="99">
        <f t="shared" si="42"/>
        <v>2540</v>
      </c>
      <c r="K113" s="106">
        <f t="shared" si="40"/>
        <v>43755</v>
      </c>
    </row>
    <row r="114" spans="1:11" ht="15.75">
      <c r="A114" s="14">
        <v>5</v>
      </c>
      <c r="B114" s="14" t="s">
        <v>79</v>
      </c>
      <c r="C114" s="16" t="s">
        <v>135</v>
      </c>
      <c r="D114" s="52">
        <v>202</v>
      </c>
      <c r="E114" s="16" t="s">
        <v>78</v>
      </c>
      <c r="F114" s="85">
        <v>50000</v>
      </c>
      <c r="G114" s="70">
        <v>12500</v>
      </c>
      <c r="H114" s="71">
        <f>ROUND(F114/20,0)</f>
        <v>2500</v>
      </c>
      <c r="I114" s="69">
        <f t="shared" si="41"/>
        <v>125</v>
      </c>
      <c r="J114" s="99">
        <f t="shared" si="42"/>
        <v>2625</v>
      </c>
      <c r="K114" s="106">
        <f t="shared" si="40"/>
        <v>10000</v>
      </c>
    </row>
    <row r="115" spans="1:11" ht="15.75">
      <c r="A115" s="14">
        <v>6</v>
      </c>
      <c r="B115" s="14" t="s">
        <v>79</v>
      </c>
      <c r="C115" s="16" t="s">
        <v>257</v>
      </c>
      <c r="D115" s="52">
        <v>377</v>
      </c>
      <c r="E115" s="16" t="s">
        <v>78</v>
      </c>
      <c r="F115" s="85">
        <v>44000</v>
      </c>
      <c r="G115" s="70">
        <v>37890</v>
      </c>
      <c r="H115" s="71">
        <v>1222</v>
      </c>
      <c r="I115" s="69">
        <f t="shared" si="41"/>
        <v>378</v>
      </c>
      <c r="J115" s="99">
        <f t="shared" si="42"/>
        <v>1600</v>
      </c>
      <c r="K115" s="106">
        <f t="shared" si="40"/>
        <v>36668</v>
      </c>
    </row>
    <row r="116" spans="1:11" ht="15.75">
      <c r="A116" s="14">
        <v>7</v>
      </c>
      <c r="B116" s="14" t="s">
        <v>103</v>
      </c>
      <c r="C116" s="16" t="s">
        <v>107</v>
      </c>
      <c r="D116" s="52">
        <v>217</v>
      </c>
      <c r="E116" s="16" t="s">
        <v>78</v>
      </c>
      <c r="F116" s="85">
        <v>100000</v>
      </c>
      <c r="G116" s="77">
        <v>54791</v>
      </c>
      <c r="H116" s="71">
        <f>ROUND(F116/36,0)</f>
        <v>2778</v>
      </c>
      <c r="I116" s="69">
        <f t="shared" si="41"/>
        <v>546</v>
      </c>
      <c r="J116" s="99">
        <f t="shared" si="42"/>
        <v>3324</v>
      </c>
      <c r="K116" s="106">
        <f t="shared" si="40"/>
        <v>52013</v>
      </c>
    </row>
    <row r="117" spans="1:11" ht="15.75">
      <c r="A117" s="14">
        <v>8</v>
      </c>
      <c r="B117" s="14" t="s">
        <v>103</v>
      </c>
      <c r="C117" s="16" t="s">
        <v>105</v>
      </c>
      <c r="D117" s="52">
        <v>218</v>
      </c>
      <c r="E117" s="16" t="s">
        <v>78</v>
      </c>
      <c r="F117" s="85">
        <v>100000</v>
      </c>
      <c r="G117" s="77">
        <v>54791</v>
      </c>
      <c r="H117" s="71">
        <f t="shared" ref="H117:H121" si="43">ROUND(F117/36,0)</f>
        <v>2778</v>
      </c>
      <c r="I117" s="69">
        <f t="shared" si="41"/>
        <v>546</v>
      </c>
      <c r="J117" s="99">
        <f t="shared" si="42"/>
        <v>3324</v>
      </c>
      <c r="K117" s="106">
        <f t="shared" si="40"/>
        <v>52013</v>
      </c>
    </row>
    <row r="118" spans="1:11" ht="15.75">
      <c r="A118" s="14">
        <v>9</v>
      </c>
      <c r="B118" s="14" t="s">
        <v>224</v>
      </c>
      <c r="C118" s="16" t="s">
        <v>225</v>
      </c>
      <c r="D118" s="52">
        <v>351</v>
      </c>
      <c r="E118" s="16" t="s">
        <v>78</v>
      </c>
      <c r="F118" s="85">
        <v>140000</v>
      </c>
      <c r="G118" s="77">
        <v>104999</v>
      </c>
      <c r="H118" s="71">
        <f t="shared" si="43"/>
        <v>3889</v>
      </c>
      <c r="I118" s="69">
        <f t="shared" si="41"/>
        <v>1047</v>
      </c>
      <c r="J118" s="99">
        <f t="shared" si="42"/>
        <v>4936</v>
      </c>
      <c r="K118" s="106">
        <f t="shared" si="40"/>
        <v>101110</v>
      </c>
    </row>
    <row r="119" spans="1:11" ht="15.75">
      <c r="A119" s="14">
        <v>10</v>
      </c>
      <c r="B119" s="14" t="s">
        <v>132</v>
      </c>
      <c r="C119" s="16" t="s">
        <v>133</v>
      </c>
      <c r="D119" s="52">
        <v>250</v>
      </c>
      <c r="E119" s="16" t="s">
        <v>78</v>
      </c>
      <c r="F119" s="85">
        <v>125000</v>
      </c>
      <c r="G119" s="77">
        <v>76392</v>
      </c>
      <c r="H119" s="71">
        <f t="shared" si="43"/>
        <v>3472</v>
      </c>
      <c r="I119" s="69">
        <f t="shared" si="41"/>
        <v>762</v>
      </c>
      <c r="J119" s="99">
        <f t="shared" si="42"/>
        <v>4234</v>
      </c>
      <c r="K119" s="106">
        <f t="shared" si="40"/>
        <v>72920</v>
      </c>
    </row>
    <row r="120" spans="1:11" ht="15.75">
      <c r="A120" s="14">
        <v>11</v>
      </c>
      <c r="B120" s="14" t="s">
        <v>132</v>
      </c>
      <c r="C120" s="16" t="s">
        <v>139</v>
      </c>
      <c r="D120" s="52">
        <v>254</v>
      </c>
      <c r="E120" s="16" t="s">
        <v>78</v>
      </c>
      <c r="F120" s="85">
        <v>140000</v>
      </c>
      <c r="G120" s="77">
        <v>85554</v>
      </c>
      <c r="H120" s="71">
        <f t="shared" si="43"/>
        <v>3889</v>
      </c>
      <c r="I120" s="69">
        <f t="shared" si="41"/>
        <v>853</v>
      </c>
      <c r="J120" s="99">
        <f t="shared" si="42"/>
        <v>4742</v>
      </c>
      <c r="K120" s="106">
        <f t="shared" si="40"/>
        <v>81665</v>
      </c>
    </row>
    <row r="121" spans="1:11" ht="15.75">
      <c r="A121" s="14">
        <v>12</v>
      </c>
      <c r="B121" s="14" t="s">
        <v>266</v>
      </c>
      <c r="C121" s="16" t="s">
        <v>263</v>
      </c>
      <c r="D121" s="52">
        <v>387</v>
      </c>
      <c r="E121" s="16" t="s">
        <v>78</v>
      </c>
      <c r="F121" s="85">
        <v>85000</v>
      </c>
      <c r="G121" s="77">
        <v>75556</v>
      </c>
      <c r="H121" s="71">
        <f t="shared" si="43"/>
        <v>2361</v>
      </c>
      <c r="I121" s="69">
        <f t="shared" si="41"/>
        <v>753</v>
      </c>
      <c r="J121" s="99">
        <f t="shared" si="42"/>
        <v>3114</v>
      </c>
      <c r="K121" s="106">
        <f t="shared" si="40"/>
        <v>73195</v>
      </c>
    </row>
    <row r="122" spans="1:11" ht="15.75">
      <c r="A122" s="14">
        <v>13</v>
      </c>
      <c r="B122" s="14" t="s">
        <v>266</v>
      </c>
      <c r="C122" s="16" t="s">
        <v>288</v>
      </c>
      <c r="D122" s="52">
        <v>415</v>
      </c>
      <c r="E122" s="16" t="s">
        <v>78</v>
      </c>
      <c r="F122" s="85">
        <v>90000</v>
      </c>
      <c r="G122" s="77">
        <v>90000</v>
      </c>
      <c r="H122" s="71">
        <v>5625</v>
      </c>
      <c r="I122" s="69">
        <v>1219</v>
      </c>
      <c r="J122" s="99">
        <f t="shared" ref="J122" si="44">SUM(H122:I122)</f>
        <v>6844</v>
      </c>
      <c r="K122" s="106">
        <f t="shared" ref="K122" si="45">G122-H122</f>
        <v>84375</v>
      </c>
    </row>
    <row r="123" spans="1:11" ht="16.5">
      <c r="A123" s="14"/>
      <c r="B123" s="13" t="s">
        <v>4</v>
      </c>
      <c r="C123" s="20"/>
      <c r="D123" s="46"/>
      <c r="E123" s="20"/>
      <c r="F123" s="72">
        <f t="shared" ref="F123:K123" si="46">SUM(F110:F122)</f>
        <v>1224000</v>
      </c>
      <c r="G123" s="72">
        <f t="shared" si="46"/>
        <v>811482</v>
      </c>
      <c r="H123" s="72">
        <f t="shared" si="46"/>
        <v>38562</v>
      </c>
      <c r="I123" s="72">
        <f t="shared" si="46"/>
        <v>8413</v>
      </c>
      <c r="J123" s="72">
        <f t="shared" si="46"/>
        <v>46975</v>
      </c>
      <c r="K123" s="100">
        <f t="shared" si="46"/>
        <v>772920</v>
      </c>
    </row>
    <row r="124" spans="1:11" ht="16.5">
      <c r="A124" s="34"/>
      <c r="B124" s="29"/>
      <c r="C124" s="30"/>
      <c r="D124" s="48"/>
      <c r="E124" s="30"/>
      <c r="F124" s="74"/>
      <c r="G124" s="74"/>
      <c r="H124" s="74"/>
      <c r="I124" s="74"/>
      <c r="J124" s="74"/>
      <c r="K124" s="100"/>
    </row>
    <row r="125" spans="1:11" ht="16.5">
      <c r="A125" s="34"/>
      <c r="B125" s="29" t="s">
        <v>284</v>
      </c>
      <c r="C125" s="30"/>
      <c r="D125" s="30"/>
      <c r="E125" s="30"/>
      <c r="F125" s="78"/>
      <c r="G125" s="79"/>
      <c r="H125" s="74"/>
      <c r="I125" s="80"/>
      <c r="J125" s="74"/>
      <c r="K125" s="55"/>
    </row>
    <row r="126" spans="1:11" ht="15.75">
      <c r="A126" s="14">
        <v>1</v>
      </c>
      <c r="B126" s="14" t="s">
        <v>285</v>
      </c>
      <c r="C126" s="16" t="s">
        <v>286</v>
      </c>
      <c r="D126" s="52">
        <v>187</v>
      </c>
      <c r="E126" s="16" t="s">
        <v>78</v>
      </c>
      <c r="F126" s="85">
        <v>60000</v>
      </c>
      <c r="G126" s="77">
        <v>33328</v>
      </c>
      <c r="H126" s="71">
        <f>ROUND(F126/36,0)</f>
        <v>1667</v>
      </c>
      <c r="I126" s="69">
        <f>ROUND(G126*13%*28/365,0)</f>
        <v>332</v>
      </c>
      <c r="J126" s="99">
        <f>SUM(H126:I126)</f>
        <v>1999</v>
      </c>
      <c r="K126" s="106">
        <f t="shared" ref="K126" si="47">G126-H126</f>
        <v>31661</v>
      </c>
    </row>
    <row r="127" spans="1:11" ht="16.5">
      <c r="A127" s="14"/>
      <c r="B127" s="13" t="s">
        <v>4</v>
      </c>
      <c r="C127" s="20"/>
      <c r="D127" s="46"/>
      <c r="E127" s="20"/>
      <c r="F127" s="72">
        <f t="shared" ref="F127:K127" si="48">SUM(F126:F126)</f>
        <v>60000</v>
      </c>
      <c r="G127" s="72">
        <f t="shared" si="48"/>
        <v>33328</v>
      </c>
      <c r="H127" s="72">
        <f t="shared" si="48"/>
        <v>1667</v>
      </c>
      <c r="I127" s="72">
        <f t="shared" si="48"/>
        <v>332</v>
      </c>
      <c r="J127" s="100">
        <f t="shared" si="48"/>
        <v>1999</v>
      </c>
      <c r="K127" s="100">
        <f t="shared" si="48"/>
        <v>31661</v>
      </c>
    </row>
    <row r="128" spans="1:11" ht="16.5">
      <c r="A128" s="34"/>
      <c r="B128" s="29"/>
      <c r="C128" s="30"/>
      <c r="D128" s="48"/>
      <c r="E128" s="30"/>
      <c r="F128" s="74"/>
      <c r="G128" s="74"/>
      <c r="H128" s="74"/>
      <c r="I128" s="74"/>
      <c r="J128" s="74"/>
      <c r="K128" s="55"/>
    </row>
    <row r="129" spans="1:13" ht="16.5">
      <c r="A129" s="34"/>
      <c r="B129" s="29" t="s">
        <v>75</v>
      </c>
      <c r="C129" s="30"/>
      <c r="D129" s="30"/>
      <c r="E129" s="30"/>
      <c r="F129" s="78"/>
      <c r="G129" s="79"/>
      <c r="H129" s="74"/>
      <c r="I129" s="80"/>
      <c r="J129" s="74"/>
      <c r="K129" s="55"/>
    </row>
    <row r="130" spans="1:13" ht="15.75">
      <c r="A130" s="14">
        <v>1</v>
      </c>
      <c r="B130" s="14" t="s">
        <v>76</v>
      </c>
      <c r="C130" s="16" t="s">
        <v>77</v>
      </c>
      <c r="D130" s="52">
        <v>190</v>
      </c>
      <c r="E130" s="16" t="s">
        <v>78</v>
      </c>
      <c r="F130" s="85">
        <v>90000</v>
      </c>
      <c r="G130" s="77">
        <v>50000</v>
      </c>
      <c r="H130" s="71">
        <f>ROUND(F130/36,0)</f>
        <v>2500</v>
      </c>
      <c r="I130" s="69">
        <f>ROUND(G130*13%*28/365,0)</f>
        <v>499</v>
      </c>
      <c r="J130" s="99">
        <f>SUM(H130:I130)</f>
        <v>2999</v>
      </c>
      <c r="K130" s="106">
        <f t="shared" ref="K130:K131" si="49">G130-H130</f>
        <v>47500</v>
      </c>
    </row>
    <row r="131" spans="1:13" ht="15.75">
      <c r="A131" s="14">
        <v>2</v>
      </c>
      <c r="B131" s="14" t="s">
        <v>76</v>
      </c>
      <c r="C131" s="16" t="s">
        <v>102</v>
      </c>
      <c r="D131" s="52">
        <v>215</v>
      </c>
      <c r="E131" s="16" t="s">
        <v>78</v>
      </c>
      <c r="F131" s="85">
        <v>75000</v>
      </c>
      <c r="G131" s="77">
        <v>43755</v>
      </c>
      <c r="H131" s="71">
        <f>ROUND(F131/36,0)</f>
        <v>2083</v>
      </c>
      <c r="I131" s="69">
        <f>ROUND(G131*13%*28/365,0)</f>
        <v>436</v>
      </c>
      <c r="J131" s="99">
        <f t="shared" ref="J131" si="50">SUM(H131:I131)</f>
        <v>2519</v>
      </c>
      <c r="K131" s="106">
        <f t="shared" si="49"/>
        <v>41672</v>
      </c>
    </row>
    <row r="132" spans="1:13" ht="16.5">
      <c r="A132" s="14"/>
      <c r="B132" s="13" t="s">
        <v>4</v>
      </c>
      <c r="C132" s="20"/>
      <c r="D132" s="46"/>
      <c r="E132" s="20"/>
      <c r="F132" s="72">
        <f t="shared" ref="F132:H132" si="51">SUM(F130:F131)</f>
        <v>165000</v>
      </c>
      <c r="G132" s="72">
        <f>SUM(G130:G131)</f>
        <v>93755</v>
      </c>
      <c r="H132" s="72">
        <f t="shared" si="51"/>
        <v>4583</v>
      </c>
      <c r="I132" s="72">
        <f>SUM(I130:I131)</f>
        <v>935</v>
      </c>
      <c r="J132" s="100">
        <f>SUM(J130:J131)</f>
        <v>5518</v>
      </c>
      <c r="K132" s="100">
        <f>SUM(K130:K131)</f>
        <v>89172</v>
      </c>
    </row>
    <row r="133" spans="1:13" ht="16.5">
      <c r="A133" s="34"/>
      <c r="B133" s="29"/>
      <c r="C133" s="30"/>
      <c r="D133" s="48"/>
      <c r="E133" s="30"/>
      <c r="F133" s="74"/>
      <c r="G133" s="74"/>
      <c r="H133" s="74"/>
      <c r="I133" s="74"/>
      <c r="J133" s="74"/>
      <c r="K133" s="55"/>
    </row>
    <row r="134" spans="1:13" ht="16.5">
      <c r="A134" s="34"/>
      <c r="B134" s="29"/>
      <c r="C134" s="30"/>
      <c r="D134" s="48"/>
      <c r="E134" s="30"/>
      <c r="F134" s="74"/>
      <c r="G134" s="74"/>
      <c r="H134" s="74"/>
      <c r="I134" s="74"/>
      <c r="J134" s="74"/>
      <c r="K134" s="55"/>
    </row>
    <row r="135" spans="1:13" ht="16.5">
      <c r="A135" s="34"/>
      <c r="B135" s="29" t="s">
        <v>109</v>
      </c>
      <c r="C135" s="30"/>
      <c r="D135" s="48"/>
      <c r="E135" s="30"/>
      <c r="F135" s="86"/>
      <c r="G135" s="79"/>
      <c r="H135" s="74"/>
      <c r="I135" s="80"/>
      <c r="J135" s="74"/>
      <c r="K135" s="55"/>
    </row>
    <row r="136" spans="1:13" ht="15.75">
      <c r="A136" s="14">
        <v>1</v>
      </c>
      <c r="B136" s="14" t="s">
        <v>110</v>
      </c>
      <c r="C136" s="16" t="s">
        <v>111</v>
      </c>
      <c r="D136" s="52">
        <v>225</v>
      </c>
      <c r="E136" s="16" t="s">
        <v>78</v>
      </c>
      <c r="F136" s="85">
        <v>86000</v>
      </c>
      <c r="G136" s="77">
        <v>50165</v>
      </c>
      <c r="H136" s="71">
        <f t="shared" ref="H136:H150" si="52">ROUND(F136/36,0)</f>
        <v>2389</v>
      </c>
      <c r="I136" s="69">
        <f>ROUND(G136*13%*28/365,0)</f>
        <v>500</v>
      </c>
      <c r="J136" s="99">
        <f t="shared" ref="J136:J151" si="53">SUM(H136:I136)</f>
        <v>2889</v>
      </c>
      <c r="K136" s="106">
        <f t="shared" ref="K136:K151" si="54">G136-H136</f>
        <v>47776</v>
      </c>
    </row>
    <row r="137" spans="1:13" ht="15.75">
      <c r="A137" s="14">
        <v>2</v>
      </c>
      <c r="B137" s="14" t="s">
        <v>110</v>
      </c>
      <c r="C137" s="16" t="s">
        <v>112</v>
      </c>
      <c r="D137" s="52">
        <v>226</v>
      </c>
      <c r="E137" s="16" t="s">
        <v>78</v>
      </c>
      <c r="F137" s="85">
        <v>93000</v>
      </c>
      <c r="G137" s="77">
        <v>54255</v>
      </c>
      <c r="H137" s="71">
        <f t="shared" si="52"/>
        <v>2583</v>
      </c>
      <c r="I137" s="69">
        <f t="shared" ref="I137:I150" si="55">ROUND(G137*13%*28/365,0)</f>
        <v>541</v>
      </c>
      <c r="J137" s="99">
        <f t="shared" si="53"/>
        <v>3124</v>
      </c>
      <c r="K137" s="106">
        <f t="shared" si="54"/>
        <v>51672</v>
      </c>
    </row>
    <row r="138" spans="1:13" ht="15.75">
      <c r="A138" s="14">
        <v>3</v>
      </c>
      <c r="B138" s="14" t="s">
        <v>110</v>
      </c>
      <c r="C138" s="16" t="s">
        <v>113</v>
      </c>
      <c r="D138" s="52">
        <v>227</v>
      </c>
      <c r="E138" s="16" t="s">
        <v>78</v>
      </c>
      <c r="F138" s="85">
        <v>68000</v>
      </c>
      <c r="G138" s="77">
        <v>39665</v>
      </c>
      <c r="H138" s="71">
        <f t="shared" si="52"/>
        <v>1889</v>
      </c>
      <c r="I138" s="69">
        <f t="shared" si="55"/>
        <v>396</v>
      </c>
      <c r="J138" s="99">
        <f t="shared" si="53"/>
        <v>2285</v>
      </c>
      <c r="K138" s="106">
        <f t="shared" si="54"/>
        <v>37776</v>
      </c>
    </row>
    <row r="139" spans="1:13" ht="15.75">
      <c r="A139" s="14">
        <v>4</v>
      </c>
      <c r="B139" s="14" t="s">
        <v>110</v>
      </c>
      <c r="C139" s="16" t="s">
        <v>114</v>
      </c>
      <c r="D139" s="52">
        <v>228</v>
      </c>
      <c r="E139" s="16" t="s">
        <v>78</v>
      </c>
      <c r="F139" s="85">
        <v>55000</v>
      </c>
      <c r="G139" s="77">
        <v>11035</v>
      </c>
      <c r="H139" s="71">
        <v>689</v>
      </c>
      <c r="I139" s="69">
        <f t="shared" si="55"/>
        <v>110</v>
      </c>
      <c r="J139" s="99">
        <f t="shared" si="53"/>
        <v>799</v>
      </c>
      <c r="K139" s="106">
        <f t="shared" si="54"/>
        <v>10346</v>
      </c>
    </row>
    <row r="140" spans="1:13" ht="15.75">
      <c r="A140" s="14">
        <v>5</v>
      </c>
      <c r="B140" s="14" t="s">
        <v>110</v>
      </c>
      <c r="C140" s="16" t="s">
        <v>115</v>
      </c>
      <c r="D140" s="52">
        <v>229</v>
      </c>
      <c r="E140" s="16" t="s">
        <v>78</v>
      </c>
      <c r="F140" s="85">
        <v>141000</v>
      </c>
      <c r="G140" s="77">
        <v>82245</v>
      </c>
      <c r="H140" s="71">
        <f t="shared" si="52"/>
        <v>3917</v>
      </c>
      <c r="I140" s="69">
        <f t="shared" si="55"/>
        <v>820</v>
      </c>
      <c r="J140" s="99">
        <f t="shared" si="53"/>
        <v>4737</v>
      </c>
      <c r="K140" s="106">
        <f t="shared" si="54"/>
        <v>78328</v>
      </c>
    </row>
    <row r="141" spans="1:13" ht="15.75">
      <c r="A141" s="14">
        <v>6</v>
      </c>
      <c r="B141" s="14" t="s">
        <v>110</v>
      </c>
      <c r="C141" s="16" t="s">
        <v>116</v>
      </c>
      <c r="D141" s="52">
        <v>234</v>
      </c>
      <c r="E141" s="16" t="s">
        <v>78</v>
      </c>
      <c r="F141" s="85">
        <v>160000</v>
      </c>
      <c r="G141" s="77">
        <v>93340</v>
      </c>
      <c r="H141" s="71">
        <f t="shared" si="52"/>
        <v>4444</v>
      </c>
      <c r="I141" s="69">
        <f t="shared" si="55"/>
        <v>931</v>
      </c>
      <c r="J141" s="99">
        <f t="shared" si="53"/>
        <v>5375</v>
      </c>
      <c r="K141" s="106">
        <f t="shared" si="54"/>
        <v>88896</v>
      </c>
    </row>
    <row r="142" spans="1:13" ht="15.75">
      <c r="A142" s="14">
        <v>7</v>
      </c>
      <c r="B142" s="14" t="s">
        <v>109</v>
      </c>
      <c r="C142" s="16" t="s">
        <v>165</v>
      </c>
      <c r="D142" s="52">
        <v>284</v>
      </c>
      <c r="E142" s="16" t="s">
        <v>78</v>
      </c>
      <c r="F142" s="85">
        <v>130000</v>
      </c>
      <c r="G142" s="77">
        <v>38226</v>
      </c>
      <c r="H142" s="71">
        <f>ROUND(F142/30,0)</f>
        <v>4333</v>
      </c>
      <c r="I142" s="69">
        <f t="shared" si="55"/>
        <v>381</v>
      </c>
      <c r="J142" s="99">
        <f t="shared" si="53"/>
        <v>4714</v>
      </c>
      <c r="K142" s="106">
        <f t="shared" si="54"/>
        <v>33893</v>
      </c>
    </row>
    <row r="143" spans="1:13" ht="15.75">
      <c r="A143" s="14">
        <v>8</v>
      </c>
      <c r="B143" s="14" t="s">
        <v>109</v>
      </c>
      <c r="C143" s="16" t="s">
        <v>213</v>
      </c>
      <c r="D143" s="52">
        <v>333</v>
      </c>
      <c r="E143" s="16" t="s">
        <v>78</v>
      </c>
      <c r="F143" s="85">
        <v>195000</v>
      </c>
      <c r="G143" s="77">
        <v>137650</v>
      </c>
      <c r="H143" s="71">
        <v>5735</v>
      </c>
      <c r="I143" s="69">
        <f t="shared" si="55"/>
        <v>1373</v>
      </c>
      <c r="J143" s="99">
        <f t="shared" si="53"/>
        <v>7108</v>
      </c>
      <c r="K143" s="106">
        <f t="shared" si="54"/>
        <v>131915</v>
      </c>
      <c r="M143" s="96"/>
    </row>
    <row r="144" spans="1:13" ht="15.75">
      <c r="A144" s="14">
        <v>9</v>
      </c>
      <c r="B144" s="14" t="s">
        <v>109</v>
      </c>
      <c r="C144" s="16" t="s">
        <v>175</v>
      </c>
      <c r="D144" s="52">
        <v>300</v>
      </c>
      <c r="E144" s="16" t="s">
        <v>78</v>
      </c>
      <c r="F144" s="85">
        <v>95000</v>
      </c>
      <c r="G144" s="77">
        <v>63332</v>
      </c>
      <c r="H144" s="71">
        <f t="shared" si="52"/>
        <v>2639</v>
      </c>
      <c r="I144" s="69">
        <f t="shared" si="55"/>
        <v>632</v>
      </c>
      <c r="J144" s="99">
        <f t="shared" si="53"/>
        <v>3271</v>
      </c>
      <c r="K144" s="106">
        <f t="shared" si="54"/>
        <v>60693</v>
      </c>
      <c r="M144" s="96"/>
    </row>
    <row r="145" spans="1:11" ht="15.75">
      <c r="A145" s="14">
        <v>10</v>
      </c>
      <c r="B145" s="14" t="s">
        <v>169</v>
      </c>
      <c r="C145" s="16" t="s">
        <v>170</v>
      </c>
      <c r="D145" s="52">
        <v>294</v>
      </c>
      <c r="E145" s="16" t="s">
        <v>78</v>
      </c>
      <c r="F145" s="85">
        <v>55000</v>
      </c>
      <c r="G145" s="77">
        <v>36664</v>
      </c>
      <c r="H145" s="71">
        <f t="shared" si="52"/>
        <v>1528</v>
      </c>
      <c r="I145" s="69">
        <f t="shared" si="55"/>
        <v>366</v>
      </c>
      <c r="J145" s="99">
        <f t="shared" si="53"/>
        <v>1894</v>
      </c>
      <c r="K145" s="106">
        <f t="shared" si="54"/>
        <v>35136</v>
      </c>
    </row>
    <row r="146" spans="1:11" ht="15.75">
      <c r="A146" s="14">
        <v>11</v>
      </c>
      <c r="B146" s="14" t="s">
        <v>169</v>
      </c>
      <c r="C146" s="16" t="s">
        <v>209</v>
      </c>
      <c r="D146" s="52">
        <v>327</v>
      </c>
      <c r="E146" s="16" t="s">
        <v>78</v>
      </c>
      <c r="F146" s="85">
        <v>90000</v>
      </c>
      <c r="G146" s="77">
        <v>62500</v>
      </c>
      <c r="H146" s="71">
        <f t="shared" si="52"/>
        <v>2500</v>
      </c>
      <c r="I146" s="69">
        <f t="shared" si="55"/>
        <v>623</v>
      </c>
      <c r="J146" s="99">
        <f t="shared" si="53"/>
        <v>3123</v>
      </c>
      <c r="K146" s="106">
        <f t="shared" si="54"/>
        <v>60000</v>
      </c>
    </row>
    <row r="147" spans="1:11" ht="15.75">
      <c r="A147" s="14">
        <v>12</v>
      </c>
      <c r="B147" s="14" t="s">
        <v>169</v>
      </c>
      <c r="C147" s="16" t="s">
        <v>208</v>
      </c>
      <c r="D147" s="52">
        <v>326</v>
      </c>
      <c r="E147" s="16" t="s">
        <v>78</v>
      </c>
      <c r="F147" s="85">
        <v>135000</v>
      </c>
      <c r="G147" s="77">
        <v>93750</v>
      </c>
      <c r="H147" s="71">
        <f t="shared" si="52"/>
        <v>3750</v>
      </c>
      <c r="I147" s="69">
        <f t="shared" si="55"/>
        <v>935</v>
      </c>
      <c r="J147" s="99">
        <f t="shared" si="53"/>
        <v>4685</v>
      </c>
      <c r="K147" s="106">
        <f t="shared" si="54"/>
        <v>90000</v>
      </c>
    </row>
    <row r="148" spans="1:11" ht="15.75">
      <c r="A148" s="14">
        <v>13</v>
      </c>
      <c r="B148" s="14" t="s">
        <v>169</v>
      </c>
      <c r="C148" s="16" t="s">
        <v>171</v>
      </c>
      <c r="D148" s="52">
        <v>295</v>
      </c>
      <c r="E148" s="16" t="s">
        <v>78</v>
      </c>
      <c r="F148" s="85">
        <v>80000</v>
      </c>
      <c r="G148" s="77">
        <v>53336</v>
      </c>
      <c r="H148" s="71">
        <f t="shared" si="52"/>
        <v>2222</v>
      </c>
      <c r="I148" s="69">
        <f t="shared" si="55"/>
        <v>532</v>
      </c>
      <c r="J148" s="99">
        <f t="shared" si="53"/>
        <v>2754</v>
      </c>
      <c r="K148" s="106">
        <f t="shared" si="54"/>
        <v>51114</v>
      </c>
    </row>
    <row r="149" spans="1:11" ht="15.75">
      <c r="A149" s="14">
        <v>14</v>
      </c>
      <c r="B149" s="14" t="s">
        <v>273</v>
      </c>
      <c r="C149" s="16" t="s">
        <v>274</v>
      </c>
      <c r="D149" s="52">
        <v>393</v>
      </c>
      <c r="E149" s="16" t="s">
        <v>78</v>
      </c>
      <c r="F149" s="85">
        <v>80000</v>
      </c>
      <c r="G149" s="77">
        <v>73334</v>
      </c>
      <c r="H149" s="71">
        <f t="shared" si="52"/>
        <v>2222</v>
      </c>
      <c r="I149" s="69">
        <f t="shared" si="55"/>
        <v>731</v>
      </c>
      <c r="J149" s="99">
        <f t="shared" si="53"/>
        <v>2953</v>
      </c>
      <c r="K149" s="106">
        <f t="shared" si="54"/>
        <v>71112</v>
      </c>
    </row>
    <row r="150" spans="1:11" ht="15.75">
      <c r="A150" s="14">
        <v>15</v>
      </c>
      <c r="B150" s="14" t="s">
        <v>273</v>
      </c>
      <c r="C150" s="16" t="s">
        <v>275</v>
      </c>
      <c r="D150" s="52">
        <v>394</v>
      </c>
      <c r="E150" s="16" t="s">
        <v>78</v>
      </c>
      <c r="F150" s="85">
        <v>89000</v>
      </c>
      <c r="G150" s="77">
        <v>81584</v>
      </c>
      <c r="H150" s="71">
        <f t="shared" si="52"/>
        <v>2472</v>
      </c>
      <c r="I150" s="69">
        <f t="shared" si="55"/>
        <v>814</v>
      </c>
      <c r="J150" s="99">
        <f t="shared" si="53"/>
        <v>3286</v>
      </c>
      <c r="K150" s="106">
        <f t="shared" si="54"/>
        <v>79112</v>
      </c>
    </row>
    <row r="151" spans="1:11" ht="15.75">
      <c r="A151" s="14">
        <v>16</v>
      </c>
      <c r="B151" s="57" t="s">
        <v>109</v>
      </c>
      <c r="C151" s="58" t="s">
        <v>272</v>
      </c>
      <c r="D151" s="64">
        <v>14</v>
      </c>
      <c r="E151" s="58" t="s">
        <v>39</v>
      </c>
      <c r="F151" s="89">
        <v>42000</v>
      </c>
      <c r="G151" s="82">
        <v>31497</v>
      </c>
      <c r="H151" s="83">
        <v>1167</v>
      </c>
      <c r="I151" s="69">
        <f>ROUND(G151*11.5%*28/365,0)</f>
        <v>278</v>
      </c>
      <c r="J151" s="99">
        <f t="shared" si="53"/>
        <v>1445</v>
      </c>
      <c r="K151" s="106">
        <f t="shared" si="54"/>
        <v>30330</v>
      </c>
    </row>
    <row r="152" spans="1:11" ht="16.5">
      <c r="A152" s="34"/>
      <c r="B152" s="13" t="s">
        <v>4</v>
      </c>
      <c r="C152" s="20"/>
      <c r="D152" s="20"/>
      <c r="E152" s="20"/>
      <c r="F152" s="72">
        <f t="shared" ref="F152:K152" si="56">SUM(F136:F151)</f>
        <v>1594000</v>
      </c>
      <c r="G152" s="72">
        <f t="shared" si="56"/>
        <v>1002578</v>
      </c>
      <c r="H152" s="72">
        <f t="shared" si="56"/>
        <v>44479</v>
      </c>
      <c r="I152" s="72">
        <f t="shared" si="56"/>
        <v>9963</v>
      </c>
      <c r="J152" s="100">
        <f t="shared" si="56"/>
        <v>54442</v>
      </c>
      <c r="K152" s="100">
        <f t="shared" si="56"/>
        <v>958099</v>
      </c>
    </row>
    <row r="153" spans="1:11" ht="16.5">
      <c r="A153" s="34"/>
      <c r="B153" s="29"/>
      <c r="C153" s="30"/>
      <c r="D153" s="30"/>
      <c r="E153" s="30"/>
      <c r="F153" s="74"/>
      <c r="G153" s="74"/>
      <c r="H153" s="74"/>
      <c r="I153" s="74"/>
      <c r="J153" s="74"/>
      <c r="K153" s="55"/>
    </row>
    <row r="154" spans="1:11" ht="16.5">
      <c r="A154" s="34"/>
      <c r="B154" s="29"/>
      <c r="C154" s="30"/>
      <c r="D154" s="30"/>
      <c r="E154" s="30"/>
      <c r="F154" s="74"/>
      <c r="G154" s="79"/>
      <c r="H154" s="74"/>
      <c r="I154" s="80"/>
      <c r="J154" s="74"/>
      <c r="K154" s="55"/>
    </row>
    <row r="155" spans="1:11" ht="16.5">
      <c r="A155" s="14"/>
      <c r="B155" s="29" t="s">
        <v>125</v>
      </c>
      <c r="C155" s="30"/>
      <c r="D155" s="30"/>
      <c r="E155" s="30"/>
      <c r="F155" s="78"/>
      <c r="G155" s="79"/>
      <c r="H155" s="74"/>
      <c r="I155" s="80"/>
      <c r="J155" s="74"/>
      <c r="K155" s="55"/>
    </row>
    <row r="156" spans="1:11" ht="15.75">
      <c r="A156" s="14">
        <v>1</v>
      </c>
      <c r="B156" s="14" t="s">
        <v>126</v>
      </c>
      <c r="C156" s="16" t="s">
        <v>127</v>
      </c>
      <c r="D156" s="17">
        <v>247</v>
      </c>
      <c r="E156" s="16" t="s">
        <v>78</v>
      </c>
      <c r="F156" s="70">
        <v>100000</v>
      </c>
      <c r="G156" s="70">
        <v>61108</v>
      </c>
      <c r="H156" s="71">
        <f t="shared" ref="H156" si="57">ROUND(F156/36,0)</f>
        <v>2778</v>
      </c>
      <c r="I156" s="69">
        <f>ROUND(G156*13%*28/365,0)</f>
        <v>609</v>
      </c>
      <c r="J156" s="102">
        <f t="shared" ref="J156" si="58">SUM(H156:I156)</f>
        <v>3387</v>
      </c>
      <c r="K156" s="106">
        <f t="shared" ref="K156:K163" si="59">G156-H156</f>
        <v>58330</v>
      </c>
    </row>
    <row r="157" spans="1:11" ht="15.75">
      <c r="A157" s="14">
        <v>2</v>
      </c>
      <c r="B157" s="14" t="s">
        <v>137</v>
      </c>
      <c r="C157" s="16" t="s">
        <v>138</v>
      </c>
      <c r="D157" s="17">
        <v>253</v>
      </c>
      <c r="E157" s="16" t="s">
        <v>78</v>
      </c>
      <c r="F157" s="70">
        <v>100000</v>
      </c>
      <c r="G157" s="70">
        <v>61108</v>
      </c>
      <c r="H157" s="71">
        <f>ROUND(F157/36,0)</f>
        <v>2778</v>
      </c>
      <c r="I157" s="69">
        <f t="shared" ref="I157:I163" si="60">ROUND(G157*13%*28/365,0)</f>
        <v>609</v>
      </c>
      <c r="J157" s="102">
        <f>SUM(H157:I157)</f>
        <v>3387</v>
      </c>
      <c r="K157" s="106">
        <f t="shared" si="59"/>
        <v>58330</v>
      </c>
    </row>
    <row r="158" spans="1:11" ht="15.75">
      <c r="A158" s="14">
        <v>3</v>
      </c>
      <c r="B158" s="14" t="s">
        <v>137</v>
      </c>
      <c r="C158" s="16" t="s">
        <v>207</v>
      </c>
      <c r="D158" s="17">
        <v>325</v>
      </c>
      <c r="E158" s="16" t="s">
        <v>78</v>
      </c>
      <c r="F158" s="70">
        <v>50000</v>
      </c>
      <c r="G158" s="70">
        <v>27087</v>
      </c>
      <c r="H158" s="71">
        <f>ROUND(F158/24,0)</f>
        <v>2083</v>
      </c>
      <c r="I158" s="69">
        <f t="shared" si="60"/>
        <v>270</v>
      </c>
      <c r="J158" s="102">
        <f>SUM(H158:I158)</f>
        <v>2353</v>
      </c>
      <c r="K158" s="106">
        <f t="shared" si="59"/>
        <v>25004</v>
      </c>
    </row>
    <row r="159" spans="1:11" ht="15.75">
      <c r="A159" s="14">
        <v>4</v>
      </c>
      <c r="B159" s="14" t="s">
        <v>137</v>
      </c>
      <c r="C159" s="16" t="s">
        <v>230</v>
      </c>
      <c r="D159" s="17">
        <v>355</v>
      </c>
      <c r="E159" s="16" t="s">
        <v>78</v>
      </c>
      <c r="F159" s="70">
        <v>50000</v>
      </c>
      <c r="G159" s="70">
        <v>37499</v>
      </c>
      <c r="H159" s="71">
        <f>ROUND(F159/36,0)</f>
        <v>1389</v>
      </c>
      <c r="I159" s="69">
        <f t="shared" si="60"/>
        <v>374</v>
      </c>
      <c r="J159" s="102">
        <f>SUM(H159:I159)</f>
        <v>1763</v>
      </c>
      <c r="K159" s="106">
        <f t="shared" si="59"/>
        <v>36110</v>
      </c>
    </row>
    <row r="160" spans="1:11" ht="16.5">
      <c r="A160" s="14">
        <v>5</v>
      </c>
      <c r="B160" s="14" t="s">
        <v>151</v>
      </c>
      <c r="C160" s="16" t="s">
        <v>152</v>
      </c>
      <c r="D160" s="22">
        <v>272</v>
      </c>
      <c r="E160" s="22" t="s">
        <v>78</v>
      </c>
      <c r="F160" s="85">
        <v>100000</v>
      </c>
      <c r="G160" s="77">
        <v>53577</v>
      </c>
      <c r="H160" s="71">
        <f>ROUND(F160/28,0)</f>
        <v>3571</v>
      </c>
      <c r="I160" s="69">
        <f t="shared" si="60"/>
        <v>534</v>
      </c>
      <c r="J160" s="99">
        <f>SUM(H160:I160)</f>
        <v>4105</v>
      </c>
      <c r="K160" s="106">
        <f t="shared" si="59"/>
        <v>50006</v>
      </c>
    </row>
    <row r="161" spans="1:11" ht="16.5">
      <c r="A161" s="14">
        <v>6</v>
      </c>
      <c r="B161" s="14" t="s">
        <v>151</v>
      </c>
      <c r="C161" s="16" t="s">
        <v>177</v>
      </c>
      <c r="D161" s="22">
        <v>302</v>
      </c>
      <c r="E161" s="22" t="s">
        <v>78</v>
      </c>
      <c r="F161" s="85">
        <v>90000</v>
      </c>
      <c r="G161" s="77">
        <v>60000</v>
      </c>
      <c r="H161" s="71">
        <f>ROUND(F161/36,0)</f>
        <v>2500</v>
      </c>
      <c r="I161" s="69">
        <f t="shared" si="60"/>
        <v>598</v>
      </c>
      <c r="J161" s="99">
        <f t="shared" ref="J161:J162" si="61">SUM(H161:I161)</f>
        <v>3098</v>
      </c>
      <c r="K161" s="106">
        <f t="shared" si="59"/>
        <v>57500</v>
      </c>
    </row>
    <row r="162" spans="1:11" ht="16.5">
      <c r="A162" s="14">
        <v>7</v>
      </c>
      <c r="B162" s="14" t="s">
        <v>151</v>
      </c>
      <c r="C162" s="16" t="s">
        <v>178</v>
      </c>
      <c r="D162" s="22">
        <v>303</v>
      </c>
      <c r="E162" s="22" t="s">
        <v>78</v>
      </c>
      <c r="F162" s="85">
        <v>100000</v>
      </c>
      <c r="G162" s="77">
        <v>66664</v>
      </c>
      <c r="H162" s="71">
        <f>ROUND(F162/36,0)</f>
        <v>2778</v>
      </c>
      <c r="I162" s="69">
        <f t="shared" si="60"/>
        <v>665</v>
      </c>
      <c r="J162" s="99">
        <f t="shared" si="61"/>
        <v>3443</v>
      </c>
      <c r="K162" s="106">
        <f t="shared" si="59"/>
        <v>63886</v>
      </c>
    </row>
    <row r="163" spans="1:11" ht="15.75">
      <c r="A163" s="14">
        <v>8</v>
      </c>
      <c r="B163" s="14" t="s">
        <v>134</v>
      </c>
      <c r="C163" s="16" t="s">
        <v>245</v>
      </c>
      <c r="D163" s="52">
        <v>364</v>
      </c>
      <c r="E163" s="16" t="s">
        <v>78</v>
      </c>
      <c r="F163" s="85">
        <v>100000</v>
      </c>
      <c r="G163" s="70">
        <v>80554</v>
      </c>
      <c r="H163" s="71">
        <f>ROUND(F163/36,0)</f>
        <v>2778</v>
      </c>
      <c r="I163" s="69">
        <f t="shared" si="60"/>
        <v>803</v>
      </c>
      <c r="J163" s="102">
        <f>SUM(H163:I163)</f>
        <v>3581</v>
      </c>
      <c r="K163" s="106">
        <f t="shared" si="59"/>
        <v>77776</v>
      </c>
    </row>
    <row r="164" spans="1:11" ht="16.5">
      <c r="A164" s="34"/>
      <c r="B164" s="13" t="s">
        <v>4</v>
      </c>
      <c r="C164" s="20"/>
      <c r="D164" s="20"/>
      <c r="E164" s="20"/>
      <c r="F164" s="88">
        <f t="shared" ref="F164" si="62">SUM(F156:F163)</f>
        <v>690000</v>
      </c>
      <c r="G164" s="88">
        <f>SUM(G156:G163)</f>
        <v>447597</v>
      </c>
      <c r="H164" s="88">
        <f>SUM(H156:H163)</f>
        <v>20655</v>
      </c>
      <c r="I164" s="72">
        <f>SUM(I156:I163)</f>
        <v>4462</v>
      </c>
      <c r="J164" s="88">
        <f>SUM(J156:J163)</f>
        <v>25117</v>
      </c>
      <c r="K164" s="88">
        <f>SUM(K156:K163)</f>
        <v>426942</v>
      </c>
    </row>
    <row r="165" spans="1:11" ht="16.5">
      <c r="A165" s="34"/>
      <c r="B165" s="29"/>
      <c r="C165" s="30"/>
      <c r="D165" s="30"/>
      <c r="E165" s="30"/>
      <c r="F165" s="78"/>
      <c r="G165" s="79"/>
      <c r="H165" s="74"/>
      <c r="I165" s="80"/>
      <c r="J165" s="74"/>
      <c r="K165" s="55"/>
    </row>
    <row r="166" spans="1:11" ht="16.5">
      <c r="A166" s="34"/>
      <c r="B166" s="29" t="s">
        <v>148</v>
      </c>
      <c r="C166" s="30"/>
      <c r="D166" s="48"/>
      <c r="E166" s="30"/>
      <c r="F166" s="86"/>
      <c r="G166" s="79"/>
      <c r="H166" s="74"/>
      <c r="I166" s="80"/>
      <c r="J166" s="74"/>
      <c r="K166" s="55"/>
    </row>
    <row r="167" spans="1:11" ht="15.75">
      <c r="A167" s="14">
        <v>1</v>
      </c>
      <c r="B167" s="14" t="s">
        <v>148</v>
      </c>
      <c r="C167" s="16" t="s">
        <v>205</v>
      </c>
      <c r="D167" s="52">
        <v>323</v>
      </c>
      <c r="E167" s="16" t="s">
        <v>78</v>
      </c>
      <c r="F167" s="85">
        <v>100000</v>
      </c>
      <c r="G167" s="77">
        <v>69442</v>
      </c>
      <c r="H167" s="71">
        <f>ROUND(F167/36,0)</f>
        <v>2778</v>
      </c>
      <c r="I167" s="69">
        <f>ROUND(G167*13%*28/365,0)</f>
        <v>693</v>
      </c>
      <c r="J167" s="99">
        <f t="shared" ref="J167:J173" si="63">SUM(H167:I167)</f>
        <v>3471</v>
      </c>
      <c r="K167" s="106">
        <f t="shared" ref="K167:K174" si="64">G167-H167</f>
        <v>66664</v>
      </c>
    </row>
    <row r="168" spans="1:11" ht="15.75">
      <c r="A168" s="14">
        <v>2</v>
      </c>
      <c r="B168" s="14" t="s">
        <v>148</v>
      </c>
      <c r="C168" s="16" t="s">
        <v>241</v>
      </c>
      <c r="D168" s="52">
        <v>363</v>
      </c>
      <c r="E168" s="16" t="s">
        <v>78</v>
      </c>
      <c r="F168" s="85">
        <v>40000</v>
      </c>
      <c r="G168" s="77">
        <v>31112</v>
      </c>
      <c r="H168" s="71">
        <f>ROUND(F168/36,0)</f>
        <v>1111</v>
      </c>
      <c r="I168" s="69">
        <f t="shared" ref="I168:I173" si="65">ROUND(G168*13%*28/365,0)</f>
        <v>310</v>
      </c>
      <c r="J168" s="99">
        <f t="shared" si="63"/>
        <v>1421</v>
      </c>
      <c r="K168" s="106">
        <f t="shared" si="64"/>
        <v>30001</v>
      </c>
    </row>
    <row r="169" spans="1:11" ht="15.75">
      <c r="A169" s="14">
        <v>3</v>
      </c>
      <c r="B169" s="14" t="s">
        <v>148</v>
      </c>
      <c r="C169" s="16" t="s">
        <v>210</v>
      </c>
      <c r="D169" s="52">
        <v>322</v>
      </c>
      <c r="E169" s="16" t="s">
        <v>78</v>
      </c>
      <c r="F169" s="85">
        <v>150000</v>
      </c>
      <c r="G169" s="77">
        <v>75002</v>
      </c>
      <c r="H169" s="71">
        <f>ROUND(F169/22,0)</f>
        <v>6818</v>
      </c>
      <c r="I169" s="69">
        <f t="shared" si="65"/>
        <v>748</v>
      </c>
      <c r="J169" s="99">
        <f t="shared" si="63"/>
        <v>7566</v>
      </c>
      <c r="K169" s="106">
        <f t="shared" si="64"/>
        <v>68184</v>
      </c>
    </row>
    <row r="170" spans="1:11" ht="15.75">
      <c r="A170" s="14">
        <v>4</v>
      </c>
      <c r="B170" s="14" t="s">
        <v>148</v>
      </c>
      <c r="C170" s="16" t="s">
        <v>279</v>
      </c>
      <c r="D170" s="52">
        <v>406</v>
      </c>
      <c r="E170" s="16" t="s">
        <v>78</v>
      </c>
      <c r="F170" s="85">
        <v>260000</v>
      </c>
      <c r="G170" s="77">
        <v>251333</v>
      </c>
      <c r="H170" s="71">
        <v>8667</v>
      </c>
      <c r="I170" s="69">
        <f t="shared" si="65"/>
        <v>2506</v>
      </c>
      <c r="J170" s="99">
        <f t="shared" ref="J170" si="66">SUM(H170:I170)</f>
        <v>11173</v>
      </c>
      <c r="K170" s="106">
        <f t="shared" si="64"/>
        <v>242666</v>
      </c>
    </row>
    <row r="171" spans="1:11" ht="15.75">
      <c r="A171" s="14">
        <v>5</v>
      </c>
      <c r="B171" s="14" t="s">
        <v>215</v>
      </c>
      <c r="C171" s="16" t="s">
        <v>216</v>
      </c>
      <c r="D171" s="52">
        <v>342</v>
      </c>
      <c r="E171" s="16" t="s">
        <v>78</v>
      </c>
      <c r="F171" s="85">
        <v>80000</v>
      </c>
      <c r="G171" s="77">
        <v>57780</v>
      </c>
      <c r="H171" s="71">
        <v>2222</v>
      </c>
      <c r="I171" s="69">
        <f t="shared" si="65"/>
        <v>576</v>
      </c>
      <c r="J171" s="99">
        <f t="shared" si="63"/>
        <v>2798</v>
      </c>
      <c r="K171" s="106">
        <f t="shared" si="64"/>
        <v>55558</v>
      </c>
    </row>
    <row r="172" spans="1:11" ht="15.75">
      <c r="A172" s="14">
        <v>6</v>
      </c>
      <c r="B172" s="14" t="s">
        <v>149</v>
      </c>
      <c r="C172" s="16" t="s">
        <v>150</v>
      </c>
      <c r="D172" s="52">
        <v>266</v>
      </c>
      <c r="E172" s="16" t="s">
        <v>78</v>
      </c>
      <c r="F172" s="85">
        <v>155000</v>
      </c>
      <c r="G172" s="77">
        <v>99022</v>
      </c>
      <c r="H172" s="71">
        <f t="shared" ref="H172:H174" si="67">ROUND(F172/36,0)</f>
        <v>4306</v>
      </c>
      <c r="I172" s="69">
        <f t="shared" si="65"/>
        <v>988</v>
      </c>
      <c r="J172" s="99">
        <f t="shared" si="63"/>
        <v>5294</v>
      </c>
      <c r="K172" s="106">
        <f t="shared" si="64"/>
        <v>94716</v>
      </c>
    </row>
    <row r="173" spans="1:11" ht="15.75">
      <c r="A173" s="14">
        <v>7</v>
      </c>
      <c r="B173" s="14" t="s">
        <v>149</v>
      </c>
      <c r="C173" s="16" t="s">
        <v>229</v>
      </c>
      <c r="D173" s="52">
        <v>354</v>
      </c>
      <c r="E173" s="16" t="s">
        <v>78</v>
      </c>
      <c r="F173" s="85">
        <v>60000</v>
      </c>
      <c r="G173" s="77">
        <v>33000</v>
      </c>
      <c r="H173" s="71">
        <f>ROUND(F173/20,0)</f>
        <v>3000</v>
      </c>
      <c r="I173" s="69">
        <f t="shared" si="65"/>
        <v>329</v>
      </c>
      <c r="J173" s="99">
        <f t="shared" si="63"/>
        <v>3329</v>
      </c>
      <c r="K173" s="106">
        <f t="shared" si="64"/>
        <v>30000</v>
      </c>
    </row>
    <row r="174" spans="1:11" ht="15.75">
      <c r="A174" s="14">
        <v>8</v>
      </c>
      <c r="B174" s="57" t="s">
        <v>149</v>
      </c>
      <c r="C174" s="58" t="s">
        <v>271</v>
      </c>
      <c r="D174" s="64">
        <v>11</v>
      </c>
      <c r="E174" s="58" t="s">
        <v>39</v>
      </c>
      <c r="F174" s="89">
        <v>40600</v>
      </c>
      <c r="G174" s="82">
        <v>25936</v>
      </c>
      <c r="H174" s="83">
        <f t="shared" si="67"/>
        <v>1128</v>
      </c>
      <c r="I174" s="84">
        <f>ROUND(G174*11.5%*28/365,0)</f>
        <v>229</v>
      </c>
      <c r="J174" s="101">
        <f>SUM(H174:I174)</f>
        <v>1357</v>
      </c>
      <c r="K174" s="106">
        <f t="shared" si="64"/>
        <v>24808</v>
      </c>
    </row>
    <row r="175" spans="1:11" ht="15.75">
      <c r="A175" s="34"/>
      <c r="B175" s="57"/>
      <c r="C175" s="58"/>
      <c r="D175" s="64"/>
      <c r="E175" s="58"/>
      <c r="F175" s="89"/>
      <c r="G175" s="82"/>
      <c r="H175" s="83"/>
      <c r="I175" s="69"/>
      <c r="J175" s="101"/>
      <c r="K175" s="106"/>
    </row>
    <row r="176" spans="1:11" ht="16.5">
      <c r="A176" s="34"/>
      <c r="B176" s="13" t="s">
        <v>4</v>
      </c>
      <c r="C176" s="20"/>
      <c r="D176" s="46"/>
      <c r="E176" s="20"/>
      <c r="F176" s="72">
        <f t="shared" ref="F176:K176" si="68">SUM(F167:F174)</f>
        <v>885600</v>
      </c>
      <c r="G176" s="72">
        <f t="shared" si="68"/>
        <v>642627</v>
      </c>
      <c r="H176" s="72">
        <f t="shared" si="68"/>
        <v>30030</v>
      </c>
      <c r="I176" s="72">
        <f t="shared" si="68"/>
        <v>6379</v>
      </c>
      <c r="J176" s="100">
        <f t="shared" si="68"/>
        <v>36409</v>
      </c>
      <c r="K176" s="72">
        <f t="shared" si="68"/>
        <v>612597</v>
      </c>
    </row>
    <row r="177" spans="1:11" ht="16.5">
      <c r="A177" s="34"/>
      <c r="B177" s="29"/>
      <c r="C177" s="30"/>
      <c r="D177" s="32"/>
      <c r="E177" s="32"/>
      <c r="F177" s="74"/>
      <c r="G177" s="74"/>
      <c r="H177" s="74"/>
      <c r="I177" s="74"/>
      <c r="J177" s="74"/>
      <c r="K177" s="100"/>
    </row>
    <row r="178" spans="1:11" ht="16.5">
      <c r="A178" s="34"/>
      <c r="B178" s="29" t="s">
        <v>162</v>
      </c>
      <c r="C178" s="30"/>
      <c r="D178" s="30"/>
      <c r="E178" s="30"/>
      <c r="F178" s="78"/>
      <c r="G178" s="79"/>
      <c r="H178" s="74"/>
      <c r="I178" s="80"/>
      <c r="J178" s="74"/>
      <c r="K178" s="55"/>
    </row>
    <row r="179" spans="1:11" ht="16.5">
      <c r="A179" s="14">
        <v>1</v>
      </c>
      <c r="B179" s="67" t="s">
        <v>163</v>
      </c>
      <c r="C179" s="16" t="s">
        <v>164</v>
      </c>
      <c r="D179" s="22">
        <v>282</v>
      </c>
      <c r="E179" s="22" t="s">
        <v>78</v>
      </c>
      <c r="F179" s="85">
        <v>100000</v>
      </c>
      <c r="G179" s="77">
        <v>66664</v>
      </c>
      <c r="H179" s="71">
        <f>ROUND(F179/36,0)</f>
        <v>2778</v>
      </c>
      <c r="I179" s="69">
        <f>ROUND(G179*13%*28/365,0)</f>
        <v>665</v>
      </c>
      <c r="J179" s="104">
        <f>SUM(H179:I179)</f>
        <v>3443</v>
      </c>
      <c r="K179" s="106">
        <f t="shared" ref="K179:K183" si="69">G179-H179</f>
        <v>63886</v>
      </c>
    </row>
    <row r="180" spans="1:11" ht="16.5">
      <c r="A180" s="14">
        <v>2</v>
      </c>
      <c r="B180" s="67" t="s">
        <v>163</v>
      </c>
      <c r="C180" s="16" t="s">
        <v>200</v>
      </c>
      <c r="D180" s="22">
        <v>283</v>
      </c>
      <c r="E180" s="22" t="s">
        <v>78</v>
      </c>
      <c r="F180" s="85">
        <v>100000</v>
      </c>
      <c r="G180" s="77">
        <v>66664</v>
      </c>
      <c r="H180" s="71">
        <f>ROUND(F180/36,0)</f>
        <v>2778</v>
      </c>
      <c r="I180" s="69">
        <f t="shared" ref="I180:I183" si="70">ROUND(G180*13%*28/365,0)</f>
        <v>665</v>
      </c>
      <c r="J180" s="104">
        <f>SUM(H180:I180)</f>
        <v>3443</v>
      </c>
      <c r="K180" s="106">
        <f t="shared" si="69"/>
        <v>63886</v>
      </c>
    </row>
    <row r="181" spans="1:11" ht="16.5">
      <c r="A181" s="14">
        <v>3</v>
      </c>
      <c r="B181" s="67" t="s">
        <v>227</v>
      </c>
      <c r="C181" s="16" t="s">
        <v>235</v>
      </c>
      <c r="D181" s="22">
        <v>357</v>
      </c>
      <c r="E181" s="22" t="s">
        <v>78</v>
      </c>
      <c r="F181" s="85">
        <v>54000</v>
      </c>
      <c r="G181" s="77">
        <v>42000</v>
      </c>
      <c r="H181" s="71">
        <f>ROUND(F181/36,0)</f>
        <v>1500</v>
      </c>
      <c r="I181" s="69">
        <f t="shared" si="70"/>
        <v>419</v>
      </c>
      <c r="J181" s="104">
        <f>SUM(H181:I181)</f>
        <v>1919</v>
      </c>
      <c r="K181" s="106">
        <f t="shared" si="69"/>
        <v>40500</v>
      </c>
    </row>
    <row r="182" spans="1:11" ht="16.5">
      <c r="A182" s="14">
        <v>4</v>
      </c>
      <c r="B182" s="67" t="s">
        <v>227</v>
      </c>
      <c r="C182" s="16" t="s">
        <v>228</v>
      </c>
      <c r="D182" s="22">
        <v>353</v>
      </c>
      <c r="E182" s="22" t="s">
        <v>78</v>
      </c>
      <c r="F182" s="85">
        <v>68000</v>
      </c>
      <c r="G182" s="77">
        <v>50999</v>
      </c>
      <c r="H182" s="71">
        <f>ROUND(F182/36,0)</f>
        <v>1889</v>
      </c>
      <c r="I182" s="69">
        <f t="shared" si="70"/>
        <v>509</v>
      </c>
      <c r="J182" s="104">
        <f>SUM(H182:I182)</f>
        <v>2398</v>
      </c>
      <c r="K182" s="106">
        <f t="shared" si="69"/>
        <v>49110</v>
      </c>
    </row>
    <row r="183" spans="1:11" ht="16.5">
      <c r="A183" s="14">
        <v>5</v>
      </c>
      <c r="B183" s="67" t="s">
        <v>227</v>
      </c>
      <c r="C183" s="16" t="s">
        <v>258</v>
      </c>
      <c r="D183" s="22">
        <v>383</v>
      </c>
      <c r="E183" s="22" t="s">
        <v>78</v>
      </c>
      <c r="F183" s="85">
        <v>90000</v>
      </c>
      <c r="G183" s="77">
        <v>77500</v>
      </c>
      <c r="H183" s="71">
        <f>ROUND(F183/36,0)</f>
        <v>2500</v>
      </c>
      <c r="I183" s="69">
        <f t="shared" si="70"/>
        <v>773</v>
      </c>
      <c r="J183" s="104">
        <f>SUM(H183:I183)</f>
        <v>3273</v>
      </c>
      <c r="K183" s="106">
        <f t="shared" si="69"/>
        <v>75000</v>
      </c>
    </row>
    <row r="184" spans="1:11" ht="16.5">
      <c r="A184" s="34"/>
      <c r="B184" s="56" t="s">
        <v>4</v>
      </c>
      <c r="C184" s="30"/>
      <c r="D184" s="30"/>
      <c r="E184" s="30"/>
      <c r="F184" s="97">
        <f t="shared" ref="F184:K184" si="71">SUM(F179:F183)</f>
        <v>412000</v>
      </c>
      <c r="G184" s="97">
        <f t="shared" si="71"/>
        <v>303827</v>
      </c>
      <c r="H184" s="72">
        <f t="shared" si="71"/>
        <v>11445</v>
      </c>
      <c r="I184" s="72">
        <f t="shared" si="71"/>
        <v>3031</v>
      </c>
      <c r="J184" s="72">
        <f t="shared" si="71"/>
        <v>14476</v>
      </c>
      <c r="K184" s="131">
        <f t="shared" si="71"/>
        <v>292382</v>
      </c>
    </row>
    <row r="185" spans="1:11" ht="16.5">
      <c r="A185" s="34"/>
      <c r="B185" s="29"/>
      <c r="C185" s="30"/>
      <c r="D185" s="30"/>
      <c r="E185" s="30"/>
      <c r="F185" s="91"/>
      <c r="G185" s="91"/>
      <c r="H185" s="74"/>
      <c r="I185" s="74"/>
      <c r="J185" s="74"/>
      <c r="K185" s="133"/>
    </row>
    <row r="186" spans="1:11" ht="16.5">
      <c r="A186" s="34"/>
      <c r="B186" s="29" t="s">
        <v>281</v>
      </c>
      <c r="C186" s="30"/>
      <c r="D186" s="30"/>
      <c r="E186" s="30"/>
      <c r="F186" s="78"/>
      <c r="G186" s="79"/>
      <c r="H186" s="74"/>
      <c r="I186" s="80"/>
      <c r="J186" s="74"/>
      <c r="K186" s="55"/>
    </row>
    <row r="187" spans="1:11" ht="16.5">
      <c r="A187" s="14">
        <v>1</v>
      </c>
      <c r="B187" s="67" t="s">
        <v>281</v>
      </c>
      <c r="C187" s="16" t="s">
        <v>206</v>
      </c>
      <c r="D187" s="22">
        <v>324</v>
      </c>
      <c r="E187" s="22" t="s">
        <v>78</v>
      </c>
      <c r="F187" s="85">
        <v>110000</v>
      </c>
      <c r="G187" s="77">
        <v>76384</v>
      </c>
      <c r="H187" s="71">
        <f>ROUND(F187/36,0)</f>
        <v>3056</v>
      </c>
      <c r="I187" s="69">
        <f>ROUND(G187*13%*28/365,0)</f>
        <v>762</v>
      </c>
      <c r="J187" s="104">
        <f>SUM(H187:I187)</f>
        <v>3818</v>
      </c>
      <c r="K187" s="106">
        <f t="shared" ref="K187" si="72">G187-H187</f>
        <v>73328</v>
      </c>
    </row>
    <row r="188" spans="1:11" ht="16.5">
      <c r="A188" s="14"/>
      <c r="B188" s="67"/>
      <c r="C188" s="16"/>
      <c r="D188" s="22"/>
      <c r="E188" s="22"/>
      <c r="F188" s="85"/>
      <c r="G188" s="77"/>
      <c r="H188" s="71"/>
      <c r="I188" s="69"/>
      <c r="J188" s="104"/>
      <c r="K188" s="106"/>
    </row>
    <row r="189" spans="1:11" ht="16.5">
      <c r="A189" s="34"/>
      <c r="B189" s="56" t="s">
        <v>4</v>
      </c>
      <c r="C189" s="30"/>
      <c r="D189" s="30"/>
      <c r="E189" s="30"/>
      <c r="F189" s="97">
        <f t="shared" ref="F189:K189" si="73">SUM(F187:F188)</f>
        <v>110000</v>
      </c>
      <c r="G189" s="97">
        <f t="shared" si="73"/>
        <v>76384</v>
      </c>
      <c r="H189" s="72">
        <f t="shared" si="73"/>
        <v>3056</v>
      </c>
      <c r="I189" s="72">
        <f t="shared" si="73"/>
        <v>762</v>
      </c>
      <c r="J189" s="72">
        <f t="shared" si="73"/>
        <v>3818</v>
      </c>
      <c r="K189" s="131">
        <f t="shared" si="73"/>
        <v>73328</v>
      </c>
    </row>
    <row r="190" spans="1:11" ht="17.25" thickBot="1">
      <c r="A190" s="34"/>
      <c r="B190" s="29"/>
      <c r="C190" s="30"/>
      <c r="D190" s="30"/>
      <c r="E190" s="30"/>
      <c r="F190" s="97"/>
      <c r="G190" s="97"/>
      <c r="H190" s="72"/>
      <c r="I190" s="72"/>
      <c r="J190" s="72"/>
      <c r="K190" s="131"/>
    </row>
    <row r="191" spans="1:11" ht="17.25" thickBot="1">
      <c r="B191" s="51" t="s">
        <v>20</v>
      </c>
      <c r="C191" s="39"/>
      <c r="D191" s="39"/>
      <c r="E191" s="39"/>
      <c r="F191" s="72">
        <f t="shared" ref="F191:K191" si="74">SUM(F7+F32+F47+F61+F74+F91+F107+F132+F123+F152+F164+F176+F184)</f>
        <v>13804600</v>
      </c>
      <c r="G191" s="72">
        <f t="shared" si="74"/>
        <v>8867597</v>
      </c>
      <c r="H191" s="72">
        <f t="shared" si="74"/>
        <v>408502</v>
      </c>
      <c r="I191" s="72">
        <f t="shared" si="74"/>
        <v>89421</v>
      </c>
      <c r="J191" s="72">
        <f t="shared" si="74"/>
        <v>497923</v>
      </c>
      <c r="K191" s="72">
        <f t="shared" si="74"/>
        <v>8459095</v>
      </c>
    </row>
    <row r="192" spans="1:11">
      <c r="B192" s="2"/>
      <c r="C192" s="2"/>
      <c r="D192" s="3"/>
      <c r="E192" s="3"/>
      <c r="F192" s="3"/>
      <c r="G192" s="3"/>
    </row>
    <row r="193" spans="2:7">
      <c r="B193" s="2"/>
      <c r="C193" s="2"/>
      <c r="D193" s="3"/>
      <c r="E193" s="3"/>
      <c r="F193" s="3"/>
      <c r="G193" s="3"/>
    </row>
    <row r="194" spans="2:7" ht="18.75">
      <c r="E194" s="4"/>
      <c r="F194" s="1"/>
      <c r="G194" s="1"/>
    </row>
    <row r="195" spans="2:7">
      <c r="F195" s="1"/>
      <c r="G195" s="1"/>
    </row>
    <row r="197" spans="2:7" ht="16.5">
      <c r="B19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8" max="10" man="1"/>
    <brk id="97" max="10" man="1"/>
    <brk id="154" max="1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1"/>
  <dimension ref="A1:K134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7109375" customWidth="1"/>
    <col min="5" max="5" width="8.7109375" customWidth="1"/>
    <col min="6" max="6" width="9.140625" customWidth="1"/>
    <col min="7" max="7" width="8.5703125" customWidth="1"/>
    <col min="8" max="8" width="9.28515625" customWidth="1"/>
    <col min="9" max="9" width="7.42578125" customWidth="1"/>
    <col min="10" max="10" width="8.14062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144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68751</v>
      </c>
      <c r="H5" s="19">
        <f>ROUND(F5/36,0)</f>
        <v>2083</v>
      </c>
      <c r="I5" s="17">
        <f>ROUND(G5*13%*31/365,0)</f>
        <v>759</v>
      </c>
      <c r="J5" s="17">
        <f>SUM(H5:I5)</f>
        <v>2842</v>
      </c>
    </row>
    <row r="6" spans="1:10" ht="15.75">
      <c r="A6" s="15">
        <v>2</v>
      </c>
      <c r="B6" s="14" t="s">
        <v>88</v>
      </c>
      <c r="C6" s="16" t="s">
        <v>89</v>
      </c>
      <c r="D6" s="17">
        <v>230</v>
      </c>
      <c r="E6" s="16" t="s">
        <v>38</v>
      </c>
      <c r="F6" s="18">
        <v>100000</v>
      </c>
      <c r="G6" s="18">
        <v>97222</v>
      </c>
      <c r="H6" s="19">
        <f>ROUND(F6/36,0)</f>
        <v>2778</v>
      </c>
      <c r="I6" s="17">
        <f>ROUND(G6*13%*31/365,0)</f>
        <v>1073</v>
      </c>
      <c r="J6" s="17">
        <f>SUM(H6:I6)</f>
        <v>3851</v>
      </c>
    </row>
    <row r="7" spans="1:10" ht="16.5">
      <c r="A7" s="15"/>
      <c r="B7" s="13" t="s">
        <v>4</v>
      </c>
      <c r="C7" s="20"/>
      <c r="D7" s="20"/>
      <c r="E7" s="20"/>
      <c r="F7" s="22">
        <f>SUM(F5:F6)</f>
        <v>175000</v>
      </c>
      <c r="G7" s="21"/>
      <c r="H7" s="22">
        <f>SUM(H5:H6)</f>
        <v>4861</v>
      </c>
      <c r="I7" s="22">
        <f>SUM(I5:I6)</f>
        <v>1832</v>
      </c>
      <c r="J7" s="22">
        <f>SUM(J5:J6)</f>
        <v>6693</v>
      </c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/>
      <c r="C9" s="30"/>
      <c r="D9" s="30"/>
      <c r="E9" s="30"/>
      <c r="F9" s="31"/>
      <c r="G9" s="31"/>
      <c r="H9" s="32"/>
      <c r="I9" s="32"/>
      <c r="J9" s="32"/>
    </row>
    <row r="10" spans="1:10" ht="16.5">
      <c r="A10" s="28"/>
      <c r="B10" s="29" t="s">
        <v>5</v>
      </c>
      <c r="C10" s="30"/>
      <c r="D10" s="30"/>
      <c r="E10" s="30"/>
      <c r="F10" s="31"/>
      <c r="G10" s="31"/>
      <c r="H10" s="33"/>
      <c r="I10" s="34"/>
      <c r="J10" s="34"/>
    </row>
    <row r="11" spans="1:10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18">
        <v>150000</v>
      </c>
      <c r="G11" s="18">
        <v>124998</v>
      </c>
      <c r="H11" s="19">
        <f>ROUND(F11/36,0)</f>
        <v>4167</v>
      </c>
      <c r="I11" s="17">
        <f>ROUND(G11*13%*31/365,0)</f>
        <v>1380</v>
      </c>
      <c r="J11" s="17">
        <f>SUM(H11:I11)</f>
        <v>5547</v>
      </c>
    </row>
    <row r="12" spans="1:10" ht="15.75">
      <c r="A12" s="15"/>
      <c r="B12" s="14" t="s">
        <v>8</v>
      </c>
      <c r="C12" s="16" t="s">
        <v>30</v>
      </c>
      <c r="D12" s="17">
        <v>109</v>
      </c>
      <c r="E12" s="16" t="s">
        <v>38</v>
      </c>
      <c r="F12" s="18">
        <v>75000</v>
      </c>
      <c r="G12" s="23">
        <v>62502</v>
      </c>
      <c r="H12" s="19">
        <f>ROUND(F12/36,0)</f>
        <v>2083</v>
      </c>
      <c r="I12" s="17">
        <f t="shared" ref="I12:I20" si="0">ROUND(G12*13%*31/365,0)</f>
        <v>690</v>
      </c>
      <c r="J12" s="17">
        <f t="shared" ref="J12:J23" si="1">SUM(H12:I12)</f>
        <v>2773</v>
      </c>
    </row>
    <row r="13" spans="1:10" ht="15.75">
      <c r="A13" s="15">
        <v>2</v>
      </c>
      <c r="B13" s="14" t="s">
        <v>9</v>
      </c>
      <c r="C13" s="16" t="s">
        <v>31</v>
      </c>
      <c r="D13" s="17">
        <v>122</v>
      </c>
      <c r="E13" s="16" t="s">
        <v>38</v>
      </c>
      <c r="F13" s="18">
        <v>100000</v>
      </c>
      <c r="G13" s="23">
        <v>83332</v>
      </c>
      <c r="H13" s="19">
        <f t="shared" ref="H13:H23" si="2">ROUND(F13/36,0)</f>
        <v>2778</v>
      </c>
      <c r="I13" s="17">
        <f t="shared" si="0"/>
        <v>920</v>
      </c>
      <c r="J13" s="17">
        <f t="shared" si="1"/>
        <v>3698</v>
      </c>
    </row>
    <row r="14" spans="1:10" ht="15.75">
      <c r="A14" s="15"/>
      <c r="B14" s="14" t="s">
        <v>9</v>
      </c>
      <c r="C14" s="16" t="s">
        <v>32</v>
      </c>
      <c r="D14" s="17">
        <v>123</v>
      </c>
      <c r="E14" s="16" t="s">
        <v>38</v>
      </c>
      <c r="F14" s="18">
        <v>100000</v>
      </c>
      <c r="G14" s="23">
        <v>70000</v>
      </c>
      <c r="H14" s="19">
        <f>ROUND(F14/20,0)</f>
        <v>5000</v>
      </c>
      <c r="I14" s="17">
        <f t="shared" si="0"/>
        <v>773</v>
      </c>
      <c r="J14" s="17">
        <f t="shared" si="1"/>
        <v>5773</v>
      </c>
    </row>
    <row r="15" spans="1:10" ht="15.75">
      <c r="A15" s="15"/>
      <c r="B15" s="14" t="s">
        <v>9</v>
      </c>
      <c r="C15" s="16" t="s">
        <v>90</v>
      </c>
      <c r="D15" s="17">
        <v>213</v>
      </c>
      <c r="E15" s="16" t="s">
        <v>38</v>
      </c>
      <c r="F15" s="18">
        <v>90000</v>
      </c>
      <c r="G15" s="23">
        <v>87500</v>
      </c>
      <c r="H15" s="19">
        <f>ROUND(F15/36,0)</f>
        <v>2500</v>
      </c>
      <c r="I15" s="17">
        <f t="shared" si="0"/>
        <v>966</v>
      </c>
      <c r="J15" s="17">
        <f t="shared" si="1"/>
        <v>3466</v>
      </c>
    </row>
    <row r="16" spans="1:10" ht="15.75">
      <c r="A16" s="15">
        <v>3</v>
      </c>
      <c r="B16" s="14" t="s">
        <v>6</v>
      </c>
      <c r="C16" s="16" t="s">
        <v>33</v>
      </c>
      <c r="D16" s="17">
        <v>136</v>
      </c>
      <c r="E16" s="16" t="s">
        <v>38</v>
      </c>
      <c r="F16" s="18">
        <v>45000</v>
      </c>
      <c r="G16" s="23">
        <v>38750</v>
      </c>
      <c r="H16" s="19">
        <f t="shared" si="2"/>
        <v>1250</v>
      </c>
      <c r="I16" s="17">
        <f t="shared" si="0"/>
        <v>428</v>
      </c>
      <c r="J16" s="17">
        <f t="shared" si="1"/>
        <v>1678</v>
      </c>
    </row>
    <row r="17" spans="1:10" ht="15.75">
      <c r="A17" s="15">
        <v>4</v>
      </c>
      <c r="B17" s="14" t="s">
        <v>7</v>
      </c>
      <c r="C17" s="16" t="s">
        <v>34</v>
      </c>
      <c r="D17" s="17">
        <v>143</v>
      </c>
      <c r="E17" s="16" t="s">
        <v>38</v>
      </c>
      <c r="F17" s="18">
        <v>100000</v>
      </c>
      <c r="G17" s="23">
        <v>88888</v>
      </c>
      <c r="H17" s="19">
        <f t="shared" si="2"/>
        <v>2778</v>
      </c>
      <c r="I17" s="17">
        <f t="shared" si="0"/>
        <v>981</v>
      </c>
      <c r="J17" s="17">
        <f t="shared" si="1"/>
        <v>3759</v>
      </c>
    </row>
    <row r="18" spans="1:10" ht="15.75">
      <c r="A18" s="15"/>
      <c r="B18" s="14" t="s">
        <v>7</v>
      </c>
      <c r="C18" s="16" t="s">
        <v>58</v>
      </c>
      <c r="D18" s="17">
        <v>144</v>
      </c>
      <c r="E18" s="16" t="s">
        <v>38</v>
      </c>
      <c r="F18" s="18">
        <v>85000</v>
      </c>
      <c r="G18" s="23">
        <v>75556</v>
      </c>
      <c r="H18" s="19">
        <f t="shared" si="2"/>
        <v>2361</v>
      </c>
      <c r="I18" s="17">
        <f t="shared" si="0"/>
        <v>834</v>
      </c>
      <c r="J18" s="17">
        <f t="shared" si="1"/>
        <v>3195</v>
      </c>
    </row>
    <row r="19" spans="1:10" ht="15.75">
      <c r="A19" s="15"/>
      <c r="B19" s="14" t="s">
        <v>7</v>
      </c>
      <c r="C19" s="16" t="s">
        <v>35</v>
      </c>
      <c r="D19" s="17">
        <v>145</v>
      </c>
      <c r="E19" s="16" t="s">
        <v>38</v>
      </c>
      <c r="F19" s="18">
        <v>90000</v>
      </c>
      <c r="G19" s="23">
        <v>80000</v>
      </c>
      <c r="H19" s="19">
        <f t="shared" si="2"/>
        <v>2500</v>
      </c>
      <c r="I19" s="17">
        <f t="shared" si="0"/>
        <v>883</v>
      </c>
      <c r="J19" s="17">
        <f t="shared" si="1"/>
        <v>3383</v>
      </c>
    </row>
    <row r="20" spans="1:10" ht="15.75">
      <c r="A20" s="15"/>
      <c r="B20" s="14" t="s">
        <v>7</v>
      </c>
      <c r="C20" s="16" t="s">
        <v>36</v>
      </c>
      <c r="D20" s="17">
        <v>146</v>
      </c>
      <c r="E20" s="16" t="s">
        <v>38</v>
      </c>
      <c r="F20" s="18">
        <v>60000</v>
      </c>
      <c r="G20" s="23">
        <v>45884</v>
      </c>
      <c r="H20" s="19">
        <f>ROUND(F20/17,0)</f>
        <v>3529</v>
      </c>
      <c r="I20" s="17">
        <f t="shared" si="0"/>
        <v>507</v>
      </c>
      <c r="J20" s="17">
        <f t="shared" si="1"/>
        <v>4036</v>
      </c>
    </row>
    <row r="21" spans="1:10" ht="15.75">
      <c r="A21" s="15">
        <v>5</v>
      </c>
      <c r="B21" s="14" t="s">
        <v>5</v>
      </c>
      <c r="C21" s="16" t="s">
        <v>142</v>
      </c>
      <c r="D21" s="17">
        <v>257</v>
      </c>
      <c r="E21" s="16" t="s">
        <v>38</v>
      </c>
      <c r="F21" s="18">
        <v>100000</v>
      </c>
      <c r="G21" s="23">
        <v>100000</v>
      </c>
      <c r="H21" s="19">
        <f>ROUND(F21/30,0)</f>
        <v>3333</v>
      </c>
      <c r="I21" s="17">
        <f>ROUND(G21*13%*18/365,0)</f>
        <v>641</v>
      </c>
      <c r="J21" s="17">
        <f t="shared" si="1"/>
        <v>3974</v>
      </c>
    </row>
    <row r="22" spans="1:10" ht="15.75">
      <c r="A22" s="15"/>
      <c r="B22" s="14" t="s">
        <v>5</v>
      </c>
      <c r="C22" s="16" t="s">
        <v>143</v>
      </c>
      <c r="D22" s="17">
        <v>258</v>
      </c>
      <c r="E22" s="16" t="s">
        <v>38</v>
      </c>
      <c r="F22" s="18">
        <v>100000</v>
      </c>
      <c r="G22" s="23">
        <v>100000</v>
      </c>
      <c r="H22" s="19">
        <f>ROUND(F22/30,0)</f>
        <v>3333</v>
      </c>
      <c r="I22" s="17">
        <f>ROUND(G22*13%*18/365,0)</f>
        <v>641</v>
      </c>
      <c r="J22" s="17">
        <f t="shared" si="1"/>
        <v>3974</v>
      </c>
    </row>
    <row r="23" spans="1:10" ht="15.75">
      <c r="A23" s="15">
        <v>6</v>
      </c>
      <c r="B23" s="14" t="s">
        <v>128</v>
      </c>
      <c r="C23" s="16" t="s">
        <v>129</v>
      </c>
      <c r="D23" s="17">
        <v>248</v>
      </c>
      <c r="E23" s="16" t="s">
        <v>38</v>
      </c>
      <c r="F23" s="18">
        <v>100000</v>
      </c>
      <c r="G23" s="23">
        <v>100000</v>
      </c>
      <c r="H23" s="19">
        <f t="shared" si="2"/>
        <v>2778</v>
      </c>
      <c r="I23" s="17">
        <f>ROUND(G23*13%*32/365,0)</f>
        <v>1140</v>
      </c>
      <c r="J23" s="17">
        <f t="shared" si="1"/>
        <v>3918</v>
      </c>
    </row>
    <row r="24" spans="1:10" ht="16.5">
      <c r="A24" s="15"/>
      <c r="B24" s="13" t="s">
        <v>4</v>
      </c>
      <c r="C24" s="20"/>
      <c r="D24" s="20"/>
      <c r="E24" s="20"/>
      <c r="F24" s="22">
        <f>SUM(F11:F23)</f>
        <v>1195000</v>
      </c>
      <c r="G24" s="25"/>
      <c r="H24" s="22">
        <f>SUM(H11:H23)</f>
        <v>38390</v>
      </c>
      <c r="I24" s="22">
        <f>SUM(I11:I23)</f>
        <v>10784</v>
      </c>
      <c r="J24" s="22">
        <f>SUM(J11:J23)</f>
        <v>49174</v>
      </c>
    </row>
    <row r="25" spans="1:10" ht="16.5">
      <c r="A25" s="28"/>
      <c r="B25" s="29"/>
      <c r="C25" s="30"/>
      <c r="D25" s="30"/>
      <c r="E25" s="30"/>
      <c r="F25" s="35"/>
      <c r="G25" s="36"/>
      <c r="H25" s="32"/>
      <c r="I25" s="32"/>
      <c r="J25" s="32"/>
    </row>
    <row r="26" spans="1:10" ht="16.5">
      <c r="A26" s="28"/>
      <c r="B26" s="29"/>
      <c r="C26" s="30"/>
      <c r="D26" s="30"/>
      <c r="E26" s="30"/>
      <c r="F26" s="35"/>
      <c r="G26" s="36"/>
      <c r="H26" s="32"/>
      <c r="I26" s="32"/>
      <c r="J26" s="32"/>
    </row>
    <row r="27" spans="1:10" ht="16.5">
      <c r="A27" s="28"/>
      <c r="B27" s="29" t="s">
        <v>10</v>
      </c>
      <c r="C27" s="30"/>
      <c r="D27" s="30"/>
      <c r="E27" s="30"/>
      <c r="F27" s="35"/>
      <c r="G27" s="36"/>
      <c r="H27" s="34"/>
      <c r="I27" s="34"/>
      <c r="J27" s="34"/>
    </row>
    <row r="28" spans="1:10" ht="15.75">
      <c r="A28" s="15">
        <v>1</v>
      </c>
      <c r="B28" s="14" t="s">
        <v>10</v>
      </c>
      <c r="C28" s="16" t="s">
        <v>37</v>
      </c>
      <c r="D28" s="26" t="s">
        <v>70</v>
      </c>
      <c r="E28" s="16" t="s">
        <v>39</v>
      </c>
      <c r="F28" s="18">
        <v>44000</v>
      </c>
      <c r="G28" s="23">
        <v>24357</v>
      </c>
      <c r="H28" s="19">
        <f>ROUND(F28/30,0)</f>
        <v>1467</v>
      </c>
      <c r="I28" s="17">
        <f>ROUND(G28*11.5%*31/365,0)</f>
        <v>238</v>
      </c>
      <c r="J28" s="17">
        <f>SUM(H28:I28)</f>
        <v>1705</v>
      </c>
    </row>
    <row r="29" spans="1:10" ht="15.75">
      <c r="A29" s="15"/>
      <c r="B29" s="14" t="s">
        <v>10</v>
      </c>
      <c r="C29" s="16" t="s">
        <v>140</v>
      </c>
      <c r="D29" s="26" t="s">
        <v>141</v>
      </c>
      <c r="E29" s="16" t="s">
        <v>38</v>
      </c>
      <c r="F29" s="18">
        <v>250000</v>
      </c>
      <c r="G29" s="23">
        <v>250000</v>
      </c>
      <c r="H29" s="19">
        <f>ROUND(F29/36,0)</f>
        <v>6944</v>
      </c>
      <c r="I29" s="17">
        <f>ROUND(G29*13%*19/365,0)</f>
        <v>1692</v>
      </c>
      <c r="J29" s="17">
        <f>SUM(H29:I29)</f>
        <v>8636</v>
      </c>
    </row>
    <row r="30" spans="1:10" ht="15.75">
      <c r="A30" s="15">
        <v>2</v>
      </c>
      <c r="B30" s="14" t="s">
        <v>91</v>
      </c>
      <c r="C30" s="16" t="s">
        <v>92</v>
      </c>
      <c r="D30" s="26" t="s">
        <v>94</v>
      </c>
      <c r="E30" s="16" t="s">
        <v>38</v>
      </c>
      <c r="F30" s="18">
        <v>100000</v>
      </c>
      <c r="G30" s="23">
        <v>96000</v>
      </c>
      <c r="H30" s="19">
        <f>ROUND(F30/25,0)</f>
        <v>4000</v>
      </c>
      <c r="I30" s="17">
        <f t="shared" ref="I30:I31" si="3">ROUND(G30*13%*19/365,0)</f>
        <v>650</v>
      </c>
      <c r="J30" s="17">
        <f>SUM(H30:I30)</f>
        <v>4650</v>
      </c>
    </row>
    <row r="31" spans="1:10" ht="15.75">
      <c r="A31" s="15"/>
      <c r="B31" s="14" t="s">
        <v>91</v>
      </c>
      <c r="C31" s="16" t="s">
        <v>93</v>
      </c>
      <c r="D31" s="26" t="s">
        <v>95</v>
      </c>
      <c r="E31" s="16" t="s">
        <v>38</v>
      </c>
      <c r="F31" s="18">
        <v>25000</v>
      </c>
      <c r="G31" s="23">
        <v>24306</v>
      </c>
      <c r="H31" s="19">
        <f>ROUND(F31/36,0)</f>
        <v>694</v>
      </c>
      <c r="I31" s="17">
        <f t="shared" si="3"/>
        <v>164</v>
      </c>
      <c r="J31" s="17">
        <f>SUM(H31:I31)</f>
        <v>858</v>
      </c>
    </row>
    <row r="32" spans="1:10" ht="15.75">
      <c r="A32" s="15">
        <v>3</v>
      </c>
      <c r="B32" s="14" t="s">
        <v>120</v>
      </c>
      <c r="C32" s="16" t="s">
        <v>121</v>
      </c>
      <c r="D32" s="26" t="s">
        <v>136</v>
      </c>
      <c r="E32" s="16" t="s">
        <v>38</v>
      </c>
      <c r="F32" s="18">
        <v>100000</v>
      </c>
      <c r="G32" s="23">
        <v>100000</v>
      </c>
      <c r="H32" s="19">
        <f>ROUND(F32/32,0)</f>
        <v>3125</v>
      </c>
      <c r="I32" s="17">
        <f>ROUND(G32*13%*32/365,0)</f>
        <v>1140</v>
      </c>
      <c r="J32" s="17">
        <f t="shared" ref="J32:J33" si="4">SUM(H32:I32)</f>
        <v>4265</v>
      </c>
    </row>
    <row r="33" spans="1:10" ht="15.75">
      <c r="A33" s="15"/>
      <c r="B33" s="14" t="s">
        <v>120</v>
      </c>
      <c r="C33" s="16" t="s">
        <v>122</v>
      </c>
      <c r="D33" s="26" t="s">
        <v>123</v>
      </c>
      <c r="E33" s="16" t="s">
        <v>38</v>
      </c>
      <c r="F33" s="18">
        <v>90000</v>
      </c>
      <c r="G33" s="23">
        <v>90000</v>
      </c>
      <c r="H33" s="19">
        <f t="shared" ref="H33" si="5">ROUND(F33/36,0)</f>
        <v>2500</v>
      </c>
      <c r="I33" s="17">
        <f>ROUND(G33*13%*32/365,0)</f>
        <v>1026</v>
      </c>
      <c r="J33" s="17">
        <f t="shared" si="4"/>
        <v>3526</v>
      </c>
    </row>
    <row r="34" spans="1:10" ht="16.5">
      <c r="A34" s="15"/>
      <c r="B34" s="13" t="s">
        <v>4</v>
      </c>
      <c r="C34" s="20"/>
      <c r="D34" s="20"/>
      <c r="E34" s="20"/>
      <c r="F34" s="22">
        <f>SUM(F28:F33)</f>
        <v>609000</v>
      </c>
      <c r="G34" s="25"/>
      <c r="H34" s="22">
        <f>SUM(H28:H33)</f>
        <v>18730</v>
      </c>
      <c r="I34" s="22">
        <f>SUM(I28:I33)</f>
        <v>4910</v>
      </c>
      <c r="J34" s="22">
        <f>SUM(J28:J33)</f>
        <v>23640</v>
      </c>
    </row>
    <row r="35" spans="1:10" ht="16.5">
      <c r="A35" s="28"/>
      <c r="B35" s="29"/>
      <c r="C35" s="30"/>
      <c r="D35" s="30"/>
      <c r="E35" s="30"/>
      <c r="F35" s="35"/>
      <c r="G35" s="36"/>
      <c r="H35" s="32"/>
      <c r="I35" s="32"/>
      <c r="J35" s="32"/>
    </row>
    <row r="36" spans="1:10" ht="16.5">
      <c r="A36" s="28"/>
      <c r="B36" s="29"/>
      <c r="C36" s="30"/>
      <c r="D36" s="30"/>
      <c r="E36" s="30"/>
      <c r="F36" s="35"/>
      <c r="G36" s="36"/>
      <c r="H36" s="32"/>
      <c r="I36" s="32"/>
      <c r="J36" s="32"/>
    </row>
    <row r="37" spans="1:10" ht="16.5">
      <c r="A37" s="28"/>
      <c r="B37" s="29" t="s">
        <v>11</v>
      </c>
      <c r="C37" s="30"/>
      <c r="D37" s="30"/>
      <c r="E37" s="30"/>
      <c r="F37" s="35"/>
      <c r="G37" s="36"/>
      <c r="H37" s="34"/>
      <c r="I37" s="34"/>
      <c r="J37" s="34"/>
    </row>
    <row r="38" spans="1:10" ht="15.75">
      <c r="A38" s="15">
        <v>1</v>
      </c>
      <c r="B38" s="14" t="s">
        <v>12</v>
      </c>
      <c r="C38" s="16" t="s">
        <v>40</v>
      </c>
      <c r="D38" s="19">
        <v>110</v>
      </c>
      <c r="E38" s="16" t="s">
        <v>38</v>
      </c>
      <c r="F38" s="18">
        <v>175000</v>
      </c>
      <c r="G38" s="23">
        <v>145834</v>
      </c>
      <c r="H38" s="19">
        <f t="shared" ref="H38:H45" si="6">ROUND(F38/36,0)</f>
        <v>4861</v>
      </c>
      <c r="I38" s="17">
        <f>ROUND(G38*13%*31/365,0)</f>
        <v>1610</v>
      </c>
      <c r="J38" s="17">
        <f t="shared" ref="J38:J45" si="7">SUM(H38:I38)</f>
        <v>6471</v>
      </c>
    </row>
    <row r="39" spans="1:10" ht="15.75">
      <c r="A39" s="15"/>
      <c r="B39" s="14" t="s">
        <v>12</v>
      </c>
      <c r="C39" s="16" t="s">
        <v>41</v>
      </c>
      <c r="D39" s="19">
        <v>111</v>
      </c>
      <c r="E39" s="16" t="s">
        <v>38</v>
      </c>
      <c r="F39" s="18">
        <v>165000</v>
      </c>
      <c r="G39" s="23">
        <v>137502</v>
      </c>
      <c r="H39" s="19">
        <f t="shared" si="6"/>
        <v>4583</v>
      </c>
      <c r="I39" s="17">
        <f t="shared" ref="I39:I47" si="8">ROUND(G39*13%*31/365,0)</f>
        <v>1518</v>
      </c>
      <c r="J39" s="17">
        <f t="shared" si="7"/>
        <v>6101</v>
      </c>
    </row>
    <row r="40" spans="1:10" ht="15.75">
      <c r="A40" s="15">
        <v>2</v>
      </c>
      <c r="B40" s="14" t="s">
        <v>11</v>
      </c>
      <c r="C40" s="16" t="s">
        <v>42</v>
      </c>
      <c r="D40" s="19">
        <v>112</v>
      </c>
      <c r="E40" s="16" t="s">
        <v>38</v>
      </c>
      <c r="F40" s="18">
        <v>125000</v>
      </c>
      <c r="G40" s="23">
        <v>104168</v>
      </c>
      <c r="H40" s="19">
        <f t="shared" si="6"/>
        <v>3472</v>
      </c>
      <c r="I40" s="17">
        <f t="shared" si="8"/>
        <v>1150</v>
      </c>
      <c r="J40" s="17">
        <f t="shared" si="7"/>
        <v>4622</v>
      </c>
    </row>
    <row r="41" spans="1:10" ht="15.75">
      <c r="A41" s="15"/>
      <c r="B41" s="14" t="s">
        <v>11</v>
      </c>
      <c r="C41" s="16" t="s">
        <v>43</v>
      </c>
      <c r="D41" s="19">
        <v>113</v>
      </c>
      <c r="E41" s="16" t="s">
        <v>38</v>
      </c>
      <c r="F41" s="18">
        <v>100000</v>
      </c>
      <c r="G41" s="23">
        <v>83332</v>
      </c>
      <c r="H41" s="19">
        <f t="shared" si="6"/>
        <v>2778</v>
      </c>
      <c r="I41" s="17">
        <f t="shared" si="8"/>
        <v>920</v>
      </c>
      <c r="J41" s="17">
        <f t="shared" si="7"/>
        <v>3698</v>
      </c>
    </row>
    <row r="42" spans="1:10" ht="15.75">
      <c r="A42" s="15"/>
      <c r="B42" s="14" t="s">
        <v>11</v>
      </c>
      <c r="C42" s="16" t="s">
        <v>44</v>
      </c>
      <c r="D42" s="19">
        <v>114</v>
      </c>
      <c r="E42" s="16" t="s">
        <v>38</v>
      </c>
      <c r="F42" s="18">
        <v>40000</v>
      </c>
      <c r="G42" s="23">
        <v>29092</v>
      </c>
      <c r="H42" s="19">
        <f>ROUND(F42/22,0)</f>
        <v>1818</v>
      </c>
      <c r="I42" s="17">
        <f t="shared" si="8"/>
        <v>321</v>
      </c>
      <c r="J42" s="17">
        <f t="shared" si="7"/>
        <v>2139</v>
      </c>
    </row>
    <row r="43" spans="1:10" ht="15.75">
      <c r="A43" s="15"/>
      <c r="B43" s="14" t="s">
        <v>11</v>
      </c>
      <c r="C43" s="16" t="s">
        <v>45</v>
      </c>
      <c r="D43" s="19">
        <v>116</v>
      </c>
      <c r="E43" s="16" t="s">
        <v>38</v>
      </c>
      <c r="F43" s="18">
        <v>125000</v>
      </c>
      <c r="G43" s="23">
        <v>104168</v>
      </c>
      <c r="H43" s="19">
        <f>ROUND(F43/36,0)</f>
        <v>3472</v>
      </c>
      <c r="I43" s="17">
        <f t="shared" si="8"/>
        <v>1150</v>
      </c>
      <c r="J43" s="17">
        <f>SUM(H43:I43)</f>
        <v>4622</v>
      </c>
    </row>
    <row r="44" spans="1:10" ht="15.75">
      <c r="A44" s="15"/>
      <c r="B44" s="14" t="s">
        <v>11</v>
      </c>
      <c r="C44" s="16" t="s">
        <v>47</v>
      </c>
      <c r="D44" s="19">
        <v>124</v>
      </c>
      <c r="E44" s="16" t="s">
        <v>38</v>
      </c>
      <c r="F44" s="18">
        <v>50000</v>
      </c>
      <c r="G44" s="23">
        <v>41666</v>
      </c>
      <c r="H44" s="19">
        <f>ROUND(F44/36,0)</f>
        <v>1389</v>
      </c>
      <c r="I44" s="17">
        <f t="shared" si="8"/>
        <v>460</v>
      </c>
      <c r="J44" s="17">
        <f>SUM(H44:I44)</f>
        <v>1849</v>
      </c>
    </row>
    <row r="45" spans="1:10" ht="15.75">
      <c r="A45" s="15">
        <v>3</v>
      </c>
      <c r="B45" s="14" t="s">
        <v>13</v>
      </c>
      <c r="C45" s="16" t="s">
        <v>46</v>
      </c>
      <c r="D45" s="19">
        <v>117</v>
      </c>
      <c r="E45" s="16" t="s">
        <v>38</v>
      </c>
      <c r="F45" s="18">
        <v>100000</v>
      </c>
      <c r="G45" s="23">
        <v>83332</v>
      </c>
      <c r="H45" s="19">
        <f t="shared" si="6"/>
        <v>2778</v>
      </c>
      <c r="I45" s="17">
        <f t="shared" si="8"/>
        <v>920</v>
      </c>
      <c r="J45" s="17">
        <f t="shared" si="7"/>
        <v>3698</v>
      </c>
    </row>
    <row r="46" spans="1:10" ht="15.75">
      <c r="A46" s="15">
        <v>4</v>
      </c>
      <c r="B46" s="14" t="s">
        <v>73</v>
      </c>
      <c r="C46" s="16" t="s">
        <v>74</v>
      </c>
      <c r="D46" s="19">
        <v>203</v>
      </c>
      <c r="E46" s="16" t="s">
        <v>38</v>
      </c>
      <c r="F46" s="18">
        <v>95000</v>
      </c>
      <c r="G46" s="23">
        <v>89722</v>
      </c>
      <c r="H46" s="19">
        <f>ROUND(F46/36,0)</f>
        <v>2639</v>
      </c>
      <c r="I46" s="17">
        <f t="shared" si="8"/>
        <v>991</v>
      </c>
      <c r="J46" s="17">
        <f>SUM(H46:I46)</f>
        <v>3630</v>
      </c>
    </row>
    <row r="47" spans="1:10" ht="15.75">
      <c r="A47" s="15"/>
      <c r="B47" s="14" t="s">
        <v>73</v>
      </c>
      <c r="C47" s="16" t="s">
        <v>96</v>
      </c>
      <c r="D47" s="19">
        <v>221</v>
      </c>
      <c r="E47" s="16" t="s">
        <v>38</v>
      </c>
      <c r="F47" s="18">
        <v>100000</v>
      </c>
      <c r="G47" s="23">
        <v>97222</v>
      </c>
      <c r="H47" s="19">
        <f>ROUND(F47/36,0)</f>
        <v>2778</v>
      </c>
      <c r="I47" s="17">
        <f t="shared" si="8"/>
        <v>1073</v>
      </c>
      <c r="J47" s="17">
        <f>SUM(H47:I47)</f>
        <v>3851</v>
      </c>
    </row>
    <row r="48" spans="1:10" ht="16.5">
      <c r="A48" s="15"/>
      <c r="B48" s="13" t="s">
        <v>4</v>
      </c>
      <c r="C48" s="20"/>
      <c r="D48" s="20"/>
      <c r="E48" s="20"/>
      <c r="F48" s="22">
        <f>SUM(F38:F47)</f>
        <v>1075000</v>
      </c>
      <c r="G48" s="25"/>
      <c r="H48" s="22">
        <f>SUM(H38:H47)</f>
        <v>30568</v>
      </c>
      <c r="I48" s="22">
        <f>SUM(I38:I47)</f>
        <v>10113</v>
      </c>
      <c r="J48" s="22">
        <f>SUM(J38:J47)</f>
        <v>40681</v>
      </c>
    </row>
    <row r="49" spans="1:10" ht="16.5">
      <c r="A49" s="28"/>
      <c r="B49" s="29"/>
      <c r="C49" s="30"/>
      <c r="D49" s="30"/>
      <c r="E49" s="30"/>
      <c r="F49" s="35"/>
      <c r="G49" s="36"/>
      <c r="H49" s="32"/>
      <c r="I49" s="32"/>
      <c r="J49" s="32"/>
    </row>
    <row r="50" spans="1:10" ht="16.5">
      <c r="A50" s="28"/>
      <c r="B50" s="29"/>
      <c r="C50" s="30"/>
      <c r="D50" s="30"/>
      <c r="E50" s="30"/>
      <c r="F50" s="35"/>
      <c r="G50" s="36"/>
      <c r="H50" s="32"/>
      <c r="I50" s="32"/>
      <c r="J50" s="32"/>
    </row>
    <row r="51" spans="1:10" ht="16.5">
      <c r="A51" s="28"/>
      <c r="B51" s="29" t="s">
        <v>14</v>
      </c>
      <c r="C51" s="30"/>
      <c r="D51" s="30"/>
      <c r="E51" s="30"/>
      <c r="F51" s="35"/>
      <c r="G51" s="36"/>
      <c r="H51" s="34"/>
      <c r="I51" s="34"/>
      <c r="J51" s="34"/>
    </row>
    <row r="52" spans="1:10" ht="15.75">
      <c r="A52" s="15">
        <v>1</v>
      </c>
      <c r="B52" s="14" t="s">
        <v>14</v>
      </c>
      <c r="C52" s="16" t="s">
        <v>48</v>
      </c>
      <c r="D52" s="17">
        <v>138</v>
      </c>
      <c r="E52" s="16" t="s">
        <v>38</v>
      </c>
      <c r="F52" s="18">
        <v>100000</v>
      </c>
      <c r="G52" s="23">
        <v>86110</v>
      </c>
      <c r="H52" s="19">
        <f t="shared" ref="H52:H62" si="9">ROUND(F52/36,0)</f>
        <v>2778</v>
      </c>
      <c r="I52" s="17">
        <f>ROUND(G52*13%*31/365,0)</f>
        <v>951</v>
      </c>
      <c r="J52" s="17">
        <f t="shared" ref="J52:J57" si="10">SUM(H52:I52)</f>
        <v>3729</v>
      </c>
    </row>
    <row r="53" spans="1:10" ht="15.75">
      <c r="A53" s="15"/>
      <c r="B53" s="14" t="s">
        <v>14</v>
      </c>
      <c r="C53" s="16" t="s">
        <v>59</v>
      </c>
      <c r="D53" s="17">
        <v>152</v>
      </c>
      <c r="E53" s="16" t="s">
        <v>38</v>
      </c>
      <c r="F53" s="18">
        <v>55000</v>
      </c>
      <c r="G53" s="23">
        <v>48888</v>
      </c>
      <c r="H53" s="19">
        <f t="shared" si="9"/>
        <v>1528</v>
      </c>
      <c r="I53" s="17">
        <f t="shared" ref="I53:I59" si="11">ROUND(G53*13%*31/365,0)</f>
        <v>540</v>
      </c>
      <c r="J53" s="17">
        <f t="shared" si="10"/>
        <v>2068</v>
      </c>
    </row>
    <row r="54" spans="1:10" ht="15.75">
      <c r="A54" s="27">
        <v>2</v>
      </c>
      <c r="B54" s="14" t="s">
        <v>15</v>
      </c>
      <c r="C54" s="16" t="s">
        <v>49</v>
      </c>
      <c r="D54" s="17">
        <v>175</v>
      </c>
      <c r="E54" s="16" t="s">
        <v>38</v>
      </c>
      <c r="F54" s="18">
        <v>75000</v>
      </c>
      <c r="G54" s="23">
        <v>68751</v>
      </c>
      <c r="H54" s="19">
        <f t="shared" si="9"/>
        <v>2083</v>
      </c>
      <c r="I54" s="17">
        <f t="shared" si="11"/>
        <v>759</v>
      </c>
      <c r="J54" s="17">
        <f t="shared" si="10"/>
        <v>2842</v>
      </c>
    </row>
    <row r="55" spans="1:10" ht="15.75">
      <c r="A55" s="15"/>
      <c r="B55" s="14" t="s">
        <v>15</v>
      </c>
      <c r="C55" s="16" t="s">
        <v>50</v>
      </c>
      <c r="D55" s="17">
        <v>176</v>
      </c>
      <c r="E55" s="16" t="s">
        <v>38</v>
      </c>
      <c r="F55" s="18">
        <v>50000</v>
      </c>
      <c r="G55" s="23">
        <v>45833</v>
      </c>
      <c r="H55" s="19">
        <f>ROUND(F55/36,0)</f>
        <v>1389</v>
      </c>
      <c r="I55" s="17">
        <f t="shared" si="11"/>
        <v>506</v>
      </c>
      <c r="J55" s="17">
        <f t="shared" si="10"/>
        <v>1895</v>
      </c>
    </row>
    <row r="56" spans="1:10" ht="15.75">
      <c r="A56" s="15"/>
      <c r="B56" s="14" t="s">
        <v>15</v>
      </c>
      <c r="C56" s="16" t="s">
        <v>51</v>
      </c>
      <c r="D56" s="17">
        <v>177</v>
      </c>
      <c r="E56" s="16" t="s">
        <v>38</v>
      </c>
      <c r="F56" s="18">
        <v>70000</v>
      </c>
      <c r="G56" s="23">
        <v>64168</v>
      </c>
      <c r="H56" s="19">
        <f t="shared" si="9"/>
        <v>1944</v>
      </c>
      <c r="I56" s="17">
        <f t="shared" si="11"/>
        <v>708</v>
      </c>
      <c r="J56" s="17">
        <f t="shared" si="10"/>
        <v>2652</v>
      </c>
    </row>
    <row r="57" spans="1:10" ht="15.75">
      <c r="A57" s="15"/>
      <c r="B57" s="14" t="s">
        <v>15</v>
      </c>
      <c r="C57" s="16" t="s">
        <v>52</v>
      </c>
      <c r="D57" s="17">
        <v>178</v>
      </c>
      <c r="E57" s="16" t="s">
        <v>38</v>
      </c>
      <c r="F57" s="18">
        <v>95000</v>
      </c>
      <c r="G57" s="23">
        <v>87083</v>
      </c>
      <c r="H57" s="19">
        <f t="shared" si="9"/>
        <v>2639</v>
      </c>
      <c r="I57" s="17">
        <f t="shared" si="11"/>
        <v>961</v>
      </c>
      <c r="J57" s="17">
        <f t="shared" si="10"/>
        <v>3600</v>
      </c>
    </row>
    <row r="58" spans="1:10" ht="15.75">
      <c r="A58" s="15">
        <v>3</v>
      </c>
      <c r="B58" s="14" t="s">
        <v>97</v>
      </c>
      <c r="C58" s="16" t="s">
        <v>98</v>
      </c>
      <c r="D58" s="17">
        <v>205</v>
      </c>
      <c r="E58" s="16" t="s">
        <v>38</v>
      </c>
      <c r="F58" s="18">
        <v>100000</v>
      </c>
      <c r="G58" s="23">
        <v>97222</v>
      </c>
      <c r="H58" s="19">
        <f t="shared" si="9"/>
        <v>2778</v>
      </c>
      <c r="I58" s="17">
        <f t="shared" si="11"/>
        <v>1073</v>
      </c>
      <c r="J58" s="17">
        <f t="shared" ref="J58:J61" si="12">SUM(H58:I58)</f>
        <v>3851</v>
      </c>
    </row>
    <row r="59" spans="1:10" ht="15.75">
      <c r="A59" s="15"/>
      <c r="B59" s="14" t="s">
        <v>97</v>
      </c>
      <c r="C59" s="16" t="s">
        <v>99</v>
      </c>
      <c r="D59" s="17">
        <v>206</v>
      </c>
      <c r="E59" s="16" t="s">
        <v>38</v>
      </c>
      <c r="F59" s="18">
        <v>130000</v>
      </c>
      <c r="G59" s="23">
        <v>126389</v>
      </c>
      <c r="H59" s="19">
        <f t="shared" si="9"/>
        <v>3611</v>
      </c>
      <c r="I59" s="17">
        <f t="shared" si="11"/>
        <v>1395</v>
      </c>
      <c r="J59" s="17">
        <f t="shared" si="12"/>
        <v>5006</v>
      </c>
    </row>
    <row r="60" spans="1:10" ht="15.75">
      <c r="A60" s="15">
        <v>4</v>
      </c>
      <c r="B60" s="14" t="s">
        <v>117</v>
      </c>
      <c r="C60" s="16" t="s">
        <v>118</v>
      </c>
      <c r="D60" s="17">
        <v>242</v>
      </c>
      <c r="E60" s="16" t="s">
        <v>38</v>
      </c>
      <c r="F60" s="18">
        <v>85000</v>
      </c>
      <c r="G60" s="23">
        <v>85000</v>
      </c>
      <c r="H60" s="19">
        <f t="shared" si="9"/>
        <v>2361</v>
      </c>
      <c r="I60" s="17">
        <f>ROUND(G60*13%*32/365,0)</f>
        <v>969</v>
      </c>
      <c r="J60" s="17">
        <f t="shared" si="12"/>
        <v>3330</v>
      </c>
    </row>
    <row r="61" spans="1:10" ht="15.75">
      <c r="A61" s="15"/>
      <c r="B61" s="14" t="s">
        <v>117</v>
      </c>
      <c r="C61" s="16" t="s">
        <v>119</v>
      </c>
      <c r="D61" s="17">
        <v>243</v>
      </c>
      <c r="E61" s="16" t="s">
        <v>38</v>
      </c>
      <c r="F61" s="18">
        <v>100000</v>
      </c>
      <c r="G61" s="23">
        <v>100000</v>
      </c>
      <c r="H61" s="19">
        <f t="shared" si="9"/>
        <v>2778</v>
      </c>
      <c r="I61" s="17">
        <f>ROUND(G61*13%*32/365,0)</f>
        <v>1140</v>
      </c>
      <c r="J61" s="17">
        <f t="shared" si="12"/>
        <v>3918</v>
      </c>
    </row>
    <row r="62" spans="1:10" ht="15.75">
      <c r="A62" s="15">
        <v>5</v>
      </c>
      <c r="B62" s="14" t="s">
        <v>130</v>
      </c>
      <c r="C62" s="16" t="s">
        <v>131</v>
      </c>
      <c r="D62" s="17">
        <v>249</v>
      </c>
      <c r="E62" s="16" t="s">
        <v>38</v>
      </c>
      <c r="F62" s="18">
        <v>150000</v>
      </c>
      <c r="G62" s="18">
        <v>150000</v>
      </c>
      <c r="H62" s="19">
        <f t="shared" si="9"/>
        <v>4167</v>
      </c>
      <c r="I62" s="17">
        <f t="shared" ref="I62" si="13">ROUND(G62*13%*31/365,0)</f>
        <v>1656</v>
      </c>
      <c r="J62" s="17">
        <f t="shared" ref="J62" si="14">SUM(H62:I62)</f>
        <v>5823</v>
      </c>
    </row>
    <row r="63" spans="1:10" ht="16.5">
      <c r="A63" s="14"/>
      <c r="B63" s="13" t="s">
        <v>4</v>
      </c>
      <c r="C63" s="20"/>
      <c r="D63" s="20"/>
      <c r="E63" s="20"/>
      <c r="F63" s="22">
        <f>SUM(F52:F62)</f>
        <v>1010000</v>
      </c>
      <c r="G63" s="25"/>
      <c r="H63" s="22">
        <f>SUM(H52:H62)</f>
        <v>28056</v>
      </c>
      <c r="I63" s="22">
        <f>SUM(I52:I62)</f>
        <v>10658</v>
      </c>
      <c r="J63" s="22">
        <f>SUM(J52:J62)</f>
        <v>38714</v>
      </c>
    </row>
    <row r="64" spans="1:10" ht="16.5">
      <c r="A64" s="34"/>
      <c r="B64" s="29"/>
      <c r="C64" s="30"/>
      <c r="D64" s="30"/>
      <c r="E64" s="30"/>
      <c r="F64" s="35"/>
      <c r="G64" s="36"/>
      <c r="H64" s="32"/>
      <c r="I64" s="32"/>
      <c r="J64" s="32"/>
    </row>
    <row r="65" spans="1:10" ht="16.5">
      <c r="A65" s="34"/>
      <c r="B65" s="29"/>
      <c r="C65" s="30"/>
      <c r="D65" s="30"/>
      <c r="E65" s="30"/>
      <c r="F65" s="35"/>
      <c r="G65" s="36"/>
      <c r="H65" s="32"/>
      <c r="I65" s="32"/>
      <c r="J65" s="32"/>
    </row>
    <row r="66" spans="1:10" ht="16.5">
      <c r="A66" s="34"/>
      <c r="B66" s="29" t="s">
        <v>16</v>
      </c>
      <c r="C66" s="30"/>
      <c r="D66" s="30"/>
      <c r="E66" s="30"/>
      <c r="F66" s="35"/>
      <c r="G66" s="36"/>
      <c r="H66" s="32"/>
      <c r="I66" s="32"/>
      <c r="J66" s="32"/>
    </row>
    <row r="67" spans="1:10" ht="15.75">
      <c r="A67" s="14">
        <v>1</v>
      </c>
      <c r="B67" s="14" t="s">
        <v>17</v>
      </c>
      <c r="C67" s="16" t="s">
        <v>69</v>
      </c>
      <c r="D67" s="17">
        <v>142</v>
      </c>
      <c r="E67" s="16" t="s">
        <v>38</v>
      </c>
      <c r="F67" s="18">
        <v>140000</v>
      </c>
      <c r="G67" s="23">
        <v>124444</v>
      </c>
      <c r="H67" s="19">
        <f t="shared" ref="H67:H74" si="15">ROUND(F67/36,0)</f>
        <v>3889</v>
      </c>
      <c r="I67" s="17">
        <f>ROUND(G67*13%*31/365,0)</f>
        <v>1374</v>
      </c>
      <c r="J67" s="17">
        <f t="shared" ref="J67:J73" si="16">SUM(H67:I67)</f>
        <v>5263</v>
      </c>
    </row>
    <row r="68" spans="1:10" ht="15.75">
      <c r="A68" s="14">
        <v>2</v>
      </c>
      <c r="B68" s="14" t="s">
        <v>62</v>
      </c>
      <c r="C68" s="16" t="s">
        <v>61</v>
      </c>
      <c r="D68" s="17">
        <v>188</v>
      </c>
      <c r="E68" s="16" t="s">
        <v>38</v>
      </c>
      <c r="F68" s="18">
        <v>100000</v>
      </c>
      <c r="G68" s="23">
        <v>94444</v>
      </c>
      <c r="H68" s="19">
        <f t="shared" si="15"/>
        <v>2778</v>
      </c>
      <c r="I68" s="17">
        <f t="shared" ref="I68:I74" si="17">ROUND(G68*13%*31/365,0)</f>
        <v>1043</v>
      </c>
      <c r="J68" s="17">
        <f t="shared" si="16"/>
        <v>3821</v>
      </c>
    </row>
    <row r="69" spans="1:10" ht="15.75">
      <c r="A69" s="14"/>
      <c r="B69" s="14" t="s">
        <v>62</v>
      </c>
      <c r="C69" s="16" t="s">
        <v>63</v>
      </c>
      <c r="D69" s="17">
        <v>189</v>
      </c>
      <c r="E69" s="16" t="s">
        <v>38</v>
      </c>
      <c r="F69" s="18">
        <v>100000</v>
      </c>
      <c r="G69" s="23">
        <v>94444</v>
      </c>
      <c r="H69" s="19">
        <f t="shared" si="15"/>
        <v>2778</v>
      </c>
      <c r="I69" s="17">
        <f t="shared" si="17"/>
        <v>1043</v>
      </c>
      <c r="J69" s="17">
        <f t="shared" si="16"/>
        <v>3821</v>
      </c>
    </row>
    <row r="70" spans="1:10" ht="15.75">
      <c r="A70" s="14"/>
      <c r="B70" s="14" t="s">
        <v>62</v>
      </c>
      <c r="C70" s="16" t="s">
        <v>64</v>
      </c>
      <c r="D70" s="17">
        <v>193</v>
      </c>
      <c r="E70" s="16" t="s">
        <v>38</v>
      </c>
      <c r="F70" s="18">
        <v>40000</v>
      </c>
      <c r="G70" s="23">
        <v>37778</v>
      </c>
      <c r="H70" s="19">
        <f t="shared" si="15"/>
        <v>1111</v>
      </c>
      <c r="I70" s="17">
        <f t="shared" si="17"/>
        <v>417</v>
      </c>
      <c r="J70" s="17">
        <f t="shared" si="16"/>
        <v>1528</v>
      </c>
    </row>
    <row r="71" spans="1:10" ht="15.75">
      <c r="A71" s="14"/>
      <c r="B71" s="14" t="s">
        <v>62</v>
      </c>
      <c r="C71" s="16" t="s">
        <v>65</v>
      </c>
      <c r="D71" s="17">
        <v>194</v>
      </c>
      <c r="E71" s="16" t="s">
        <v>38</v>
      </c>
      <c r="F71" s="18">
        <v>60000</v>
      </c>
      <c r="G71" s="23">
        <v>56666</v>
      </c>
      <c r="H71" s="19">
        <f t="shared" si="15"/>
        <v>1667</v>
      </c>
      <c r="I71" s="17">
        <f t="shared" si="17"/>
        <v>626</v>
      </c>
      <c r="J71" s="17">
        <f t="shared" si="16"/>
        <v>2293</v>
      </c>
    </row>
    <row r="72" spans="1:10" ht="15.75">
      <c r="A72" s="14">
        <v>3</v>
      </c>
      <c r="B72" s="14" t="s">
        <v>66</v>
      </c>
      <c r="C72" s="16" t="s">
        <v>67</v>
      </c>
      <c r="D72" s="17">
        <v>195</v>
      </c>
      <c r="E72" s="16" t="s">
        <v>38</v>
      </c>
      <c r="F72" s="18">
        <v>100000</v>
      </c>
      <c r="G72" s="23">
        <v>92000</v>
      </c>
      <c r="H72" s="19">
        <f>ROUND(F72/25,0)</f>
        <v>4000</v>
      </c>
      <c r="I72" s="17">
        <f t="shared" si="17"/>
        <v>1016</v>
      </c>
      <c r="J72" s="17">
        <f t="shared" si="16"/>
        <v>5016</v>
      </c>
    </row>
    <row r="73" spans="1:10" ht="15.75">
      <c r="A73" s="14"/>
      <c r="B73" s="14" t="s">
        <v>66</v>
      </c>
      <c r="C73" s="16" t="s">
        <v>68</v>
      </c>
      <c r="D73" s="17">
        <v>196</v>
      </c>
      <c r="E73" s="16" t="s">
        <v>38</v>
      </c>
      <c r="F73" s="18">
        <v>45000</v>
      </c>
      <c r="G73" s="23">
        <v>42500</v>
      </c>
      <c r="H73" s="19">
        <f t="shared" si="15"/>
        <v>1250</v>
      </c>
      <c r="I73" s="17">
        <f t="shared" si="17"/>
        <v>469</v>
      </c>
      <c r="J73" s="17">
        <f t="shared" si="16"/>
        <v>1719</v>
      </c>
    </row>
    <row r="74" spans="1:10" ht="15.75">
      <c r="A74" s="14">
        <v>4</v>
      </c>
      <c r="B74" s="14" t="s">
        <v>100</v>
      </c>
      <c r="C74" s="16" t="s">
        <v>101</v>
      </c>
      <c r="D74" s="17">
        <v>214</v>
      </c>
      <c r="E74" s="16" t="s">
        <v>38</v>
      </c>
      <c r="F74" s="18">
        <v>100000</v>
      </c>
      <c r="G74" s="23">
        <v>97222</v>
      </c>
      <c r="H74" s="19">
        <f t="shared" si="15"/>
        <v>2778</v>
      </c>
      <c r="I74" s="17">
        <f t="shared" si="17"/>
        <v>1073</v>
      </c>
      <c r="J74" s="17">
        <f t="shared" ref="J74" si="18">SUM(H74:I74)</f>
        <v>3851</v>
      </c>
    </row>
    <row r="75" spans="1:10" ht="16.5">
      <c r="A75" s="27"/>
      <c r="B75" s="13" t="s">
        <v>4</v>
      </c>
      <c r="C75" s="20"/>
      <c r="D75" s="20"/>
      <c r="E75" s="20"/>
      <c r="F75" s="22">
        <f>SUM(F67:F74)</f>
        <v>685000</v>
      </c>
      <c r="G75" s="25"/>
      <c r="H75" s="22">
        <f>SUM(H67:H74)</f>
        <v>20251</v>
      </c>
      <c r="I75" s="22">
        <f>SUM(I67:I74)</f>
        <v>7061</v>
      </c>
      <c r="J75" s="22">
        <f>SUM(J67:J74)</f>
        <v>27312</v>
      </c>
    </row>
    <row r="76" spans="1:10" ht="16.5">
      <c r="A76" s="37"/>
      <c r="B76" s="29"/>
      <c r="C76" s="30"/>
      <c r="D76" s="30"/>
      <c r="E76" s="30"/>
      <c r="F76" s="35"/>
      <c r="G76" s="36"/>
      <c r="H76" s="32"/>
      <c r="I76" s="32"/>
      <c r="J76" s="32"/>
    </row>
    <row r="77" spans="1:10" ht="16.5">
      <c r="A77" s="37"/>
      <c r="B77" s="29"/>
      <c r="C77" s="30"/>
      <c r="D77" s="30"/>
      <c r="E77" s="30"/>
      <c r="F77" s="35"/>
      <c r="G77" s="36"/>
      <c r="H77" s="32"/>
      <c r="I77" s="32"/>
      <c r="J77" s="32"/>
    </row>
    <row r="78" spans="1:10" ht="16.5">
      <c r="A78" s="37"/>
      <c r="B78" s="29" t="s">
        <v>18</v>
      </c>
      <c r="C78" s="30"/>
      <c r="D78" s="30"/>
      <c r="E78" s="30"/>
      <c r="F78" s="35"/>
      <c r="G78" s="36"/>
      <c r="H78" s="34"/>
      <c r="I78" s="34"/>
      <c r="J78" s="34"/>
    </row>
    <row r="79" spans="1:10" ht="15.75">
      <c r="A79" s="27">
        <v>1</v>
      </c>
      <c r="B79" s="14" t="s">
        <v>19</v>
      </c>
      <c r="C79" s="16" t="s">
        <v>60</v>
      </c>
      <c r="D79" s="17">
        <v>153</v>
      </c>
      <c r="E79" s="16" t="s">
        <v>38</v>
      </c>
      <c r="F79" s="23">
        <v>55000</v>
      </c>
      <c r="G79" s="23">
        <v>44000</v>
      </c>
      <c r="H79" s="19">
        <f>ROUND(F79/20,0)</f>
        <v>2750</v>
      </c>
      <c r="I79" s="17">
        <f>ROUND(G79*13%*31/365,0)</f>
        <v>486</v>
      </c>
      <c r="J79" s="17">
        <f>SUM(H79:I79)</f>
        <v>3236</v>
      </c>
    </row>
    <row r="80" spans="1:10" ht="15.75">
      <c r="A80" s="27">
        <v>2</v>
      </c>
      <c r="B80" s="14" t="s">
        <v>19</v>
      </c>
      <c r="C80" s="16" t="s">
        <v>54</v>
      </c>
      <c r="D80" s="17">
        <v>154</v>
      </c>
      <c r="E80" s="16" t="s">
        <v>38</v>
      </c>
      <c r="F80" s="23">
        <v>85000</v>
      </c>
      <c r="G80" s="23">
        <v>69544</v>
      </c>
      <c r="H80" s="19">
        <f>ROUND(F80/22,0)</f>
        <v>3864</v>
      </c>
      <c r="I80" s="17">
        <f t="shared" ref="I80" si="19">ROUND(G80*13%*31/365,0)</f>
        <v>768</v>
      </c>
      <c r="J80" s="17">
        <f>SUM(H80:I80)</f>
        <v>4632</v>
      </c>
    </row>
    <row r="81" spans="1:11" ht="15.75">
      <c r="A81" s="27">
        <v>3</v>
      </c>
      <c r="B81" s="14" t="s">
        <v>71</v>
      </c>
      <c r="C81" s="16" t="s">
        <v>72</v>
      </c>
      <c r="D81" s="17">
        <v>197</v>
      </c>
      <c r="E81" s="16" t="s">
        <v>38</v>
      </c>
      <c r="F81" s="23">
        <v>90000</v>
      </c>
      <c r="G81" s="23">
        <v>35249</v>
      </c>
      <c r="H81" s="19">
        <f>ROUND(F81/36,0)</f>
        <v>2500</v>
      </c>
      <c r="I81" s="17">
        <f>ROUND(G81*13%*31/365,0)</f>
        <v>389</v>
      </c>
      <c r="J81" s="17">
        <f t="shared" ref="J81" si="20">SUM(H81:I81)</f>
        <v>2889</v>
      </c>
    </row>
    <row r="82" spans="1:11" ht="16.5">
      <c r="A82" s="14"/>
      <c r="B82" s="13" t="s">
        <v>4</v>
      </c>
      <c r="C82" s="20"/>
      <c r="D82" s="20"/>
      <c r="E82" s="20"/>
      <c r="F82" s="22">
        <f>SUM(F79:F81)</f>
        <v>230000</v>
      </c>
      <c r="G82" s="25"/>
      <c r="H82" s="22">
        <f>SUM(H79:H81)</f>
        <v>9114</v>
      </c>
      <c r="I82" s="22">
        <f>SUM(I79:I81)</f>
        <v>1643</v>
      </c>
      <c r="J82" s="22">
        <f>SUM(J79:J81)</f>
        <v>10757</v>
      </c>
    </row>
    <row r="83" spans="1:11" ht="16.5">
      <c r="A83" s="34"/>
      <c r="B83" s="29"/>
      <c r="C83" s="30"/>
      <c r="D83" s="30"/>
      <c r="E83" s="30"/>
      <c r="F83" s="35"/>
      <c r="G83" s="36"/>
      <c r="H83" s="32"/>
      <c r="I83" s="32"/>
      <c r="J83" s="32"/>
    </row>
    <row r="84" spans="1:11" ht="16.5">
      <c r="A84" s="34"/>
      <c r="B84" s="29"/>
      <c r="C84" s="30"/>
      <c r="D84" s="30"/>
      <c r="E84" s="30"/>
      <c r="F84" s="35"/>
      <c r="G84" s="36"/>
      <c r="H84" s="32"/>
      <c r="I84" s="32"/>
      <c r="J84" s="32"/>
    </row>
    <row r="85" spans="1:11" ht="16.5">
      <c r="A85" s="34"/>
      <c r="B85" s="29" t="s">
        <v>75</v>
      </c>
      <c r="C85" s="30"/>
      <c r="D85" s="30"/>
      <c r="E85" s="30"/>
      <c r="F85" s="35"/>
      <c r="G85" s="36"/>
      <c r="H85" s="32"/>
      <c r="I85" s="32"/>
      <c r="J85" s="32"/>
    </row>
    <row r="86" spans="1:11" ht="15.75">
      <c r="A86" s="14">
        <v>1</v>
      </c>
      <c r="B86" s="14" t="s">
        <v>76</v>
      </c>
      <c r="C86" s="16" t="s">
        <v>77</v>
      </c>
      <c r="D86" s="52">
        <v>190</v>
      </c>
      <c r="E86" s="16" t="s">
        <v>78</v>
      </c>
      <c r="F86" s="53">
        <v>90000</v>
      </c>
      <c r="G86" s="23">
        <v>85000</v>
      </c>
      <c r="H86" s="19">
        <f>ROUND(F86/36,0)</f>
        <v>2500</v>
      </c>
      <c r="I86" s="17">
        <f>ROUND(G86*13%*31/365,0)</f>
        <v>938</v>
      </c>
      <c r="J86" s="17">
        <f>SUM(H86:I86)</f>
        <v>3438</v>
      </c>
      <c r="K86" s="5"/>
    </row>
    <row r="87" spans="1:11" ht="15.75">
      <c r="A87" s="14"/>
      <c r="B87" s="14" t="s">
        <v>76</v>
      </c>
      <c r="C87" s="16" t="s">
        <v>102</v>
      </c>
      <c r="D87" s="52">
        <v>215</v>
      </c>
      <c r="E87" s="16" t="s">
        <v>78</v>
      </c>
      <c r="F87" s="53">
        <v>75000</v>
      </c>
      <c r="G87" s="23">
        <v>72917</v>
      </c>
      <c r="H87" s="19">
        <f>ROUND(F87/36,0)</f>
        <v>2083</v>
      </c>
      <c r="I87" s="17">
        <f>ROUND(G87*13%*31/365,0)</f>
        <v>805</v>
      </c>
      <c r="J87" s="17">
        <f>SUM(H87:I87)</f>
        <v>2888</v>
      </c>
      <c r="K87" s="5"/>
    </row>
    <row r="88" spans="1:11" ht="16.5">
      <c r="A88" s="14"/>
      <c r="B88" s="13" t="s">
        <v>4</v>
      </c>
      <c r="C88" s="20"/>
      <c r="D88" s="46"/>
      <c r="E88" s="20"/>
      <c r="F88" s="22">
        <f>SUM(F86:F87)</f>
        <v>165000</v>
      </c>
      <c r="G88" s="25"/>
      <c r="H88" s="22">
        <f>SUM(H86:H87)</f>
        <v>4583</v>
      </c>
      <c r="I88" s="22">
        <f>SUM(I86:I87)</f>
        <v>1743</v>
      </c>
      <c r="J88" s="22">
        <f>SUM(J86:J87)</f>
        <v>6326</v>
      </c>
      <c r="K88" s="5"/>
    </row>
    <row r="89" spans="1:11" ht="16.5">
      <c r="A89" s="34"/>
      <c r="B89" s="29"/>
      <c r="C89" s="30"/>
      <c r="D89" s="48"/>
      <c r="E89" s="30"/>
      <c r="F89" s="49"/>
      <c r="G89" s="36"/>
      <c r="H89" s="32"/>
      <c r="I89" s="32"/>
      <c r="J89" s="32"/>
      <c r="K89" s="5"/>
    </row>
    <row r="90" spans="1:11" ht="16.5">
      <c r="A90" s="34"/>
      <c r="B90" s="29"/>
      <c r="C90" s="30"/>
      <c r="D90" s="48"/>
      <c r="E90" s="30"/>
      <c r="F90" s="49"/>
      <c r="G90" s="36"/>
      <c r="H90" s="32"/>
      <c r="I90" s="32"/>
      <c r="J90" s="32"/>
      <c r="K90" s="5"/>
    </row>
    <row r="91" spans="1:11" ht="16.5">
      <c r="A91" s="34"/>
      <c r="B91" s="29" t="s">
        <v>79</v>
      </c>
      <c r="C91" s="30"/>
      <c r="D91" s="48"/>
      <c r="E91" s="30"/>
      <c r="F91" s="49"/>
      <c r="G91" s="36"/>
      <c r="H91" s="32"/>
      <c r="I91" s="32"/>
      <c r="J91" s="32"/>
      <c r="K91" s="5"/>
    </row>
    <row r="92" spans="1:11" ht="15.75">
      <c r="A92" s="14">
        <v>1</v>
      </c>
      <c r="B92" s="14" t="s">
        <v>79</v>
      </c>
      <c r="C92" s="16" t="s">
        <v>80</v>
      </c>
      <c r="D92" s="52">
        <v>191</v>
      </c>
      <c r="E92" s="16" t="s">
        <v>78</v>
      </c>
      <c r="F92" s="53">
        <v>100000</v>
      </c>
      <c r="G92" s="23">
        <v>94118</v>
      </c>
      <c r="H92" s="19">
        <f>ROUND(F92/34,0)</f>
        <v>2941</v>
      </c>
      <c r="I92" s="17">
        <f>ROUND(G92*13%*31/365,0)</f>
        <v>1039</v>
      </c>
      <c r="J92" s="17">
        <f t="shared" ref="J92:J98" si="21">SUM(H92:I92)</f>
        <v>3980</v>
      </c>
      <c r="K92" s="5"/>
    </row>
    <row r="93" spans="1:11" ht="15.75">
      <c r="A93" s="14"/>
      <c r="B93" s="14" t="s">
        <v>79</v>
      </c>
      <c r="C93" s="16" t="s">
        <v>104</v>
      </c>
      <c r="D93" s="52">
        <v>216</v>
      </c>
      <c r="E93" s="16" t="s">
        <v>78</v>
      </c>
      <c r="F93" s="53">
        <v>75000</v>
      </c>
      <c r="G93" s="23">
        <v>72917</v>
      </c>
      <c r="H93" s="19">
        <f>ROUND(F93/36,0)</f>
        <v>2083</v>
      </c>
      <c r="I93" s="17">
        <f>ROUND(G93*13%*31/365,0)</f>
        <v>805</v>
      </c>
      <c r="J93" s="17">
        <f t="shared" si="21"/>
        <v>2888</v>
      </c>
      <c r="K93" s="5"/>
    </row>
    <row r="94" spans="1:11" ht="15.75">
      <c r="A94" s="14"/>
      <c r="B94" s="14" t="s">
        <v>79</v>
      </c>
      <c r="C94" s="16" t="s">
        <v>124</v>
      </c>
      <c r="D94" s="52">
        <v>246</v>
      </c>
      <c r="E94" s="16" t="s">
        <v>78</v>
      </c>
      <c r="F94" s="53">
        <v>75000</v>
      </c>
      <c r="G94" s="23">
        <v>75000</v>
      </c>
      <c r="H94" s="19">
        <f>ROUND(F94/36,0)</f>
        <v>2083</v>
      </c>
      <c r="I94" s="17">
        <f>ROUND(G94*13%*32/365,0)</f>
        <v>855</v>
      </c>
      <c r="J94" s="17">
        <f t="shared" si="21"/>
        <v>2938</v>
      </c>
      <c r="K94" s="5"/>
    </row>
    <row r="95" spans="1:11" ht="15.75">
      <c r="A95" s="14">
        <v>2</v>
      </c>
      <c r="B95" s="14" t="s">
        <v>103</v>
      </c>
      <c r="C95" s="16" t="s">
        <v>107</v>
      </c>
      <c r="D95" s="52">
        <v>217</v>
      </c>
      <c r="E95" s="16" t="s">
        <v>78</v>
      </c>
      <c r="F95" s="53">
        <v>100000</v>
      </c>
      <c r="G95" s="23">
        <v>93683</v>
      </c>
      <c r="H95" s="19">
        <f>ROUND(F95/36,0)</f>
        <v>2778</v>
      </c>
      <c r="I95" s="17">
        <f>ROUND(G95*13%*18/365,0)</f>
        <v>601</v>
      </c>
      <c r="J95" s="17">
        <f t="shared" si="21"/>
        <v>3379</v>
      </c>
      <c r="K95" s="5"/>
    </row>
    <row r="96" spans="1:11" ht="15.75">
      <c r="A96" s="14"/>
      <c r="B96" s="14" t="s">
        <v>103</v>
      </c>
      <c r="C96" s="16" t="s">
        <v>105</v>
      </c>
      <c r="D96" s="52">
        <v>218</v>
      </c>
      <c r="E96" s="16" t="s">
        <v>78</v>
      </c>
      <c r="F96" s="53">
        <v>100000</v>
      </c>
      <c r="G96" s="23">
        <v>93683</v>
      </c>
      <c r="H96" s="19">
        <f t="shared" ref="H96:H98" si="22">ROUND(F96/36,0)</f>
        <v>2778</v>
      </c>
      <c r="I96" s="17">
        <f>ROUND(G96*13%*18/365,0)</f>
        <v>601</v>
      </c>
      <c r="J96" s="17">
        <f t="shared" si="21"/>
        <v>3379</v>
      </c>
      <c r="K96" s="5"/>
    </row>
    <row r="97" spans="1:11" ht="15.75">
      <c r="A97" s="14">
        <v>3</v>
      </c>
      <c r="B97" s="14" t="s">
        <v>132</v>
      </c>
      <c r="C97" s="16" t="s">
        <v>133</v>
      </c>
      <c r="D97" s="52">
        <v>250</v>
      </c>
      <c r="E97" s="16" t="s">
        <v>78</v>
      </c>
      <c r="F97" s="53">
        <v>125000</v>
      </c>
      <c r="G97" s="23">
        <v>125000</v>
      </c>
      <c r="H97" s="19">
        <f t="shared" si="22"/>
        <v>3472</v>
      </c>
      <c r="I97" s="17">
        <f>ROUND(G97*13%*31/365,0)</f>
        <v>1380</v>
      </c>
      <c r="J97" s="17">
        <f t="shared" si="21"/>
        <v>4852</v>
      </c>
      <c r="K97" s="5"/>
    </row>
    <row r="98" spans="1:11" ht="15.75">
      <c r="A98" s="14"/>
      <c r="B98" s="14" t="s">
        <v>132</v>
      </c>
      <c r="C98" s="16" t="s">
        <v>139</v>
      </c>
      <c r="D98" s="52">
        <v>254</v>
      </c>
      <c r="E98" s="16" t="s">
        <v>78</v>
      </c>
      <c r="F98" s="53">
        <v>140000</v>
      </c>
      <c r="G98" s="23">
        <v>140000</v>
      </c>
      <c r="H98" s="19">
        <f t="shared" si="22"/>
        <v>3889</v>
      </c>
      <c r="I98" s="17">
        <f>ROUND(G98*13%*24/365,0)</f>
        <v>1197</v>
      </c>
      <c r="J98" s="17">
        <f t="shared" si="21"/>
        <v>5086</v>
      </c>
      <c r="K98" s="5"/>
    </row>
    <row r="99" spans="1:11" ht="16.5">
      <c r="A99" s="14"/>
      <c r="B99" s="13" t="s">
        <v>4</v>
      </c>
      <c r="C99" s="20"/>
      <c r="D99" s="46"/>
      <c r="E99" s="20"/>
      <c r="F99" s="22">
        <f>SUM(F92:F98)</f>
        <v>715000</v>
      </c>
      <c r="G99" s="25"/>
      <c r="H99" s="22">
        <f>SUM(H92:H98)</f>
        <v>20024</v>
      </c>
      <c r="I99" s="22">
        <f>SUM(I92:I98)</f>
        <v>6478</v>
      </c>
      <c r="J99" s="22">
        <f t="shared" ref="J99" si="23">SUM(J92:J98)</f>
        <v>26502</v>
      </c>
      <c r="K99" s="5"/>
    </row>
    <row r="100" spans="1:11" ht="16.5">
      <c r="A100" s="34"/>
      <c r="B100" s="29"/>
      <c r="C100" s="30"/>
      <c r="D100" s="48"/>
      <c r="E100" s="30"/>
      <c r="F100" s="49"/>
      <c r="G100" s="36"/>
      <c r="H100" s="32"/>
      <c r="I100" s="32"/>
      <c r="J100" s="32"/>
      <c r="K100" s="5"/>
    </row>
    <row r="101" spans="1:11" ht="16.5">
      <c r="A101" s="34"/>
      <c r="B101" s="29"/>
      <c r="C101" s="30"/>
      <c r="D101" s="48"/>
      <c r="E101" s="30"/>
      <c r="F101" s="49"/>
      <c r="G101" s="36"/>
      <c r="H101" s="32"/>
      <c r="I101" s="32"/>
      <c r="J101" s="32"/>
      <c r="K101" s="5"/>
    </row>
    <row r="102" spans="1:11" ht="16.5">
      <c r="A102" s="34"/>
      <c r="B102" s="29" t="s">
        <v>81</v>
      </c>
      <c r="C102" s="30"/>
      <c r="D102" s="48"/>
      <c r="E102" s="30"/>
      <c r="F102" s="49"/>
      <c r="G102" s="36"/>
      <c r="H102" s="32"/>
      <c r="I102" s="32"/>
      <c r="J102" s="32"/>
      <c r="K102" s="5"/>
    </row>
    <row r="103" spans="1:11" ht="15.75">
      <c r="A103" s="14">
        <v>1</v>
      </c>
      <c r="B103" s="14" t="s">
        <v>81</v>
      </c>
      <c r="C103" s="16" t="s">
        <v>82</v>
      </c>
      <c r="D103" s="52">
        <v>192</v>
      </c>
      <c r="E103" s="16" t="s">
        <v>78</v>
      </c>
      <c r="F103" s="53">
        <v>200000</v>
      </c>
      <c r="G103" s="23">
        <v>188888</v>
      </c>
      <c r="H103" s="19">
        <f t="shared" ref="H103" si="24">ROUND(F103/36,0)</f>
        <v>5556</v>
      </c>
      <c r="I103" s="17">
        <f>ROUND(G103*13%*31/365,0)</f>
        <v>2086</v>
      </c>
      <c r="J103" s="17">
        <f>SUM(H103:I103)</f>
        <v>7642</v>
      </c>
      <c r="K103" s="5"/>
    </row>
    <row r="104" spans="1:11" ht="16.5">
      <c r="A104" s="14"/>
      <c r="B104" s="13" t="s">
        <v>4</v>
      </c>
      <c r="C104" s="20"/>
      <c r="D104" s="46"/>
      <c r="E104" s="20"/>
      <c r="F104" s="22">
        <f>SUM(F103)</f>
        <v>200000</v>
      </c>
      <c r="G104" s="25"/>
      <c r="H104" s="22">
        <f t="shared" ref="H104:J104" si="25">SUM(H103)</f>
        <v>5556</v>
      </c>
      <c r="I104" s="22">
        <f t="shared" si="25"/>
        <v>2086</v>
      </c>
      <c r="J104" s="22">
        <f t="shared" si="25"/>
        <v>7642</v>
      </c>
      <c r="K104" s="5"/>
    </row>
    <row r="105" spans="1:11" ht="16.5">
      <c r="A105" s="34"/>
      <c r="B105" s="29"/>
      <c r="C105" s="30"/>
      <c r="D105" s="48"/>
      <c r="E105" s="30"/>
      <c r="F105" s="49"/>
      <c r="G105" s="36"/>
      <c r="H105" s="32"/>
      <c r="I105" s="32"/>
      <c r="J105" s="32"/>
      <c r="K105" s="5"/>
    </row>
    <row r="106" spans="1:11" ht="16.5">
      <c r="A106" s="34"/>
      <c r="B106" s="29"/>
      <c r="C106" s="30"/>
      <c r="D106" s="48"/>
      <c r="E106" s="30"/>
      <c r="F106" s="49"/>
      <c r="G106" s="36"/>
      <c r="H106" s="32"/>
      <c r="I106" s="32"/>
      <c r="J106" s="32"/>
      <c r="K106" s="5"/>
    </row>
    <row r="107" spans="1:11" ht="18" customHeight="1">
      <c r="A107" s="34"/>
      <c r="B107" s="29" t="s">
        <v>83</v>
      </c>
      <c r="C107" s="30"/>
      <c r="D107" s="48"/>
      <c r="E107" s="30"/>
      <c r="F107" s="49"/>
      <c r="G107" s="36"/>
      <c r="H107" s="32"/>
      <c r="I107" s="32"/>
      <c r="J107" s="32"/>
      <c r="K107" s="5"/>
    </row>
    <row r="108" spans="1:11" ht="15.75">
      <c r="A108" s="14">
        <v>1</v>
      </c>
      <c r="B108" s="14" t="s">
        <v>84</v>
      </c>
      <c r="C108" s="16" t="s">
        <v>85</v>
      </c>
      <c r="D108" s="52">
        <v>187</v>
      </c>
      <c r="E108" s="16" t="s">
        <v>78</v>
      </c>
      <c r="F108" s="53">
        <v>60000</v>
      </c>
      <c r="G108" s="23">
        <v>56666</v>
      </c>
      <c r="H108" s="19">
        <f t="shared" ref="H108" si="26">ROUND(F108/36,0)</f>
        <v>1667</v>
      </c>
      <c r="I108" s="17">
        <f>ROUND(G108*13%*31/365,0)</f>
        <v>626</v>
      </c>
      <c r="J108" s="17">
        <f>SUM(H108:I108)</f>
        <v>2293</v>
      </c>
      <c r="K108" s="5"/>
    </row>
    <row r="109" spans="1:11" ht="16.5">
      <c r="A109" s="14"/>
      <c r="B109" s="13" t="s">
        <v>4</v>
      </c>
      <c r="C109" s="20"/>
      <c r="D109" s="20"/>
      <c r="E109" s="20"/>
      <c r="F109" s="22">
        <f>SUM(F108)</f>
        <v>60000</v>
      </c>
      <c r="G109" s="25"/>
      <c r="H109" s="22">
        <f t="shared" ref="H109:J109" si="27">SUM(H108)</f>
        <v>1667</v>
      </c>
      <c r="I109" s="22">
        <f t="shared" si="27"/>
        <v>626</v>
      </c>
      <c r="J109" s="22">
        <f t="shared" si="27"/>
        <v>2293</v>
      </c>
    </row>
    <row r="110" spans="1:11" ht="16.5">
      <c r="A110" s="34"/>
      <c r="B110" s="29"/>
      <c r="C110" s="30"/>
      <c r="D110" s="30"/>
      <c r="E110" s="30"/>
      <c r="F110" s="35"/>
      <c r="G110" s="36"/>
      <c r="H110" s="32"/>
      <c r="I110" s="32"/>
      <c r="J110" s="32"/>
    </row>
    <row r="111" spans="1:11" ht="16.5">
      <c r="A111" s="34"/>
      <c r="B111" s="29"/>
      <c r="C111" s="30"/>
      <c r="D111" s="30"/>
      <c r="E111" s="30"/>
      <c r="F111" s="35"/>
      <c r="G111" s="36"/>
      <c r="H111" s="32"/>
      <c r="I111" s="32"/>
      <c r="J111" s="32"/>
    </row>
    <row r="112" spans="1:11" ht="16.5">
      <c r="A112" s="34"/>
      <c r="B112" s="29" t="s">
        <v>109</v>
      </c>
      <c r="C112" s="30"/>
      <c r="D112" s="48"/>
      <c r="E112" s="30"/>
      <c r="F112" s="49"/>
      <c r="G112" s="36"/>
      <c r="H112" s="32"/>
      <c r="I112" s="32"/>
      <c r="J112" s="32"/>
    </row>
    <row r="113" spans="1:10" ht="15.75">
      <c r="A113" s="14">
        <v>1</v>
      </c>
      <c r="B113" s="14" t="s">
        <v>110</v>
      </c>
      <c r="C113" s="16" t="s">
        <v>111</v>
      </c>
      <c r="D113" s="52">
        <v>225</v>
      </c>
      <c r="E113" s="16" t="s">
        <v>78</v>
      </c>
      <c r="F113" s="53">
        <v>86000</v>
      </c>
      <c r="G113" s="23">
        <v>83611</v>
      </c>
      <c r="H113" s="19">
        <f t="shared" ref="H113:H118" si="28">ROUND(F113/36,0)</f>
        <v>2389</v>
      </c>
      <c r="I113" s="17">
        <f t="shared" ref="I113:I118" si="29">ROUND(G113*13%*31/365,0)</f>
        <v>923</v>
      </c>
      <c r="J113" s="17">
        <f>SUM(H113:I113)</f>
        <v>3312</v>
      </c>
    </row>
    <row r="114" spans="1:10" ht="15.75">
      <c r="A114" s="14"/>
      <c r="B114" s="14" t="s">
        <v>110</v>
      </c>
      <c r="C114" s="16" t="s">
        <v>112</v>
      </c>
      <c r="D114" s="52">
        <v>226</v>
      </c>
      <c r="E114" s="16" t="s">
        <v>78</v>
      </c>
      <c r="F114" s="53">
        <v>93000</v>
      </c>
      <c r="G114" s="23">
        <v>90417</v>
      </c>
      <c r="H114" s="19">
        <f t="shared" si="28"/>
        <v>2583</v>
      </c>
      <c r="I114" s="17">
        <f t="shared" si="29"/>
        <v>998</v>
      </c>
      <c r="J114" s="17">
        <f t="shared" ref="J114:J118" si="30">SUM(H114:I114)</f>
        <v>3581</v>
      </c>
    </row>
    <row r="115" spans="1:10" ht="15.75">
      <c r="A115" s="14"/>
      <c r="B115" s="14" t="s">
        <v>110</v>
      </c>
      <c r="C115" s="16" t="s">
        <v>113</v>
      </c>
      <c r="D115" s="52">
        <v>227</v>
      </c>
      <c r="E115" s="16" t="s">
        <v>78</v>
      </c>
      <c r="F115" s="53">
        <v>68000</v>
      </c>
      <c r="G115" s="23">
        <v>66111</v>
      </c>
      <c r="H115" s="19">
        <f t="shared" si="28"/>
        <v>1889</v>
      </c>
      <c r="I115" s="17">
        <f t="shared" si="29"/>
        <v>730</v>
      </c>
      <c r="J115" s="17">
        <f t="shared" si="30"/>
        <v>2619</v>
      </c>
    </row>
    <row r="116" spans="1:10" ht="15.75">
      <c r="A116" s="14"/>
      <c r="B116" s="14" t="s">
        <v>110</v>
      </c>
      <c r="C116" s="16" t="s">
        <v>114</v>
      </c>
      <c r="D116" s="52">
        <v>228</v>
      </c>
      <c r="E116" s="16" t="s">
        <v>78</v>
      </c>
      <c r="F116" s="53">
        <v>55000</v>
      </c>
      <c r="G116" s="23">
        <v>20681</v>
      </c>
      <c r="H116" s="19">
        <v>689</v>
      </c>
      <c r="I116" s="17">
        <f>ROUND(G116*13%*20/365,0)</f>
        <v>147</v>
      </c>
      <c r="J116" s="17">
        <f t="shared" si="30"/>
        <v>836</v>
      </c>
    </row>
    <row r="117" spans="1:10" ht="15.75">
      <c r="A117" s="14"/>
      <c r="B117" s="14" t="s">
        <v>110</v>
      </c>
      <c r="C117" s="16" t="s">
        <v>115</v>
      </c>
      <c r="D117" s="52">
        <v>229</v>
      </c>
      <c r="E117" s="16" t="s">
        <v>78</v>
      </c>
      <c r="F117" s="53">
        <v>141000</v>
      </c>
      <c r="G117" s="23">
        <v>137083</v>
      </c>
      <c r="H117" s="19">
        <f t="shared" si="28"/>
        <v>3917</v>
      </c>
      <c r="I117" s="17">
        <f t="shared" si="29"/>
        <v>1514</v>
      </c>
      <c r="J117" s="17">
        <f t="shared" si="30"/>
        <v>5431</v>
      </c>
    </row>
    <row r="118" spans="1:10" ht="15.75">
      <c r="A118" s="14"/>
      <c r="B118" s="14" t="s">
        <v>110</v>
      </c>
      <c r="C118" s="16" t="s">
        <v>116</v>
      </c>
      <c r="D118" s="52">
        <v>234</v>
      </c>
      <c r="E118" s="16" t="s">
        <v>78</v>
      </c>
      <c r="F118" s="53">
        <v>160000</v>
      </c>
      <c r="G118" s="23">
        <v>155556</v>
      </c>
      <c r="H118" s="19">
        <f t="shared" si="28"/>
        <v>4444</v>
      </c>
      <c r="I118" s="17">
        <f t="shared" si="29"/>
        <v>1718</v>
      </c>
      <c r="J118" s="17">
        <f t="shared" si="30"/>
        <v>6162</v>
      </c>
    </row>
    <row r="119" spans="1:10" ht="16.5">
      <c r="A119" s="14"/>
      <c r="B119" s="13" t="s">
        <v>4</v>
      </c>
      <c r="C119" s="20"/>
      <c r="D119" s="20"/>
      <c r="E119" s="20"/>
      <c r="F119" s="22">
        <f>SUM(F113:F118)</f>
        <v>603000</v>
      </c>
      <c r="G119" s="25"/>
      <c r="H119" s="22">
        <f>SUM(H113:H118)</f>
        <v>15911</v>
      </c>
      <c r="I119" s="22">
        <f>SUM(I113:I118)</f>
        <v>6030</v>
      </c>
      <c r="J119" s="22">
        <f>SUM(J113:J118)</f>
        <v>21941</v>
      </c>
    </row>
    <row r="120" spans="1:10" ht="16.5">
      <c r="A120" s="34"/>
      <c r="B120" s="29"/>
      <c r="C120" s="30"/>
      <c r="D120" s="30"/>
      <c r="E120" s="30"/>
      <c r="F120" s="35"/>
      <c r="G120" s="36"/>
      <c r="H120" s="32"/>
      <c r="I120" s="32"/>
      <c r="J120" s="32"/>
    </row>
    <row r="121" spans="1:10" ht="16.5">
      <c r="A121" s="34"/>
      <c r="B121" s="29"/>
      <c r="C121" s="30"/>
      <c r="D121" s="30"/>
      <c r="E121" s="30"/>
      <c r="F121" s="35"/>
      <c r="G121" s="36"/>
      <c r="H121" s="32"/>
      <c r="I121" s="32"/>
      <c r="J121" s="32"/>
    </row>
    <row r="122" spans="1:10" ht="16.5">
      <c r="A122" s="34"/>
      <c r="B122" s="29" t="s">
        <v>125</v>
      </c>
      <c r="C122" s="30"/>
      <c r="D122" s="30"/>
      <c r="E122" s="30"/>
      <c r="F122" s="35"/>
      <c r="G122" s="36"/>
      <c r="H122" s="32"/>
      <c r="I122" s="32"/>
      <c r="J122" s="32"/>
    </row>
    <row r="123" spans="1:10" ht="15.75">
      <c r="A123" s="14">
        <v>1</v>
      </c>
      <c r="B123" s="14" t="s">
        <v>126</v>
      </c>
      <c r="C123" s="16" t="s">
        <v>127</v>
      </c>
      <c r="D123" s="17">
        <v>247</v>
      </c>
      <c r="E123" s="16" t="s">
        <v>78</v>
      </c>
      <c r="F123" s="18">
        <v>100000</v>
      </c>
      <c r="G123" s="18">
        <v>100000</v>
      </c>
      <c r="H123" s="19">
        <f t="shared" ref="H123:H124" si="31">ROUND(F123/36,0)</f>
        <v>2778</v>
      </c>
      <c r="I123" s="19">
        <f>ROUND(G123*13%*32/365,0)</f>
        <v>1140</v>
      </c>
      <c r="J123" s="19">
        <f t="shared" ref="J123:J124" si="32">SUM(H123:I123)</f>
        <v>3918</v>
      </c>
    </row>
    <row r="124" spans="1:10" ht="15.75">
      <c r="A124" s="14">
        <v>2</v>
      </c>
      <c r="B124" s="14" t="s">
        <v>137</v>
      </c>
      <c r="C124" s="16" t="s">
        <v>138</v>
      </c>
      <c r="D124" s="17">
        <v>253</v>
      </c>
      <c r="E124" s="16" t="s">
        <v>78</v>
      </c>
      <c r="F124" s="18">
        <v>100000</v>
      </c>
      <c r="G124" s="18">
        <v>100000</v>
      </c>
      <c r="H124" s="19">
        <f t="shared" si="31"/>
        <v>2778</v>
      </c>
      <c r="I124" s="19">
        <f>ROUND(G124*13%*24/365,0)</f>
        <v>855</v>
      </c>
      <c r="J124" s="19">
        <f t="shared" si="32"/>
        <v>3633</v>
      </c>
    </row>
    <row r="125" spans="1:10" ht="15.75">
      <c r="A125" s="14">
        <v>3</v>
      </c>
      <c r="B125" s="14" t="s">
        <v>134</v>
      </c>
      <c r="C125" s="16" t="s">
        <v>135</v>
      </c>
      <c r="D125" s="52">
        <v>202</v>
      </c>
      <c r="E125" s="16" t="s">
        <v>78</v>
      </c>
      <c r="F125" s="53">
        <v>50000</v>
      </c>
      <c r="G125" s="18">
        <v>47500</v>
      </c>
      <c r="H125" s="19">
        <f>ROUND(F125/20,0)</f>
        <v>2500</v>
      </c>
      <c r="I125" s="19">
        <f t="shared" ref="I125" si="33">ROUND(G125*13%*31/365,0)</f>
        <v>524</v>
      </c>
      <c r="J125" s="19">
        <f>SUM(H125:I125)</f>
        <v>3024</v>
      </c>
    </row>
    <row r="126" spans="1:10" ht="16.5">
      <c r="A126" s="14"/>
      <c r="B126" s="13" t="s">
        <v>4</v>
      </c>
      <c r="C126" s="20"/>
      <c r="D126" s="20"/>
      <c r="E126" s="20"/>
      <c r="F126" s="54">
        <f>SUM(F123:F125)</f>
        <v>250000</v>
      </c>
      <c r="G126" s="54"/>
      <c r="H126" s="54">
        <f>SUM(H123:H125)</f>
        <v>8056</v>
      </c>
      <c r="I126" s="54">
        <f>SUM(I123:I125)</f>
        <v>2519</v>
      </c>
      <c r="J126" s="54">
        <f>SUM(J123:J125)</f>
        <v>10575</v>
      </c>
    </row>
    <row r="127" spans="1:10" ht="16.5">
      <c r="A127" s="34"/>
      <c r="B127" s="29"/>
      <c r="C127" s="30"/>
      <c r="D127" s="30"/>
      <c r="E127" s="30"/>
      <c r="F127" s="35"/>
      <c r="G127" s="36"/>
      <c r="H127" s="32"/>
      <c r="I127" s="32"/>
      <c r="J127" s="32"/>
    </row>
    <row r="128" spans="1:10" ht="16.5">
      <c r="A128" s="34"/>
      <c r="B128" s="29"/>
      <c r="C128" s="30"/>
      <c r="D128" s="30"/>
      <c r="E128" s="30"/>
      <c r="F128" s="35"/>
      <c r="G128" s="36"/>
      <c r="H128" s="32"/>
      <c r="I128" s="32"/>
      <c r="J128" s="32"/>
    </row>
    <row r="129" spans="1:10" ht="17.25" thickBot="1">
      <c r="A129" s="34"/>
      <c r="B129" s="29"/>
      <c r="C129" s="30"/>
      <c r="D129" s="30"/>
      <c r="E129" s="30"/>
      <c r="F129" s="35"/>
      <c r="G129" s="36"/>
      <c r="H129" s="32"/>
      <c r="I129" s="32"/>
      <c r="J129" s="32"/>
    </row>
    <row r="130" spans="1:10" ht="17.25" thickBot="1">
      <c r="A130" s="34"/>
      <c r="B130" s="51" t="s">
        <v>20</v>
      </c>
      <c r="C130" s="39"/>
      <c r="D130" s="39"/>
      <c r="E130" s="39"/>
      <c r="F130" s="50">
        <f>SUM(F7+F24+F34+F48+F63+F75+F82+F88+F99+F104+F109+F119+F126)</f>
        <v>6972000</v>
      </c>
      <c r="G130" s="41"/>
      <c r="H130" s="50">
        <f>SUM(H7+H24+H34+H48+H63+H75+H82+H88+H99+H104+H109+H119+H126)</f>
        <v>205767</v>
      </c>
      <c r="I130" s="50">
        <f>SUM(I7+I24+I34+I48+I63+I75+I82+I88+I99+I104+I109+I119+I126)</f>
        <v>66483</v>
      </c>
      <c r="J130" s="50">
        <f>SUM(J7+J24+J34+J48+J63+J75+J82+J88+J99+J104+J109+J119+J126)</f>
        <v>272250</v>
      </c>
    </row>
    <row r="131" spans="1:10">
      <c r="B131" s="2"/>
      <c r="C131" s="2"/>
      <c r="D131" s="3"/>
      <c r="E131" s="3"/>
      <c r="F131" s="3"/>
      <c r="G131" s="3"/>
    </row>
    <row r="132" spans="1:10">
      <c r="B132" s="2"/>
      <c r="C132" s="2"/>
      <c r="D132" s="3"/>
      <c r="E132" s="3"/>
      <c r="F132" s="3"/>
      <c r="G132" s="3"/>
    </row>
    <row r="133" spans="1:10" ht="18.75">
      <c r="E133" s="4"/>
      <c r="F133" s="1"/>
      <c r="G133" s="1"/>
    </row>
    <row r="134" spans="1:10">
      <c r="F134" s="1"/>
      <c r="G134" s="1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3" orientation="portrait" horizontalDpi="0" verticalDpi="0" r:id="rId1"/>
  <rowBreaks count="2" manualBreakCount="2">
    <brk id="50" max="9" man="1"/>
    <brk id="111" max="9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2"/>
  <dimension ref="A1:K134"/>
  <sheetViews>
    <sheetView view="pageBreakPreview" topLeftCell="A55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7109375" customWidth="1"/>
    <col min="5" max="5" width="8.7109375" customWidth="1"/>
    <col min="6" max="6" width="9.140625" customWidth="1"/>
    <col min="7" max="7" width="8.5703125" customWidth="1"/>
    <col min="8" max="8" width="9.28515625" customWidth="1"/>
    <col min="9" max="9" width="7.42578125" customWidth="1"/>
    <col min="10" max="10" width="8.14062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144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68751</v>
      </c>
      <c r="H5" s="19">
        <f>ROUND(F5/36,0)</f>
        <v>2083</v>
      </c>
      <c r="I5" s="17">
        <f>ROUND(G5*13%*31/365,0)</f>
        <v>759</v>
      </c>
      <c r="J5" s="17">
        <f>SUM(H5:I5)</f>
        <v>2842</v>
      </c>
    </row>
    <row r="6" spans="1:10" ht="15.75">
      <c r="A6" s="15">
        <v>2</v>
      </c>
      <c r="B6" s="14" t="s">
        <v>88</v>
      </c>
      <c r="C6" s="16" t="s">
        <v>89</v>
      </c>
      <c r="D6" s="17">
        <v>230</v>
      </c>
      <c r="E6" s="16" t="s">
        <v>38</v>
      </c>
      <c r="F6" s="18">
        <v>100000</v>
      </c>
      <c r="G6" s="18">
        <v>97222</v>
      </c>
      <c r="H6" s="19">
        <f>ROUND(F6/36,0)</f>
        <v>2778</v>
      </c>
      <c r="I6" s="17">
        <f>ROUND(G6*13%*31/365,0)</f>
        <v>1073</v>
      </c>
      <c r="J6" s="17">
        <f>SUM(H6:I6)</f>
        <v>3851</v>
      </c>
    </row>
    <row r="7" spans="1:10" ht="16.5">
      <c r="A7" s="15"/>
      <c r="B7" s="13" t="s">
        <v>4</v>
      </c>
      <c r="C7" s="20"/>
      <c r="D7" s="20"/>
      <c r="E7" s="20"/>
      <c r="F7" s="22">
        <f>SUM(F5:F6)</f>
        <v>175000</v>
      </c>
      <c r="G7" s="21"/>
      <c r="H7" s="22">
        <f>SUM(H5:H6)</f>
        <v>4861</v>
      </c>
      <c r="I7" s="22">
        <f>SUM(I5:I6)</f>
        <v>1832</v>
      </c>
      <c r="J7" s="22">
        <f>SUM(J5:J6)</f>
        <v>6693</v>
      </c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/>
      <c r="C9" s="30"/>
      <c r="D9" s="30"/>
      <c r="E9" s="30"/>
      <c r="F9" s="31"/>
      <c r="G9" s="31"/>
      <c r="H9" s="32"/>
      <c r="I9" s="32"/>
      <c r="J9" s="32"/>
    </row>
    <row r="10" spans="1:10" ht="16.5">
      <c r="A10" s="28"/>
      <c r="B10" s="29" t="s">
        <v>5</v>
      </c>
      <c r="C10" s="30"/>
      <c r="D10" s="30"/>
      <c r="E10" s="30"/>
      <c r="F10" s="31"/>
      <c r="G10" s="31"/>
      <c r="H10" s="33"/>
      <c r="I10" s="34"/>
      <c r="J10" s="34"/>
    </row>
    <row r="11" spans="1:10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18">
        <v>150000</v>
      </c>
      <c r="G11" s="18">
        <v>124998</v>
      </c>
      <c r="H11" s="19">
        <f>ROUND(F11/36,0)</f>
        <v>4167</v>
      </c>
      <c r="I11" s="17">
        <f>ROUND(G11*13%*31/365,0)</f>
        <v>1380</v>
      </c>
      <c r="J11" s="17">
        <f>SUM(H11:I11)</f>
        <v>5547</v>
      </c>
    </row>
    <row r="12" spans="1:10" ht="15.75">
      <c r="A12" s="15"/>
      <c r="B12" s="14" t="s">
        <v>8</v>
      </c>
      <c r="C12" s="16" t="s">
        <v>30</v>
      </c>
      <c r="D12" s="17">
        <v>109</v>
      </c>
      <c r="E12" s="16" t="s">
        <v>38</v>
      </c>
      <c r="F12" s="18">
        <v>75000</v>
      </c>
      <c r="G12" s="23">
        <v>62502</v>
      </c>
      <c r="H12" s="19">
        <f>ROUND(F12/36,0)</f>
        <v>2083</v>
      </c>
      <c r="I12" s="17">
        <f t="shared" ref="I12:I20" si="0">ROUND(G12*13%*31/365,0)</f>
        <v>690</v>
      </c>
      <c r="J12" s="17">
        <f t="shared" ref="J12:J23" si="1">SUM(H12:I12)</f>
        <v>2773</v>
      </c>
    </row>
    <row r="13" spans="1:10" ht="15.75">
      <c r="A13" s="15">
        <v>2</v>
      </c>
      <c r="B13" s="14" t="s">
        <v>9</v>
      </c>
      <c r="C13" s="16" t="s">
        <v>31</v>
      </c>
      <c r="D13" s="17">
        <v>122</v>
      </c>
      <c r="E13" s="16" t="s">
        <v>38</v>
      </c>
      <c r="F13" s="18">
        <v>100000</v>
      </c>
      <c r="G13" s="23">
        <v>83332</v>
      </c>
      <c r="H13" s="19">
        <f t="shared" ref="H13:H23" si="2">ROUND(F13/36,0)</f>
        <v>2778</v>
      </c>
      <c r="I13" s="17">
        <f t="shared" si="0"/>
        <v>920</v>
      </c>
      <c r="J13" s="17">
        <f t="shared" si="1"/>
        <v>3698</v>
      </c>
    </row>
    <row r="14" spans="1:10" ht="15.75">
      <c r="A14" s="15"/>
      <c r="B14" s="14" t="s">
        <v>9</v>
      </c>
      <c r="C14" s="16" t="s">
        <v>32</v>
      </c>
      <c r="D14" s="17">
        <v>123</v>
      </c>
      <c r="E14" s="16" t="s">
        <v>38</v>
      </c>
      <c r="F14" s="18">
        <v>100000</v>
      </c>
      <c r="G14" s="23">
        <v>70000</v>
      </c>
      <c r="H14" s="19">
        <f>ROUND(F14/20,0)</f>
        <v>5000</v>
      </c>
      <c r="I14" s="17">
        <f t="shared" si="0"/>
        <v>773</v>
      </c>
      <c r="J14" s="17">
        <f t="shared" si="1"/>
        <v>5773</v>
      </c>
    </row>
    <row r="15" spans="1:10" ht="15.75">
      <c r="A15" s="15"/>
      <c r="B15" s="14" t="s">
        <v>9</v>
      </c>
      <c r="C15" s="16" t="s">
        <v>90</v>
      </c>
      <c r="D15" s="17">
        <v>213</v>
      </c>
      <c r="E15" s="16" t="s">
        <v>38</v>
      </c>
      <c r="F15" s="18">
        <v>90000</v>
      </c>
      <c r="G15" s="23">
        <v>87500</v>
      </c>
      <c r="H15" s="19">
        <f>ROUND(F15/36,0)</f>
        <v>2500</v>
      </c>
      <c r="I15" s="17">
        <f t="shared" si="0"/>
        <v>966</v>
      </c>
      <c r="J15" s="17">
        <f t="shared" si="1"/>
        <v>3466</v>
      </c>
    </row>
    <row r="16" spans="1:10" ht="15.75">
      <c r="A16" s="15">
        <v>3</v>
      </c>
      <c r="B16" s="14" t="s">
        <v>6</v>
      </c>
      <c r="C16" s="16" t="s">
        <v>33</v>
      </c>
      <c r="D16" s="17">
        <v>136</v>
      </c>
      <c r="E16" s="16" t="s">
        <v>38</v>
      </c>
      <c r="F16" s="18">
        <v>45000</v>
      </c>
      <c r="G16" s="23">
        <v>38750</v>
      </c>
      <c r="H16" s="19">
        <f t="shared" si="2"/>
        <v>1250</v>
      </c>
      <c r="I16" s="17">
        <f t="shared" si="0"/>
        <v>428</v>
      </c>
      <c r="J16" s="17">
        <f t="shared" si="1"/>
        <v>1678</v>
      </c>
    </row>
    <row r="17" spans="1:10" ht="15.75">
      <c r="A17" s="15">
        <v>4</v>
      </c>
      <c r="B17" s="14" t="s">
        <v>7</v>
      </c>
      <c r="C17" s="16" t="s">
        <v>34</v>
      </c>
      <c r="D17" s="17">
        <v>143</v>
      </c>
      <c r="E17" s="16" t="s">
        <v>38</v>
      </c>
      <c r="F17" s="18">
        <v>100000</v>
      </c>
      <c r="G17" s="23">
        <v>88888</v>
      </c>
      <c r="H17" s="19">
        <f t="shared" si="2"/>
        <v>2778</v>
      </c>
      <c r="I17" s="17">
        <f t="shared" si="0"/>
        <v>981</v>
      </c>
      <c r="J17" s="17">
        <f t="shared" si="1"/>
        <v>3759</v>
      </c>
    </row>
    <row r="18" spans="1:10" ht="15.75">
      <c r="A18" s="15"/>
      <c r="B18" s="14" t="s">
        <v>7</v>
      </c>
      <c r="C18" s="16" t="s">
        <v>58</v>
      </c>
      <c r="D18" s="17">
        <v>144</v>
      </c>
      <c r="E18" s="16" t="s">
        <v>38</v>
      </c>
      <c r="F18" s="18">
        <v>85000</v>
      </c>
      <c r="G18" s="23">
        <v>75556</v>
      </c>
      <c r="H18" s="19">
        <f t="shared" si="2"/>
        <v>2361</v>
      </c>
      <c r="I18" s="17">
        <f t="shared" si="0"/>
        <v>834</v>
      </c>
      <c r="J18" s="17">
        <f t="shared" si="1"/>
        <v>3195</v>
      </c>
    </row>
    <row r="19" spans="1:10" ht="15.75">
      <c r="A19" s="15"/>
      <c r="B19" s="14" t="s">
        <v>7</v>
      </c>
      <c r="C19" s="16" t="s">
        <v>35</v>
      </c>
      <c r="D19" s="17">
        <v>145</v>
      </c>
      <c r="E19" s="16" t="s">
        <v>38</v>
      </c>
      <c r="F19" s="18">
        <v>90000</v>
      </c>
      <c r="G19" s="23">
        <v>80000</v>
      </c>
      <c r="H19" s="19">
        <f t="shared" si="2"/>
        <v>2500</v>
      </c>
      <c r="I19" s="17">
        <f t="shared" si="0"/>
        <v>883</v>
      </c>
      <c r="J19" s="17">
        <f t="shared" si="1"/>
        <v>3383</v>
      </c>
    </row>
    <row r="20" spans="1:10" ht="15.75">
      <c r="A20" s="15"/>
      <c r="B20" s="14" t="s">
        <v>7</v>
      </c>
      <c r="C20" s="16" t="s">
        <v>36</v>
      </c>
      <c r="D20" s="17">
        <v>146</v>
      </c>
      <c r="E20" s="16" t="s">
        <v>38</v>
      </c>
      <c r="F20" s="18">
        <v>60000</v>
      </c>
      <c r="G20" s="23">
        <v>45884</v>
      </c>
      <c r="H20" s="19">
        <f>ROUND(F20/17,0)</f>
        <v>3529</v>
      </c>
      <c r="I20" s="17">
        <f t="shared" si="0"/>
        <v>507</v>
      </c>
      <c r="J20" s="17">
        <f t="shared" si="1"/>
        <v>4036</v>
      </c>
    </row>
    <row r="21" spans="1:10" ht="15.75">
      <c r="A21" s="15">
        <v>5</v>
      </c>
      <c r="B21" s="14" t="s">
        <v>5</v>
      </c>
      <c r="C21" s="16" t="s">
        <v>142</v>
      </c>
      <c r="D21" s="17">
        <v>257</v>
      </c>
      <c r="E21" s="16" t="s">
        <v>38</v>
      </c>
      <c r="F21" s="18">
        <v>100000</v>
      </c>
      <c r="G21" s="23">
        <v>100000</v>
      </c>
      <c r="H21" s="19">
        <f>ROUND(F21/30,0)</f>
        <v>3333</v>
      </c>
      <c r="I21" s="17">
        <f>ROUND(G21*13%*18/365,0)</f>
        <v>641</v>
      </c>
      <c r="J21" s="17">
        <f t="shared" si="1"/>
        <v>3974</v>
      </c>
    </row>
    <row r="22" spans="1:10" ht="15.75">
      <c r="A22" s="15"/>
      <c r="B22" s="14" t="s">
        <v>5</v>
      </c>
      <c r="C22" s="16" t="s">
        <v>143</v>
      </c>
      <c r="D22" s="17">
        <v>258</v>
      </c>
      <c r="E22" s="16" t="s">
        <v>38</v>
      </c>
      <c r="F22" s="18">
        <v>100000</v>
      </c>
      <c r="G22" s="23">
        <v>100000</v>
      </c>
      <c r="H22" s="19">
        <f>ROUND(F22/30,0)</f>
        <v>3333</v>
      </c>
      <c r="I22" s="17">
        <f>ROUND(G22*13%*18/365,0)</f>
        <v>641</v>
      </c>
      <c r="J22" s="17">
        <f t="shared" si="1"/>
        <v>3974</v>
      </c>
    </row>
    <row r="23" spans="1:10" ht="15.75">
      <c r="A23" s="15">
        <v>6</v>
      </c>
      <c r="B23" s="14" t="s">
        <v>128</v>
      </c>
      <c r="C23" s="16" t="s">
        <v>129</v>
      </c>
      <c r="D23" s="17">
        <v>248</v>
      </c>
      <c r="E23" s="16" t="s">
        <v>38</v>
      </c>
      <c r="F23" s="18">
        <v>100000</v>
      </c>
      <c r="G23" s="23">
        <v>100000</v>
      </c>
      <c r="H23" s="19">
        <f t="shared" si="2"/>
        <v>2778</v>
      </c>
      <c r="I23" s="17">
        <f>ROUND(G23*13%*32/365,0)</f>
        <v>1140</v>
      </c>
      <c r="J23" s="17">
        <f t="shared" si="1"/>
        <v>3918</v>
      </c>
    </row>
    <row r="24" spans="1:10" ht="16.5">
      <c r="A24" s="15"/>
      <c r="B24" s="13" t="s">
        <v>4</v>
      </c>
      <c r="C24" s="20"/>
      <c r="D24" s="20"/>
      <c r="E24" s="20"/>
      <c r="F24" s="22">
        <f>SUM(F11:F23)</f>
        <v>1195000</v>
      </c>
      <c r="G24" s="25"/>
      <c r="H24" s="22">
        <f>SUM(H11:H23)</f>
        <v>38390</v>
      </c>
      <c r="I24" s="22">
        <f>SUM(I11:I23)</f>
        <v>10784</v>
      </c>
      <c r="J24" s="22">
        <f>SUM(J11:J23)</f>
        <v>49174</v>
      </c>
    </row>
    <row r="25" spans="1:10" ht="16.5">
      <c r="A25" s="28"/>
      <c r="B25" s="29"/>
      <c r="C25" s="30"/>
      <c r="D25" s="30"/>
      <c r="E25" s="30"/>
      <c r="F25" s="35"/>
      <c r="G25" s="36"/>
      <c r="H25" s="32"/>
      <c r="I25" s="32"/>
      <c r="J25" s="32"/>
    </row>
    <row r="26" spans="1:10" ht="16.5">
      <c r="A26" s="28"/>
      <c r="B26" s="29"/>
      <c r="C26" s="30"/>
      <c r="D26" s="30"/>
      <c r="E26" s="30"/>
      <c r="F26" s="35"/>
      <c r="G26" s="36"/>
      <c r="H26" s="32"/>
      <c r="I26" s="32"/>
      <c r="J26" s="32"/>
    </row>
    <row r="27" spans="1:10" ht="16.5">
      <c r="A27" s="28"/>
      <c r="B27" s="29" t="s">
        <v>10</v>
      </c>
      <c r="C27" s="30"/>
      <c r="D27" s="30"/>
      <c r="E27" s="30"/>
      <c r="F27" s="35"/>
      <c r="G27" s="36"/>
      <c r="H27" s="34"/>
      <c r="I27" s="34"/>
      <c r="J27" s="34"/>
    </row>
    <row r="28" spans="1:10" ht="15.75">
      <c r="A28" s="15">
        <v>1</v>
      </c>
      <c r="B28" s="14" t="s">
        <v>10</v>
      </c>
      <c r="C28" s="16" t="s">
        <v>37</v>
      </c>
      <c r="D28" s="26" t="s">
        <v>70</v>
      </c>
      <c r="E28" s="16" t="s">
        <v>39</v>
      </c>
      <c r="F28" s="18">
        <v>44000</v>
      </c>
      <c r="G28" s="23">
        <v>24357</v>
      </c>
      <c r="H28" s="19">
        <f>ROUND(F28/30,0)</f>
        <v>1467</v>
      </c>
      <c r="I28" s="17">
        <f>ROUND(G28*11.5%*31/365,0)</f>
        <v>238</v>
      </c>
      <c r="J28" s="17">
        <f>SUM(H28:I28)</f>
        <v>1705</v>
      </c>
    </row>
    <row r="29" spans="1:10" ht="15.75">
      <c r="A29" s="15"/>
      <c r="B29" s="14" t="s">
        <v>10</v>
      </c>
      <c r="C29" s="16" t="s">
        <v>140</v>
      </c>
      <c r="D29" s="26" t="s">
        <v>141</v>
      </c>
      <c r="E29" s="16" t="s">
        <v>38</v>
      </c>
      <c r="F29" s="18">
        <v>250000</v>
      </c>
      <c r="G29" s="23">
        <v>250000</v>
      </c>
      <c r="H29" s="19">
        <f>ROUND(F29/36,0)</f>
        <v>6944</v>
      </c>
      <c r="I29" s="17">
        <f>ROUND(G29*13%*19/365,0)</f>
        <v>1692</v>
      </c>
      <c r="J29" s="17">
        <f>SUM(H29:I29)</f>
        <v>8636</v>
      </c>
    </row>
    <row r="30" spans="1:10" ht="15.75">
      <c r="A30" s="15">
        <v>2</v>
      </c>
      <c r="B30" s="14" t="s">
        <v>91</v>
      </c>
      <c r="C30" s="16" t="s">
        <v>92</v>
      </c>
      <c r="D30" s="26" t="s">
        <v>94</v>
      </c>
      <c r="E30" s="16" t="s">
        <v>38</v>
      </c>
      <c r="F30" s="18">
        <v>100000</v>
      </c>
      <c r="G30" s="23">
        <v>96000</v>
      </c>
      <c r="H30" s="19">
        <f>ROUND(F30/25,0)</f>
        <v>4000</v>
      </c>
      <c r="I30" s="17">
        <f t="shared" ref="I30:I31" si="3">ROUND(G30*13%*19/365,0)</f>
        <v>650</v>
      </c>
      <c r="J30" s="17">
        <f>SUM(H30:I30)</f>
        <v>4650</v>
      </c>
    </row>
    <row r="31" spans="1:10" ht="15.75">
      <c r="A31" s="15"/>
      <c r="B31" s="14" t="s">
        <v>91</v>
      </c>
      <c r="C31" s="16" t="s">
        <v>93</v>
      </c>
      <c r="D31" s="26" t="s">
        <v>95</v>
      </c>
      <c r="E31" s="16" t="s">
        <v>38</v>
      </c>
      <c r="F31" s="18">
        <v>25000</v>
      </c>
      <c r="G31" s="23">
        <v>24306</v>
      </c>
      <c r="H31" s="19">
        <f>ROUND(F31/36,0)</f>
        <v>694</v>
      </c>
      <c r="I31" s="17">
        <f t="shared" si="3"/>
        <v>164</v>
      </c>
      <c r="J31" s="17">
        <f>SUM(H31:I31)</f>
        <v>858</v>
      </c>
    </row>
    <row r="32" spans="1:10" ht="15.75">
      <c r="A32" s="15">
        <v>3</v>
      </c>
      <c r="B32" s="14" t="s">
        <v>120</v>
      </c>
      <c r="C32" s="16" t="s">
        <v>121</v>
      </c>
      <c r="D32" s="26" t="s">
        <v>136</v>
      </c>
      <c r="E32" s="16" t="s">
        <v>38</v>
      </c>
      <c r="F32" s="18">
        <v>100000</v>
      </c>
      <c r="G32" s="23">
        <v>100000</v>
      </c>
      <c r="H32" s="19">
        <f>ROUND(F32/32,0)</f>
        <v>3125</v>
      </c>
      <c r="I32" s="17">
        <f>ROUND(G32*13%*32/365,0)</f>
        <v>1140</v>
      </c>
      <c r="J32" s="17">
        <f t="shared" ref="J32:J33" si="4">SUM(H32:I32)</f>
        <v>4265</v>
      </c>
    </row>
    <row r="33" spans="1:10" ht="15.75">
      <c r="A33" s="15"/>
      <c r="B33" s="14" t="s">
        <v>120</v>
      </c>
      <c r="C33" s="16" t="s">
        <v>122</v>
      </c>
      <c r="D33" s="26" t="s">
        <v>123</v>
      </c>
      <c r="E33" s="16" t="s">
        <v>38</v>
      </c>
      <c r="F33" s="18">
        <v>90000</v>
      </c>
      <c r="G33" s="23">
        <v>90000</v>
      </c>
      <c r="H33" s="19">
        <f t="shared" ref="H33" si="5">ROUND(F33/36,0)</f>
        <v>2500</v>
      </c>
      <c r="I33" s="17">
        <f>ROUND(G33*13%*32/365,0)</f>
        <v>1026</v>
      </c>
      <c r="J33" s="17">
        <f t="shared" si="4"/>
        <v>3526</v>
      </c>
    </row>
    <row r="34" spans="1:10" ht="16.5">
      <c r="A34" s="15"/>
      <c r="B34" s="13" t="s">
        <v>4</v>
      </c>
      <c r="C34" s="20"/>
      <c r="D34" s="20"/>
      <c r="E34" s="20"/>
      <c r="F34" s="22">
        <f>SUM(F28:F33)</f>
        <v>609000</v>
      </c>
      <c r="G34" s="25"/>
      <c r="H34" s="22">
        <f>SUM(H28:H33)</f>
        <v>18730</v>
      </c>
      <c r="I34" s="22">
        <f>SUM(I28:I33)</f>
        <v>4910</v>
      </c>
      <c r="J34" s="22">
        <f>SUM(J28:J33)</f>
        <v>23640</v>
      </c>
    </row>
    <row r="35" spans="1:10" ht="16.5">
      <c r="A35" s="28"/>
      <c r="B35" s="29"/>
      <c r="C35" s="30"/>
      <c r="D35" s="30"/>
      <c r="E35" s="30"/>
      <c r="F35" s="35"/>
      <c r="G35" s="36"/>
      <c r="H35" s="32"/>
      <c r="I35" s="32"/>
      <c r="J35" s="32"/>
    </row>
    <row r="36" spans="1:10" ht="16.5">
      <c r="A36" s="28"/>
      <c r="B36" s="29"/>
      <c r="C36" s="30"/>
      <c r="D36" s="30"/>
      <c r="E36" s="30"/>
      <c r="F36" s="35"/>
      <c r="G36" s="36"/>
      <c r="H36" s="32"/>
      <c r="I36" s="32"/>
      <c r="J36" s="32"/>
    </row>
    <row r="37" spans="1:10" ht="16.5">
      <c r="A37" s="28"/>
      <c r="B37" s="29" t="s">
        <v>11</v>
      </c>
      <c r="C37" s="30"/>
      <c r="D37" s="30"/>
      <c r="E37" s="30"/>
      <c r="F37" s="35"/>
      <c r="G37" s="36"/>
      <c r="H37" s="34"/>
      <c r="I37" s="34"/>
      <c r="J37" s="34"/>
    </row>
    <row r="38" spans="1:10" ht="15.75">
      <c r="A38" s="15">
        <v>1</v>
      </c>
      <c r="B38" s="14" t="s">
        <v>12</v>
      </c>
      <c r="C38" s="16" t="s">
        <v>40</v>
      </c>
      <c r="D38" s="19">
        <v>110</v>
      </c>
      <c r="E38" s="16" t="s">
        <v>38</v>
      </c>
      <c r="F38" s="18">
        <v>175000</v>
      </c>
      <c r="G38" s="23">
        <v>145834</v>
      </c>
      <c r="H38" s="19">
        <f t="shared" ref="H38:H45" si="6">ROUND(F38/36,0)</f>
        <v>4861</v>
      </c>
      <c r="I38" s="17">
        <f>ROUND(G38*13%*31/365,0)</f>
        <v>1610</v>
      </c>
      <c r="J38" s="17">
        <f t="shared" ref="J38:J45" si="7">SUM(H38:I38)</f>
        <v>6471</v>
      </c>
    </row>
    <row r="39" spans="1:10" ht="15.75">
      <c r="A39" s="15"/>
      <c r="B39" s="14" t="s">
        <v>12</v>
      </c>
      <c r="C39" s="16" t="s">
        <v>41</v>
      </c>
      <c r="D39" s="19">
        <v>111</v>
      </c>
      <c r="E39" s="16" t="s">
        <v>38</v>
      </c>
      <c r="F39" s="18">
        <v>165000</v>
      </c>
      <c r="G39" s="23">
        <v>137502</v>
      </c>
      <c r="H39" s="19">
        <f t="shared" si="6"/>
        <v>4583</v>
      </c>
      <c r="I39" s="17">
        <f t="shared" ref="I39:I47" si="8">ROUND(G39*13%*31/365,0)</f>
        <v>1518</v>
      </c>
      <c r="J39" s="17">
        <f t="shared" si="7"/>
        <v>6101</v>
      </c>
    </row>
    <row r="40" spans="1:10" ht="15.75">
      <c r="A40" s="15">
        <v>2</v>
      </c>
      <c r="B40" s="14" t="s">
        <v>11</v>
      </c>
      <c r="C40" s="16" t="s">
        <v>42</v>
      </c>
      <c r="D40" s="19">
        <v>112</v>
      </c>
      <c r="E40" s="16" t="s">
        <v>38</v>
      </c>
      <c r="F40" s="18">
        <v>125000</v>
      </c>
      <c r="G40" s="23">
        <v>104168</v>
      </c>
      <c r="H40" s="19">
        <f t="shared" si="6"/>
        <v>3472</v>
      </c>
      <c r="I40" s="17">
        <f t="shared" si="8"/>
        <v>1150</v>
      </c>
      <c r="J40" s="17">
        <f t="shared" si="7"/>
        <v>4622</v>
      </c>
    </row>
    <row r="41" spans="1:10" ht="15.75">
      <c r="A41" s="15"/>
      <c r="B41" s="14" t="s">
        <v>11</v>
      </c>
      <c r="C41" s="16" t="s">
        <v>43</v>
      </c>
      <c r="D41" s="19">
        <v>113</v>
      </c>
      <c r="E41" s="16" t="s">
        <v>38</v>
      </c>
      <c r="F41" s="18">
        <v>100000</v>
      </c>
      <c r="G41" s="23">
        <v>83332</v>
      </c>
      <c r="H41" s="19">
        <f t="shared" si="6"/>
        <v>2778</v>
      </c>
      <c r="I41" s="17">
        <f t="shared" si="8"/>
        <v>920</v>
      </c>
      <c r="J41" s="17">
        <f t="shared" si="7"/>
        <v>3698</v>
      </c>
    </row>
    <row r="42" spans="1:10" ht="15.75">
      <c r="A42" s="15"/>
      <c r="B42" s="14" t="s">
        <v>11</v>
      </c>
      <c r="C42" s="16" t="s">
        <v>44</v>
      </c>
      <c r="D42" s="19">
        <v>114</v>
      </c>
      <c r="E42" s="16" t="s">
        <v>38</v>
      </c>
      <c r="F42" s="18">
        <v>40000</v>
      </c>
      <c r="G42" s="23">
        <v>29092</v>
      </c>
      <c r="H42" s="19">
        <f>ROUND(F42/22,0)</f>
        <v>1818</v>
      </c>
      <c r="I42" s="17">
        <f t="shared" si="8"/>
        <v>321</v>
      </c>
      <c r="J42" s="17">
        <f t="shared" si="7"/>
        <v>2139</v>
      </c>
    </row>
    <row r="43" spans="1:10" ht="15.75">
      <c r="A43" s="15"/>
      <c r="B43" s="14" t="s">
        <v>11</v>
      </c>
      <c r="C43" s="16" t="s">
        <v>45</v>
      </c>
      <c r="D43" s="19">
        <v>116</v>
      </c>
      <c r="E43" s="16" t="s">
        <v>38</v>
      </c>
      <c r="F43" s="18">
        <v>125000</v>
      </c>
      <c r="G43" s="23">
        <v>104168</v>
      </c>
      <c r="H43" s="19">
        <f>ROUND(F43/36,0)</f>
        <v>3472</v>
      </c>
      <c r="I43" s="17">
        <f t="shared" si="8"/>
        <v>1150</v>
      </c>
      <c r="J43" s="17">
        <f>SUM(H43:I43)</f>
        <v>4622</v>
      </c>
    </row>
    <row r="44" spans="1:10" ht="15.75">
      <c r="A44" s="15"/>
      <c r="B44" s="14" t="s">
        <v>11</v>
      </c>
      <c r="C44" s="16" t="s">
        <v>47</v>
      </c>
      <c r="D44" s="19">
        <v>124</v>
      </c>
      <c r="E44" s="16" t="s">
        <v>38</v>
      </c>
      <c r="F44" s="18">
        <v>50000</v>
      </c>
      <c r="G44" s="23">
        <v>41666</v>
      </c>
      <c r="H44" s="19">
        <f>ROUND(F44/36,0)</f>
        <v>1389</v>
      </c>
      <c r="I44" s="17">
        <f t="shared" si="8"/>
        <v>460</v>
      </c>
      <c r="J44" s="17">
        <f>SUM(H44:I44)</f>
        <v>1849</v>
      </c>
    </row>
    <row r="45" spans="1:10" ht="15.75">
      <c r="A45" s="15">
        <v>3</v>
      </c>
      <c r="B45" s="14" t="s">
        <v>13</v>
      </c>
      <c r="C45" s="16" t="s">
        <v>46</v>
      </c>
      <c r="D45" s="19">
        <v>117</v>
      </c>
      <c r="E45" s="16" t="s">
        <v>38</v>
      </c>
      <c r="F45" s="18">
        <v>100000</v>
      </c>
      <c r="G45" s="23">
        <v>83332</v>
      </c>
      <c r="H45" s="19">
        <f t="shared" si="6"/>
        <v>2778</v>
      </c>
      <c r="I45" s="17">
        <f t="shared" si="8"/>
        <v>920</v>
      </c>
      <c r="J45" s="17">
        <f t="shared" si="7"/>
        <v>3698</v>
      </c>
    </row>
    <row r="46" spans="1:10" ht="15.75">
      <c r="A46" s="15">
        <v>4</v>
      </c>
      <c r="B46" s="14" t="s">
        <v>73</v>
      </c>
      <c r="C46" s="16" t="s">
        <v>74</v>
      </c>
      <c r="D46" s="19">
        <v>203</v>
      </c>
      <c r="E46" s="16" t="s">
        <v>38</v>
      </c>
      <c r="F46" s="18">
        <v>95000</v>
      </c>
      <c r="G46" s="23">
        <v>89722</v>
      </c>
      <c r="H46" s="19">
        <f>ROUND(F46/36,0)</f>
        <v>2639</v>
      </c>
      <c r="I46" s="17">
        <f t="shared" si="8"/>
        <v>991</v>
      </c>
      <c r="J46" s="17">
        <f>SUM(H46:I46)</f>
        <v>3630</v>
      </c>
    </row>
    <row r="47" spans="1:10" ht="15.75">
      <c r="A47" s="15"/>
      <c r="B47" s="14" t="s">
        <v>73</v>
      </c>
      <c r="C47" s="16" t="s">
        <v>96</v>
      </c>
      <c r="D47" s="19">
        <v>221</v>
      </c>
      <c r="E47" s="16" t="s">
        <v>38</v>
      </c>
      <c r="F47" s="18">
        <v>100000</v>
      </c>
      <c r="G47" s="23">
        <v>97222</v>
      </c>
      <c r="H47" s="19">
        <f>ROUND(F47/36,0)</f>
        <v>2778</v>
      </c>
      <c r="I47" s="17">
        <f t="shared" si="8"/>
        <v>1073</v>
      </c>
      <c r="J47" s="17">
        <f>SUM(H47:I47)</f>
        <v>3851</v>
      </c>
    </row>
    <row r="48" spans="1:10" ht="16.5">
      <c r="A48" s="15"/>
      <c r="B48" s="13" t="s">
        <v>4</v>
      </c>
      <c r="C48" s="20"/>
      <c r="D48" s="20"/>
      <c r="E48" s="20"/>
      <c r="F48" s="22">
        <f>SUM(F38:F47)</f>
        <v>1075000</v>
      </c>
      <c r="G48" s="25"/>
      <c r="H48" s="22">
        <f>SUM(H38:H47)</f>
        <v>30568</v>
      </c>
      <c r="I48" s="22">
        <f>SUM(I38:I47)</f>
        <v>10113</v>
      </c>
      <c r="J48" s="22">
        <f>SUM(J38:J47)</f>
        <v>40681</v>
      </c>
    </row>
    <row r="49" spans="1:10" ht="16.5">
      <c r="A49" s="28"/>
      <c r="B49" s="29"/>
      <c r="C49" s="30"/>
      <c r="D49" s="30"/>
      <c r="E49" s="30"/>
      <c r="F49" s="35"/>
      <c r="G49" s="36"/>
      <c r="H49" s="32"/>
      <c r="I49" s="32"/>
      <c r="J49" s="32"/>
    </row>
    <row r="50" spans="1:10" ht="16.5">
      <c r="A50" s="28"/>
      <c r="B50" s="29"/>
      <c r="C50" s="30"/>
      <c r="D50" s="30"/>
      <c r="E50" s="30"/>
      <c r="F50" s="35"/>
      <c r="G50" s="36"/>
      <c r="H50" s="32"/>
      <c r="I50" s="32"/>
      <c r="J50" s="32"/>
    </row>
    <row r="51" spans="1:10" ht="16.5">
      <c r="A51" s="28"/>
      <c r="B51" s="29" t="s">
        <v>14</v>
      </c>
      <c r="C51" s="30"/>
      <c r="D51" s="30"/>
      <c r="E51" s="30"/>
      <c r="F51" s="35"/>
      <c r="G51" s="36"/>
      <c r="H51" s="34"/>
      <c r="I51" s="34"/>
      <c r="J51" s="34"/>
    </row>
    <row r="52" spans="1:10" ht="15.75">
      <c r="A52" s="15">
        <v>1</v>
      </c>
      <c r="B52" s="14" t="s">
        <v>14</v>
      </c>
      <c r="C52" s="16" t="s">
        <v>48</v>
      </c>
      <c r="D52" s="17">
        <v>138</v>
      </c>
      <c r="E52" s="16" t="s">
        <v>38</v>
      </c>
      <c r="F52" s="18">
        <v>100000</v>
      </c>
      <c r="G52" s="23">
        <v>86110</v>
      </c>
      <c r="H52" s="19">
        <f t="shared" ref="H52:H62" si="9">ROUND(F52/36,0)</f>
        <v>2778</v>
      </c>
      <c r="I52" s="17">
        <f>ROUND(G52*13%*31/365,0)</f>
        <v>951</v>
      </c>
      <c r="J52" s="17">
        <f t="shared" ref="J52:J57" si="10">SUM(H52:I52)</f>
        <v>3729</v>
      </c>
    </row>
    <row r="53" spans="1:10" ht="15.75">
      <c r="A53" s="15"/>
      <c r="B53" s="14" t="s">
        <v>14</v>
      </c>
      <c r="C53" s="16" t="s">
        <v>59</v>
      </c>
      <c r="D53" s="17">
        <v>152</v>
      </c>
      <c r="E53" s="16" t="s">
        <v>38</v>
      </c>
      <c r="F53" s="18">
        <v>55000</v>
      </c>
      <c r="G53" s="23">
        <v>48888</v>
      </c>
      <c r="H53" s="19">
        <f t="shared" si="9"/>
        <v>1528</v>
      </c>
      <c r="I53" s="17">
        <f t="shared" ref="I53:I59" si="11">ROUND(G53*13%*31/365,0)</f>
        <v>540</v>
      </c>
      <c r="J53" s="17">
        <f t="shared" si="10"/>
        <v>2068</v>
      </c>
    </row>
    <row r="54" spans="1:10" ht="15.75">
      <c r="A54" s="27">
        <v>2</v>
      </c>
      <c r="B54" s="14" t="s">
        <v>15</v>
      </c>
      <c r="C54" s="16" t="s">
        <v>49</v>
      </c>
      <c r="D54" s="17">
        <v>175</v>
      </c>
      <c r="E54" s="16" t="s">
        <v>38</v>
      </c>
      <c r="F54" s="18">
        <v>75000</v>
      </c>
      <c r="G54" s="23">
        <v>68751</v>
      </c>
      <c r="H54" s="19">
        <f t="shared" si="9"/>
        <v>2083</v>
      </c>
      <c r="I54" s="17">
        <f t="shared" si="11"/>
        <v>759</v>
      </c>
      <c r="J54" s="17">
        <f t="shared" si="10"/>
        <v>2842</v>
      </c>
    </row>
    <row r="55" spans="1:10" ht="15.75">
      <c r="A55" s="15"/>
      <c r="B55" s="14" t="s">
        <v>15</v>
      </c>
      <c r="C55" s="16" t="s">
        <v>50</v>
      </c>
      <c r="D55" s="17">
        <v>176</v>
      </c>
      <c r="E55" s="16" t="s">
        <v>38</v>
      </c>
      <c r="F55" s="18">
        <v>50000</v>
      </c>
      <c r="G55" s="23">
        <v>45833</v>
      </c>
      <c r="H55" s="19">
        <f>ROUND(F55/36,0)</f>
        <v>1389</v>
      </c>
      <c r="I55" s="17">
        <f t="shared" si="11"/>
        <v>506</v>
      </c>
      <c r="J55" s="17">
        <f t="shared" si="10"/>
        <v>1895</v>
      </c>
    </row>
    <row r="56" spans="1:10" ht="15.75">
      <c r="A56" s="15"/>
      <c r="B56" s="14" t="s">
        <v>15</v>
      </c>
      <c r="C56" s="16" t="s">
        <v>51</v>
      </c>
      <c r="D56" s="17">
        <v>177</v>
      </c>
      <c r="E56" s="16" t="s">
        <v>38</v>
      </c>
      <c r="F56" s="18">
        <v>70000</v>
      </c>
      <c r="G56" s="23">
        <v>64168</v>
      </c>
      <c r="H56" s="19">
        <f t="shared" si="9"/>
        <v>1944</v>
      </c>
      <c r="I56" s="17">
        <f t="shared" si="11"/>
        <v>708</v>
      </c>
      <c r="J56" s="17">
        <f t="shared" si="10"/>
        <v>2652</v>
      </c>
    </row>
    <row r="57" spans="1:10" ht="15.75">
      <c r="A57" s="15"/>
      <c r="B57" s="14" t="s">
        <v>15</v>
      </c>
      <c r="C57" s="16" t="s">
        <v>52</v>
      </c>
      <c r="D57" s="17">
        <v>178</v>
      </c>
      <c r="E57" s="16" t="s">
        <v>38</v>
      </c>
      <c r="F57" s="18">
        <v>95000</v>
      </c>
      <c r="G57" s="23">
        <v>87083</v>
      </c>
      <c r="H57" s="19">
        <f t="shared" si="9"/>
        <v>2639</v>
      </c>
      <c r="I57" s="17">
        <f t="shared" si="11"/>
        <v>961</v>
      </c>
      <c r="J57" s="17">
        <f t="shared" si="10"/>
        <v>3600</v>
      </c>
    </row>
    <row r="58" spans="1:10" ht="15.75">
      <c r="A58" s="15">
        <v>3</v>
      </c>
      <c r="B58" s="14" t="s">
        <v>97</v>
      </c>
      <c r="C58" s="16" t="s">
        <v>98</v>
      </c>
      <c r="D58" s="17">
        <v>205</v>
      </c>
      <c r="E58" s="16" t="s">
        <v>38</v>
      </c>
      <c r="F58" s="18">
        <v>100000</v>
      </c>
      <c r="G58" s="23">
        <v>97222</v>
      </c>
      <c r="H58" s="19">
        <f t="shared" si="9"/>
        <v>2778</v>
      </c>
      <c r="I58" s="17">
        <f t="shared" si="11"/>
        <v>1073</v>
      </c>
      <c r="J58" s="17">
        <f t="shared" ref="J58:J61" si="12">SUM(H58:I58)</f>
        <v>3851</v>
      </c>
    </row>
    <row r="59" spans="1:10" ht="15.75">
      <c r="A59" s="15"/>
      <c r="B59" s="14" t="s">
        <v>97</v>
      </c>
      <c r="C59" s="16" t="s">
        <v>99</v>
      </c>
      <c r="D59" s="17">
        <v>206</v>
      </c>
      <c r="E59" s="16" t="s">
        <v>38</v>
      </c>
      <c r="F59" s="18">
        <v>130000</v>
      </c>
      <c r="G59" s="23">
        <v>126389</v>
      </c>
      <c r="H59" s="19">
        <f t="shared" si="9"/>
        <v>3611</v>
      </c>
      <c r="I59" s="17">
        <f t="shared" si="11"/>
        <v>1395</v>
      </c>
      <c r="J59" s="17">
        <f t="shared" si="12"/>
        <v>5006</v>
      </c>
    </row>
    <row r="60" spans="1:10" ht="15.75">
      <c r="A60" s="15">
        <v>4</v>
      </c>
      <c r="B60" s="14" t="s">
        <v>117</v>
      </c>
      <c r="C60" s="16" t="s">
        <v>118</v>
      </c>
      <c r="D60" s="17">
        <v>242</v>
      </c>
      <c r="E60" s="16" t="s">
        <v>38</v>
      </c>
      <c r="F60" s="18">
        <v>85000</v>
      </c>
      <c r="G60" s="23">
        <v>85000</v>
      </c>
      <c r="H60" s="19">
        <f t="shared" si="9"/>
        <v>2361</v>
      </c>
      <c r="I60" s="17">
        <f>ROUND(G60*13%*32/365,0)</f>
        <v>969</v>
      </c>
      <c r="J60" s="17">
        <f t="shared" si="12"/>
        <v>3330</v>
      </c>
    </row>
    <row r="61" spans="1:10" ht="15.75">
      <c r="A61" s="15"/>
      <c r="B61" s="14" t="s">
        <v>117</v>
      </c>
      <c r="C61" s="16" t="s">
        <v>119</v>
      </c>
      <c r="D61" s="17">
        <v>243</v>
      </c>
      <c r="E61" s="16" t="s">
        <v>38</v>
      </c>
      <c r="F61" s="18">
        <v>100000</v>
      </c>
      <c r="G61" s="23">
        <v>100000</v>
      </c>
      <c r="H61" s="19">
        <f t="shared" si="9"/>
        <v>2778</v>
      </c>
      <c r="I61" s="17">
        <f>ROUND(G61*13%*32/365,0)</f>
        <v>1140</v>
      </c>
      <c r="J61" s="17">
        <f t="shared" si="12"/>
        <v>3918</v>
      </c>
    </row>
    <row r="62" spans="1:10" ht="15.75">
      <c r="A62" s="15">
        <v>5</v>
      </c>
      <c r="B62" s="14" t="s">
        <v>130</v>
      </c>
      <c r="C62" s="16" t="s">
        <v>131</v>
      </c>
      <c r="D62" s="17">
        <v>249</v>
      </c>
      <c r="E62" s="16" t="s">
        <v>38</v>
      </c>
      <c r="F62" s="18">
        <v>150000</v>
      </c>
      <c r="G62" s="18">
        <v>150000</v>
      </c>
      <c r="H62" s="19">
        <f t="shared" si="9"/>
        <v>4167</v>
      </c>
      <c r="I62" s="17">
        <f t="shared" ref="I62" si="13">ROUND(G62*13%*31/365,0)</f>
        <v>1656</v>
      </c>
      <c r="J62" s="17">
        <f t="shared" ref="J62" si="14">SUM(H62:I62)</f>
        <v>5823</v>
      </c>
    </row>
    <row r="63" spans="1:10" ht="16.5">
      <c r="A63" s="14"/>
      <c r="B63" s="13" t="s">
        <v>4</v>
      </c>
      <c r="C63" s="20"/>
      <c r="D63" s="20"/>
      <c r="E63" s="20"/>
      <c r="F63" s="22">
        <f>SUM(F52:F62)</f>
        <v>1010000</v>
      </c>
      <c r="G63" s="25"/>
      <c r="H63" s="22">
        <f>SUM(H52:H62)</f>
        <v>28056</v>
      </c>
      <c r="I63" s="22">
        <f>SUM(I52:I62)</f>
        <v>10658</v>
      </c>
      <c r="J63" s="22">
        <f>SUM(J52:J62)</f>
        <v>38714</v>
      </c>
    </row>
    <row r="64" spans="1:10" ht="16.5">
      <c r="A64" s="34"/>
      <c r="B64" s="29"/>
      <c r="C64" s="30"/>
      <c r="D64" s="30"/>
      <c r="E64" s="30"/>
      <c r="F64" s="35"/>
      <c r="G64" s="36"/>
      <c r="H64" s="32"/>
      <c r="I64" s="32"/>
      <c r="J64" s="32"/>
    </row>
    <row r="65" spans="1:10" ht="16.5">
      <c r="A65" s="34"/>
      <c r="B65" s="29"/>
      <c r="C65" s="30"/>
      <c r="D65" s="30"/>
      <c r="E65" s="30"/>
      <c r="F65" s="35"/>
      <c r="G65" s="36"/>
      <c r="H65" s="32"/>
      <c r="I65" s="32"/>
      <c r="J65" s="32"/>
    </row>
    <row r="66" spans="1:10" ht="16.5">
      <c r="A66" s="34"/>
      <c r="B66" s="29" t="s">
        <v>16</v>
      </c>
      <c r="C66" s="30"/>
      <c r="D66" s="30"/>
      <c r="E66" s="30"/>
      <c r="F66" s="35"/>
      <c r="G66" s="36"/>
      <c r="H66" s="32"/>
      <c r="I66" s="32"/>
      <c r="J66" s="32"/>
    </row>
    <row r="67" spans="1:10" ht="15.75">
      <c r="A67" s="14">
        <v>1</v>
      </c>
      <c r="B67" s="14" t="s">
        <v>17</v>
      </c>
      <c r="C67" s="16" t="s">
        <v>69</v>
      </c>
      <c r="D67" s="17">
        <v>142</v>
      </c>
      <c r="E67" s="16" t="s">
        <v>38</v>
      </c>
      <c r="F67" s="18">
        <v>140000</v>
      </c>
      <c r="G67" s="23">
        <v>124444</v>
      </c>
      <c r="H67" s="19">
        <f t="shared" ref="H67:H74" si="15">ROUND(F67/36,0)</f>
        <v>3889</v>
      </c>
      <c r="I67" s="17">
        <f>ROUND(G67*13%*31/365,0)</f>
        <v>1374</v>
      </c>
      <c r="J67" s="17">
        <f t="shared" ref="J67:J73" si="16">SUM(H67:I67)</f>
        <v>5263</v>
      </c>
    </row>
    <row r="68" spans="1:10" ht="15.75">
      <c r="A68" s="14">
        <v>2</v>
      </c>
      <c r="B68" s="14" t="s">
        <v>62</v>
      </c>
      <c r="C68" s="16" t="s">
        <v>61</v>
      </c>
      <c r="D68" s="17">
        <v>188</v>
      </c>
      <c r="E68" s="16" t="s">
        <v>38</v>
      </c>
      <c r="F68" s="18">
        <v>100000</v>
      </c>
      <c r="G68" s="23">
        <v>94444</v>
      </c>
      <c r="H68" s="19">
        <f t="shared" si="15"/>
        <v>2778</v>
      </c>
      <c r="I68" s="17">
        <f t="shared" ref="I68:I74" si="17">ROUND(G68*13%*31/365,0)</f>
        <v>1043</v>
      </c>
      <c r="J68" s="17">
        <f t="shared" si="16"/>
        <v>3821</v>
      </c>
    </row>
    <row r="69" spans="1:10" ht="15.75">
      <c r="A69" s="14"/>
      <c r="B69" s="14" t="s">
        <v>62</v>
      </c>
      <c r="C69" s="16" t="s">
        <v>63</v>
      </c>
      <c r="D69" s="17">
        <v>189</v>
      </c>
      <c r="E69" s="16" t="s">
        <v>38</v>
      </c>
      <c r="F69" s="18">
        <v>100000</v>
      </c>
      <c r="G69" s="23">
        <v>94444</v>
      </c>
      <c r="H69" s="19">
        <f t="shared" si="15"/>
        <v>2778</v>
      </c>
      <c r="I69" s="17">
        <f t="shared" si="17"/>
        <v>1043</v>
      </c>
      <c r="J69" s="17">
        <f t="shared" si="16"/>
        <v>3821</v>
      </c>
    </row>
    <row r="70" spans="1:10" ht="15.75">
      <c r="A70" s="14"/>
      <c r="B70" s="14" t="s">
        <v>62</v>
      </c>
      <c r="C70" s="16" t="s">
        <v>64</v>
      </c>
      <c r="D70" s="17">
        <v>193</v>
      </c>
      <c r="E70" s="16" t="s">
        <v>38</v>
      </c>
      <c r="F70" s="18">
        <v>40000</v>
      </c>
      <c r="G70" s="23">
        <v>37778</v>
      </c>
      <c r="H70" s="19">
        <f t="shared" si="15"/>
        <v>1111</v>
      </c>
      <c r="I70" s="17">
        <f t="shared" si="17"/>
        <v>417</v>
      </c>
      <c r="J70" s="17">
        <f t="shared" si="16"/>
        <v>1528</v>
      </c>
    </row>
    <row r="71" spans="1:10" ht="15.75">
      <c r="A71" s="14"/>
      <c r="B71" s="14" t="s">
        <v>62</v>
      </c>
      <c r="C71" s="16" t="s">
        <v>65</v>
      </c>
      <c r="D71" s="17">
        <v>194</v>
      </c>
      <c r="E71" s="16" t="s">
        <v>38</v>
      </c>
      <c r="F71" s="18">
        <v>60000</v>
      </c>
      <c r="G71" s="23">
        <v>56666</v>
      </c>
      <c r="H71" s="19">
        <f t="shared" si="15"/>
        <v>1667</v>
      </c>
      <c r="I71" s="17">
        <f t="shared" si="17"/>
        <v>626</v>
      </c>
      <c r="J71" s="17">
        <f t="shared" si="16"/>
        <v>2293</v>
      </c>
    </row>
    <row r="72" spans="1:10" ht="15.75">
      <c r="A72" s="14">
        <v>3</v>
      </c>
      <c r="B72" s="14" t="s">
        <v>66</v>
      </c>
      <c r="C72" s="16" t="s">
        <v>67</v>
      </c>
      <c r="D72" s="17">
        <v>195</v>
      </c>
      <c r="E72" s="16" t="s">
        <v>38</v>
      </c>
      <c r="F72" s="18">
        <v>100000</v>
      </c>
      <c r="G72" s="23">
        <v>92000</v>
      </c>
      <c r="H72" s="19">
        <f>ROUND(F72/25,0)</f>
        <v>4000</v>
      </c>
      <c r="I72" s="17">
        <f t="shared" si="17"/>
        <v>1016</v>
      </c>
      <c r="J72" s="17">
        <f t="shared" si="16"/>
        <v>5016</v>
      </c>
    </row>
    <row r="73" spans="1:10" ht="15.75">
      <c r="A73" s="14"/>
      <c r="B73" s="14" t="s">
        <v>66</v>
      </c>
      <c r="C73" s="16" t="s">
        <v>68</v>
      </c>
      <c r="D73" s="17">
        <v>196</v>
      </c>
      <c r="E73" s="16" t="s">
        <v>38</v>
      </c>
      <c r="F73" s="18">
        <v>45000</v>
      </c>
      <c r="G73" s="23">
        <v>42500</v>
      </c>
      <c r="H73" s="19">
        <f t="shared" si="15"/>
        <v>1250</v>
      </c>
      <c r="I73" s="17">
        <f t="shared" si="17"/>
        <v>469</v>
      </c>
      <c r="J73" s="17">
        <f t="shared" si="16"/>
        <v>1719</v>
      </c>
    </row>
    <row r="74" spans="1:10" ht="15.75">
      <c r="A74" s="14">
        <v>4</v>
      </c>
      <c r="B74" s="14" t="s">
        <v>100</v>
      </c>
      <c r="C74" s="16" t="s">
        <v>101</v>
      </c>
      <c r="D74" s="17">
        <v>214</v>
      </c>
      <c r="E74" s="16" t="s">
        <v>38</v>
      </c>
      <c r="F74" s="18">
        <v>100000</v>
      </c>
      <c r="G74" s="23">
        <v>97222</v>
      </c>
      <c r="H74" s="19">
        <f t="shared" si="15"/>
        <v>2778</v>
      </c>
      <c r="I74" s="17">
        <f t="shared" si="17"/>
        <v>1073</v>
      </c>
      <c r="J74" s="17">
        <f t="shared" ref="J74" si="18">SUM(H74:I74)</f>
        <v>3851</v>
      </c>
    </row>
    <row r="75" spans="1:10" ht="16.5">
      <c r="A75" s="27"/>
      <c r="B75" s="13" t="s">
        <v>4</v>
      </c>
      <c r="C75" s="20"/>
      <c r="D75" s="20"/>
      <c r="E75" s="20"/>
      <c r="F75" s="22">
        <f>SUM(F67:F74)</f>
        <v>685000</v>
      </c>
      <c r="G75" s="25"/>
      <c r="H75" s="22">
        <f>SUM(H67:H74)</f>
        <v>20251</v>
      </c>
      <c r="I75" s="22">
        <f>SUM(I67:I74)</f>
        <v>7061</v>
      </c>
      <c r="J75" s="22">
        <f>SUM(J67:J74)</f>
        <v>27312</v>
      </c>
    </row>
    <row r="76" spans="1:10" ht="16.5">
      <c r="A76" s="37"/>
      <c r="B76" s="29"/>
      <c r="C76" s="30"/>
      <c r="D76" s="30"/>
      <c r="E76" s="30"/>
      <c r="F76" s="35"/>
      <c r="G76" s="36"/>
      <c r="H76" s="32"/>
      <c r="I76" s="32"/>
      <c r="J76" s="32"/>
    </row>
    <row r="77" spans="1:10" ht="16.5">
      <c r="A77" s="37"/>
      <c r="B77" s="29"/>
      <c r="C77" s="30"/>
      <c r="D77" s="30"/>
      <c r="E77" s="30"/>
      <c r="F77" s="35"/>
      <c r="G77" s="36"/>
      <c r="H77" s="32"/>
      <c r="I77" s="32"/>
      <c r="J77" s="32"/>
    </row>
    <row r="78" spans="1:10" ht="16.5">
      <c r="A78" s="37"/>
      <c r="B78" s="29" t="s">
        <v>18</v>
      </c>
      <c r="C78" s="30"/>
      <c r="D78" s="30"/>
      <c r="E78" s="30"/>
      <c r="F78" s="35"/>
      <c r="G78" s="36"/>
      <c r="H78" s="34"/>
      <c r="I78" s="34"/>
      <c r="J78" s="34"/>
    </row>
    <row r="79" spans="1:10" ht="15.75">
      <c r="A79" s="27">
        <v>1</v>
      </c>
      <c r="B79" s="14" t="s">
        <v>19</v>
      </c>
      <c r="C79" s="16" t="s">
        <v>60</v>
      </c>
      <c r="D79" s="17">
        <v>153</v>
      </c>
      <c r="E79" s="16" t="s">
        <v>38</v>
      </c>
      <c r="F79" s="23">
        <v>55000</v>
      </c>
      <c r="G79" s="23">
        <v>44000</v>
      </c>
      <c r="H79" s="19">
        <f>ROUND(F79/20,0)</f>
        <v>2750</v>
      </c>
      <c r="I79" s="17">
        <f>ROUND(G79*13%*31/365,0)</f>
        <v>486</v>
      </c>
      <c r="J79" s="17">
        <f>SUM(H79:I79)</f>
        <v>3236</v>
      </c>
    </row>
    <row r="80" spans="1:10" ht="15.75">
      <c r="A80" s="27">
        <v>2</v>
      </c>
      <c r="B80" s="14" t="s">
        <v>19</v>
      </c>
      <c r="C80" s="16" t="s">
        <v>54</v>
      </c>
      <c r="D80" s="17">
        <v>154</v>
      </c>
      <c r="E80" s="16" t="s">
        <v>38</v>
      </c>
      <c r="F80" s="23">
        <v>85000</v>
      </c>
      <c r="G80" s="23">
        <v>69544</v>
      </c>
      <c r="H80" s="19">
        <f>ROUND(F80/22,0)</f>
        <v>3864</v>
      </c>
      <c r="I80" s="17">
        <f t="shared" ref="I80" si="19">ROUND(G80*13%*31/365,0)</f>
        <v>768</v>
      </c>
      <c r="J80" s="17">
        <f>SUM(H80:I80)</f>
        <v>4632</v>
      </c>
    </row>
    <row r="81" spans="1:11" ht="15.75">
      <c r="A81" s="27">
        <v>3</v>
      </c>
      <c r="B81" s="14" t="s">
        <v>71</v>
      </c>
      <c r="C81" s="16" t="s">
        <v>72</v>
      </c>
      <c r="D81" s="17">
        <v>197</v>
      </c>
      <c r="E81" s="16" t="s">
        <v>38</v>
      </c>
      <c r="F81" s="23">
        <v>90000</v>
      </c>
      <c r="G81" s="23">
        <v>35249</v>
      </c>
      <c r="H81" s="19">
        <f>ROUND(F81/36,0)</f>
        <v>2500</v>
      </c>
      <c r="I81" s="17">
        <f>ROUND(G81*13%*31/365,0)</f>
        <v>389</v>
      </c>
      <c r="J81" s="17">
        <f t="shared" ref="J81" si="20">SUM(H81:I81)</f>
        <v>2889</v>
      </c>
    </row>
    <row r="82" spans="1:11" ht="16.5">
      <c r="A82" s="14"/>
      <c r="B82" s="13" t="s">
        <v>4</v>
      </c>
      <c r="C82" s="20"/>
      <c r="D82" s="20"/>
      <c r="E82" s="20"/>
      <c r="F82" s="22">
        <f>SUM(F79:F81)</f>
        <v>230000</v>
      </c>
      <c r="G82" s="25"/>
      <c r="H82" s="22">
        <f>SUM(H79:H81)</f>
        <v>9114</v>
      </c>
      <c r="I82" s="22">
        <f>SUM(I79:I81)</f>
        <v>1643</v>
      </c>
      <c r="J82" s="22">
        <f>SUM(J79:J81)</f>
        <v>10757</v>
      </c>
    </row>
    <row r="83" spans="1:11" ht="16.5">
      <c r="A83" s="34"/>
      <c r="B83" s="29"/>
      <c r="C83" s="30"/>
      <c r="D83" s="30"/>
      <c r="E83" s="30"/>
      <c r="F83" s="35"/>
      <c r="G83" s="36"/>
      <c r="H83" s="32"/>
      <c r="I83" s="32"/>
      <c r="J83" s="32"/>
    </row>
    <row r="84" spans="1:11" ht="16.5">
      <c r="A84" s="34"/>
      <c r="B84" s="29"/>
      <c r="C84" s="30"/>
      <c r="D84" s="30"/>
      <c r="E84" s="30"/>
      <c r="F84" s="35"/>
      <c r="G84" s="36"/>
      <c r="H84" s="32"/>
      <c r="I84" s="32"/>
      <c r="J84" s="32"/>
    </row>
    <row r="85" spans="1:11" ht="16.5">
      <c r="A85" s="34"/>
      <c r="B85" s="29" t="s">
        <v>75</v>
      </c>
      <c r="C85" s="30"/>
      <c r="D85" s="30"/>
      <c r="E85" s="30"/>
      <c r="F85" s="35"/>
      <c r="G85" s="36"/>
      <c r="H85" s="32"/>
      <c r="I85" s="32"/>
      <c r="J85" s="32"/>
    </row>
    <row r="86" spans="1:11" ht="15.75">
      <c r="A86" s="14">
        <v>1</v>
      </c>
      <c r="B86" s="14" t="s">
        <v>76</v>
      </c>
      <c r="C86" s="16" t="s">
        <v>77</v>
      </c>
      <c r="D86" s="52">
        <v>190</v>
      </c>
      <c r="E86" s="16" t="s">
        <v>78</v>
      </c>
      <c r="F86" s="53">
        <v>90000</v>
      </c>
      <c r="G86" s="23">
        <v>85000</v>
      </c>
      <c r="H86" s="19">
        <f>ROUND(F86/36,0)</f>
        <v>2500</v>
      </c>
      <c r="I86" s="17">
        <f>ROUND(G86*13%*31/365,0)</f>
        <v>938</v>
      </c>
      <c r="J86" s="17">
        <f>SUM(H86:I86)</f>
        <v>3438</v>
      </c>
      <c r="K86" s="5"/>
    </row>
    <row r="87" spans="1:11" ht="15.75">
      <c r="A87" s="14"/>
      <c r="B87" s="14" t="s">
        <v>76</v>
      </c>
      <c r="C87" s="16" t="s">
        <v>102</v>
      </c>
      <c r="D87" s="52">
        <v>215</v>
      </c>
      <c r="E87" s="16" t="s">
        <v>78</v>
      </c>
      <c r="F87" s="53">
        <v>75000</v>
      </c>
      <c r="G87" s="23">
        <v>72917</v>
      </c>
      <c r="H87" s="19">
        <f>ROUND(F87/36,0)</f>
        <v>2083</v>
      </c>
      <c r="I87" s="17">
        <f>ROUND(G87*13%*31/365,0)</f>
        <v>805</v>
      </c>
      <c r="J87" s="17">
        <f>SUM(H87:I87)</f>
        <v>2888</v>
      </c>
      <c r="K87" s="5"/>
    </row>
    <row r="88" spans="1:11" ht="16.5">
      <c r="A88" s="14"/>
      <c r="B88" s="13" t="s">
        <v>4</v>
      </c>
      <c r="C88" s="20"/>
      <c r="D88" s="46"/>
      <c r="E88" s="20"/>
      <c r="F88" s="22">
        <f>SUM(F86:F87)</f>
        <v>165000</v>
      </c>
      <c r="G88" s="25"/>
      <c r="H88" s="22">
        <f>SUM(H86:H87)</f>
        <v>4583</v>
      </c>
      <c r="I88" s="22">
        <f>SUM(I86:I87)</f>
        <v>1743</v>
      </c>
      <c r="J88" s="22">
        <f>SUM(J86:J87)</f>
        <v>6326</v>
      </c>
      <c r="K88" s="5"/>
    </row>
    <row r="89" spans="1:11" ht="16.5">
      <c r="A89" s="34"/>
      <c r="B89" s="29"/>
      <c r="C89" s="30"/>
      <c r="D89" s="48"/>
      <c r="E89" s="30"/>
      <c r="F89" s="49"/>
      <c r="G89" s="36"/>
      <c r="H89" s="32"/>
      <c r="I89" s="32"/>
      <c r="J89" s="32"/>
      <c r="K89" s="5"/>
    </row>
    <row r="90" spans="1:11" ht="16.5">
      <c r="A90" s="34"/>
      <c r="B90" s="29"/>
      <c r="C90" s="30"/>
      <c r="D90" s="48"/>
      <c r="E90" s="30"/>
      <c r="F90" s="49"/>
      <c r="G90" s="36"/>
      <c r="H90" s="32"/>
      <c r="I90" s="32"/>
      <c r="J90" s="32"/>
      <c r="K90" s="5"/>
    </row>
    <row r="91" spans="1:11" ht="16.5">
      <c r="A91" s="34"/>
      <c r="B91" s="29" t="s">
        <v>79</v>
      </c>
      <c r="C91" s="30"/>
      <c r="D91" s="48"/>
      <c r="E91" s="30"/>
      <c r="F91" s="49"/>
      <c r="G91" s="36"/>
      <c r="H91" s="32"/>
      <c r="I91" s="32"/>
      <c r="J91" s="32"/>
      <c r="K91" s="5"/>
    </row>
    <row r="92" spans="1:11" ht="15.75">
      <c r="A92" s="14">
        <v>1</v>
      </c>
      <c r="B92" s="14" t="s">
        <v>79</v>
      </c>
      <c r="C92" s="16" t="s">
        <v>80</v>
      </c>
      <c r="D92" s="52">
        <v>191</v>
      </c>
      <c r="E92" s="16" t="s">
        <v>78</v>
      </c>
      <c r="F92" s="53">
        <v>100000</v>
      </c>
      <c r="G92" s="23">
        <v>94118</v>
      </c>
      <c r="H92" s="19">
        <f>ROUND(F92/34,0)</f>
        <v>2941</v>
      </c>
      <c r="I92" s="17">
        <f>ROUND(G92*13%*31/365,0)</f>
        <v>1039</v>
      </c>
      <c r="J92" s="17">
        <f t="shared" ref="J92:J98" si="21">SUM(H92:I92)</f>
        <v>3980</v>
      </c>
      <c r="K92" s="5"/>
    </row>
    <row r="93" spans="1:11" ht="15.75">
      <c r="A93" s="14"/>
      <c r="B93" s="14" t="s">
        <v>79</v>
      </c>
      <c r="C93" s="16" t="s">
        <v>104</v>
      </c>
      <c r="D93" s="52">
        <v>216</v>
      </c>
      <c r="E93" s="16" t="s">
        <v>78</v>
      </c>
      <c r="F93" s="53">
        <v>75000</v>
      </c>
      <c r="G93" s="23">
        <v>72917</v>
      </c>
      <c r="H93" s="19">
        <f>ROUND(F93/36,0)</f>
        <v>2083</v>
      </c>
      <c r="I93" s="17">
        <f>ROUND(G93*13%*31/365,0)</f>
        <v>805</v>
      </c>
      <c r="J93" s="17">
        <f t="shared" si="21"/>
        <v>2888</v>
      </c>
      <c r="K93" s="5"/>
    </row>
    <row r="94" spans="1:11" ht="15.75">
      <c r="A94" s="14"/>
      <c r="B94" s="14" t="s">
        <v>79</v>
      </c>
      <c r="C94" s="16" t="s">
        <v>124</v>
      </c>
      <c r="D94" s="52">
        <v>246</v>
      </c>
      <c r="E94" s="16" t="s">
        <v>78</v>
      </c>
      <c r="F94" s="53">
        <v>75000</v>
      </c>
      <c r="G94" s="23">
        <v>75000</v>
      </c>
      <c r="H94" s="19">
        <f>ROUND(F94/36,0)</f>
        <v>2083</v>
      </c>
      <c r="I94" s="17">
        <f>ROUND(G94*13%*32/365,0)</f>
        <v>855</v>
      </c>
      <c r="J94" s="17">
        <f t="shared" si="21"/>
        <v>2938</v>
      </c>
      <c r="K94" s="5"/>
    </row>
    <row r="95" spans="1:11" ht="15.75">
      <c r="A95" s="14">
        <v>2</v>
      </c>
      <c r="B95" s="14" t="s">
        <v>103</v>
      </c>
      <c r="C95" s="16" t="s">
        <v>107</v>
      </c>
      <c r="D95" s="52">
        <v>217</v>
      </c>
      <c r="E95" s="16" t="s">
        <v>78</v>
      </c>
      <c r="F95" s="53">
        <v>100000</v>
      </c>
      <c r="G95" s="23">
        <v>93683</v>
      </c>
      <c r="H95" s="19">
        <f>ROUND(F95/36,0)</f>
        <v>2778</v>
      </c>
      <c r="I95" s="17">
        <f>ROUND(G95*13%*18/365,0)</f>
        <v>601</v>
      </c>
      <c r="J95" s="17">
        <f t="shared" si="21"/>
        <v>3379</v>
      </c>
      <c r="K95" s="5"/>
    </row>
    <row r="96" spans="1:11" ht="15.75">
      <c r="A96" s="14"/>
      <c r="B96" s="14" t="s">
        <v>103</v>
      </c>
      <c r="C96" s="16" t="s">
        <v>105</v>
      </c>
      <c r="D96" s="52">
        <v>218</v>
      </c>
      <c r="E96" s="16" t="s">
        <v>78</v>
      </c>
      <c r="F96" s="53">
        <v>100000</v>
      </c>
      <c r="G96" s="23">
        <v>93683</v>
      </c>
      <c r="H96" s="19">
        <f t="shared" ref="H96:H98" si="22">ROUND(F96/36,0)</f>
        <v>2778</v>
      </c>
      <c r="I96" s="17">
        <f>ROUND(G96*13%*18/365,0)</f>
        <v>601</v>
      </c>
      <c r="J96" s="17">
        <f t="shared" si="21"/>
        <v>3379</v>
      </c>
      <c r="K96" s="5"/>
    </row>
    <row r="97" spans="1:11" ht="15.75">
      <c r="A97" s="14">
        <v>3</v>
      </c>
      <c r="B97" s="14" t="s">
        <v>132</v>
      </c>
      <c r="C97" s="16" t="s">
        <v>133</v>
      </c>
      <c r="D97" s="52">
        <v>250</v>
      </c>
      <c r="E97" s="16" t="s">
        <v>78</v>
      </c>
      <c r="F97" s="53">
        <v>125000</v>
      </c>
      <c r="G97" s="23">
        <v>125000</v>
      </c>
      <c r="H97" s="19">
        <f t="shared" si="22"/>
        <v>3472</v>
      </c>
      <c r="I97" s="17">
        <f>ROUND(G97*13%*31/365,0)</f>
        <v>1380</v>
      </c>
      <c r="J97" s="17">
        <f t="shared" si="21"/>
        <v>4852</v>
      </c>
      <c r="K97" s="5"/>
    </row>
    <row r="98" spans="1:11" ht="15.75">
      <c r="A98" s="14"/>
      <c r="B98" s="14" t="s">
        <v>132</v>
      </c>
      <c r="C98" s="16" t="s">
        <v>139</v>
      </c>
      <c r="D98" s="52">
        <v>254</v>
      </c>
      <c r="E98" s="16" t="s">
        <v>78</v>
      </c>
      <c r="F98" s="53">
        <v>140000</v>
      </c>
      <c r="G98" s="23">
        <v>140000</v>
      </c>
      <c r="H98" s="19">
        <f t="shared" si="22"/>
        <v>3889</v>
      </c>
      <c r="I98" s="17">
        <f>ROUND(G98*13%*24/365,0)</f>
        <v>1197</v>
      </c>
      <c r="J98" s="17">
        <f t="shared" si="21"/>
        <v>5086</v>
      </c>
      <c r="K98" s="5"/>
    </row>
    <row r="99" spans="1:11" ht="16.5">
      <c r="A99" s="14"/>
      <c r="B99" s="13" t="s">
        <v>4</v>
      </c>
      <c r="C99" s="20"/>
      <c r="D99" s="46"/>
      <c r="E99" s="20"/>
      <c r="F99" s="22">
        <f>SUM(F92:F98)</f>
        <v>715000</v>
      </c>
      <c r="G99" s="25"/>
      <c r="H99" s="22">
        <f>SUM(H92:H98)</f>
        <v>20024</v>
      </c>
      <c r="I99" s="22">
        <f>SUM(I92:I98)</f>
        <v>6478</v>
      </c>
      <c r="J99" s="22">
        <f t="shared" ref="J99" si="23">SUM(J92:J98)</f>
        <v>26502</v>
      </c>
      <c r="K99" s="5"/>
    </row>
    <row r="100" spans="1:11" ht="16.5">
      <c r="A100" s="34"/>
      <c r="B100" s="29"/>
      <c r="C100" s="30"/>
      <c r="D100" s="48"/>
      <c r="E100" s="30"/>
      <c r="F100" s="49"/>
      <c r="G100" s="36"/>
      <c r="H100" s="32"/>
      <c r="I100" s="32"/>
      <c r="J100" s="32"/>
      <c r="K100" s="5"/>
    </row>
    <row r="101" spans="1:11" ht="16.5">
      <c r="A101" s="34"/>
      <c r="B101" s="29"/>
      <c r="C101" s="30"/>
      <c r="D101" s="48"/>
      <c r="E101" s="30"/>
      <c r="F101" s="49"/>
      <c r="G101" s="36"/>
      <c r="H101" s="32"/>
      <c r="I101" s="32"/>
      <c r="J101" s="32"/>
      <c r="K101" s="5"/>
    </row>
    <row r="102" spans="1:11" ht="16.5">
      <c r="A102" s="34"/>
      <c r="B102" s="29" t="s">
        <v>81</v>
      </c>
      <c r="C102" s="30"/>
      <c r="D102" s="48"/>
      <c r="E102" s="30"/>
      <c r="F102" s="49"/>
      <c r="G102" s="36"/>
      <c r="H102" s="32"/>
      <c r="I102" s="32"/>
      <c r="J102" s="32"/>
      <c r="K102" s="5"/>
    </row>
    <row r="103" spans="1:11" ht="15.75">
      <c r="A103" s="14">
        <v>1</v>
      </c>
      <c r="B103" s="14" t="s">
        <v>81</v>
      </c>
      <c r="C103" s="16" t="s">
        <v>82</v>
      </c>
      <c r="D103" s="52">
        <v>192</v>
      </c>
      <c r="E103" s="16" t="s">
        <v>78</v>
      </c>
      <c r="F103" s="53">
        <v>200000</v>
      </c>
      <c r="G103" s="23">
        <v>188888</v>
      </c>
      <c r="H103" s="19">
        <f t="shared" ref="H103" si="24">ROUND(F103/36,0)</f>
        <v>5556</v>
      </c>
      <c r="I103" s="17">
        <f>ROUND(G103*13%*31/365,0)</f>
        <v>2086</v>
      </c>
      <c r="J103" s="17">
        <f>SUM(H103:I103)</f>
        <v>7642</v>
      </c>
      <c r="K103" s="5"/>
    </row>
    <row r="104" spans="1:11" ht="16.5">
      <c r="A104" s="14"/>
      <c r="B104" s="13" t="s">
        <v>4</v>
      </c>
      <c r="C104" s="20"/>
      <c r="D104" s="46"/>
      <c r="E104" s="20"/>
      <c r="F104" s="22">
        <f>SUM(F103)</f>
        <v>200000</v>
      </c>
      <c r="G104" s="25"/>
      <c r="H104" s="22">
        <f t="shared" ref="H104:J104" si="25">SUM(H103)</f>
        <v>5556</v>
      </c>
      <c r="I104" s="22">
        <f t="shared" si="25"/>
        <v>2086</v>
      </c>
      <c r="J104" s="22">
        <f t="shared" si="25"/>
        <v>7642</v>
      </c>
      <c r="K104" s="5"/>
    </row>
    <row r="105" spans="1:11" ht="16.5">
      <c r="A105" s="34"/>
      <c r="B105" s="29"/>
      <c r="C105" s="30"/>
      <c r="D105" s="48"/>
      <c r="E105" s="30"/>
      <c r="F105" s="49"/>
      <c r="G105" s="36"/>
      <c r="H105" s="32"/>
      <c r="I105" s="32"/>
      <c r="J105" s="32"/>
      <c r="K105" s="5"/>
    </row>
    <row r="106" spans="1:11" ht="16.5">
      <c r="A106" s="34"/>
      <c r="B106" s="29"/>
      <c r="C106" s="30"/>
      <c r="D106" s="48"/>
      <c r="E106" s="30"/>
      <c r="F106" s="49"/>
      <c r="G106" s="36"/>
      <c r="H106" s="32"/>
      <c r="I106" s="32"/>
      <c r="J106" s="32"/>
      <c r="K106" s="5"/>
    </row>
    <row r="107" spans="1:11" ht="18" customHeight="1">
      <c r="A107" s="34"/>
      <c r="B107" s="29" t="s">
        <v>83</v>
      </c>
      <c r="C107" s="30"/>
      <c r="D107" s="48"/>
      <c r="E107" s="30"/>
      <c r="F107" s="49"/>
      <c r="G107" s="36"/>
      <c r="H107" s="32"/>
      <c r="I107" s="32"/>
      <c r="J107" s="32"/>
      <c r="K107" s="5"/>
    </row>
    <row r="108" spans="1:11" ht="15.75">
      <c r="A108" s="14">
        <v>1</v>
      </c>
      <c r="B108" s="14" t="s">
        <v>84</v>
      </c>
      <c r="C108" s="16" t="s">
        <v>85</v>
      </c>
      <c r="D108" s="52">
        <v>187</v>
      </c>
      <c r="E108" s="16" t="s">
        <v>78</v>
      </c>
      <c r="F108" s="53">
        <v>60000</v>
      </c>
      <c r="G108" s="23">
        <v>56666</v>
      </c>
      <c r="H108" s="19">
        <f t="shared" ref="H108" si="26">ROUND(F108/36,0)</f>
        <v>1667</v>
      </c>
      <c r="I108" s="17">
        <f>ROUND(G108*13%*31/365,0)</f>
        <v>626</v>
      </c>
      <c r="J108" s="17">
        <f>SUM(H108:I108)</f>
        <v>2293</v>
      </c>
      <c r="K108" s="5"/>
    </row>
    <row r="109" spans="1:11" ht="16.5">
      <c r="A109" s="14"/>
      <c r="B109" s="13" t="s">
        <v>4</v>
      </c>
      <c r="C109" s="20"/>
      <c r="D109" s="20"/>
      <c r="E109" s="20"/>
      <c r="F109" s="22">
        <f>SUM(F108)</f>
        <v>60000</v>
      </c>
      <c r="G109" s="25"/>
      <c r="H109" s="22">
        <f t="shared" ref="H109:J109" si="27">SUM(H108)</f>
        <v>1667</v>
      </c>
      <c r="I109" s="22">
        <f t="shared" si="27"/>
        <v>626</v>
      </c>
      <c r="J109" s="22">
        <f t="shared" si="27"/>
        <v>2293</v>
      </c>
    </row>
    <row r="110" spans="1:11" ht="16.5">
      <c r="A110" s="34"/>
      <c r="B110" s="29"/>
      <c r="C110" s="30"/>
      <c r="D110" s="30"/>
      <c r="E110" s="30"/>
      <c r="F110" s="35"/>
      <c r="G110" s="36"/>
      <c r="H110" s="32"/>
      <c r="I110" s="32"/>
      <c r="J110" s="32"/>
    </row>
    <row r="111" spans="1:11" ht="16.5">
      <c r="A111" s="34"/>
      <c r="B111" s="29"/>
      <c r="C111" s="30"/>
      <c r="D111" s="30"/>
      <c r="E111" s="30"/>
      <c r="F111" s="35"/>
      <c r="G111" s="36"/>
      <c r="H111" s="32"/>
      <c r="I111" s="32"/>
      <c r="J111" s="32"/>
    </row>
    <row r="112" spans="1:11" ht="16.5">
      <c r="A112" s="34"/>
      <c r="B112" s="29" t="s">
        <v>109</v>
      </c>
      <c r="C112" s="30"/>
      <c r="D112" s="48"/>
      <c r="E112" s="30"/>
      <c r="F112" s="49"/>
      <c r="G112" s="36"/>
      <c r="H112" s="32"/>
      <c r="I112" s="32"/>
      <c r="J112" s="32"/>
    </row>
    <row r="113" spans="1:10" ht="15.75">
      <c r="A113" s="14">
        <v>1</v>
      </c>
      <c r="B113" s="14" t="s">
        <v>110</v>
      </c>
      <c r="C113" s="16" t="s">
        <v>111</v>
      </c>
      <c r="D113" s="52">
        <v>225</v>
      </c>
      <c r="E113" s="16" t="s">
        <v>78</v>
      </c>
      <c r="F113" s="53">
        <v>86000</v>
      </c>
      <c r="G113" s="23">
        <v>83611</v>
      </c>
      <c r="H113" s="19">
        <f t="shared" ref="H113:H118" si="28">ROUND(F113/36,0)</f>
        <v>2389</v>
      </c>
      <c r="I113" s="17">
        <f t="shared" ref="I113:I118" si="29">ROUND(G113*13%*31/365,0)</f>
        <v>923</v>
      </c>
      <c r="J113" s="17">
        <f>SUM(H113:I113)</f>
        <v>3312</v>
      </c>
    </row>
    <row r="114" spans="1:10" ht="15.75">
      <c r="A114" s="14"/>
      <c r="B114" s="14" t="s">
        <v>110</v>
      </c>
      <c r="C114" s="16" t="s">
        <v>112</v>
      </c>
      <c r="D114" s="52">
        <v>226</v>
      </c>
      <c r="E114" s="16" t="s">
        <v>78</v>
      </c>
      <c r="F114" s="53">
        <v>93000</v>
      </c>
      <c r="G114" s="23">
        <v>90417</v>
      </c>
      <c r="H114" s="19">
        <f t="shared" si="28"/>
        <v>2583</v>
      </c>
      <c r="I114" s="17">
        <f t="shared" si="29"/>
        <v>998</v>
      </c>
      <c r="J114" s="17">
        <f t="shared" ref="J114:J118" si="30">SUM(H114:I114)</f>
        <v>3581</v>
      </c>
    </row>
    <row r="115" spans="1:10" ht="15.75">
      <c r="A115" s="14"/>
      <c r="B115" s="14" t="s">
        <v>110</v>
      </c>
      <c r="C115" s="16" t="s">
        <v>113</v>
      </c>
      <c r="D115" s="52">
        <v>227</v>
      </c>
      <c r="E115" s="16" t="s">
        <v>78</v>
      </c>
      <c r="F115" s="53">
        <v>68000</v>
      </c>
      <c r="G115" s="23">
        <v>66111</v>
      </c>
      <c r="H115" s="19">
        <f t="shared" si="28"/>
        <v>1889</v>
      </c>
      <c r="I115" s="17">
        <f t="shared" si="29"/>
        <v>730</v>
      </c>
      <c r="J115" s="17">
        <f t="shared" si="30"/>
        <v>2619</v>
      </c>
    </row>
    <row r="116" spans="1:10" ht="15.75">
      <c r="A116" s="14"/>
      <c r="B116" s="14" t="s">
        <v>110</v>
      </c>
      <c r="C116" s="16" t="s">
        <v>114</v>
      </c>
      <c r="D116" s="52">
        <v>228</v>
      </c>
      <c r="E116" s="16" t="s">
        <v>78</v>
      </c>
      <c r="F116" s="53">
        <v>55000</v>
      </c>
      <c r="G116" s="23">
        <v>20681</v>
      </c>
      <c r="H116" s="19">
        <v>689</v>
      </c>
      <c r="I116" s="17">
        <f>ROUND(G116*13%*20/365,0)</f>
        <v>147</v>
      </c>
      <c r="J116" s="17">
        <f t="shared" si="30"/>
        <v>836</v>
      </c>
    </row>
    <row r="117" spans="1:10" ht="15.75">
      <c r="A117" s="14"/>
      <c r="B117" s="14" t="s">
        <v>110</v>
      </c>
      <c r="C117" s="16" t="s">
        <v>115</v>
      </c>
      <c r="D117" s="52">
        <v>229</v>
      </c>
      <c r="E117" s="16" t="s">
        <v>78</v>
      </c>
      <c r="F117" s="53">
        <v>141000</v>
      </c>
      <c r="G117" s="23">
        <v>137083</v>
      </c>
      <c r="H117" s="19">
        <f t="shared" si="28"/>
        <v>3917</v>
      </c>
      <c r="I117" s="17">
        <f t="shared" si="29"/>
        <v>1514</v>
      </c>
      <c r="J117" s="17">
        <f t="shared" si="30"/>
        <v>5431</v>
      </c>
    </row>
    <row r="118" spans="1:10" ht="15.75">
      <c r="A118" s="14"/>
      <c r="B118" s="14" t="s">
        <v>110</v>
      </c>
      <c r="C118" s="16" t="s">
        <v>116</v>
      </c>
      <c r="D118" s="52">
        <v>234</v>
      </c>
      <c r="E118" s="16" t="s">
        <v>78</v>
      </c>
      <c r="F118" s="53">
        <v>160000</v>
      </c>
      <c r="G118" s="23">
        <v>155556</v>
      </c>
      <c r="H118" s="19">
        <f t="shared" si="28"/>
        <v>4444</v>
      </c>
      <c r="I118" s="17">
        <f t="shared" si="29"/>
        <v>1718</v>
      </c>
      <c r="J118" s="17">
        <f t="shared" si="30"/>
        <v>6162</v>
      </c>
    </row>
    <row r="119" spans="1:10" ht="16.5">
      <c r="A119" s="14"/>
      <c r="B119" s="13" t="s">
        <v>4</v>
      </c>
      <c r="C119" s="20"/>
      <c r="D119" s="20"/>
      <c r="E119" s="20"/>
      <c r="F119" s="22">
        <f>SUM(F113:F118)</f>
        <v>603000</v>
      </c>
      <c r="G119" s="25"/>
      <c r="H119" s="22">
        <f>SUM(H113:H118)</f>
        <v>15911</v>
      </c>
      <c r="I119" s="22">
        <f>SUM(I113:I118)</f>
        <v>6030</v>
      </c>
      <c r="J119" s="22">
        <f>SUM(J113:J118)</f>
        <v>21941</v>
      </c>
    </row>
    <row r="120" spans="1:10" ht="16.5">
      <c r="A120" s="34"/>
      <c r="B120" s="29"/>
      <c r="C120" s="30"/>
      <c r="D120" s="30"/>
      <c r="E120" s="30"/>
      <c r="F120" s="35"/>
      <c r="G120" s="36"/>
      <c r="H120" s="32"/>
      <c r="I120" s="32"/>
      <c r="J120" s="32"/>
    </row>
    <row r="121" spans="1:10" ht="16.5">
      <c r="A121" s="34"/>
      <c r="B121" s="29"/>
      <c r="C121" s="30"/>
      <c r="D121" s="30"/>
      <c r="E121" s="30"/>
      <c r="F121" s="35"/>
      <c r="G121" s="36"/>
      <c r="H121" s="32"/>
      <c r="I121" s="32"/>
      <c r="J121" s="32"/>
    </row>
    <row r="122" spans="1:10" ht="16.5">
      <c r="A122" s="34"/>
      <c r="B122" s="29" t="s">
        <v>125</v>
      </c>
      <c r="C122" s="30"/>
      <c r="D122" s="30"/>
      <c r="E122" s="30"/>
      <c r="F122" s="35"/>
      <c r="G122" s="36"/>
      <c r="H122" s="32"/>
      <c r="I122" s="32"/>
      <c r="J122" s="32"/>
    </row>
    <row r="123" spans="1:10" ht="15.75">
      <c r="A123" s="14">
        <v>1</v>
      </c>
      <c r="B123" s="14" t="s">
        <v>126</v>
      </c>
      <c r="C123" s="16" t="s">
        <v>127</v>
      </c>
      <c r="D123" s="17">
        <v>247</v>
      </c>
      <c r="E123" s="16" t="s">
        <v>78</v>
      </c>
      <c r="F123" s="18">
        <v>100000</v>
      </c>
      <c r="G123" s="18">
        <v>100000</v>
      </c>
      <c r="H123" s="19">
        <f t="shared" ref="H123:H124" si="31">ROUND(F123/36,0)</f>
        <v>2778</v>
      </c>
      <c r="I123" s="19">
        <f>ROUND(G123*13%*32/365,0)</f>
        <v>1140</v>
      </c>
      <c r="J123" s="19">
        <f t="shared" ref="J123:J124" si="32">SUM(H123:I123)</f>
        <v>3918</v>
      </c>
    </row>
    <row r="124" spans="1:10" ht="15.75">
      <c r="A124" s="14">
        <v>2</v>
      </c>
      <c r="B124" s="14" t="s">
        <v>137</v>
      </c>
      <c r="C124" s="16" t="s">
        <v>138</v>
      </c>
      <c r="D124" s="17">
        <v>253</v>
      </c>
      <c r="E124" s="16" t="s">
        <v>78</v>
      </c>
      <c r="F124" s="18">
        <v>100000</v>
      </c>
      <c r="G124" s="18">
        <v>100000</v>
      </c>
      <c r="H124" s="19">
        <f t="shared" si="31"/>
        <v>2778</v>
      </c>
      <c r="I124" s="19">
        <f>ROUND(G124*13%*24/365,0)</f>
        <v>855</v>
      </c>
      <c r="J124" s="19">
        <f t="shared" si="32"/>
        <v>3633</v>
      </c>
    </row>
    <row r="125" spans="1:10" ht="15.75">
      <c r="A125" s="14">
        <v>3</v>
      </c>
      <c r="B125" s="14" t="s">
        <v>134</v>
      </c>
      <c r="C125" s="16" t="s">
        <v>135</v>
      </c>
      <c r="D125" s="52">
        <v>202</v>
      </c>
      <c r="E125" s="16" t="s">
        <v>78</v>
      </c>
      <c r="F125" s="53">
        <v>50000</v>
      </c>
      <c r="G125" s="18">
        <v>47500</v>
      </c>
      <c r="H125" s="19">
        <f>ROUND(F125/20,0)</f>
        <v>2500</v>
      </c>
      <c r="I125" s="19">
        <f t="shared" ref="I125" si="33">ROUND(G125*13%*31/365,0)</f>
        <v>524</v>
      </c>
      <c r="J125" s="19">
        <f>SUM(H125:I125)</f>
        <v>3024</v>
      </c>
    </row>
    <row r="126" spans="1:10" ht="16.5">
      <c r="A126" s="14"/>
      <c r="B126" s="13" t="s">
        <v>4</v>
      </c>
      <c r="C126" s="20"/>
      <c r="D126" s="20"/>
      <c r="E126" s="20"/>
      <c r="F126" s="54">
        <f>SUM(F123:F125)</f>
        <v>250000</v>
      </c>
      <c r="G126" s="54"/>
      <c r="H126" s="54">
        <f>SUM(H123:H125)</f>
        <v>8056</v>
      </c>
      <c r="I126" s="54">
        <f>SUM(I123:I125)</f>
        <v>2519</v>
      </c>
      <c r="J126" s="54">
        <f>SUM(J123:J125)</f>
        <v>10575</v>
      </c>
    </row>
    <row r="127" spans="1:10" ht="16.5">
      <c r="A127" s="34"/>
      <c r="B127" s="29"/>
      <c r="C127" s="30"/>
      <c r="D127" s="30"/>
      <c r="E127" s="30"/>
      <c r="F127" s="35"/>
      <c r="G127" s="36"/>
      <c r="H127" s="32"/>
      <c r="I127" s="32"/>
      <c r="J127" s="32"/>
    </row>
    <row r="128" spans="1:10" ht="16.5">
      <c r="A128" s="34"/>
      <c r="B128" s="29"/>
      <c r="C128" s="30"/>
      <c r="D128" s="30"/>
      <c r="E128" s="30"/>
      <c r="F128" s="35"/>
      <c r="G128" s="36"/>
      <c r="H128" s="32"/>
      <c r="I128" s="32"/>
      <c r="J128" s="32"/>
    </row>
    <row r="129" spans="1:10" ht="17.25" thickBot="1">
      <c r="A129" s="34"/>
      <c r="B129" s="29"/>
      <c r="C129" s="30"/>
      <c r="D129" s="30"/>
      <c r="E129" s="30"/>
      <c r="F129" s="35"/>
      <c r="G129" s="36"/>
      <c r="H129" s="32"/>
      <c r="I129" s="32"/>
      <c r="J129" s="32"/>
    </row>
    <row r="130" spans="1:10" ht="17.25" thickBot="1">
      <c r="A130" s="34"/>
      <c r="B130" s="51" t="s">
        <v>20</v>
      </c>
      <c r="C130" s="39"/>
      <c r="D130" s="39"/>
      <c r="E130" s="39"/>
      <c r="F130" s="50">
        <f>SUM(F7+F24+F34+F48+F63+F75+F82+F88+F99+F104+F109+F119+F126)</f>
        <v>6972000</v>
      </c>
      <c r="G130" s="41"/>
      <c r="H130" s="50">
        <f>SUM(H7+H24+H34+H48+H63+H75+H82+H88+H99+H104+H109+H119+H126)</f>
        <v>205767</v>
      </c>
      <c r="I130" s="50">
        <f>SUM(I7+I24+I34+I48+I63+I75+I82+I88+I99+I104+I109+I119+I126)</f>
        <v>66483</v>
      </c>
      <c r="J130" s="50">
        <f>SUM(J7+J24+J34+J48+J63+J75+J82+J88+J99+J104+J109+J119+J126)</f>
        <v>272250</v>
      </c>
    </row>
    <row r="131" spans="1:10">
      <c r="B131" s="2"/>
      <c r="C131" s="2"/>
      <c r="D131" s="3"/>
      <c r="E131" s="3"/>
      <c r="F131" s="3"/>
      <c r="G131" s="3"/>
    </row>
    <row r="132" spans="1:10">
      <c r="B132" s="2"/>
      <c r="C132" s="2"/>
      <c r="D132" s="3"/>
      <c r="E132" s="3"/>
      <c r="F132" s="3"/>
      <c r="G132" s="3"/>
    </row>
    <row r="133" spans="1:10" ht="18.75">
      <c r="E133" s="4"/>
      <c r="F133" s="1"/>
      <c r="G133" s="1"/>
    </row>
    <row r="134" spans="1:10">
      <c r="F134" s="1"/>
      <c r="G134" s="1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3" orientation="portrait" horizontalDpi="0" verticalDpi="0" r:id="rId1"/>
  <rowBreaks count="2" manualBreakCount="2">
    <brk id="50" max="9" man="1"/>
    <brk id="111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"/>
  <dimension ref="A1:J67"/>
  <sheetViews>
    <sheetView view="pageBreakPreview" topLeftCell="A52" zoomScaleSheetLayoutView="100" workbookViewId="0">
      <selection sqref="A1:K186"/>
    </sheetView>
  </sheetViews>
  <sheetFormatPr defaultRowHeight="15"/>
  <cols>
    <col min="1" max="1" width="5" customWidth="1"/>
    <col min="2" max="2" width="25.140625" customWidth="1"/>
    <col min="3" max="3" width="28.5703125" customWidth="1"/>
    <col min="4" max="4" width="6.28515625" customWidth="1"/>
    <col min="5" max="5" width="9" customWidth="1"/>
    <col min="6" max="6" width="8.42578125" customWidth="1"/>
    <col min="7" max="7" width="8.5703125" customWidth="1"/>
    <col min="8" max="8" width="8.42578125" customWidth="1"/>
    <col min="9" max="9" width="7.140625" customWidth="1"/>
    <col min="10" max="10" width="8.7109375" customWidth="1"/>
  </cols>
  <sheetData>
    <row r="1" spans="1:10" ht="21" customHeight="1">
      <c r="A1" s="899" t="s">
        <v>56</v>
      </c>
      <c r="B1" s="899"/>
      <c r="C1" s="899"/>
      <c r="D1" s="899"/>
      <c r="E1" s="899"/>
      <c r="F1" s="899"/>
      <c r="G1" s="899"/>
      <c r="H1" s="899"/>
      <c r="I1" s="7"/>
    </row>
    <row r="2" spans="1:10" ht="23.25" customHeight="1">
      <c r="A2" s="9"/>
      <c r="B2" s="7"/>
      <c r="C2" s="6" t="s">
        <v>55</v>
      </c>
      <c r="D2" s="7"/>
      <c r="E2" s="7"/>
      <c r="F2" s="8"/>
      <c r="G2" s="8"/>
      <c r="H2" s="7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75000</v>
      </c>
      <c r="H5" s="19">
        <f>ROUND(F5/36,0)</f>
        <v>2083</v>
      </c>
      <c r="I5" s="17">
        <f>ROUND(SUM(F5)*13%*23/365,0)</f>
        <v>614</v>
      </c>
      <c r="J5" s="17">
        <f>SUM(H5:I5)</f>
        <v>2697</v>
      </c>
    </row>
    <row r="6" spans="1:10" ht="18.75" customHeight="1">
      <c r="A6" s="15"/>
      <c r="B6" s="13" t="s">
        <v>4</v>
      </c>
      <c r="C6" s="20"/>
      <c r="D6" s="20"/>
      <c r="E6" s="20"/>
      <c r="F6" s="21"/>
      <c r="G6" s="21"/>
      <c r="H6" s="22">
        <f>SUM(H5)</f>
        <v>2083</v>
      </c>
      <c r="I6" s="22">
        <f>SUM(I5)</f>
        <v>614</v>
      </c>
      <c r="J6" s="22">
        <f>SUM(J5)</f>
        <v>2697</v>
      </c>
    </row>
    <row r="7" spans="1:10" ht="18.75" customHeight="1">
      <c r="A7" s="28"/>
      <c r="B7" s="29"/>
      <c r="C7" s="30"/>
      <c r="D7" s="30"/>
      <c r="E7" s="30"/>
      <c r="F7" s="31"/>
      <c r="G7" s="31"/>
      <c r="H7" s="32"/>
      <c r="I7" s="32"/>
      <c r="J7" s="32"/>
    </row>
    <row r="8" spans="1:10" ht="16.5">
      <c r="A8" s="28"/>
      <c r="B8" s="29" t="s">
        <v>5</v>
      </c>
      <c r="C8" s="30"/>
      <c r="D8" s="30"/>
      <c r="E8" s="30"/>
      <c r="F8" s="31"/>
      <c r="G8" s="31"/>
      <c r="H8" s="33"/>
      <c r="I8" s="34"/>
      <c r="J8" s="34"/>
    </row>
    <row r="9" spans="1:10" ht="15.75">
      <c r="A9" s="15">
        <v>1</v>
      </c>
      <c r="B9" s="14" t="s">
        <v>8</v>
      </c>
      <c r="C9" s="16" t="s">
        <v>28</v>
      </c>
      <c r="D9" s="17">
        <v>108</v>
      </c>
      <c r="E9" s="16" t="s">
        <v>38</v>
      </c>
      <c r="F9" s="18">
        <v>150000</v>
      </c>
      <c r="G9" s="18">
        <v>137499</v>
      </c>
      <c r="H9" s="19">
        <f>ROUND(F9/36,0)</f>
        <v>4167</v>
      </c>
      <c r="I9" s="17">
        <f>ROUND(G9*13%*30/365,0)</f>
        <v>1469</v>
      </c>
      <c r="J9" s="17">
        <f t="shared" ref="J9:J17" si="0">SUM(H9:I9)</f>
        <v>5636</v>
      </c>
    </row>
    <row r="10" spans="1:10" ht="15.75">
      <c r="A10" s="15"/>
      <c r="B10" s="14" t="s">
        <v>8</v>
      </c>
      <c r="C10" s="16" t="s">
        <v>30</v>
      </c>
      <c r="D10" s="17">
        <v>109</v>
      </c>
      <c r="E10" s="16" t="s">
        <v>38</v>
      </c>
      <c r="F10" s="18">
        <v>75000</v>
      </c>
      <c r="G10" s="23">
        <v>68751</v>
      </c>
      <c r="H10" s="19">
        <f t="shared" ref="H10:H16" si="1">ROUND(F10/36,0)</f>
        <v>2083</v>
      </c>
      <c r="I10" s="17">
        <f t="shared" ref="I10:I17" si="2">ROUND(G10*13%*30/365,0)</f>
        <v>735</v>
      </c>
      <c r="J10" s="17">
        <f t="shared" si="0"/>
        <v>2818</v>
      </c>
    </row>
    <row r="11" spans="1:10" ht="15.75">
      <c r="A11" s="15">
        <v>2</v>
      </c>
      <c r="B11" s="14" t="s">
        <v>9</v>
      </c>
      <c r="C11" s="16" t="s">
        <v>31</v>
      </c>
      <c r="D11" s="17">
        <v>122</v>
      </c>
      <c r="E11" s="16" t="s">
        <v>38</v>
      </c>
      <c r="F11" s="18">
        <v>100000</v>
      </c>
      <c r="G11" s="23">
        <v>91666</v>
      </c>
      <c r="H11" s="19">
        <f t="shared" si="1"/>
        <v>2778</v>
      </c>
      <c r="I11" s="17">
        <f t="shared" si="2"/>
        <v>979</v>
      </c>
      <c r="J11" s="17">
        <f t="shared" si="0"/>
        <v>3757</v>
      </c>
    </row>
    <row r="12" spans="1:10" ht="15.75">
      <c r="A12" s="15"/>
      <c r="B12" s="14" t="s">
        <v>9</v>
      </c>
      <c r="C12" s="16" t="s">
        <v>32</v>
      </c>
      <c r="D12" s="17">
        <v>123</v>
      </c>
      <c r="E12" s="16" t="s">
        <v>38</v>
      </c>
      <c r="F12" s="18">
        <v>100000</v>
      </c>
      <c r="G12" s="23">
        <v>85000</v>
      </c>
      <c r="H12" s="19">
        <f>ROUND(F12/20,0)</f>
        <v>5000</v>
      </c>
      <c r="I12" s="17">
        <f t="shared" si="2"/>
        <v>908</v>
      </c>
      <c r="J12" s="17">
        <f t="shared" si="0"/>
        <v>5908</v>
      </c>
    </row>
    <row r="13" spans="1:10" ht="15.75">
      <c r="A13" s="15">
        <v>3</v>
      </c>
      <c r="B13" s="14" t="s">
        <v>6</v>
      </c>
      <c r="C13" s="16" t="s">
        <v>33</v>
      </c>
      <c r="D13" s="17">
        <v>136</v>
      </c>
      <c r="E13" s="16" t="s">
        <v>38</v>
      </c>
      <c r="F13" s="18">
        <v>45000</v>
      </c>
      <c r="G13" s="23">
        <v>42500</v>
      </c>
      <c r="H13" s="19">
        <f t="shared" si="1"/>
        <v>1250</v>
      </c>
      <c r="I13" s="17">
        <f t="shared" si="2"/>
        <v>454</v>
      </c>
      <c r="J13" s="17">
        <f t="shared" si="0"/>
        <v>1704</v>
      </c>
    </row>
    <row r="14" spans="1:10" ht="15.75">
      <c r="A14" s="15">
        <v>4</v>
      </c>
      <c r="B14" s="14" t="s">
        <v>7</v>
      </c>
      <c r="C14" s="16" t="s">
        <v>34</v>
      </c>
      <c r="D14" s="17">
        <v>143</v>
      </c>
      <c r="E14" s="16" t="s">
        <v>38</v>
      </c>
      <c r="F14" s="18">
        <v>100000</v>
      </c>
      <c r="G14" s="23">
        <v>97222</v>
      </c>
      <c r="H14" s="19">
        <f t="shared" si="1"/>
        <v>2778</v>
      </c>
      <c r="I14" s="17">
        <f t="shared" si="2"/>
        <v>1039</v>
      </c>
      <c r="J14" s="17">
        <f t="shared" si="0"/>
        <v>3817</v>
      </c>
    </row>
    <row r="15" spans="1:10" ht="15.75">
      <c r="A15" s="15"/>
      <c r="B15" s="14" t="s">
        <v>7</v>
      </c>
      <c r="C15" s="16" t="s">
        <v>58</v>
      </c>
      <c r="D15" s="17">
        <v>144</v>
      </c>
      <c r="E15" s="16" t="s">
        <v>38</v>
      </c>
      <c r="F15" s="18">
        <v>85000</v>
      </c>
      <c r="G15" s="23">
        <v>82639</v>
      </c>
      <c r="H15" s="19">
        <f t="shared" si="1"/>
        <v>2361</v>
      </c>
      <c r="I15" s="17">
        <f t="shared" si="2"/>
        <v>883</v>
      </c>
      <c r="J15" s="17">
        <f t="shared" si="0"/>
        <v>3244</v>
      </c>
    </row>
    <row r="16" spans="1:10" ht="15.75">
      <c r="A16" s="15"/>
      <c r="B16" s="14" t="s">
        <v>7</v>
      </c>
      <c r="C16" s="16" t="s">
        <v>35</v>
      </c>
      <c r="D16" s="17">
        <v>145</v>
      </c>
      <c r="E16" s="16" t="s">
        <v>38</v>
      </c>
      <c r="F16" s="18">
        <v>90000</v>
      </c>
      <c r="G16" s="23">
        <v>87500</v>
      </c>
      <c r="H16" s="19">
        <f t="shared" si="1"/>
        <v>2500</v>
      </c>
      <c r="I16" s="17">
        <f t="shared" si="2"/>
        <v>935</v>
      </c>
      <c r="J16" s="17">
        <f t="shared" si="0"/>
        <v>3435</v>
      </c>
    </row>
    <row r="17" spans="1:10" ht="15.75">
      <c r="A17" s="15"/>
      <c r="B17" s="14" t="s">
        <v>7</v>
      </c>
      <c r="C17" s="16" t="s">
        <v>36</v>
      </c>
      <c r="D17" s="17">
        <v>146</v>
      </c>
      <c r="E17" s="16" t="s">
        <v>38</v>
      </c>
      <c r="F17" s="18">
        <v>60000</v>
      </c>
      <c r="G17" s="23">
        <v>56471</v>
      </c>
      <c r="H17" s="19">
        <f>ROUND(F17/17,0)</f>
        <v>3529</v>
      </c>
      <c r="I17" s="17">
        <f t="shared" si="2"/>
        <v>603</v>
      </c>
      <c r="J17" s="17">
        <f t="shared" si="0"/>
        <v>4132</v>
      </c>
    </row>
    <row r="18" spans="1:10" ht="16.5">
      <c r="A18" s="15"/>
      <c r="B18" s="13" t="s">
        <v>4</v>
      </c>
      <c r="C18" s="20"/>
      <c r="D18" s="20"/>
      <c r="E18" s="20"/>
      <c r="F18" s="24"/>
      <c r="G18" s="25"/>
      <c r="H18" s="22">
        <f>SUM(H9:H17)</f>
        <v>26446</v>
      </c>
      <c r="I18" s="22">
        <f>SUM(I9:I17)</f>
        <v>8005</v>
      </c>
      <c r="J18" s="22">
        <f>SUM(J9:J17)</f>
        <v>34451</v>
      </c>
    </row>
    <row r="19" spans="1:10" ht="16.5">
      <c r="A19" s="28"/>
      <c r="B19" s="29"/>
      <c r="C19" s="30"/>
      <c r="D19" s="30"/>
      <c r="E19" s="30"/>
      <c r="F19" s="35"/>
      <c r="G19" s="36"/>
      <c r="H19" s="32"/>
      <c r="I19" s="32"/>
      <c r="J19" s="32"/>
    </row>
    <row r="20" spans="1:10" ht="16.5">
      <c r="A20" s="28"/>
      <c r="B20" s="29"/>
      <c r="C20" s="30"/>
      <c r="D20" s="30"/>
      <c r="E20" s="30"/>
      <c r="F20" s="35"/>
      <c r="G20" s="36"/>
      <c r="H20" s="32"/>
      <c r="I20" s="32"/>
      <c r="J20" s="32"/>
    </row>
    <row r="21" spans="1:10" ht="16.5">
      <c r="A21" s="28"/>
      <c r="B21" s="29" t="s">
        <v>10</v>
      </c>
      <c r="C21" s="30"/>
      <c r="D21" s="30"/>
      <c r="E21" s="30"/>
      <c r="F21" s="35"/>
      <c r="G21" s="36"/>
      <c r="H21" s="34"/>
      <c r="I21" s="34"/>
      <c r="J21" s="34"/>
    </row>
    <row r="22" spans="1:10" ht="15.75">
      <c r="A22" s="15">
        <v>1</v>
      </c>
      <c r="B22" s="14" t="s">
        <v>10</v>
      </c>
      <c r="C22" s="16" t="s">
        <v>37</v>
      </c>
      <c r="D22" s="26">
        <v>3</v>
      </c>
      <c r="E22" s="16" t="s">
        <v>39</v>
      </c>
      <c r="F22" s="18">
        <v>44000</v>
      </c>
      <c r="G22" s="23">
        <v>28758</v>
      </c>
      <c r="H22" s="19">
        <f>ROUND(F22/30,0)</f>
        <v>1467</v>
      </c>
      <c r="I22" s="17">
        <f>ROUND(G22*11%*33/365,0)</f>
        <v>286</v>
      </c>
      <c r="J22" s="17">
        <f>SUM(H22:I22)</f>
        <v>1753</v>
      </c>
    </row>
    <row r="23" spans="1:10" ht="19.5" customHeight="1">
      <c r="A23" s="15"/>
      <c r="B23" s="13" t="s">
        <v>4</v>
      </c>
      <c r="C23" s="20"/>
      <c r="D23" s="20"/>
      <c r="E23" s="20"/>
      <c r="F23" s="24"/>
      <c r="G23" s="25"/>
      <c r="H23" s="22">
        <f>SUM(H22)</f>
        <v>1467</v>
      </c>
      <c r="I23" s="22">
        <f>SUM(I22)</f>
        <v>286</v>
      </c>
      <c r="J23" s="22">
        <f t="shared" ref="J23:J63" si="3">SUM(H23:I23)</f>
        <v>1753</v>
      </c>
    </row>
    <row r="24" spans="1:10" ht="19.5" customHeight="1">
      <c r="A24" s="28"/>
      <c r="B24" s="29"/>
      <c r="C24" s="30"/>
      <c r="D24" s="30"/>
      <c r="E24" s="30"/>
      <c r="F24" s="35"/>
      <c r="G24" s="36"/>
      <c r="H24" s="32"/>
      <c r="I24" s="32"/>
      <c r="J24" s="32"/>
    </row>
    <row r="25" spans="1:10" ht="19.5" customHeight="1">
      <c r="A25" s="28"/>
      <c r="B25" s="29"/>
      <c r="C25" s="30"/>
      <c r="D25" s="30"/>
      <c r="E25" s="30"/>
      <c r="F25" s="35"/>
      <c r="G25" s="36"/>
      <c r="H25" s="32"/>
      <c r="I25" s="32"/>
      <c r="J25" s="32"/>
    </row>
    <row r="26" spans="1:10" ht="16.5">
      <c r="A26" s="28"/>
      <c r="B26" s="29" t="s">
        <v>11</v>
      </c>
      <c r="C26" s="30"/>
      <c r="D26" s="30"/>
      <c r="E26" s="30"/>
      <c r="F26" s="35"/>
      <c r="G26" s="36"/>
      <c r="H26" s="34"/>
      <c r="I26" s="34"/>
      <c r="J26" s="34"/>
    </row>
    <row r="27" spans="1:10" ht="15.75">
      <c r="A27" s="15">
        <v>1</v>
      </c>
      <c r="B27" s="14" t="s">
        <v>12</v>
      </c>
      <c r="C27" s="16" t="s">
        <v>40</v>
      </c>
      <c r="D27" s="19">
        <v>110</v>
      </c>
      <c r="E27" s="16" t="s">
        <v>38</v>
      </c>
      <c r="F27" s="18">
        <v>175000</v>
      </c>
      <c r="G27" s="23">
        <v>160417</v>
      </c>
      <c r="H27" s="19">
        <f t="shared" ref="H27:H34" si="4">ROUND(F27/36,0)</f>
        <v>4861</v>
      </c>
      <c r="I27" s="17">
        <f t="shared" ref="I27:I34" si="5">ROUND(G27*13%*30/365,0)</f>
        <v>1714</v>
      </c>
      <c r="J27" s="17">
        <f t="shared" ref="J27:J34" si="6">SUM(H27:I27)</f>
        <v>6575</v>
      </c>
    </row>
    <row r="28" spans="1:10" ht="15.75">
      <c r="A28" s="15"/>
      <c r="B28" s="14" t="s">
        <v>12</v>
      </c>
      <c r="C28" s="16" t="s">
        <v>41</v>
      </c>
      <c r="D28" s="19">
        <v>111</v>
      </c>
      <c r="E28" s="16" t="s">
        <v>38</v>
      </c>
      <c r="F28" s="18">
        <v>165000</v>
      </c>
      <c r="G28" s="23">
        <v>151251</v>
      </c>
      <c r="H28" s="19">
        <f t="shared" si="4"/>
        <v>4583</v>
      </c>
      <c r="I28" s="17">
        <f t="shared" si="5"/>
        <v>1616</v>
      </c>
      <c r="J28" s="17">
        <f t="shared" si="6"/>
        <v>6199</v>
      </c>
    </row>
    <row r="29" spans="1:10" ht="15.75">
      <c r="A29" s="15">
        <v>2</v>
      </c>
      <c r="B29" s="14" t="s">
        <v>11</v>
      </c>
      <c r="C29" s="16" t="s">
        <v>42</v>
      </c>
      <c r="D29" s="19">
        <v>112</v>
      </c>
      <c r="E29" s="16" t="s">
        <v>38</v>
      </c>
      <c r="F29" s="18">
        <v>125000</v>
      </c>
      <c r="G29" s="23">
        <v>114584</v>
      </c>
      <c r="H29" s="19">
        <f t="shared" si="4"/>
        <v>3472</v>
      </c>
      <c r="I29" s="17">
        <f t="shared" si="5"/>
        <v>1224</v>
      </c>
      <c r="J29" s="17">
        <f t="shared" si="6"/>
        <v>4696</v>
      </c>
    </row>
    <row r="30" spans="1:10" ht="15.75">
      <c r="A30" s="15"/>
      <c r="B30" s="14" t="s">
        <v>11</v>
      </c>
      <c r="C30" s="16" t="s">
        <v>43</v>
      </c>
      <c r="D30" s="19">
        <v>113</v>
      </c>
      <c r="E30" s="16" t="s">
        <v>38</v>
      </c>
      <c r="F30" s="18">
        <v>100000</v>
      </c>
      <c r="G30" s="23">
        <v>91666</v>
      </c>
      <c r="H30" s="19">
        <f t="shared" si="4"/>
        <v>2778</v>
      </c>
      <c r="I30" s="17">
        <f t="shared" si="5"/>
        <v>979</v>
      </c>
      <c r="J30" s="17">
        <f t="shared" si="6"/>
        <v>3757</v>
      </c>
    </row>
    <row r="31" spans="1:10" ht="15.75">
      <c r="A31" s="15"/>
      <c r="B31" s="14" t="s">
        <v>11</v>
      </c>
      <c r="C31" s="16" t="s">
        <v>44</v>
      </c>
      <c r="D31" s="19">
        <v>114</v>
      </c>
      <c r="E31" s="16" t="s">
        <v>38</v>
      </c>
      <c r="F31" s="18">
        <v>40000</v>
      </c>
      <c r="G31" s="23">
        <v>34546</v>
      </c>
      <c r="H31" s="19">
        <f>ROUND(F31/22,0)</f>
        <v>1818</v>
      </c>
      <c r="I31" s="17">
        <f t="shared" si="5"/>
        <v>369</v>
      </c>
      <c r="J31" s="17">
        <f t="shared" si="6"/>
        <v>2187</v>
      </c>
    </row>
    <row r="32" spans="1:10" ht="15.75">
      <c r="A32" s="15"/>
      <c r="B32" s="14" t="s">
        <v>11</v>
      </c>
      <c r="C32" s="16" t="s">
        <v>45</v>
      </c>
      <c r="D32" s="19">
        <v>116</v>
      </c>
      <c r="E32" s="16" t="s">
        <v>38</v>
      </c>
      <c r="F32" s="18">
        <v>125000</v>
      </c>
      <c r="G32" s="23">
        <v>114584</v>
      </c>
      <c r="H32" s="19">
        <f t="shared" si="4"/>
        <v>3472</v>
      </c>
      <c r="I32" s="17">
        <f t="shared" si="5"/>
        <v>1224</v>
      </c>
      <c r="J32" s="17">
        <f t="shared" si="6"/>
        <v>4696</v>
      </c>
    </row>
    <row r="33" spans="1:10" ht="15.75">
      <c r="A33" s="15">
        <v>3</v>
      </c>
      <c r="B33" s="14" t="s">
        <v>13</v>
      </c>
      <c r="C33" s="16" t="s">
        <v>46</v>
      </c>
      <c r="D33" s="19">
        <v>117</v>
      </c>
      <c r="E33" s="16" t="s">
        <v>38</v>
      </c>
      <c r="F33" s="18">
        <v>100000</v>
      </c>
      <c r="G33" s="23">
        <v>91666</v>
      </c>
      <c r="H33" s="19">
        <f t="shared" si="4"/>
        <v>2778</v>
      </c>
      <c r="I33" s="17">
        <f t="shared" si="5"/>
        <v>979</v>
      </c>
      <c r="J33" s="17">
        <f t="shared" si="6"/>
        <v>3757</v>
      </c>
    </row>
    <row r="34" spans="1:10" ht="15.75">
      <c r="A34" s="15"/>
      <c r="B34" s="14" t="s">
        <v>11</v>
      </c>
      <c r="C34" s="16" t="s">
        <v>47</v>
      </c>
      <c r="D34" s="19">
        <v>124</v>
      </c>
      <c r="E34" s="16" t="s">
        <v>38</v>
      </c>
      <c r="F34" s="18">
        <v>50000</v>
      </c>
      <c r="G34" s="23">
        <v>45833</v>
      </c>
      <c r="H34" s="19">
        <f t="shared" si="4"/>
        <v>1389</v>
      </c>
      <c r="I34" s="17">
        <f t="shared" si="5"/>
        <v>490</v>
      </c>
      <c r="J34" s="17">
        <f t="shared" si="6"/>
        <v>1879</v>
      </c>
    </row>
    <row r="35" spans="1:10" ht="20.25" customHeight="1">
      <c r="A35" s="15"/>
      <c r="B35" s="13" t="s">
        <v>4</v>
      </c>
      <c r="C35" s="20"/>
      <c r="D35" s="20"/>
      <c r="E35" s="20"/>
      <c r="F35" s="24"/>
      <c r="G35" s="25"/>
      <c r="H35" s="22">
        <f>SUM(H27:H34)</f>
        <v>25151</v>
      </c>
      <c r="I35" s="22">
        <f>SUM(I27:I34)</f>
        <v>8595</v>
      </c>
      <c r="J35" s="22">
        <f>SUM(J27:J34)</f>
        <v>33746</v>
      </c>
    </row>
    <row r="36" spans="1:10" ht="20.25" customHeight="1">
      <c r="A36" s="28"/>
      <c r="B36" s="29"/>
      <c r="C36" s="30"/>
      <c r="D36" s="30"/>
      <c r="E36" s="30"/>
      <c r="F36" s="35"/>
      <c r="G36" s="36"/>
      <c r="H36" s="32"/>
      <c r="I36" s="32"/>
      <c r="J36" s="32"/>
    </row>
    <row r="37" spans="1:10" ht="20.25" customHeight="1">
      <c r="A37" s="28"/>
      <c r="B37" s="29"/>
      <c r="C37" s="30"/>
      <c r="D37" s="30"/>
      <c r="E37" s="30"/>
      <c r="F37" s="35"/>
      <c r="G37" s="36"/>
      <c r="H37" s="32"/>
      <c r="I37" s="32"/>
      <c r="J37" s="32"/>
    </row>
    <row r="38" spans="1:10" ht="16.5">
      <c r="A38" s="28"/>
      <c r="B38" s="29" t="s">
        <v>14</v>
      </c>
      <c r="C38" s="30"/>
      <c r="D38" s="30"/>
      <c r="E38" s="30"/>
      <c r="F38" s="35"/>
      <c r="G38" s="36"/>
      <c r="H38" s="34"/>
      <c r="I38" s="34"/>
      <c r="J38" s="34"/>
    </row>
    <row r="39" spans="1:10" ht="15.75">
      <c r="A39" s="15">
        <v>1</v>
      </c>
      <c r="B39" s="14" t="s">
        <v>14</v>
      </c>
      <c r="C39" s="16" t="s">
        <v>48</v>
      </c>
      <c r="D39" s="17">
        <v>138</v>
      </c>
      <c r="E39" s="16" t="s">
        <v>38</v>
      </c>
      <c r="F39" s="18">
        <v>100000</v>
      </c>
      <c r="G39" s="23">
        <v>94444</v>
      </c>
      <c r="H39" s="19">
        <f t="shared" ref="H39:H44" si="7">ROUND(F39/36,0)</f>
        <v>2778</v>
      </c>
      <c r="I39" s="17">
        <f t="shared" ref="I39:I40" si="8">ROUND(G39*13%*30/365,0)</f>
        <v>1009</v>
      </c>
      <c r="J39" s="17">
        <f t="shared" ref="J39:J44" si="9">SUM(H39:I39)</f>
        <v>3787</v>
      </c>
    </row>
    <row r="40" spans="1:10" ht="15.75">
      <c r="A40" s="15"/>
      <c r="B40" s="14" t="s">
        <v>14</v>
      </c>
      <c r="C40" s="16" t="s">
        <v>59</v>
      </c>
      <c r="D40" s="17">
        <v>152</v>
      </c>
      <c r="E40" s="16" t="s">
        <v>38</v>
      </c>
      <c r="F40" s="18">
        <v>55000</v>
      </c>
      <c r="G40" s="23">
        <v>53472</v>
      </c>
      <c r="H40" s="19">
        <f t="shared" si="7"/>
        <v>1528</v>
      </c>
      <c r="I40" s="17">
        <f t="shared" si="8"/>
        <v>571</v>
      </c>
      <c r="J40" s="17">
        <f t="shared" si="9"/>
        <v>2099</v>
      </c>
    </row>
    <row r="41" spans="1:10" ht="15.75">
      <c r="A41" s="27">
        <v>2</v>
      </c>
      <c r="B41" s="14" t="s">
        <v>15</v>
      </c>
      <c r="C41" s="16" t="s">
        <v>49</v>
      </c>
      <c r="D41" s="17">
        <v>175</v>
      </c>
      <c r="E41" s="16" t="s">
        <v>38</v>
      </c>
      <c r="F41" s="18">
        <v>75000</v>
      </c>
      <c r="G41" s="23">
        <v>75000</v>
      </c>
      <c r="H41" s="19">
        <f>ROUND(F41/36,0)</f>
        <v>2083</v>
      </c>
      <c r="I41" s="17">
        <f>ROUND(G41*13%*23/365,0)</f>
        <v>614</v>
      </c>
      <c r="J41" s="17">
        <f t="shared" si="9"/>
        <v>2697</v>
      </c>
    </row>
    <row r="42" spans="1:10" ht="15.75">
      <c r="A42" s="15"/>
      <c r="B42" s="14" t="s">
        <v>15</v>
      </c>
      <c r="C42" s="16" t="s">
        <v>50</v>
      </c>
      <c r="D42" s="17">
        <v>176</v>
      </c>
      <c r="E42" s="16" t="s">
        <v>38</v>
      </c>
      <c r="F42" s="18">
        <v>50000</v>
      </c>
      <c r="G42" s="23">
        <v>50000</v>
      </c>
      <c r="H42" s="19">
        <f>ROUND(F42/36,0)</f>
        <v>1389</v>
      </c>
      <c r="I42" s="17">
        <f t="shared" ref="I42:I44" si="10">ROUND(G42*13%*23/365,0)</f>
        <v>410</v>
      </c>
      <c r="J42" s="17">
        <f t="shared" si="9"/>
        <v>1799</v>
      </c>
    </row>
    <row r="43" spans="1:10" ht="15.75">
      <c r="A43" s="15"/>
      <c r="B43" s="14" t="s">
        <v>15</v>
      </c>
      <c r="C43" s="16" t="s">
        <v>51</v>
      </c>
      <c r="D43" s="17">
        <v>177</v>
      </c>
      <c r="E43" s="16" t="s">
        <v>38</v>
      </c>
      <c r="F43" s="18">
        <v>70000</v>
      </c>
      <c r="G43" s="23">
        <v>70000</v>
      </c>
      <c r="H43" s="19">
        <f t="shared" si="7"/>
        <v>1944</v>
      </c>
      <c r="I43" s="17">
        <f t="shared" si="10"/>
        <v>573</v>
      </c>
      <c r="J43" s="17">
        <f t="shared" si="9"/>
        <v>2517</v>
      </c>
    </row>
    <row r="44" spans="1:10" ht="15.75">
      <c r="A44" s="15"/>
      <c r="B44" s="14" t="s">
        <v>15</v>
      </c>
      <c r="C44" s="16" t="s">
        <v>52</v>
      </c>
      <c r="D44" s="17">
        <v>178</v>
      </c>
      <c r="E44" s="16" t="s">
        <v>38</v>
      </c>
      <c r="F44" s="18">
        <v>95000</v>
      </c>
      <c r="G44" s="23">
        <v>95000</v>
      </c>
      <c r="H44" s="19">
        <f t="shared" si="7"/>
        <v>2639</v>
      </c>
      <c r="I44" s="17">
        <f t="shared" si="10"/>
        <v>778</v>
      </c>
      <c r="J44" s="17">
        <f t="shared" si="9"/>
        <v>3417</v>
      </c>
    </row>
    <row r="45" spans="1:10" ht="21" customHeight="1">
      <c r="A45" s="14"/>
      <c r="B45" s="13" t="s">
        <v>4</v>
      </c>
      <c r="C45" s="20"/>
      <c r="D45" s="20"/>
      <c r="E45" s="20"/>
      <c r="F45" s="24"/>
      <c r="G45" s="25"/>
      <c r="H45" s="22">
        <f>SUM(H39:H44)</f>
        <v>12361</v>
      </c>
      <c r="I45" s="22">
        <f>SUM(I39:I44)</f>
        <v>3955</v>
      </c>
      <c r="J45" s="22">
        <f>SUM(H45:I45)</f>
        <v>16316</v>
      </c>
    </row>
    <row r="46" spans="1:10" ht="21" customHeight="1">
      <c r="A46" s="34"/>
      <c r="B46" s="29"/>
      <c r="C46" s="30"/>
      <c r="D46" s="30"/>
      <c r="E46" s="30"/>
      <c r="F46" s="35"/>
      <c r="G46" s="36"/>
      <c r="H46" s="32"/>
      <c r="I46" s="32"/>
      <c r="J46" s="32"/>
    </row>
    <row r="47" spans="1:10" ht="21" customHeight="1">
      <c r="A47" s="34"/>
      <c r="B47" s="29"/>
      <c r="C47" s="30"/>
      <c r="D47" s="30"/>
      <c r="E47" s="30"/>
      <c r="F47" s="35"/>
      <c r="G47" s="36"/>
      <c r="H47" s="32"/>
      <c r="I47" s="32"/>
      <c r="J47" s="32"/>
    </row>
    <row r="48" spans="1:10" ht="16.5">
      <c r="A48" s="34"/>
      <c r="B48" s="29" t="s">
        <v>16</v>
      </c>
      <c r="C48" s="30"/>
      <c r="D48" s="32"/>
      <c r="E48" s="30"/>
      <c r="F48" s="35"/>
      <c r="G48" s="36"/>
      <c r="H48" s="34"/>
      <c r="I48" s="34"/>
      <c r="J48" s="34"/>
    </row>
    <row r="49" spans="1:10" ht="15.75">
      <c r="A49" s="27">
        <v>1</v>
      </c>
      <c r="B49" s="14" t="s">
        <v>17</v>
      </c>
      <c r="C49" s="16" t="s">
        <v>53</v>
      </c>
      <c r="D49" s="17">
        <v>142</v>
      </c>
      <c r="E49" s="16" t="s">
        <v>38</v>
      </c>
      <c r="F49" s="18">
        <v>140000</v>
      </c>
      <c r="G49" s="23">
        <v>136111</v>
      </c>
      <c r="H49" s="19">
        <f>ROUND(F49/36,0)</f>
        <v>3889</v>
      </c>
      <c r="I49" s="17">
        <f>ROUND(G49*13%*30/365,0)</f>
        <v>1454</v>
      </c>
      <c r="J49" s="17">
        <f>SUM(H49:I49)</f>
        <v>5343</v>
      </c>
    </row>
    <row r="50" spans="1:10" ht="18" customHeight="1">
      <c r="A50" s="27"/>
      <c r="B50" s="13" t="s">
        <v>4</v>
      </c>
      <c r="C50" s="20"/>
      <c r="D50" s="20"/>
      <c r="E50" s="20"/>
      <c r="F50" s="24"/>
      <c r="G50" s="25"/>
      <c r="H50" s="22">
        <f>SUM(H49)</f>
        <v>3889</v>
      </c>
      <c r="I50" s="22">
        <f>SUM(I49)</f>
        <v>1454</v>
      </c>
      <c r="J50" s="22">
        <f t="shared" si="3"/>
        <v>5343</v>
      </c>
    </row>
    <row r="51" spans="1:10" ht="18" customHeight="1">
      <c r="A51" s="37"/>
      <c r="B51" s="29"/>
      <c r="C51" s="30"/>
      <c r="D51" s="30"/>
      <c r="E51" s="30"/>
      <c r="F51" s="35"/>
      <c r="G51" s="36"/>
      <c r="H51" s="32"/>
      <c r="I51" s="32"/>
      <c r="J51" s="32"/>
    </row>
    <row r="52" spans="1:10" ht="18" customHeight="1">
      <c r="A52" s="37"/>
      <c r="B52" s="29"/>
      <c r="C52" s="30"/>
      <c r="D52" s="30"/>
      <c r="E52" s="30"/>
      <c r="F52" s="35"/>
      <c r="G52" s="36"/>
      <c r="H52" s="32"/>
      <c r="I52" s="32"/>
      <c r="J52" s="32"/>
    </row>
    <row r="53" spans="1:10" ht="18" customHeight="1">
      <c r="A53" s="37"/>
      <c r="B53" s="29"/>
      <c r="C53" s="30"/>
      <c r="D53" s="30"/>
      <c r="E53" s="30"/>
      <c r="F53" s="35"/>
      <c r="G53" s="36"/>
      <c r="H53" s="32"/>
      <c r="I53" s="32"/>
      <c r="J53" s="32"/>
    </row>
    <row r="54" spans="1:10" ht="18" customHeight="1">
      <c r="A54" s="37"/>
      <c r="B54" s="29"/>
      <c r="C54" s="30"/>
      <c r="D54" s="30"/>
      <c r="E54" s="30"/>
      <c r="F54" s="35"/>
      <c r="G54" s="36"/>
      <c r="H54" s="32"/>
      <c r="I54" s="32"/>
      <c r="J54" s="32"/>
    </row>
    <row r="55" spans="1:10" ht="18" customHeight="1">
      <c r="A55" s="37"/>
      <c r="B55" s="29"/>
      <c r="C55" s="30"/>
      <c r="D55" s="30"/>
      <c r="E55" s="30"/>
      <c r="F55" s="35"/>
      <c r="G55" s="36"/>
      <c r="H55" s="32"/>
      <c r="I55" s="32"/>
      <c r="J55" s="32"/>
    </row>
    <row r="56" spans="1:10" ht="16.5">
      <c r="A56" s="37"/>
      <c r="B56" s="29" t="s">
        <v>18</v>
      </c>
      <c r="C56" s="30"/>
      <c r="D56" s="30"/>
      <c r="E56" s="30"/>
      <c r="F56" s="35"/>
      <c r="G56" s="36"/>
      <c r="H56" s="34"/>
      <c r="I56" s="34"/>
      <c r="J56" s="34"/>
    </row>
    <row r="57" spans="1:10" ht="15.75">
      <c r="A57" s="27">
        <v>1</v>
      </c>
      <c r="B57" s="14" t="s">
        <v>19</v>
      </c>
      <c r="C57" s="16" t="s">
        <v>60</v>
      </c>
      <c r="D57" s="17">
        <v>153</v>
      </c>
      <c r="E57" s="16" t="s">
        <v>38</v>
      </c>
      <c r="F57" s="23">
        <v>55000</v>
      </c>
      <c r="G57" s="23">
        <v>52250</v>
      </c>
      <c r="H57" s="19">
        <f>ROUND(F57/20,0)</f>
        <v>2750</v>
      </c>
      <c r="I57" s="17">
        <f>ROUND(G57*13%*30/365,0)</f>
        <v>558</v>
      </c>
      <c r="J57" s="17">
        <f t="shared" ref="J57:J58" si="11">SUM(H57:I57)</f>
        <v>3308</v>
      </c>
    </row>
    <row r="58" spans="1:10" ht="15.75">
      <c r="A58" s="27">
        <v>2</v>
      </c>
      <c r="B58" s="14" t="s">
        <v>19</v>
      </c>
      <c r="C58" s="16" t="s">
        <v>54</v>
      </c>
      <c r="D58" s="17">
        <v>154</v>
      </c>
      <c r="E58" s="16" t="s">
        <v>38</v>
      </c>
      <c r="F58" s="23">
        <v>85000</v>
      </c>
      <c r="G58" s="23">
        <v>81136</v>
      </c>
      <c r="H58" s="19">
        <f>ROUND(F58/22,0)</f>
        <v>3864</v>
      </c>
      <c r="I58" s="17">
        <f>ROUND(G58*13%*30/365,0)</f>
        <v>867</v>
      </c>
      <c r="J58" s="17">
        <f t="shared" si="11"/>
        <v>4731</v>
      </c>
    </row>
    <row r="59" spans="1:10" ht="20.25" customHeight="1">
      <c r="A59" s="14"/>
      <c r="B59" s="13" t="s">
        <v>4</v>
      </c>
      <c r="C59" s="20"/>
      <c r="D59" s="20"/>
      <c r="E59" s="20"/>
      <c r="F59" s="24"/>
      <c r="G59" s="25"/>
      <c r="H59" s="22">
        <f>SUM(H57:H58)</f>
        <v>6614</v>
      </c>
      <c r="I59" s="22">
        <f>SUM(I57:I58)</f>
        <v>1425</v>
      </c>
      <c r="J59" s="22">
        <f t="shared" si="3"/>
        <v>8039</v>
      </c>
    </row>
    <row r="60" spans="1:10" ht="20.25" customHeight="1">
      <c r="A60" s="34"/>
      <c r="B60" s="29"/>
      <c r="C60" s="30"/>
      <c r="D60" s="30"/>
      <c r="E60" s="30"/>
      <c r="F60" s="35"/>
      <c r="G60" s="36"/>
      <c r="H60" s="32"/>
      <c r="I60" s="32"/>
      <c r="J60" s="32"/>
    </row>
    <row r="61" spans="1:10" ht="20.25" customHeight="1">
      <c r="A61" s="34"/>
      <c r="B61" s="29"/>
      <c r="C61" s="30"/>
      <c r="D61" s="30"/>
      <c r="E61" s="30"/>
      <c r="F61" s="35"/>
      <c r="G61" s="36"/>
      <c r="H61" s="32"/>
      <c r="I61" s="32"/>
      <c r="J61" s="32"/>
    </row>
    <row r="62" spans="1:10" ht="20.25" customHeight="1" thickBot="1">
      <c r="A62" s="34"/>
      <c r="B62" s="29"/>
      <c r="C62" s="30"/>
      <c r="D62" s="30"/>
      <c r="E62" s="30"/>
      <c r="F62" s="35"/>
      <c r="G62" s="36"/>
      <c r="H62" s="32"/>
      <c r="I62" s="32"/>
      <c r="J62" s="32"/>
    </row>
    <row r="63" spans="1:10" ht="27" customHeight="1" thickBot="1">
      <c r="A63" s="34"/>
      <c r="B63" s="38" t="s">
        <v>20</v>
      </c>
      <c r="C63" s="39"/>
      <c r="D63" s="39"/>
      <c r="E63" s="39"/>
      <c r="F63" s="40"/>
      <c r="G63" s="41"/>
      <c r="H63" s="42">
        <f>SUM(H6+H18+H23+H35+H45+H50+H59)</f>
        <v>78011</v>
      </c>
      <c r="I63" s="42">
        <f>SUM(I6+I18+I23+I35+I45+I50+I59)</f>
        <v>24334</v>
      </c>
      <c r="J63" s="43">
        <f t="shared" si="3"/>
        <v>102345</v>
      </c>
    </row>
    <row r="64" spans="1:10">
      <c r="B64" s="2"/>
      <c r="C64" s="2"/>
      <c r="D64" s="3"/>
      <c r="E64" s="3"/>
      <c r="F64" s="3"/>
      <c r="G64" s="3"/>
    </row>
    <row r="65" spans="2:7">
      <c r="B65" s="2"/>
      <c r="C65" s="2"/>
      <c r="D65" s="3"/>
      <c r="E65" s="3"/>
      <c r="F65" s="3"/>
      <c r="G65" s="3"/>
    </row>
    <row r="66" spans="2:7" ht="18.75">
      <c r="E66" s="4"/>
      <c r="F66" s="1"/>
      <c r="G66" s="1"/>
    </row>
    <row r="67" spans="2:7">
      <c r="F67" s="1"/>
      <c r="G67" s="1"/>
    </row>
  </sheetData>
  <mergeCells count="1">
    <mergeCell ref="A1:H1"/>
  </mergeCells>
  <pageMargins left="0.19685039370078741" right="0.19685039370078741" top="0.19685039370078741" bottom="0.19685039370078741" header="0.31496062992125984" footer="0.31496062992125984"/>
  <pageSetup paperSize="9" scale="84" orientation="portrait" horizontalDpi="180" verticalDpi="180" r:id="rId1"/>
  <rowBreaks count="1" manualBreakCount="1">
    <brk id="54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"/>
  <dimension ref="A1:K96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5.28515625" customWidth="1"/>
    <col min="5" max="5" width="8.7109375" customWidth="1"/>
    <col min="6" max="6" width="8.28515625" customWidth="1"/>
    <col min="7" max="7" width="8.5703125" customWidth="1"/>
    <col min="8" max="8" width="9.28515625" customWidth="1"/>
    <col min="9" max="9" width="7.42578125" customWidth="1"/>
    <col min="10" max="10" width="8.14062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5.75">
      <c r="A2" s="9"/>
      <c r="B2" s="7"/>
      <c r="C2" s="6" t="s">
        <v>55</v>
      </c>
      <c r="D2" s="7"/>
      <c r="E2" s="7"/>
      <c r="F2" s="8"/>
      <c r="G2" s="8"/>
      <c r="H2" s="7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72917</v>
      </c>
      <c r="H5" s="19">
        <f>ROUND(F5/36,0)</f>
        <v>2083</v>
      </c>
      <c r="I5" s="17">
        <v>805</v>
      </c>
      <c r="J5" s="17">
        <f>SUM(H5:I5)</f>
        <v>2888</v>
      </c>
    </row>
    <row r="6" spans="1:10" ht="16.5">
      <c r="A6" s="15"/>
      <c r="B6" s="13" t="s">
        <v>4</v>
      </c>
      <c r="C6" s="20"/>
      <c r="D6" s="20"/>
      <c r="E6" s="20"/>
      <c r="F6" s="21"/>
      <c r="G6" s="21"/>
      <c r="H6" s="22">
        <f>SUM(H5)</f>
        <v>2083</v>
      </c>
      <c r="I6" s="22">
        <f>SUM(I5)</f>
        <v>805</v>
      </c>
      <c r="J6" s="22">
        <f>SUM(J5)</f>
        <v>2888</v>
      </c>
    </row>
    <row r="7" spans="1:10" ht="16.5">
      <c r="A7" s="28"/>
      <c r="B7" s="29"/>
      <c r="C7" s="30"/>
      <c r="D7" s="30"/>
      <c r="E7" s="30"/>
      <c r="F7" s="31"/>
      <c r="G7" s="31"/>
      <c r="H7" s="32"/>
      <c r="I7" s="32"/>
      <c r="J7" s="32"/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 t="s">
        <v>5</v>
      </c>
      <c r="C9" s="30"/>
      <c r="D9" s="30"/>
      <c r="E9" s="30"/>
      <c r="F9" s="31"/>
      <c r="G9" s="31"/>
      <c r="H9" s="33"/>
      <c r="I9" s="34"/>
      <c r="J9" s="34"/>
    </row>
    <row r="10" spans="1:10" ht="15.75">
      <c r="A10" s="15">
        <v>1</v>
      </c>
      <c r="B10" s="14" t="s">
        <v>8</v>
      </c>
      <c r="C10" s="16" t="s">
        <v>28</v>
      </c>
      <c r="D10" s="17">
        <v>108</v>
      </c>
      <c r="E10" s="16" t="s">
        <v>38</v>
      </c>
      <c r="F10" s="18">
        <v>150000</v>
      </c>
      <c r="G10" s="18">
        <v>133332</v>
      </c>
      <c r="H10" s="19">
        <f>ROUND(F10/36,0)</f>
        <v>4167</v>
      </c>
      <c r="I10" s="17">
        <v>1472</v>
      </c>
      <c r="J10" s="17">
        <f t="shared" ref="J10:J18" si="0">SUM(H10:I10)</f>
        <v>5639</v>
      </c>
    </row>
    <row r="11" spans="1:10" ht="15.75">
      <c r="A11" s="15"/>
      <c r="B11" s="14" t="s">
        <v>8</v>
      </c>
      <c r="C11" s="16" t="s">
        <v>30</v>
      </c>
      <c r="D11" s="17">
        <v>109</v>
      </c>
      <c r="E11" s="16" t="s">
        <v>38</v>
      </c>
      <c r="F11" s="18">
        <v>75000</v>
      </c>
      <c r="G11" s="23">
        <v>66668</v>
      </c>
      <c r="H11" s="19">
        <v>2083</v>
      </c>
      <c r="I11" s="17">
        <v>736</v>
      </c>
      <c r="J11" s="17">
        <f t="shared" si="0"/>
        <v>2819</v>
      </c>
    </row>
    <row r="12" spans="1:10" ht="15.75">
      <c r="A12" s="15">
        <v>2</v>
      </c>
      <c r="B12" s="14" t="s">
        <v>9</v>
      </c>
      <c r="C12" s="16" t="s">
        <v>31</v>
      </c>
      <c r="D12" s="17">
        <v>122</v>
      </c>
      <c r="E12" s="16" t="s">
        <v>38</v>
      </c>
      <c r="F12" s="18">
        <v>100000</v>
      </c>
      <c r="G12" s="23">
        <v>88888</v>
      </c>
      <c r="H12" s="19">
        <f t="shared" ref="H12:H17" si="1">ROUND(F12/36,0)</f>
        <v>2778</v>
      </c>
      <c r="I12" s="17">
        <v>981</v>
      </c>
      <c r="J12" s="17">
        <f t="shared" si="0"/>
        <v>3759</v>
      </c>
    </row>
    <row r="13" spans="1:10" ht="15.75">
      <c r="A13" s="15"/>
      <c r="B13" s="14" t="s">
        <v>9</v>
      </c>
      <c r="C13" s="16" t="s">
        <v>32</v>
      </c>
      <c r="D13" s="17">
        <v>123</v>
      </c>
      <c r="E13" s="16" t="s">
        <v>38</v>
      </c>
      <c r="F13" s="18">
        <v>100000</v>
      </c>
      <c r="G13" s="23">
        <v>80000</v>
      </c>
      <c r="H13" s="19">
        <f>ROUND(F13/20,0)</f>
        <v>5000</v>
      </c>
      <c r="I13" s="17">
        <v>883</v>
      </c>
      <c r="J13" s="17">
        <f t="shared" si="0"/>
        <v>5883</v>
      </c>
    </row>
    <row r="14" spans="1:10" ht="15.75">
      <c r="A14" s="15">
        <v>3</v>
      </c>
      <c r="B14" s="14" t="s">
        <v>6</v>
      </c>
      <c r="C14" s="16" t="s">
        <v>33</v>
      </c>
      <c r="D14" s="17">
        <v>136</v>
      </c>
      <c r="E14" s="16" t="s">
        <v>38</v>
      </c>
      <c r="F14" s="18">
        <v>45000</v>
      </c>
      <c r="G14" s="23">
        <v>41250</v>
      </c>
      <c r="H14" s="19">
        <f t="shared" si="1"/>
        <v>1250</v>
      </c>
      <c r="I14" s="17">
        <v>455</v>
      </c>
      <c r="J14" s="17">
        <f t="shared" si="0"/>
        <v>1705</v>
      </c>
    </row>
    <row r="15" spans="1:10" ht="15.75">
      <c r="A15" s="15">
        <v>4</v>
      </c>
      <c r="B15" s="14" t="s">
        <v>7</v>
      </c>
      <c r="C15" s="16" t="s">
        <v>34</v>
      </c>
      <c r="D15" s="17">
        <v>143</v>
      </c>
      <c r="E15" s="16" t="s">
        <v>38</v>
      </c>
      <c r="F15" s="18">
        <v>100000</v>
      </c>
      <c r="G15" s="23">
        <v>94444</v>
      </c>
      <c r="H15" s="19">
        <f t="shared" si="1"/>
        <v>2778</v>
      </c>
      <c r="I15" s="17">
        <v>1043</v>
      </c>
      <c r="J15" s="17">
        <f t="shared" si="0"/>
        <v>3821</v>
      </c>
    </row>
    <row r="16" spans="1:10" ht="15.75">
      <c r="A16" s="15"/>
      <c r="B16" s="14" t="s">
        <v>7</v>
      </c>
      <c r="C16" s="16" t="s">
        <v>58</v>
      </c>
      <c r="D16" s="17">
        <v>144</v>
      </c>
      <c r="E16" s="16" t="s">
        <v>38</v>
      </c>
      <c r="F16" s="18">
        <v>85000</v>
      </c>
      <c r="G16" s="23">
        <v>80278</v>
      </c>
      <c r="H16" s="19">
        <f t="shared" si="1"/>
        <v>2361</v>
      </c>
      <c r="I16" s="17">
        <v>886</v>
      </c>
      <c r="J16" s="17">
        <f t="shared" si="0"/>
        <v>3247</v>
      </c>
    </row>
    <row r="17" spans="1:10" ht="15.75">
      <c r="A17" s="15"/>
      <c r="B17" s="14" t="s">
        <v>7</v>
      </c>
      <c r="C17" s="16" t="s">
        <v>35</v>
      </c>
      <c r="D17" s="17">
        <v>145</v>
      </c>
      <c r="E17" s="16" t="s">
        <v>38</v>
      </c>
      <c r="F17" s="18">
        <v>90000</v>
      </c>
      <c r="G17" s="23">
        <v>85000</v>
      </c>
      <c r="H17" s="19">
        <f t="shared" si="1"/>
        <v>2500</v>
      </c>
      <c r="I17" s="17">
        <v>938</v>
      </c>
      <c r="J17" s="17">
        <f t="shared" si="0"/>
        <v>3438</v>
      </c>
    </row>
    <row r="18" spans="1:10" ht="15.75">
      <c r="A18" s="15"/>
      <c r="B18" s="14" t="s">
        <v>7</v>
      </c>
      <c r="C18" s="16" t="s">
        <v>36</v>
      </c>
      <c r="D18" s="17">
        <v>146</v>
      </c>
      <c r="E18" s="16" t="s">
        <v>38</v>
      </c>
      <c r="F18" s="18">
        <v>60000</v>
      </c>
      <c r="G18" s="23">
        <v>52942</v>
      </c>
      <c r="H18" s="19">
        <f>ROUND(F18/17,0)</f>
        <v>3529</v>
      </c>
      <c r="I18" s="17">
        <v>585</v>
      </c>
      <c r="J18" s="17">
        <f t="shared" si="0"/>
        <v>4114</v>
      </c>
    </row>
    <row r="19" spans="1:10" ht="16.5">
      <c r="A19" s="15"/>
      <c r="B19" s="13" t="s">
        <v>4</v>
      </c>
      <c r="C19" s="20"/>
      <c r="D19" s="20"/>
      <c r="E19" s="20"/>
      <c r="F19" s="24"/>
      <c r="G19" s="25"/>
      <c r="H19" s="22">
        <f>SUM(H10:H18)</f>
        <v>26446</v>
      </c>
      <c r="I19" s="22">
        <f>SUM(I10:I18)</f>
        <v>7979</v>
      </c>
      <c r="J19" s="22">
        <f>SUM(J10:J18)</f>
        <v>34425</v>
      </c>
    </row>
    <row r="20" spans="1:10" ht="16.5">
      <c r="A20" s="28"/>
      <c r="B20" s="29"/>
      <c r="C20" s="30"/>
      <c r="D20" s="30"/>
      <c r="E20" s="30"/>
      <c r="F20" s="35"/>
      <c r="G20" s="36"/>
      <c r="H20" s="32"/>
      <c r="I20" s="32"/>
      <c r="J20" s="32"/>
    </row>
    <row r="21" spans="1:10" ht="16.5">
      <c r="A21" s="28"/>
      <c r="B21" s="29"/>
      <c r="C21" s="30"/>
      <c r="D21" s="30"/>
      <c r="E21" s="30"/>
      <c r="F21" s="35"/>
      <c r="G21" s="36"/>
      <c r="H21" s="32"/>
      <c r="I21" s="32"/>
      <c r="J21" s="32"/>
    </row>
    <row r="22" spans="1:10" ht="16.5">
      <c r="A22" s="28"/>
      <c r="B22" s="29" t="s">
        <v>10</v>
      </c>
      <c r="C22" s="30"/>
      <c r="D22" s="30"/>
      <c r="E22" s="30"/>
      <c r="F22" s="35"/>
      <c r="G22" s="36"/>
      <c r="H22" s="34"/>
      <c r="I22" s="34"/>
      <c r="J22" s="34"/>
    </row>
    <row r="23" spans="1:10" ht="15.75">
      <c r="A23" s="15">
        <v>1</v>
      </c>
      <c r="B23" s="14" t="s">
        <v>10</v>
      </c>
      <c r="C23" s="16" t="s">
        <v>37</v>
      </c>
      <c r="D23" s="26" t="s">
        <v>70</v>
      </c>
      <c r="E23" s="16" t="s">
        <v>39</v>
      </c>
      <c r="F23" s="18">
        <v>44000</v>
      </c>
      <c r="G23" s="23">
        <v>27291</v>
      </c>
      <c r="H23" s="19">
        <f>ROUND(F23/30,0)</f>
        <v>1467</v>
      </c>
      <c r="I23" s="17">
        <v>267</v>
      </c>
      <c r="J23" s="17">
        <f>SUM(H23:I23)</f>
        <v>1734</v>
      </c>
    </row>
    <row r="24" spans="1:10" ht="16.5">
      <c r="A24" s="15"/>
      <c r="B24" s="13" t="s">
        <v>4</v>
      </c>
      <c r="C24" s="20"/>
      <c r="D24" s="20"/>
      <c r="E24" s="20"/>
      <c r="F24" s="24"/>
      <c r="G24" s="25"/>
      <c r="H24" s="22">
        <f>SUM(H23)</f>
        <v>1467</v>
      </c>
      <c r="I24" s="22">
        <f>SUM(I23)</f>
        <v>267</v>
      </c>
      <c r="J24" s="22">
        <f t="shared" ref="J24:J68" si="2">SUM(H24:I24)</f>
        <v>1734</v>
      </c>
    </row>
    <row r="25" spans="1:10" ht="16.5">
      <c r="A25" s="28"/>
      <c r="B25" s="29"/>
      <c r="C25" s="30"/>
      <c r="D25" s="30"/>
      <c r="E25" s="30"/>
      <c r="F25" s="35"/>
      <c r="G25" s="36"/>
      <c r="H25" s="32"/>
      <c r="I25" s="32"/>
      <c r="J25" s="32"/>
    </row>
    <row r="26" spans="1:10" ht="16.5">
      <c r="A26" s="28"/>
      <c r="B26" s="29"/>
      <c r="C26" s="30"/>
      <c r="D26" s="30"/>
      <c r="E26" s="30"/>
      <c r="F26" s="35"/>
      <c r="G26" s="36"/>
      <c r="H26" s="32"/>
      <c r="I26" s="32"/>
      <c r="J26" s="32"/>
    </row>
    <row r="27" spans="1:10" ht="16.5">
      <c r="A27" s="28"/>
      <c r="B27" s="29" t="s">
        <v>11</v>
      </c>
      <c r="C27" s="30"/>
      <c r="D27" s="30"/>
      <c r="E27" s="30"/>
      <c r="F27" s="35"/>
      <c r="G27" s="36"/>
      <c r="H27" s="34"/>
      <c r="I27" s="34"/>
      <c r="J27" s="34"/>
    </row>
    <row r="28" spans="1:10" ht="15.75">
      <c r="A28" s="15">
        <v>1</v>
      </c>
      <c r="B28" s="14" t="s">
        <v>12</v>
      </c>
      <c r="C28" s="16" t="s">
        <v>40</v>
      </c>
      <c r="D28" s="19">
        <v>110</v>
      </c>
      <c r="E28" s="16" t="s">
        <v>38</v>
      </c>
      <c r="F28" s="18">
        <v>175000</v>
      </c>
      <c r="G28" s="23">
        <v>155556</v>
      </c>
      <c r="H28" s="19">
        <f t="shared" ref="H28:H35" si="3">ROUND(F28/36,0)</f>
        <v>4861</v>
      </c>
      <c r="I28" s="17">
        <v>1718</v>
      </c>
      <c r="J28" s="17">
        <f t="shared" ref="J28:J36" si="4">SUM(H28:I28)</f>
        <v>6579</v>
      </c>
    </row>
    <row r="29" spans="1:10" ht="15.75">
      <c r="A29" s="15"/>
      <c r="B29" s="14" t="s">
        <v>12</v>
      </c>
      <c r="C29" s="16" t="s">
        <v>41</v>
      </c>
      <c r="D29" s="19">
        <v>111</v>
      </c>
      <c r="E29" s="16" t="s">
        <v>38</v>
      </c>
      <c r="F29" s="18">
        <v>165000</v>
      </c>
      <c r="G29" s="23">
        <v>146668</v>
      </c>
      <c r="H29" s="19">
        <f t="shared" si="3"/>
        <v>4583</v>
      </c>
      <c r="I29" s="17">
        <v>1619</v>
      </c>
      <c r="J29" s="17">
        <f t="shared" si="4"/>
        <v>6202</v>
      </c>
    </row>
    <row r="30" spans="1:10" ht="15.75">
      <c r="A30" s="15">
        <v>2</v>
      </c>
      <c r="B30" s="14" t="s">
        <v>11</v>
      </c>
      <c r="C30" s="16" t="s">
        <v>42</v>
      </c>
      <c r="D30" s="19">
        <v>112</v>
      </c>
      <c r="E30" s="16" t="s">
        <v>38</v>
      </c>
      <c r="F30" s="18">
        <v>125000</v>
      </c>
      <c r="G30" s="23">
        <v>111112</v>
      </c>
      <c r="H30" s="19">
        <f t="shared" si="3"/>
        <v>3472</v>
      </c>
      <c r="I30" s="17">
        <v>1227</v>
      </c>
      <c r="J30" s="17">
        <f t="shared" si="4"/>
        <v>4699</v>
      </c>
    </row>
    <row r="31" spans="1:10" ht="15.75">
      <c r="A31" s="15"/>
      <c r="B31" s="14" t="s">
        <v>11</v>
      </c>
      <c r="C31" s="16" t="s">
        <v>43</v>
      </c>
      <c r="D31" s="19">
        <v>113</v>
      </c>
      <c r="E31" s="16" t="s">
        <v>38</v>
      </c>
      <c r="F31" s="18">
        <v>100000</v>
      </c>
      <c r="G31" s="23">
        <v>88888</v>
      </c>
      <c r="H31" s="19">
        <f t="shared" si="3"/>
        <v>2778</v>
      </c>
      <c r="I31" s="17">
        <v>981</v>
      </c>
      <c r="J31" s="17">
        <f t="shared" si="4"/>
        <v>3759</v>
      </c>
    </row>
    <row r="32" spans="1:10" ht="15.75">
      <c r="A32" s="15"/>
      <c r="B32" s="14" t="s">
        <v>11</v>
      </c>
      <c r="C32" s="16" t="s">
        <v>44</v>
      </c>
      <c r="D32" s="19">
        <v>114</v>
      </c>
      <c r="E32" s="16" t="s">
        <v>38</v>
      </c>
      <c r="F32" s="18">
        <v>40000</v>
      </c>
      <c r="G32" s="23">
        <v>32728</v>
      </c>
      <c r="H32" s="19">
        <f>ROUND(F32/22,0)</f>
        <v>1818</v>
      </c>
      <c r="I32" s="17">
        <v>361</v>
      </c>
      <c r="J32" s="17">
        <f t="shared" si="4"/>
        <v>2179</v>
      </c>
    </row>
    <row r="33" spans="1:10" ht="15.75">
      <c r="A33" s="15"/>
      <c r="B33" s="14" t="s">
        <v>11</v>
      </c>
      <c r="C33" s="16" t="s">
        <v>45</v>
      </c>
      <c r="D33" s="19">
        <v>116</v>
      </c>
      <c r="E33" s="16" t="s">
        <v>38</v>
      </c>
      <c r="F33" s="18">
        <v>125000</v>
      </c>
      <c r="G33" s="23">
        <v>111112</v>
      </c>
      <c r="H33" s="19">
        <f t="shared" si="3"/>
        <v>3472</v>
      </c>
      <c r="I33" s="17">
        <v>1227</v>
      </c>
      <c r="J33" s="17">
        <f t="shared" si="4"/>
        <v>4699</v>
      </c>
    </row>
    <row r="34" spans="1:10" ht="15.75">
      <c r="A34" s="15">
        <v>3</v>
      </c>
      <c r="B34" s="14" t="s">
        <v>13</v>
      </c>
      <c r="C34" s="16" t="s">
        <v>46</v>
      </c>
      <c r="D34" s="19">
        <v>117</v>
      </c>
      <c r="E34" s="16" t="s">
        <v>38</v>
      </c>
      <c r="F34" s="18">
        <v>100000</v>
      </c>
      <c r="G34" s="23">
        <v>88888</v>
      </c>
      <c r="H34" s="19">
        <f t="shared" si="3"/>
        <v>2778</v>
      </c>
      <c r="I34" s="17">
        <v>981</v>
      </c>
      <c r="J34" s="17">
        <f t="shared" si="4"/>
        <v>3759</v>
      </c>
    </row>
    <row r="35" spans="1:10" ht="15.75">
      <c r="A35" s="15"/>
      <c r="B35" s="14" t="s">
        <v>11</v>
      </c>
      <c r="C35" s="16" t="s">
        <v>47</v>
      </c>
      <c r="D35" s="19">
        <v>124</v>
      </c>
      <c r="E35" s="16" t="s">
        <v>38</v>
      </c>
      <c r="F35" s="18">
        <v>50000</v>
      </c>
      <c r="G35" s="23">
        <v>44444</v>
      </c>
      <c r="H35" s="19">
        <f t="shared" si="3"/>
        <v>1389</v>
      </c>
      <c r="I35" s="17">
        <v>491</v>
      </c>
      <c r="J35" s="17">
        <f t="shared" si="4"/>
        <v>1880</v>
      </c>
    </row>
    <row r="36" spans="1:10" ht="15.75">
      <c r="A36" s="15"/>
      <c r="B36" s="14" t="s">
        <v>73</v>
      </c>
      <c r="C36" s="16" t="s">
        <v>74</v>
      </c>
      <c r="D36" s="19">
        <v>203</v>
      </c>
      <c r="E36" s="16" t="s">
        <v>38</v>
      </c>
      <c r="F36" s="18">
        <v>95000</v>
      </c>
      <c r="G36" s="23">
        <v>95000</v>
      </c>
      <c r="H36" s="19">
        <v>2639</v>
      </c>
      <c r="I36" s="17">
        <v>812</v>
      </c>
      <c r="J36" s="17">
        <f t="shared" si="4"/>
        <v>3451</v>
      </c>
    </row>
    <row r="37" spans="1:10" ht="16.5">
      <c r="A37" s="15"/>
      <c r="B37" s="13" t="s">
        <v>4</v>
      </c>
      <c r="C37" s="20"/>
      <c r="D37" s="20"/>
      <c r="E37" s="20"/>
      <c r="F37" s="24"/>
      <c r="G37" s="25"/>
      <c r="H37" s="22">
        <f>SUM(H28:H36)</f>
        <v>27790</v>
      </c>
      <c r="I37" s="22">
        <f>SUM(I28:I36)</f>
        <v>9417</v>
      </c>
      <c r="J37" s="22">
        <f t="shared" si="2"/>
        <v>37207</v>
      </c>
    </row>
    <row r="38" spans="1:10" ht="16.5">
      <c r="A38" s="28"/>
      <c r="B38" s="29"/>
      <c r="C38" s="30"/>
      <c r="D38" s="30"/>
      <c r="E38" s="30"/>
      <c r="F38" s="35"/>
      <c r="G38" s="36"/>
      <c r="H38" s="32"/>
      <c r="I38" s="32"/>
      <c r="J38" s="32"/>
    </row>
    <row r="39" spans="1:10" ht="16.5">
      <c r="A39" s="28"/>
      <c r="B39" s="29"/>
      <c r="C39" s="30"/>
      <c r="D39" s="30"/>
      <c r="E39" s="30"/>
      <c r="F39" s="35"/>
      <c r="G39" s="36"/>
      <c r="H39" s="32"/>
      <c r="I39" s="32"/>
      <c r="J39" s="32"/>
    </row>
    <row r="40" spans="1:10" ht="16.5">
      <c r="A40" s="28"/>
      <c r="B40" s="29" t="s">
        <v>14</v>
      </c>
      <c r="C40" s="30"/>
      <c r="D40" s="30"/>
      <c r="E40" s="30"/>
      <c r="F40" s="35"/>
      <c r="G40" s="36"/>
      <c r="H40" s="34"/>
      <c r="I40" s="34"/>
      <c r="J40" s="34"/>
    </row>
    <row r="41" spans="1:10" ht="15.75">
      <c r="A41" s="15">
        <v>1</v>
      </c>
      <c r="B41" s="14" t="s">
        <v>14</v>
      </c>
      <c r="C41" s="16" t="s">
        <v>48</v>
      </c>
      <c r="D41" s="17">
        <v>138</v>
      </c>
      <c r="E41" s="16" t="s">
        <v>38</v>
      </c>
      <c r="F41" s="18">
        <v>100000</v>
      </c>
      <c r="G41" s="23">
        <v>91666</v>
      </c>
      <c r="H41" s="19">
        <f t="shared" ref="H41:H46" si="5">ROUND(F41/36,0)</f>
        <v>2778</v>
      </c>
      <c r="I41" s="17">
        <v>1012</v>
      </c>
      <c r="J41" s="17">
        <f t="shared" ref="J41:J46" si="6">SUM(H41:I41)</f>
        <v>3790</v>
      </c>
    </row>
    <row r="42" spans="1:10" ht="15.75">
      <c r="A42" s="15"/>
      <c r="B42" s="14" t="s">
        <v>14</v>
      </c>
      <c r="C42" s="16" t="s">
        <v>59</v>
      </c>
      <c r="D42" s="17">
        <v>152</v>
      </c>
      <c r="E42" s="16" t="s">
        <v>38</v>
      </c>
      <c r="F42" s="18">
        <v>55000</v>
      </c>
      <c r="G42" s="23">
        <v>51994</v>
      </c>
      <c r="H42" s="19">
        <f t="shared" si="5"/>
        <v>1528</v>
      </c>
      <c r="I42" s="17">
        <v>274</v>
      </c>
      <c r="J42" s="17">
        <f t="shared" si="6"/>
        <v>1802</v>
      </c>
    </row>
    <row r="43" spans="1:10" ht="15.75">
      <c r="A43" s="27">
        <v>2</v>
      </c>
      <c r="B43" s="14" t="s">
        <v>15</v>
      </c>
      <c r="C43" s="16" t="s">
        <v>49</v>
      </c>
      <c r="D43" s="17">
        <v>175</v>
      </c>
      <c r="E43" s="16" t="s">
        <v>38</v>
      </c>
      <c r="F43" s="18">
        <v>75000</v>
      </c>
      <c r="G43" s="23">
        <v>72917</v>
      </c>
      <c r="H43" s="19">
        <f t="shared" si="5"/>
        <v>2083</v>
      </c>
      <c r="I43" s="17">
        <f>ROUND(G43*13%*31/365,0)</f>
        <v>805</v>
      </c>
      <c r="J43" s="17">
        <f t="shared" si="6"/>
        <v>2888</v>
      </c>
    </row>
    <row r="44" spans="1:10" ht="15.75">
      <c r="A44" s="15"/>
      <c r="B44" s="14" t="s">
        <v>15</v>
      </c>
      <c r="C44" s="16" t="s">
        <v>50</v>
      </c>
      <c r="D44" s="17">
        <v>176</v>
      </c>
      <c r="E44" s="16" t="s">
        <v>38</v>
      </c>
      <c r="F44" s="18">
        <v>50000</v>
      </c>
      <c r="G44" s="23">
        <v>48611</v>
      </c>
      <c r="H44" s="19">
        <f>ROUND(F44/36,0)</f>
        <v>1389</v>
      </c>
      <c r="I44" s="17">
        <f>ROUND(G44*13%*31/365,0)</f>
        <v>537</v>
      </c>
      <c r="J44" s="17">
        <f t="shared" si="6"/>
        <v>1926</v>
      </c>
    </row>
    <row r="45" spans="1:10" ht="15.75">
      <c r="A45" s="15"/>
      <c r="B45" s="14" t="s">
        <v>15</v>
      </c>
      <c r="C45" s="16" t="s">
        <v>51</v>
      </c>
      <c r="D45" s="17">
        <v>177</v>
      </c>
      <c r="E45" s="16" t="s">
        <v>38</v>
      </c>
      <c r="F45" s="18">
        <v>70000</v>
      </c>
      <c r="G45" s="23">
        <v>68056</v>
      </c>
      <c r="H45" s="19">
        <f t="shared" si="5"/>
        <v>1944</v>
      </c>
      <c r="I45" s="17">
        <v>751</v>
      </c>
      <c r="J45" s="17">
        <f t="shared" si="6"/>
        <v>2695</v>
      </c>
    </row>
    <row r="46" spans="1:10" ht="15.75">
      <c r="A46" s="15"/>
      <c r="B46" s="14" t="s">
        <v>15</v>
      </c>
      <c r="C46" s="16" t="s">
        <v>52</v>
      </c>
      <c r="D46" s="17">
        <v>178</v>
      </c>
      <c r="E46" s="16" t="s">
        <v>38</v>
      </c>
      <c r="F46" s="18">
        <v>95000</v>
      </c>
      <c r="G46" s="23">
        <v>92361</v>
      </c>
      <c r="H46" s="19">
        <f t="shared" si="5"/>
        <v>2639</v>
      </c>
      <c r="I46" s="17">
        <v>1020</v>
      </c>
      <c r="J46" s="17">
        <f t="shared" si="6"/>
        <v>3659</v>
      </c>
    </row>
    <row r="47" spans="1:10" ht="16.5">
      <c r="A47" s="14"/>
      <c r="B47" s="13" t="s">
        <v>4</v>
      </c>
      <c r="C47" s="20"/>
      <c r="D47" s="20"/>
      <c r="E47" s="20"/>
      <c r="F47" s="24"/>
      <c r="G47" s="25"/>
      <c r="H47" s="22">
        <f>SUM(H41:H46)</f>
        <v>12361</v>
      </c>
      <c r="I47" s="22">
        <f>SUM(I41:I46)</f>
        <v>4399</v>
      </c>
      <c r="J47" s="22">
        <f t="shared" si="2"/>
        <v>16760</v>
      </c>
    </row>
    <row r="48" spans="1:10" ht="16.5">
      <c r="A48" s="34"/>
      <c r="B48" s="29"/>
      <c r="C48" s="30"/>
      <c r="D48" s="30"/>
      <c r="E48" s="30"/>
      <c r="F48" s="35"/>
      <c r="G48" s="36"/>
      <c r="H48" s="32"/>
      <c r="I48" s="32"/>
      <c r="J48" s="32"/>
    </row>
    <row r="49" spans="1:10" ht="16.5">
      <c r="A49" s="34"/>
      <c r="B49" s="29"/>
      <c r="C49" s="30"/>
      <c r="D49" s="30"/>
      <c r="E49" s="30"/>
      <c r="F49" s="35"/>
      <c r="G49" s="36"/>
      <c r="H49" s="32"/>
      <c r="I49" s="32"/>
      <c r="J49" s="32"/>
    </row>
    <row r="50" spans="1:10" ht="16.5">
      <c r="A50" s="34"/>
      <c r="B50" s="29" t="s">
        <v>16</v>
      </c>
      <c r="C50" s="30"/>
      <c r="D50" s="30"/>
      <c r="E50" s="30"/>
      <c r="F50" s="35"/>
      <c r="G50" s="36"/>
      <c r="H50" s="32"/>
      <c r="I50" s="32"/>
      <c r="J50" s="32"/>
    </row>
    <row r="51" spans="1:10" ht="15.75">
      <c r="A51" s="14">
        <v>1</v>
      </c>
      <c r="B51" s="14" t="s">
        <v>17</v>
      </c>
      <c r="C51" s="16" t="s">
        <v>69</v>
      </c>
      <c r="D51" s="17">
        <v>142</v>
      </c>
      <c r="E51" s="16" t="s">
        <v>38</v>
      </c>
      <c r="F51" s="18">
        <v>140000</v>
      </c>
      <c r="G51" s="23">
        <v>132222</v>
      </c>
      <c r="H51" s="14">
        <v>3889</v>
      </c>
      <c r="I51" s="14">
        <v>1460</v>
      </c>
      <c r="J51" s="17">
        <f t="shared" ref="J51:J57" si="7">SUM(H51:I51)</f>
        <v>5349</v>
      </c>
    </row>
    <row r="52" spans="1:10" ht="15.75">
      <c r="A52" s="14">
        <v>2</v>
      </c>
      <c r="B52" s="14" t="s">
        <v>62</v>
      </c>
      <c r="C52" s="16" t="s">
        <v>61</v>
      </c>
      <c r="D52" s="17">
        <v>188</v>
      </c>
      <c r="E52" s="16" t="s">
        <v>38</v>
      </c>
      <c r="F52" s="18">
        <v>100000</v>
      </c>
      <c r="G52" s="23">
        <v>100000</v>
      </c>
      <c r="H52" s="14">
        <v>2778</v>
      </c>
      <c r="I52" s="14">
        <v>1282</v>
      </c>
      <c r="J52" s="17">
        <f t="shared" si="7"/>
        <v>4060</v>
      </c>
    </row>
    <row r="53" spans="1:10" ht="15.75">
      <c r="A53" s="14">
        <v>3</v>
      </c>
      <c r="B53" s="14" t="s">
        <v>62</v>
      </c>
      <c r="C53" s="16" t="s">
        <v>63</v>
      </c>
      <c r="D53" s="17">
        <v>189</v>
      </c>
      <c r="E53" s="16" t="s">
        <v>38</v>
      </c>
      <c r="F53" s="18">
        <v>100000</v>
      </c>
      <c r="G53" s="23">
        <v>100000</v>
      </c>
      <c r="H53" s="14">
        <v>2778</v>
      </c>
      <c r="I53" s="14">
        <v>1282</v>
      </c>
      <c r="J53" s="17">
        <f t="shared" si="7"/>
        <v>4060</v>
      </c>
    </row>
    <row r="54" spans="1:10" ht="15.75">
      <c r="A54" s="14">
        <v>4</v>
      </c>
      <c r="B54" s="14" t="s">
        <v>62</v>
      </c>
      <c r="C54" s="16" t="s">
        <v>64</v>
      </c>
      <c r="D54" s="17">
        <v>193</v>
      </c>
      <c r="E54" s="16" t="s">
        <v>38</v>
      </c>
      <c r="F54" s="18">
        <v>40000</v>
      </c>
      <c r="G54" s="23">
        <v>40000</v>
      </c>
      <c r="H54" s="14">
        <v>1111</v>
      </c>
      <c r="I54" s="14">
        <v>456</v>
      </c>
      <c r="J54" s="17">
        <f t="shared" si="7"/>
        <v>1567</v>
      </c>
    </row>
    <row r="55" spans="1:10" ht="15.75">
      <c r="A55" s="14">
        <v>5</v>
      </c>
      <c r="B55" s="14" t="s">
        <v>62</v>
      </c>
      <c r="C55" s="16" t="s">
        <v>65</v>
      </c>
      <c r="D55" s="17">
        <v>194</v>
      </c>
      <c r="E55" s="16" t="s">
        <v>38</v>
      </c>
      <c r="F55" s="18">
        <v>60000</v>
      </c>
      <c r="G55" s="23">
        <v>60000</v>
      </c>
      <c r="H55" s="14">
        <v>1667</v>
      </c>
      <c r="I55" s="14">
        <v>684</v>
      </c>
      <c r="J55" s="17">
        <f t="shared" si="7"/>
        <v>2351</v>
      </c>
    </row>
    <row r="56" spans="1:10" ht="15.75">
      <c r="A56" s="14">
        <v>6</v>
      </c>
      <c r="B56" s="14" t="s">
        <v>66</v>
      </c>
      <c r="C56" s="16" t="s">
        <v>67</v>
      </c>
      <c r="D56" s="17">
        <v>195</v>
      </c>
      <c r="E56" s="16" t="s">
        <v>38</v>
      </c>
      <c r="F56" s="18">
        <v>100000</v>
      </c>
      <c r="G56" s="23">
        <v>100000</v>
      </c>
      <c r="H56" s="14">
        <v>4000</v>
      </c>
      <c r="I56" s="14">
        <v>1140</v>
      </c>
      <c r="J56" s="17">
        <f t="shared" si="7"/>
        <v>5140</v>
      </c>
    </row>
    <row r="57" spans="1:10" ht="15.75">
      <c r="A57" s="14">
        <v>7</v>
      </c>
      <c r="B57" s="14" t="s">
        <v>66</v>
      </c>
      <c r="C57" s="16" t="s">
        <v>68</v>
      </c>
      <c r="D57" s="17">
        <v>196</v>
      </c>
      <c r="E57" s="16" t="s">
        <v>38</v>
      </c>
      <c r="F57" s="18">
        <v>45000</v>
      </c>
      <c r="G57" s="23">
        <v>45000</v>
      </c>
      <c r="H57" s="14">
        <v>1250</v>
      </c>
      <c r="I57" s="14">
        <v>513</v>
      </c>
      <c r="J57" s="17">
        <f t="shared" si="7"/>
        <v>1763</v>
      </c>
    </row>
    <row r="58" spans="1:10" ht="16.5">
      <c r="A58" s="27"/>
      <c r="B58" s="13" t="s">
        <v>4</v>
      </c>
      <c r="C58" s="20"/>
      <c r="D58" s="20"/>
      <c r="E58" s="20"/>
      <c r="F58" s="24"/>
      <c r="G58" s="25"/>
      <c r="H58" s="22">
        <f>SUM(H51:H57)</f>
        <v>17473</v>
      </c>
      <c r="I58" s="22">
        <f>SUM(I51:I57)</f>
        <v>6817</v>
      </c>
      <c r="J58" s="22">
        <f>SUM(J51:J57)</f>
        <v>24290</v>
      </c>
    </row>
    <row r="59" spans="1:10" ht="16.5">
      <c r="A59" s="37"/>
      <c r="B59" s="29"/>
      <c r="C59" s="30"/>
      <c r="D59" s="30"/>
      <c r="E59" s="30"/>
      <c r="F59" s="35"/>
      <c r="G59" s="36"/>
      <c r="H59" s="32"/>
      <c r="I59" s="32"/>
      <c r="J59" s="32"/>
    </row>
    <row r="60" spans="1:10" ht="16.5">
      <c r="A60" s="37"/>
      <c r="B60" s="29"/>
      <c r="C60" s="30"/>
      <c r="D60" s="30"/>
      <c r="E60" s="30"/>
      <c r="F60" s="35"/>
      <c r="G60" s="36"/>
      <c r="H60" s="32"/>
      <c r="I60" s="32"/>
      <c r="J60" s="32"/>
    </row>
    <row r="61" spans="1:10" ht="16.5">
      <c r="A61" s="37"/>
      <c r="B61" s="29"/>
      <c r="C61" s="30"/>
      <c r="D61" s="30"/>
      <c r="E61" s="30"/>
      <c r="F61" s="35"/>
      <c r="G61" s="36"/>
      <c r="H61" s="32"/>
      <c r="I61" s="32"/>
      <c r="J61" s="32"/>
    </row>
    <row r="62" spans="1:10" ht="16.5">
      <c r="A62" s="37"/>
      <c r="B62" s="29"/>
      <c r="C62" s="30"/>
      <c r="D62" s="30"/>
      <c r="E62" s="30"/>
      <c r="F62" s="35"/>
      <c r="G62" s="36"/>
      <c r="H62" s="32"/>
      <c r="I62" s="32"/>
      <c r="J62" s="32"/>
    </row>
    <row r="63" spans="1:10" ht="16.5">
      <c r="A63" s="37"/>
      <c r="B63" s="29"/>
      <c r="C63" s="30"/>
      <c r="D63" s="30"/>
      <c r="E63" s="30"/>
      <c r="F63" s="35"/>
      <c r="G63" s="36"/>
      <c r="H63" s="32"/>
      <c r="I63" s="32"/>
      <c r="J63" s="32"/>
    </row>
    <row r="64" spans="1:10" ht="16.5">
      <c r="A64" s="37"/>
      <c r="B64" s="29" t="s">
        <v>18</v>
      </c>
      <c r="C64" s="30"/>
      <c r="D64" s="30"/>
      <c r="E64" s="30"/>
      <c r="F64" s="35"/>
      <c r="G64" s="36"/>
      <c r="H64" s="34"/>
      <c r="I64" s="34"/>
      <c r="J64" s="34"/>
    </row>
    <row r="65" spans="1:11" ht="15.75">
      <c r="A65" s="27">
        <v>1</v>
      </c>
      <c r="B65" s="14" t="s">
        <v>19</v>
      </c>
      <c r="C65" s="16" t="s">
        <v>60</v>
      </c>
      <c r="D65" s="17">
        <v>153</v>
      </c>
      <c r="E65" s="16" t="s">
        <v>38</v>
      </c>
      <c r="F65" s="23">
        <v>55000</v>
      </c>
      <c r="G65" s="23">
        <v>49500</v>
      </c>
      <c r="H65" s="19">
        <f>ROUND(F65/20,0)</f>
        <v>2750</v>
      </c>
      <c r="I65" s="17">
        <v>547</v>
      </c>
      <c r="J65" s="17">
        <f t="shared" ref="J65" si="8">SUM(H65:I65)</f>
        <v>3297</v>
      </c>
    </row>
    <row r="66" spans="1:11" ht="15.75">
      <c r="A66" s="27">
        <v>2</v>
      </c>
      <c r="B66" s="14" t="s">
        <v>19</v>
      </c>
      <c r="C66" s="16" t="s">
        <v>54</v>
      </c>
      <c r="D66" s="17">
        <v>154</v>
      </c>
      <c r="E66" s="16" t="s">
        <v>38</v>
      </c>
      <c r="F66" s="23">
        <v>85000</v>
      </c>
      <c r="G66" s="23">
        <v>77272</v>
      </c>
      <c r="H66" s="19">
        <v>3864</v>
      </c>
      <c r="I66" s="17">
        <v>853</v>
      </c>
      <c r="J66" s="17">
        <v>4717</v>
      </c>
    </row>
    <row r="67" spans="1:11" ht="15.75">
      <c r="A67" s="27">
        <v>2</v>
      </c>
      <c r="B67" s="14" t="s">
        <v>71</v>
      </c>
      <c r="C67" s="16" t="s">
        <v>72</v>
      </c>
      <c r="D67" s="17">
        <v>197</v>
      </c>
      <c r="E67" s="16" t="s">
        <v>38</v>
      </c>
      <c r="F67" s="23">
        <v>90000</v>
      </c>
      <c r="G67" s="23">
        <v>90000</v>
      </c>
      <c r="H67" s="19">
        <v>2500</v>
      </c>
      <c r="I67" s="17">
        <v>930</v>
      </c>
      <c r="J67" s="17">
        <v>3430</v>
      </c>
    </row>
    <row r="68" spans="1:11" ht="16.5">
      <c r="A68" s="14"/>
      <c r="B68" s="13" t="s">
        <v>4</v>
      </c>
      <c r="C68" s="20"/>
      <c r="D68" s="20"/>
      <c r="E68" s="20"/>
      <c r="F68" s="24"/>
      <c r="G68" s="25"/>
      <c r="H68" s="22">
        <f>SUM(H65:H67)</f>
        <v>9114</v>
      </c>
      <c r="I68" s="22">
        <f>SUM(I65:I67)</f>
        <v>2330</v>
      </c>
      <c r="J68" s="22">
        <f t="shared" si="2"/>
        <v>11444</v>
      </c>
    </row>
    <row r="69" spans="1:11" ht="16.5">
      <c r="A69" s="34"/>
      <c r="B69" s="29"/>
      <c r="C69" s="30"/>
      <c r="D69" s="30"/>
      <c r="E69" s="30"/>
      <c r="F69" s="35"/>
      <c r="G69" s="36"/>
      <c r="H69" s="32"/>
      <c r="I69" s="32"/>
      <c r="J69" s="32"/>
    </row>
    <row r="70" spans="1:11" ht="16.5">
      <c r="A70" s="34"/>
      <c r="B70" s="29"/>
      <c r="C70" s="30"/>
      <c r="D70" s="30"/>
      <c r="E70" s="30"/>
      <c r="F70" s="35"/>
      <c r="G70" s="36"/>
      <c r="H70" s="32"/>
      <c r="I70" s="32"/>
      <c r="J70" s="32"/>
    </row>
    <row r="71" spans="1:11" ht="16.5">
      <c r="A71" s="34"/>
      <c r="B71" s="29" t="s">
        <v>75</v>
      </c>
      <c r="C71" s="30"/>
      <c r="D71" s="30"/>
      <c r="E71" s="30"/>
      <c r="F71" s="35"/>
      <c r="G71" s="36"/>
      <c r="H71" s="32"/>
      <c r="I71" s="32"/>
      <c r="J71" s="32"/>
    </row>
    <row r="72" spans="1:11" ht="16.5">
      <c r="A72" s="14">
        <v>1</v>
      </c>
      <c r="B72" s="13" t="s">
        <v>76</v>
      </c>
      <c r="C72" s="20" t="s">
        <v>77</v>
      </c>
      <c r="D72" s="46">
        <v>190</v>
      </c>
      <c r="E72" s="20" t="s">
        <v>78</v>
      </c>
      <c r="F72" s="47">
        <v>90000</v>
      </c>
      <c r="G72" s="25">
        <v>90000</v>
      </c>
      <c r="H72" s="22">
        <v>2500</v>
      </c>
      <c r="I72" s="22">
        <v>1090</v>
      </c>
      <c r="J72" s="22">
        <f>SUM(H72:I72)</f>
        <v>3590</v>
      </c>
      <c r="K72" s="5"/>
    </row>
    <row r="73" spans="1:11" ht="16.5">
      <c r="A73" s="14"/>
      <c r="B73" s="13" t="s">
        <v>4</v>
      </c>
      <c r="C73" s="20"/>
      <c r="D73" s="46"/>
      <c r="E73" s="20"/>
      <c r="F73" s="47"/>
      <c r="G73" s="25"/>
      <c r="H73" s="22">
        <f t="shared" ref="H73:J73" si="9">SUM(H72)</f>
        <v>2500</v>
      </c>
      <c r="I73" s="22">
        <f t="shared" si="9"/>
        <v>1090</v>
      </c>
      <c r="J73" s="22">
        <f t="shared" si="9"/>
        <v>3590</v>
      </c>
      <c r="K73" s="5"/>
    </row>
    <row r="74" spans="1:11" ht="16.5">
      <c r="A74" s="34"/>
      <c r="B74" s="29"/>
      <c r="C74" s="30"/>
      <c r="D74" s="48"/>
      <c r="E74" s="30"/>
      <c r="F74" s="49"/>
      <c r="G74" s="36"/>
      <c r="H74" s="32"/>
      <c r="I74" s="32"/>
      <c r="J74" s="32"/>
      <c r="K74" s="5"/>
    </row>
    <row r="75" spans="1:11" ht="16.5">
      <c r="A75" s="34"/>
      <c r="B75" s="29"/>
      <c r="C75" s="30"/>
      <c r="D75" s="48"/>
      <c r="E75" s="30"/>
      <c r="F75" s="49"/>
      <c r="G75" s="36"/>
      <c r="H75" s="32"/>
      <c r="I75" s="32"/>
      <c r="J75" s="32"/>
      <c r="K75" s="5"/>
    </row>
    <row r="76" spans="1:11" ht="16.5">
      <c r="A76" s="34"/>
      <c r="B76" s="29" t="s">
        <v>79</v>
      </c>
      <c r="C76" s="30"/>
      <c r="D76" s="48"/>
      <c r="E76" s="30"/>
      <c r="F76" s="49"/>
      <c r="G76" s="36"/>
      <c r="H76" s="32"/>
      <c r="I76" s="32"/>
      <c r="J76" s="32"/>
      <c r="K76" s="5"/>
    </row>
    <row r="77" spans="1:11" ht="16.5">
      <c r="A77" s="14">
        <v>1</v>
      </c>
      <c r="B77" s="13" t="s">
        <v>79</v>
      </c>
      <c r="C77" s="20" t="s">
        <v>80</v>
      </c>
      <c r="D77" s="46">
        <v>191</v>
      </c>
      <c r="E77" s="20" t="s">
        <v>78</v>
      </c>
      <c r="F77" s="47">
        <v>100000</v>
      </c>
      <c r="G77" s="25">
        <v>100000</v>
      </c>
      <c r="H77" s="22">
        <v>2941</v>
      </c>
      <c r="I77" s="22">
        <v>1211</v>
      </c>
      <c r="J77" s="22">
        <f>SUM(H77:I77)</f>
        <v>4152</v>
      </c>
      <c r="K77" s="5"/>
    </row>
    <row r="78" spans="1:11" ht="16.5">
      <c r="A78" s="14"/>
      <c r="B78" s="13" t="s">
        <v>4</v>
      </c>
      <c r="C78" s="20"/>
      <c r="D78" s="46"/>
      <c r="E78" s="20"/>
      <c r="F78" s="47"/>
      <c r="G78" s="25"/>
      <c r="H78" s="22">
        <f t="shared" ref="H78:J78" si="10">SUM(H77)</f>
        <v>2941</v>
      </c>
      <c r="I78" s="22">
        <f t="shared" si="10"/>
        <v>1211</v>
      </c>
      <c r="J78" s="22">
        <f t="shared" si="10"/>
        <v>4152</v>
      </c>
      <c r="K78" s="5"/>
    </row>
    <row r="79" spans="1:11" ht="16.5">
      <c r="A79" s="34"/>
      <c r="B79" s="29"/>
      <c r="C79" s="30"/>
      <c r="D79" s="48"/>
      <c r="E79" s="30"/>
      <c r="F79" s="49"/>
      <c r="G79" s="36"/>
      <c r="H79" s="32"/>
      <c r="I79" s="32"/>
      <c r="J79" s="32"/>
      <c r="K79" s="5"/>
    </row>
    <row r="80" spans="1:11" ht="16.5">
      <c r="A80" s="34"/>
      <c r="B80" s="29" t="s">
        <v>81</v>
      </c>
      <c r="C80" s="30"/>
      <c r="D80" s="48"/>
      <c r="E80" s="30"/>
      <c r="F80" s="49"/>
      <c r="G80" s="36"/>
      <c r="H80" s="32"/>
      <c r="I80" s="32"/>
      <c r="J80" s="32"/>
      <c r="K80" s="5"/>
    </row>
    <row r="81" spans="1:11" ht="16.5">
      <c r="A81" s="14">
        <v>1</v>
      </c>
      <c r="B81" s="13" t="s">
        <v>81</v>
      </c>
      <c r="C81" s="20" t="s">
        <v>82</v>
      </c>
      <c r="D81" s="46">
        <v>192</v>
      </c>
      <c r="E81" s="20" t="s">
        <v>78</v>
      </c>
      <c r="F81" s="47">
        <v>200000</v>
      </c>
      <c r="G81" s="25">
        <v>200000</v>
      </c>
      <c r="H81" s="22">
        <v>5556</v>
      </c>
      <c r="I81" s="22">
        <v>2422</v>
      </c>
      <c r="J81" s="22">
        <f>SUM(H81:I81)</f>
        <v>7978</v>
      </c>
      <c r="K81" s="5"/>
    </row>
    <row r="82" spans="1:11" ht="16.5">
      <c r="A82" s="14"/>
      <c r="B82" s="13" t="s">
        <v>4</v>
      </c>
      <c r="C82" s="20"/>
      <c r="D82" s="46"/>
      <c r="E82" s="20"/>
      <c r="F82" s="47"/>
      <c r="G82" s="25"/>
      <c r="H82" s="22">
        <f t="shared" ref="H82:J82" si="11">SUM(H81)</f>
        <v>5556</v>
      </c>
      <c r="I82" s="22">
        <f t="shared" si="11"/>
        <v>2422</v>
      </c>
      <c r="J82" s="22">
        <f t="shared" si="11"/>
        <v>7978</v>
      </c>
      <c r="K82" s="5"/>
    </row>
    <row r="83" spans="1:11" ht="16.5">
      <c r="A83" s="34"/>
      <c r="B83" s="29"/>
      <c r="C83" s="30"/>
      <c r="D83" s="48"/>
      <c r="E83" s="30"/>
      <c r="F83" s="49"/>
      <c r="G83" s="36"/>
      <c r="H83" s="32"/>
      <c r="I83" s="32"/>
      <c r="J83" s="32"/>
      <c r="K83" s="5"/>
    </row>
    <row r="84" spans="1:11" ht="16.5">
      <c r="A84" s="34"/>
      <c r="B84" s="29"/>
      <c r="C84" s="30"/>
      <c r="D84" s="48"/>
      <c r="E84" s="30"/>
      <c r="F84" s="49"/>
      <c r="G84" s="36"/>
      <c r="H84" s="32"/>
      <c r="I84" s="32"/>
      <c r="J84" s="32"/>
      <c r="K84" s="5"/>
    </row>
    <row r="85" spans="1:11" ht="18" customHeight="1">
      <c r="A85" s="34"/>
      <c r="B85" s="29" t="s">
        <v>83</v>
      </c>
      <c r="C85" s="30"/>
      <c r="D85" s="48"/>
      <c r="E85" s="30"/>
      <c r="F85" s="49"/>
      <c r="G85" s="36"/>
      <c r="H85" s="32"/>
      <c r="I85" s="32"/>
      <c r="J85" s="32"/>
      <c r="K85" s="5"/>
    </row>
    <row r="86" spans="1:11" ht="16.5">
      <c r="A86" s="14">
        <v>1</v>
      </c>
      <c r="B86" s="13" t="s">
        <v>84</v>
      </c>
      <c r="C86" s="20" t="s">
        <v>85</v>
      </c>
      <c r="D86" s="46">
        <v>187</v>
      </c>
      <c r="E86" s="20" t="s">
        <v>78</v>
      </c>
      <c r="F86" s="47">
        <v>60000</v>
      </c>
      <c r="G86" s="25">
        <v>60000</v>
      </c>
      <c r="H86" s="22">
        <v>1667</v>
      </c>
      <c r="I86" s="22">
        <v>769</v>
      </c>
      <c r="J86" s="22">
        <f>SUM(H86:I86)</f>
        <v>2436</v>
      </c>
      <c r="K86" s="5"/>
    </row>
    <row r="87" spans="1:11" ht="16.5">
      <c r="A87" s="14"/>
      <c r="B87" s="13" t="s">
        <v>4</v>
      </c>
      <c r="C87" s="20"/>
      <c r="D87" s="20"/>
      <c r="E87" s="20"/>
      <c r="F87" s="24"/>
      <c r="G87" s="25"/>
      <c r="H87" s="22">
        <f t="shared" ref="H87:J87" si="12">SUM(H86)</f>
        <v>1667</v>
      </c>
      <c r="I87" s="22">
        <f t="shared" si="12"/>
        <v>769</v>
      </c>
      <c r="J87" s="22">
        <f t="shared" si="12"/>
        <v>2436</v>
      </c>
    </row>
    <row r="88" spans="1:11" ht="16.5">
      <c r="A88" s="34"/>
      <c r="B88" s="29"/>
      <c r="C88" s="30"/>
      <c r="D88" s="30"/>
      <c r="E88" s="30"/>
      <c r="F88" s="35"/>
      <c r="G88" s="36"/>
      <c r="H88" s="32"/>
      <c r="I88" s="32"/>
      <c r="J88" s="32"/>
    </row>
    <row r="89" spans="1:11" ht="16.5">
      <c r="A89" s="34"/>
      <c r="B89" s="29"/>
      <c r="C89" s="30"/>
      <c r="D89" s="30"/>
      <c r="E89" s="30"/>
      <c r="F89" s="35"/>
      <c r="G89" s="36"/>
      <c r="H89" s="32"/>
      <c r="I89" s="32"/>
      <c r="J89" s="32"/>
    </row>
    <row r="90" spans="1:11" ht="16.5">
      <c r="A90" s="34"/>
      <c r="B90" s="29"/>
      <c r="C90" s="30"/>
      <c r="D90" s="30"/>
      <c r="E90" s="30"/>
      <c r="F90" s="35"/>
      <c r="G90" s="36"/>
      <c r="H90" s="32"/>
      <c r="I90" s="32"/>
      <c r="J90" s="32"/>
    </row>
    <row r="91" spans="1:11" ht="17.25" thickBot="1">
      <c r="A91" s="34"/>
      <c r="B91" s="29"/>
      <c r="C91" s="30"/>
      <c r="D91" s="30"/>
      <c r="E91" s="30"/>
      <c r="F91" s="35"/>
      <c r="G91" s="36"/>
      <c r="H91" s="32"/>
      <c r="I91" s="32"/>
      <c r="J91" s="32"/>
    </row>
    <row r="92" spans="1:11" ht="17.25" thickBot="1">
      <c r="A92" s="34"/>
      <c r="B92" s="38" t="s">
        <v>20</v>
      </c>
      <c r="C92" s="39"/>
      <c r="D92" s="39"/>
      <c r="E92" s="39"/>
      <c r="F92" s="40"/>
      <c r="G92" s="41"/>
      <c r="H92" s="42">
        <f>SUM(H6+H19+H24+H37+H47+H58+H68+H73+H78+H82+H87)</f>
        <v>109398</v>
      </c>
      <c r="I92" s="42">
        <f>SUM(I6+I19+I24+I37+I47+I58+I68+I73+I78+I82+I87)</f>
        <v>37506</v>
      </c>
      <c r="J92" s="43">
        <f>SUM(H92:I92)</f>
        <v>146904</v>
      </c>
    </row>
    <row r="93" spans="1:11">
      <c r="B93" s="2"/>
      <c r="C93" s="2"/>
      <c r="D93" s="3"/>
      <c r="E93" s="3"/>
      <c r="F93" s="3"/>
      <c r="G93" s="3"/>
    </row>
    <row r="94" spans="1:11">
      <c r="B94" s="2"/>
      <c r="C94" s="2"/>
      <c r="D94" s="3"/>
      <c r="E94" s="3"/>
      <c r="F94" s="3"/>
      <c r="G94" s="3"/>
    </row>
    <row r="95" spans="1:11" ht="18.75">
      <c r="E95" s="4"/>
      <c r="F95" s="1"/>
      <c r="G95" s="1"/>
    </row>
    <row r="96" spans="1:11">
      <c r="F96" s="1"/>
      <c r="G96" s="1"/>
    </row>
  </sheetData>
  <mergeCells count="1">
    <mergeCell ref="A1:H1"/>
  </mergeCells>
  <pageMargins left="0.19685039370078741" right="0.19685039370078741" top="0.19685039370078741" bottom="0.19685039370078741" header="0.31496062992125984" footer="0.31496062992125984"/>
  <pageSetup paperSize="9" scale="85" orientation="portrait" horizontalDpi="0" verticalDpi="0" r:id="rId1"/>
  <rowBreaks count="1" manualBreakCount="1">
    <brk id="59" max="9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5"/>
  <dimension ref="A1:K117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5.28515625" customWidth="1"/>
    <col min="5" max="5" width="8.7109375" customWidth="1"/>
    <col min="6" max="6" width="9.140625" customWidth="1"/>
    <col min="7" max="7" width="8.5703125" customWidth="1"/>
    <col min="8" max="8" width="9.28515625" customWidth="1"/>
    <col min="9" max="9" width="7.42578125" customWidth="1"/>
    <col min="10" max="10" width="8.14062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87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70834</v>
      </c>
      <c r="H5" s="19">
        <f>ROUND(F5/36,0)</f>
        <v>2083</v>
      </c>
      <c r="I5" s="17">
        <f>ROUND(G5*13%*30/365,0)</f>
        <v>757</v>
      </c>
      <c r="J5" s="17">
        <f>SUM(H5:I5)</f>
        <v>2840</v>
      </c>
    </row>
    <row r="6" spans="1:10" ht="15.75">
      <c r="A6" s="15">
        <v>2</v>
      </c>
      <c r="B6" s="14" t="s">
        <v>88</v>
      </c>
      <c r="C6" s="16" t="s">
        <v>89</v>
      </c>
      <c r="D6" s="17">
        <v>230</v>
      </c>
      <c r="E6" s="16" t="s">
        <v>38</v>
      </c>
      <c r="F6" s="18">
        <v>100000</v>
      </c>
      <c r="G6" s="18">
        <v>100000</v>
      </c>
      <c r="H6" s="19">
        <f>ROUND(F6/36,0)</f>
        <v>2778</v>
      </c>
      <c r="I6" s="17">
        <v>926</v>
      </c>
      <c r="J6" s="17">
        <f>SUM(H6:I6)</f>
        <v>3704</v>
      </c>
    </row>
    <row r="7" spans="1:10" ht="16.5">
      <c r="A7" s="15"/>
      <c r="B7" s="13" t="s">
        <v>4</v>
      </c>
      <c r="C7" s="20"/>
      <c r="D7" s="20"/>
      <c r="E7" s="20"/>
      <c r="F7" s="22">
        <f>SUM(F5:F6)</f>
        <v>175000</v>
      </c>
      <c r="G7" s="21"/>
      <c r="H7" s="22">
        <f>SUM(H5:H6)</f>
        <v>4861</v>
      </c>
      <c r="I7" s="22">
        <f>SUM(I5:I6)</f>
        <v>1683</v>
      </c>
      <c r="J7" s="22">
        <f>SUM(J5:J6)</f>
        <v>6544</v>
      </c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/>
      <c r="C9" s="30"/>
      <c r="D9" s="30"/>
      <c r="E9" s="30"/>
      <c r="F9" s="31"/>
      <c r="G9" s="31"/>
      <c r="H9" s="32"/>
      <c r="I9" s="32"/>
      <c r="J9" s="32"/>
    </row>
    <row r="10" spans="1:10" ht="16.5">
      <c r="A10" s="28"/>
      <c r="B10" s="29" t="s">
        <v>5</v>
      </c>
      <c r="C10" s="30"/>
      <c r="D10" s="30"/>
      <c r="E10" s="30"/>
      <c r="F10" s="31"/>
      <c r="G10" s="31"/>
      <c r="H10" s="33"/>
      <c r="I10" s="34"/>
      <c r="J10" s="34"/>
    </row>
    <row r="11" spans="1:10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18">
        <v>150000</v>
      </c>
      <c r="G11" s="18">
        <v>129165</v>
      </c>
      <c r="H11" s="19">
        <f>ROUND(F11/36,0)</f>
        <v>4167</v>
      </c>
      <c r="I11" s="17">
        <f t="shared" ref="I11:I20" si="0">ROUND(G11*13%*30/365,0)</f>
        <v>1380</v>
      </c>
      <c r="J11" s="17">
        <f>SUM(H11:I11)</f>
        <v>5547</v>
      </c>
    </row>
    <row r="12" spans="1:10" ht="15.75">
      <c r="A12" s="15"/>
      <c r="B12" s="14" t="s">
        <v>8</v>
      </c>
      <c r="C12" s="16" t="s">
        <v>30</v>
      </c>
      <c r="D12" s="17">
        <v>109</v>
      </c>
      <c r="E12" s="16" t="s">
        <v>38</v>
      </c>
      <c r="F12" s="18">
        <v>75000</v>
      </c>
      <c r="G12" s="23">
        <v>64585</v>
      </c>
      <c r="H12" s="19">
        <f>ROUND(F12/36,0)</f>
        <v>2083</v>
      </c>
      <c r="I12" s="17">
        <f t="shared" si="0"/>
        <v>690</v>
      </c>
      <c r="J12" s="17">
        <f t="shared" ref="J12:J20" si="1">SUM(H12:I12)</f>
        <v>2773</v>
      </c>
    </row>
    <row r="13" spans="1:10" ht="15.75">
      <c r="A13" s="15">
        <v>2</v>
      </c>
      <c r="B13" s="14" t="s">
        <v>9</v>
      </c>
      <c r="C13" s="16" t="s">
        <v>31</v>
      </c>
      <c r="D13" s="17">
        <v>122</v>
      </c>
      <c r="E13" s="16" t="s">
        <v>38</v>
      </c>
      <c r="F13" s="18">
        <v>100000</v>
      </c>
      <c r="G13" s="23">
        <v>86110</v>
      </c>
      <c r="H13" s="19">
        <f t="shared" ref="H13:H19" si="2">ROUND(F13/36,0)</f>
        <v>2778</v>
      </c>
      <c r="I13" s="17">
        <f t="shared" si="0"/>
        <v>920</v>
      </c>
      <c r="J13" s="17">
        <f t="shared" si="1"/>
        <v>3698</v>
      </c>
    </row>
    <row r="14" spans="1:10" ht="15.75">
      <c r="A14" s="15"/>
      <c r="B14" s="14" t="s">
        <v>9</v>
      </c>
      <c r="C14" s="16" t="s">
        <v>32</v>
      </c>
      <c r="D14" s="17">
        <v>123</v>
      </c>
      <c r="E14" s="16" t="s">
        <v>38</v>
      </c>
      <c r="F14" s="18">
        <v>100000</v>
      </c>
      <c r="G14" s="23">
        <v>75000</v>
      </c>
      <c r="H14" s="19">
        <f>ROUND(F14/20,0)</f>
        <v>5000</v>
      </c>
      <c r="I14" s="17">
        <f t="shared" si="0"/>
        <v>801</v>
      </c>
      <c r="J14" s="17">
        <f t="shared" si="1"/>
        <v>5801</v>
      </c>
    </row>
    <row r="15" spans="1:10" ht="15.75">
      <c r="A15" s="15"/>
      <c r="B15" s="14" t="s">
        <v>9</v>
      </c>
      <c r="C15" s="16" t="s">
        <v>90</v>
      </c>
      <c r="D15" s="17">
        <v>213</v>
      </c>
      <c r="E15" s="16" t="s">
        <v>38</v>
      </c>
      <c r="F15" s="18">
        <v>90000</v>
      </c>
      <c r="G15" s="23">
        <v>90000</v>
      </c>
      <c r="H15" s="19">
        <f>ROUND(F15/36,0)</f>
        <v>2500</v>
      </c>
      <c r="I15" s="17">
        <v>1218</v>
      </c>
      <c r="J15" s="17">
        <f t="shared" ref="J15" si="3">SUM(H15:I15)</f>
        <v>3718</v>
      </c>
    </row>
    <row r="16" spans="1:10" ht="15.75">
      <c r="A16" s="15">
        <v>3</v>
      </c>
      <c r="B16" s="14" t="s">
        <v>6</v>
      </c>
      <c r="C16" s="16" t="s">
        <v>33</v>
      </c>
      <c r="D16" s="17">
        <v>136</v>
      </c>
      <c r="E16" s="16" t="s">
        <v>38</v>
      </c>
      <c r="F16" s="18">
        <v>45000</v>
      </c>
      <c r="G16" s="23">
        <v>40000</v>
      </c>
      <c r="H16" s="19">
        <f t="shared" si="2"/>
        <v>1250</v>
      </c>
      <c r="I16" s="17">
        <f t="shared" si="0"/>
        <v>427</v>
      </c>
      <c r="J16" s="17">
        <f t="shared" si="1"/>
        <v>1677</v>
      </c>
    </row>
    <row r="17" spans="1:10" ht="15.75">
      <c r="A17" s="15">
        <v>4</v>
      </c>
      <c r="B17" s="14" t="s">
        <v>7</v>
      </c>
      <c r="C17" s="16" t="s">
        <v>34</v>
      </c>
      <c r="D17" s="17">
        <v>143</v>
      </c>
      <c r="E17" s="16" t="s">
        <v>38</v>
      </c>
      <c r="F17" s="18">
        <v>100000</v>
      </c>
      <c r="G17" s="23">
        <v>91666</v>
      </c>
      <c r="H17" s="19">
        <f t="shared" si="2"/>
        <v>2778</v>
      </c>
      <c r="I17" s="17">
        <f t="shared" si="0"/>
        <v>979</v>
      </c>
      <c r="J17" s="17">
        <f t="shared" si="1"/>
        <v>3757</v>
      </c>
    </row>
    <row r="18" spans="1:10" ht="15.75">
      <c r="A18" s="15"/>
      <c r="B18" s="14" t="s">
        <v>7</v>
      </c>
      <c r="C18" s="16" t="s">
        <v>58</v>
      </c>
      <c r="D18" s="17">
        <v>144</v>
      </c>
      <c r="E18" s="16" t="s">
        <v>38</v>
      </c>
      <c r="F18" s="18">
        <v>85000</v>
      </c>
      <c r="G18" s="23">
        <v>77917</v>
      </c>
      <c r="H18" s="19">
        <f t="shared" si="2"/>
        <v>2361</v>
      </c>
      <c r="I18" s="17">
        <f t="shared" si="0"/>
        <v>833</v>
      </c>
      <c r="J18" s="17">
        <f t="shared" si="1"/>
        <v>3194</v>
      </c>
    </row>
    <row r="19" spans="1:10" ht="15.75">
      <c r="A19" s="15"/>
      <c r="B19" s="14" t="s">
        <v>7</v>
      </c>
      <c r="C19" s="16" t="s">
        <v>35</v>
      </c>
      <c r="D19" s="17">
        <v>145</v>
      </c>
      <c r="E19" s="16" t="s">
        <v>38</v>
      </c>
      <c r="F19" s="18">
        <v>90000</v>
      </c>
      <c r="G19" s="23">
        <v>82500</v>
      </c>
      <c r="H19" s="19">
        <f t="shared" si="2"/>
        <v>2500</v>
      </c>
      <c r="I19" s="17">
        <f t="shared" si="0"/>
        <v>882</v>
      </c>
      <c r="J19" s="17">
        <f t="shared" si="1"/>
        <v>3382</v>
      </c>
    </row>
    <row r="20" spans="1:10" ht="15.75">
      <c r="A20" s="15"/>
      <c r="B20" s="14" t="s">
        <v>7</v>
      </c>
      <c r="C20" s="16" t="s">
        <v>36</v>
      </c>
      <c r="D20" s="17">
        <v>146</v>
      </c>
      <c r="E20" s="16" t="s">
        <v>38</v>
      </c>
      <c r="F20" s="18">
        <v>60000</v>
      </c>
      <c r="G20" s="23">
        <v>49413</v>
      </c>
      <c r="H20" s="19">
        <f>ROUND(F20/17,0)</f>
        <v>3529</v>
      </c>
      <c r="I20" s="17">
        <f t="shared" si="0"/>
        <v>528</v>
      </c>
      <c r="J20" s="17">
        <f t="shared" si="1"/>
        <v>4057</v>
      </c>
    </row>
    <row r="21" spans="1:10" ht="16.5">
      <c r="A21" s="15"/>
      <c r="B21" s="13" t="s">
        <v>4</v>
      </c>
      <c r="C21" s="20"/>
      <c r="D21" s="20"/>
      <c r="E21" s="20"/>
      <c r="F21" s="22">
        <f>SUM(F11:F20)</f>
        <v>895000</v>
      </c>
      <c r="G21" s="25"/>
      <c r="H21" s="22">
        <f>SUM(H11:H20)</f>
        <v>28946</v>
      </c>
      <c r="I21" s="22">
        <f>SUM(I11:I20)</f>
        <v>8658</v>
      </c>
      <c r="J21" s="22">
        <f>SUM(J11:J20)</f>
        <v>37604</v>
      </c>
    </row>
    <row r="22" spans="1:10" ht="16.5">
      <c r="A22" s="28"/>
      <c r="B22" s="29"/>
      <c r="C22" s="30"/>
      <c r="D22" s="30"/>
      <c r="E22" s="30"/>
      <c r="F22" s="35"/>
      <c r="G22" s="36"/>
      <c r="H22" s="32"/>
      <c r="I22" s="32"/>
      <c r="J22" s="32"/>
    </row>
    <row r="23" spans="1:10" ht="16.5">
      <c r="A23" s="28"/>
      <c r="B23" s="29"/>
      <c r="C23" s="30"/>
      <c r="D23" s="30"/>
      <c r="E23" s="30"/>
      <c r="F23" s="35"/>
      <c r="G23" s="36"/>
      <c r="H23" s="32"/>
      <c r="I23" s="32"/>
      <c r="J23" s="32"/>
    </row>
    <row r="24" spans="1:10" ht="16.5">
      <c r="A24" s="28"/>
      <c r="B24" s="29" t="s">
        <v>10</v>
      </c>
      <c r="C24" s="30"/>
      <c r="D24" s="30"/>
      <c r="E24" s="30"/>
      <c r="F24" s="35"/>
      <c r="G24" s="36"/>
      <c r="H24" s="34"/>
      <c r="I24" s="34"/>
      <c r="J24" s="34"/>
    </row>
    <row r="25" spans="1:10" ht="15.75">
      <c r="A25" s="15">
        <v>1</v>
      </c>
      <c r="B25" s="14" t="s">
        <v>10</v>
      </c>
      <c r="C25" s="16" t="s">
        <v>37</v>
      </c>
      <c r="D25" s="26" t="s">
        <v>70</v>
      </c>
      <c r="E25" s="16" t="s">
        <v>39</v>
      </c>
      <c r="F25" s="18">
        <v>44000</v>
      </c>
      <c r="G25" s="23">
        <v>25824</v>
      </c>
      <c r="H25" s="19">
        <f>ROUND(F25/30,0)</f>
        <v>1467</v>
      </c>
      <c r="I25" s="17">
        <f>ROUND(G25*11.5%*30/365,0)</f>
        <v>244</v>
      </c>
      <c r="J25" s="17">
        <f>SUM(H25:I25)</f>
        <v>1711</v>
      </c>
    </row>
    <row r="26" spans="1:10" ht="15.75">
      <c r="A26" s="15">
        <v>2</v>
      </c>
      <c r="B26" s="14" t="s">
        <v>91</v>
      </c>
      <c r="C26" s="16" t="s">
        <v>92</v>
      </c>
      <c r="D26" s="26" t="s">
        <v>94</v>
      </c>
      <c r="E26" s="16" t="s">
        <v>38</v>
      </c>
      <c r="F26" s="18">
        <v>100000</v>
      </c>
      <c r="G26" s="23">
        <v>100000</v>
      </c>
      <c r="H26" s="19">
        <f>ROUND(F26/25,0)</f>
        <v>4000</v>
      </c>
      <c r="I26" s="17">
        <v>1532</v>
      </c>
      <c r="J26" s="17">
        <f>SUM(H26:I26)</f>
        <v>5532</v>
      </c>
    </row>
    <row r="27" spans="1:10" ht="15.75">
      <c r="A27" s="15"/>
      <c r="B27" s="14" t="s">
        <v>91</v>
      </c>
      <c r="C27" s="16" t="s">
        <v>93</v>
      </c>
      <c r="D27" s="26" t="s">
        <v>95</v>
      </c>
      <c r="E27" s="16" t="s">
        <v>38</v>
      </c>
      <c r="F27" s="18">
        <v>25000</v>
      </c>
      <c r="G27" s="23">
        <v>25000</v>
      </c>
      <c r="H27" s="19">
        <f>ROUND(F27/36,0)</f>
        <v>694</v>
      </c>
      <c r="I27" s="17">
        <v>258</v>
      </c>
      <c r="J27" s="17">
        <f>SUM(H27:I27)</f>
        <v>952</v>
      </c>
    </row>
    <row r="28" spans="1:10" ht="16.5">
      <c r="A28" s="15"/>
      <c r="B28" s="13" t="s">
        <v>4</v>
      </c>
      <c r="C28" s="20"/>
      <c r="D28" s="20"/>
      <c r="E28" s="20"/>
      <c r="F28" s="22">
        <f>SUM(F25:F27)</f>
        <v>169000</v>
      </c>
      <c r="G28" s="25"/>
      <c r="H28" s="22">
        <f>SUM(H25:H27)</f>
        <v>6161</v>
      </c>
      <c r="I28" s="22">
        <f>SUM(I25:I27)</f>
        <v>2034</v>
      </c>
      <c r="J28" s="22">
        <f>SUM(J25:J27)</f>
        <v>8195</v>
      </c>
    </row>
    <row r="29" spans="1:10" ht="16.5">
      <c r="A29" s="28"/>
      <c r="B29" s="29"/>
      <c r="C29" s="30"/>
      <c r="D29" s="30"/>
      <c r="E29" s="30"/>
      <c r="F29" s="35"/>
      <c r="G29" s="36"/>
      <c r="H29" s="32"/>
      <c r="I29" s="32"/>
      <c r="J29" s="32"/>
    </row>
    <row r="30" spans="1:10" ht="16.5">
      <c r="A30" s="28"/>
      <c r="B30" s="29"/>
      <c r="C30" s="30"/>
      <c r="D30" s="30"/>
      <c r="E30" s="30"/>
      <c r="F30" s="35"/>
      <c r="G30" s="36"/>
      <c r="H30" s="32"/>
      <c r="I30" s="32"/>
      <c r="J30" s="32"/>
    </row>
    <row r="31" spans="1:10" ht="16.5">
      <c r="A31" s="28"/>
      <c r="B31" s="29" t="s">
        <v>11</v>
      </c>
      <c r="C31" s="30"/>
      <c r="D31" s="30"/>
      <c r="E31" s="30"/>
      <c r="F31" s="35"/>
      <c r="G31" s="36"/>
      <c r="H31" s="34"/>
      <c r="I31" s="34"/>
      <c r="J31" s="34"/>
    </row>
    <row r="32" spans="1:10" ht="15.75">
      <c r="A32" s="15">
        <v>1</v>
      </c>
      <c r="B32" s="14" t="s">
        <v>12</v>
      </c>
      <c r="C32" s="16" t="s">
        <v>40</v>
      </c>
      <c r="D32" s="19">
        <v>110</v>
      </c>
      <c r="E32" s="16" t="s">
        <v>38</v>
      </c>
      <c r="F32" s="18">
        <v>175000</v>
      </c>
      <c r="G32" s="23">
        <v>150695</v>
      </c>
      <c r="H32" s="19">
        <f t="shared" ref="H32:H39" si="4">ROUND(F32/36,0)</f>
        <v>4861</v>
      </c>
      <c r="I32" s="17">
        <f t="shared" ref="I32:I39" si="5">ROUND(G32*13%*30/365,0)</f>
        <v>1610</v>
      </c>
      <c r="J32" s="17">
        <f t="shared" ref="J32:J39" si="6">SUM(H32:I32)</f>
        <v>6471</v>
      </c>
    </row>
    <row r="33" spans="1:10" ht="15.75">
      <c r="A33" s="15"/>
      <c r="B33" s="14" t="s">
        <v>12</v>
      </c>
      <c r="C33" s="16" t="s">
        <v>41</v>
      </c>
      <c r="D33" s="19">
        <v>111</v>
      </c>
      <c r="E33" s="16" t="s">
        <v>38</v>
      </c>
      <c r="F33" s="18">
        <v>165000</v>
      </c>
      <c r="G33" s="23">
        <v>142085</v>
      </c>
      <c r="H33" s="19">
        <f t="shared" si="4"/>
        <v>4583</v>
      </c>
      <c r="I33" s="17">
        <f t="shared" si="5"/>
        <v>1518</v>
      </c>
      <c r="J33" s="17">
        <f t="shared" si="6"/>
        <v>6101</v>
      </c>
    </row>
    <row r="34" spans="1:10" ht="15.75">
      <c r="A34" s="15">
        <v>2</v>
      </c>
      <c r="B34" s="14" t="s">
        <v>11</v>
      </c>
      <c r="C34" s="16" t="s">
        <v>42</v>
      </c>
      <c r="D34" s="19">
        <v>112</v>
      </c>
      <c r="E34" s="16" t="s">
        <v>38</v>
      </c>
      <c r="F34" s="18">
        <v>125000</v>
      </c>
      <c r="G34" s="23">
        <v>107640</v>
      </c>
      <c r="H34" s="19">
        <f t="shared" si="4"/>
        <v>3472</v>
      </c>
      <c r="I34" s="17">
        <f t="shared" si="5"/>
        <v>1150</v>
      </c>
      <c r="J34" s="17">
        <f t="shared" si="6"/>
        <v>4622</v>
      </c>
    </row>
    <row r="35" spans="1:10" ht="15.75">
      <c r="A35" s="15"/>
      <c r="B35" s="14" t="s">
        <v>11</v>
      </c>
      <c r="C35" s="16" t="s">
        <v>43</v>
      </c>
      <c r="D35" s="19">
        <v>113</v>
      </c>
      <c r="E35" s="16" t="s">
        <v>38</v>
      </c>
      <c r="F35" s="18">
        <v>100000</v>
      </c>
      <c r="G35" s="23">
        <v>86110</v>
      </c>
      <c r="H35" s="19">
        <f t="shared" si="4"/>
        <v>2778</v>
      </c>
      <c r="I35" s="17">
        <f t="shared" si="5"/>
        <v>920</v>
      </c>
      <c r="J35" s="17">
        <f t="shared" si="6"/>
        <v>3698</v>
      </c>
    </row>
    <row r="36" spans="1:10" ht="15.75">
      <c r="A36" s="15"/>
      <c r="B36" s="14" t="s">
        <v>11</v>
      </c>
      <c r="C36" s="16" t="s">
        <v>44</v>
      </c>
      <c r="D36" s="19">
        <v>114</v>
      </c>
      <c r="E36" s="16" t="s">
        <v>38</v>
      </c>
      <c r="F36" s="18">
        <v>40000</v>
      </c>
      <c r="G36" s="23">
        <v>30910</v>
      </c>
      <c r="H36" s="19">
        <f>ROUND(F36/22,0)</f>
        <v>1818</v>
      </c>
      <c r="I36" s="17">
        <f t="shared" si="5"/>
        <v>330</v>
      </c>
      <c r="J36" s="17">
        <f t="shared" si="6"/>
        <v>2148</v>
      </c>
    </row>
    <row r="37" spans="1:10" ht="15.75">
      <c r="A37" s="15"/>
      <c r="B37" s="14" t="s">
        <v>11</v>
      </c>
      <c r="C37" s="16" t="s">
        <v>45</v>
      </c>
      <c r="D37" s="19">
        <v>116</v>
      </c>
      <c r="E37" s="16" t="s">
        <v>38</v>
      </c>
      <c r="F37" s="18">
        <v>125000</v>
      </c>
      <c r="G37" s="23">
        <v>107640</v>
      </c>
      <c r="H37" s="19">
        <f>ROUND(F37/36,0)</f>
        <v>3472</v>
      </c>
      <c r="I37" s="17">
        <f>ROUND(G37*13%*30/365,0)</f>
        <v>1150</v>
      </c>
      <c r="J37" s="17">
        <f>SUM(H37:I37)</f>
        <v>4622</v>
      </c>
    </row>
    <row r="38" spans="1:10" ht="15.75">
      <c r="A38" s="15"/>
      <c r="B38" s="14" t="s">
        <v>11</v>
      </c>
      <c r="C38" s="16" t="s">
        <v>47</v>
      </c>
      <c r="D38" s="19">
        <v>124</v>
      </c>
      <c r="E38" s="16" t="s">
        <v>38</v>
      </c>
      <c r="F38" s="18">
        <v>50000</v>
      </c>
      <c r="G38" s="23">
        <v>43055</v>
      </c>
      <c r="H38" s="19">
        <f>ROUND(F38/36,0)</f>
        <v>1389</v>
      </c>
      <c r="I38" s="17">
        <f>ROUND(G38*13%*30/365,0)</f>
        <v>460</v>
      </c>
      <c r="J38" s="17">
        <f>SUM(H38:I38)</f>
        <v>1849</v>
      </c>
    </row>
    <row r="39" spans="1:10" ht="15.75">
      <c r="A39" s="15">
        <v>3</v>
      </c>
      <c r="B39" s="14" t="s">
        <v>13</v>
      </c>
      <c r="C39" s="16" t="s">
        <v>46</v>
      </c>
      <c r="D39" s="19">
        <v>117</v>
      </c>
      <c r="E39" s="16" t="s">
        <v>38</v>
      </c>
      <c r="F39" s="18">
        <v>100000</v>
      </c>
      <c r="G39" s="23">
        <v>86110</v>
      </c>
      <c r="H39" s="19">
        <f t="shared" si="4"/>
        <v>2778</v>
      </c>
      <c r="I39" s="17">
        <f t="shared" si="5"/>
        <v>920</v>
      </c>
      <c r="J39" s="17">
        <f t="shared" si="6"/>
        <v>3698</v>
      </c>
    </row>
    <row r="40" spans="1:10" ht="15.75">
      <c r="A40" s="15">
        <v>4</v>
      </c>
      <c r="B40" s="14" t="s">
        <v>73</v>
      </c>
      <c r="C40" s="16" t="s">
        <v>74</v>
      </c>
      <c r="D40" s="19">
        <v>203</v>
      </c>
      <c r="E40" s="16" t="s">
        <v>38</v>
      </c>
      <c r="F40" s="18">
        <v>95000</v>
      </c>
      <c r="G40" s="23">
        <v>92361</v>
      </c>
      <c r="H40" s="19">
        <f>ROUND(F40/36,0)</f>
        <v>2639</v>
      </c>
      <c r="I40" s="17">
        <f>ROUND(G40*13%*30/365,0)</f>
        <v>987</v>
      </c>
      <c r="J40" s="17">
        <f>SUM(H40:I40)</f>
        <v>3626</v>
      </c>
    </row>
    <row r="41" spans="1:10" ht="15.75">
      <c r="A41" s="15"/>
      <c r="B41" s="14" t="s">
        <v>73</v>
      </c>
      <c r="C41" s="16" t="s">
        <v>96</v>
      </c>
      <c r="D41" s="19">
        <v>221</v>
      </c>
      <c r="E41" s="16" t="s">
        <v>38</v>
      </c>
      <c r="F41" s="18">
        <v>100000</v>
      </c>
      <c r="G41" s="23">
        <v>100000</v>
      </c>
      <c r="H41" s="19">
        <f>ROUND(F41/36,0)</f>
        <v>2778</v>
      </c>
      <c r="I41" s="17">
        <v>1033</v>
      </c>
      <c r="J41" s="17">
        <f>SUM(H41:I41)</f>
        <v>3811</v>
      </c>
    </row>
    <row r="42" spans="1:10" ht="16.5">
      <c r="A42" s="15"/>
      <c r="B42" s="13" t="s">
        <v>4</v>
      </c>
      <c r="C42" s="20"/>
      <c r="D42" s="20"/>
      <c r="E42" s="20"/>
      <c r="F42" s="22">
        <f>SUM(F32:F41)</f>
        <v>1075000</v>
      </c>
      <c r="G42" s="25"/>
      <c r="H42" s="22">
        <f>SUM(H32:H41)</f>
        <v>30568</v>
      </c>
      <c r="I42" s="22">
        <f>SUM(I32:I41)</f>
        <v>10078</v>
      </c>
      <c r="J42" s="22">
        <f>SUM(J32:J41)</f>
        <v>40646</v>
      </c>
    </row>
    <row r="43" spans="1:10" ht="16.5">
      <c r="A43" s="28"/>
      <c r="B43" s="29"/>
      <c r="C43" s="30"/>
      <c r="D43" s="30"/>
      <c r="E43" s="30"/>
      <c r="F43" s="35"/>
      <c r="G43" s="36"/>
      <c r="H43" s="32"/>
      <c r="I43" s="32"/>
      <c r="J43" s="32"/>
    </row>
    <row r="44" spans="1:10" ht="16.5">
      <c r="A44" s="28"/>
      <c r="B44" s="29"/>
      <c r="C44" s="30"/>
      <c r="D44" s="30"/>
      <c r="E44" s="30"/>
      <c r="F44" s="35"/>
      <c r="G44" s="36"/>
      <c r="H44" s="32"/>
      <c r="I44" s="32"/>
      <c r="J44" s="32"/>
    </row>
    <row r="45" spans="1:10" ht="16.5">
      <c r="A45" s="28"/>
      <c r="B45" s="29" t="s">
        <v>14</v>
      </c>
      <c r="C45" s="30"/>
      <c r="D45" s="30"/>
      <c r="E45" s="30"/>
      <c r="F45" s="35"/>
      <c r="G45" s="36"/>
      <c r="H45" s="34"/>
      <c r="I45" s="34"/>
      <c r="J45" s="34"/>
    </row>
    <row r="46" spans="1:10" ht="15.75">
      <c r="A46" s="15">
        <v>1</v>
      </c>
      <c r="B46" s="14" t="s">
        <v>14</v>
      </c>
      <c r="C46" s="16" t="s">
        <v>48</v>
      </c>
      <c r="D46" s="17">
        <v>138</v>
      </c>
      <c r="E46" s="16" t="s">
        <v>38</v>
      </c>
      <c r="F46" s="18">
        <v>100000</v>
      </c>
      <c r="G46" s="23">
        <v>88888</v>
      </c>
      <c r="H46" s="19">
        <f t="shared" ref="H46:H51" si="7">ROUND(F46/36,0)</f>
        <v>2778</v>
      </c>
      <c r="I46" s="17">
        <f t="shared" ref="I46:I51" si="8">ROUND(G46*13%*30/365,0)</f>
        <v>950</v>
      </c>
      <c r="J46" s="17">
        <f t="shared" ref="J46:J51" si="9">SUM(H46:I46)</f>
        <v>3728</v>
      </c>
    </row>
    <row r="47" spans="1:10" ht="15.75">
      <c r="A47" s="15"/>
      <c r="B47" s="14" t="s">
        <v>14</v>
      </c>
      <c r="C47" s="16" t="s">
        <v>59</v>
      </c>
      <c r="D47" s="17">
        <v>152</v>
      </c>
      <c r="E47" s="16" t="s">
        <v>38</v>
      </c>
      <c r="F47" s="18">
        <v>55000</v>
      </c>
      <c r="G47" s="23">
        <v>50416</v>
      </c>
      <c r="H47" s="19">
        <f t="shared" si="7"/>
        <v>1528</v>
      </c>
      <c r="I47" s="17">
        <v>839</v>
      </c>
      <c r="J47" s="17">
        <f t="shared" si="9"/>
        <v>2367</v>
      </c>
    </row>
    <row r="48" spans="1:10" ht="15.75">
      <c r="A48" s="27">
        <v>2</v>
      </c>
      <c r="B48" s="14" t="s">
        <v>15</v>
      </c>
      <c r="C48" s="16" t="s">
        <v>49</v>
      </c>
      <c r="D48" s="17">
        <v>175</v>
      </c>
      <c r="E48" s="16" t="s">
        <v>38</v>
      </c>
      <c r="F48" s="18">
        <v>75000</v>
      </c>
      <c r="G48" s="23">
        <v>70834</v>
      </c>
      <c r="H48" s="19">
        <f t="shared" si="7"/>
        <v>2083</v>
      </c>
      <c r="I48" s="17">
        <f t="shared" si="8"/>
        <v>757</v>
      </c>
      <c r="J48" s="17">
        <f t="shared" si="9"/>
        <v>2840</v>
      </c>
    </row>
    <row r="49" spans="1:10" ht="15.75">
      <c r="A49" s="15"/>
      <c r="B49" s="14" t="s">
        <v>15</v>
      </c>
      <c r="C49" s="16" t="s">
        <v>50</v>
      </c>
      <c r="D49" s="17">
        <v>176</v>
      </c>
      <c r="E49" s="16" t="s">
        <v>38</v>
      </c>
      <c r="F49" s="18">
        <v>50000</v>
      </c>
      <c r="G49" s="23">
        <v>47222</v>
      </c>
      <c r="H49" s="19">
        <f>ROUND(F49/36,0)</f>
        <v>1389</v>
      </c>
      <c r="I49" s="17">
        <f t="shared" si="8"/>
        <v>505</v>
      </c>
      <c r="J49" s="17">
        <f t="shared" si="9"/>
        <v>1894</v>
      </c>
    </row>
    <row r="50" spans="1:10" ht="15.75">
      <c r="A50" s="15"/>
      <c r="B50" s="14" t="s">
        <v>15</v>
      </c>
      <c r="C50" s="16" t="s">
        <v>51</v>
      </c>
      <c r="D50" s="17">
        <v>177</v>
      </c>
      <c r="E50" s="16" t="s">
        <v>38</v>
      </c>
      <c r="F50" s="18">
        <v>70000</v>
      </c>
      <c r="G50" s="23">
        <v>66112</v>
      </c>
      <c r="H50" s="19">
        <f t="shared" si="7"/>
        <v>1944</v>
      </c>
      <c r="I50" s="17">
        <f t="shared" si="8"/>
        <v>706</v>
      </c>
      <c r="J50" s="17">
        <f t="shared" si="9"/>
        <v>2650</v>
      </c>
    </row>
    <row r="51" spans="1:10" ht="15.75">
      <c r="A51" s="15"/>
      <c r="B51" s="14" t="s">
        <v>15</v>
      </c>
      <c r="C51" s="16" t="s">
        <v>52</v>
      </c>
      <c r="D51" s="17">
        <v>178</v>
      </c>
      <c r="E51" s="16" t="s">
        <v>38</v>
      </c>
      <c r="F51" s="18">
        <v>95000</v>
      </c>
      <c r="G51" s="23">
        <v>89722</v>
      </c>
      <c r="H51" s="19">
        <f t="shared" si="7"/>
        <v>2639</v>
      </c>
      <c r="I51" s="17">
        <f t="shared" si="8"/>
        <v>959</v>
      </c>
      <c r="J51" s="17">
        <f t="shared" si="9"/>
        <v>3598</v>
      </c>
    </row>
    <row r="52" spans="1:10" ht="15.75">
      <c r="A52" s="15">
        <v>3</v>
      </c>
      <c r="B52" s="14" t="s">
        <v>97</v>
      </c>
      <c r="C52" s="16" t="s">
        <v>98</v>
      </c>
      <c r="D52" s="17">
        <v>205</v>
      </c>
      <c r="E52" s="16" t="s">
        <v>38</v>
      </c>
      <c r="F52" s="18">
        <v>100000</v>
      </c>
      <c r="G52" s="23">
        <v>100000</v>
      </c>
      <c r="H52" s="19">
        <f t="shared" ref="H52:H53" si="10">ROUND(F52/36,0)</f>
        <v>2778</v>
      </c>
      <c r="I52" s="17">
        <v>1745</v>
      </c>
      <c r="J52" s="17">
        <f t="shared" ref="J52:J53" si="11">SUM(H52:I52)</f>
        <v>4523</v>
      </c>
    </row>
    <row r="53" spans="1:10" ht="15.75">
      <c r="A53" s="15"/>
      <c r="B53" s="14" t="s">
        <v>97</v>
      </c>
      <c r="C53" s="16" t="s">
        <v>99</v>
      </c>
      <c r="D53" s="17">
        <v>206</v>
      </c>
      <c r="E53" s="16" t="s">
        <v>38</v>
      </c>
      <c r="F53" s="18">
        <v>130000</v>
      </c>
      <c r="G53" s="23">
        <v>130000</v>
      </c>
      <c r="H53" s="19">
        <f t="shared" si="10"/>
        <v>3611</v>
      </c>
      <c r="I53" s="17">
        <v>2222</v>
      </c>
      <c r="J53" s="17">
        <f t="shared" si="11"/>
        <v>5833</v>
      </c>
    </row>
    <row r="54" spans="1:10" ht="16.5">
      <c r="A54" s="14"/>
      <c r="B54" s="13" t="s">
        <v>4</v>
      </c>
      <c r="C54" s="20"/>
      <c r="D54" s="20"/>
      <c r="E54" s="20"/>
      <c r="F54" s="22">
        <f>SUM(F46:F53)</f>
        <v>675000</v>
      </c>
      <c r="G54" s="25"/>
      <c r="H54" s="22">
        <f>SUM(H46:H53)</f>
        <v>18750</v>
      </c>
      <c r="I54" s="22">
        <f>SUM(I46:I53)</f>
        <v>8683</v>
      </c>
      <c r="J54" s="22">
        <f>SUM(J46:J53)</f>
        <v>27433</v>
      </c>
    </row>
    <row r="55" spans="1:10" ht="16.5">
      <c r="A55" s="34"/>
      <c r="B55" s="29"/>
      <c r="C55" s="30"/>
      <c r="D55" s="30"/>
      <c r="E55" s="30"/>
      <c r="F55" s="35"/>
      <c r="G55" s="36"/>
      <c r="H55" s="32"/>
      <c r="I55" s="32"/>
      <c r="J55" s="32"/>
    </row>
    <row r="56" spans="1:10" ht="16.5">
      <c r="A56" s="34"/>
      <c r="B56" s="29"/>
      <c r="C56" s="30"/>
      <c r="D56" s="30"/>
      <c r="E56" s="30"/>
      <c r="F56" s="35"/>
      <c r="G56" s="36"/>
      <c r="H56" s="32"/>
      <c r="I56" s="32"/>
      <c r="J56" s="32"/>
    </row>
    <row r="57" spans="1:10" ht="16.5">
      <c r="A57" s="34"/>
      <c r="B57" s="29" t="s">
        <v>16</v>
      </c>
      <c r="C57" s="30"/>
      <c r="D57" s="30"/>
      <c r="E57" s="30"/>
      <c r="F57" s="35"/>
      <c r="G57" s="36"/>
      <c r="H57" s="32"/>
      <c r="I57" s="32"/>
      <c r="J57" s="32"/>
    </row>
    <row r="58" spans="1:10" ht="15.75">
      <c r="A58" s="14">
        <v>1</v>
      </c>
      <c r="B58" s="14" t="s">
        <v>17</v>
      </c>
      <c r="C58" s="16" t="s">
        <v>69</v>
      </c>
      <c r="D58" s="17">
        <v>142</v>
      </c>
      <c r="E58" s="16" t="s">
        <v>38</v>
      </c>
      <c r="F58" s="18">
        <v>140000</v>
      </c>
      <c r="G58" s="23">
        <v>128333</v>
      </c>
      <c r="H58" s="19">
        <f t="shared" ref="H58:H64" si="12">ROUND(F58/36,0)</f>
        <v>3889</v>
      </c>
      <c r="I58" s="17">
        <f t="shared" ref="I58:I64" si="13">ROUND(G58*13%*30/365,0)</f>
        <v>1371</v>
      </c>
      <c r="J58" s="17">
        <f t="shared" ref="J58:J64" si="14">SUM(H58:I58)</f>
        <v>5260</v>
      </c>
    </row>
    <row r="59" spans="1:10" ht="15.75">
      <c r="A59" s="14">
        <v>2</v>
      </c>
      <c r="B59" s="14" t="s">
        <v>62</v>
      </c>
      <c r="C59" s="16" t="s">
        <v>61</v>
      </c>
      <c r="D59" s="17">
        <v>188</v>
      </c>
      <c r="E59" s="16" t="s">
        <v>38</v>
      </c>
      <c r="F59" s="18">
        <v>100000</v>
      </c>
      <c r="G59" s="23">
        <v>97222</v>
      </c>
      <c r="H59" s="19">
        <f t="shared" si="12"/>
        <v>2778</v>
      </c>
      <c r="I59" s="17">
        <f t="shared" si="13"/>
        <v>1039</v>
      </c>
      <c r="J59" s="17">
        <f t="shared" si="14"/>
        <v>3817</v>
      </c>
    </row>
    <row r="60" spans="1:10" ht="15.75">
      <c r="A60" s="14"/>
      <c r="B60" s="14" t="s">
        <v>62</v>
      </c>
      <c r="C60" s="16" t="s">
        <v>63</v>
      </c>
      <c r="D60" s="17">
        <v>189</v>
      </c>
      <c r="E60" s="16" t="s">
        <v>38</v>
      </c>
      <c r="F60" s="18">
        <v>100000</v>
      </c>
      <c r="G60" s="23">
        <v>97222</v>
      </c>
      <c r="H60" s="19">
        <f t="shared" si="12"/>
        <v>2778</v>
      </c>
      <c r="I60" s="17">
        <f t="shared" si="13"/>
        <v>1039</v>
      </c>
      <c r="J60" s="17">
        <f t="shared" si="14"/>
        <v>3817</v>
      </c>
    </row>
    <row r="61" spans="1:10" ht="15.75">
      <c r="A61" s="14"/>
      <c r="B61" s="14" t="s">
        <v>62</v>
      </c>
      <c r="C61" s="16" t="s">
        <v>64</v>
      </c>
      <c r="D61" s="17">
        <v>193</v>
      </c>
      <c r="E61" s="16" t="s">
        <v>38</v>
      </c>
      <c r="F61" s="18">
        <v>40000</v>
      </c>
      <c r="G61" s="23">
        <v>38889</v>
      </c>
      <c r="H61" s="19">
        <f t="shared" si="12"/>
        <v>1111</v>
      </c>
      <c r="I61" s="17">
        <f t="shared" si="13"/>
        <v>416</v>
      </c>
      <c r="J61" s="17">
        <f t="shared" si="14"/>
        <v>1527</v>
      </c>
    </row>
    <row r="62" spans="1:10" ht="15.75">
      <c r="A62" s="14"/>
      <c r="B62" s="14" t="s">
        <v>62</v>
      </c>
      <c r="C62" s="16" t="s">
        <v>65</v>
      </c>
      <c r="D62" s="17">
        <v>194</v>
      </c>
      <c r="E62" s="16" t="s">
        <v>38</v>
      </c>
      <c r="F62" s="18">
        <v>60000</v>
      </c>
      <c r="G62" s="23">
        <v>58333</v>
      </c>
      <c r="H62" s="19">
        <f t="shared" si="12"/>
        <v>1667</v>
      </c>
      <c r="I62" s="17">
        <f t="shared" si="13"/>
        <v>623</v>
      </c>
      <c r="J62" s="17">
        <f t="shared" si="14"/>
        <v>2290</v>
      </c>
    </row>
    <row r="63" spans="1:10" ht="15.75">
      <c r="A63" s="14">
        <v>3</v>
      </c>
      <c r="B63" s="14" t="s">
        <v>66</v>
      </c>
      <c r="C63" s="16" t="s">
        <v>67</v>
      </c>
      <c r="D63" s="17">
        <v>195</v>
      </c>
      <c r="E63" s="16" t="s">
        <v>38</v>
      </c>
      <c r="F63" s="18">
        <v>100000</v>
      </c>
      <c r="G63" s="23">
        <v>96000</v>
      </c>
      <c r="H63" s="19">
        <f>ROUND(F63/25,0)</f>
        <v>4000</v>
      </c>
      <c r="I63" s="17">
        <f t="shared" si="13"/>
        <v>1026</v>
      </c>
      <c r="J63" s="17">
        <f t="shared" si="14"/>
        <v>5026</v>
      </c>
    </row>
    <row r="64" spans="1:10" ht="15.75">
      <c r="A64" s="14"/>
      <c r="B64" s="14" t="s">
        <v>66</v>
      </c>
      <c r="C64" s="16" t="s">
        <v>68</v>
      </c>
      <c r="D64" s="17">
        <v>196</v>
      </c>
      <c r="E64" s="16" t="s">
        <v>38</v>
      </c>
      <c r="F64" s="18">
        <v>45000</v>
      </c>
      <c r="G64" s="23">
        <v>43750</v>
      </c>
      <c r="H64" s="19">
        <f t="shared" si="12"/>
        <v>1250</v>
      </c>
      <c r="I64" s="17">
        <f t="shared" si="13"/>
        <v>467</v>
      </c>
      <c r="J64" s="17">
        <f t="shared" si="14"/>
        <v>1717</v>
      </c>
    </row>
    <row r="65" spans="1:11" ht="15.75">
      <c r="A65" s="14">
        <v>4</v>
      </c>
      <c r="B65" s="14" t="s">
        <v>100</v>
      </c>
      <c r="C65" s="16" t="s">
        <v>101</v>
      </c>
      <c r="D65" s="17">
        <v>214</v>
      </c>
      <c r="E65" s="16" t="s">
        <v>38</v>
      </c>
      <c r="F65" s="18">
        <v>100000</v>
      </c>
      <c r="G65" s="23">
        <v>100000</v>
      </c>
      <c r="H65" s="19">
        <f t="shared" ref="H65" si="15">ROUND(F65/36,0)</f>
        <v>2778</v>
      </c>
      <c r="I65" s="17">
        <v>1353</v>
      </c>
      <c r="J65" s="17">
        <f t="shared" ref="J65" si="16">SUM(H65:I65)</f>
        <v>4131</v>
      </c>
    </row>
    <row r="66" spans="1:11" ht="16.5">
      <c r="A66" s="27"/>
      <c r="B66" s="13" t="s">
        <v>4</v>
      </c>
      <c r="C66" s="20"/>
      <c r="D66" s="20"/>
      <c r="E66" s="20"/>
      <c r="F66" s="22">
        <f>SUM(F58:F65)</f>
        <v>685000</v>
      </c>
      <c r="G66" s="25"/>
      <c r="H66" s="22">
        <f>SUM(H58:H65)</f>
        <v>20251</v>
      </c>
      <c r="I66" s="22">
        <f>SUM(I58:I65)</f>
        <v>7334</v>
      </c>
      <c r="J66" s="22">
        <f>SUM(J58:J65)</f>
        <v>27585</v>
      </c>
    </row>
    <row r="67" spans="1:11" ht="16.5">
      <c r="A67" s="37"/>
      <c r="B67" s="29"/>
      <c r="C67" s="30"/>
      <c r="D67" s="30"/>
      <c r="E67" s="30"/>
      <c r="F67" s="35"/>
      <c r="G67" s="36"/>
      <c r="H67" s="32"/>
      <c r="I67" s="32"/>
      <c r="J67" s="32"/>
    </row>
    <row r="68" spans="1:11" ht="16.5">
      <c r="A68" s="37"/>
      <c r="B68" s="29"/>
      <c r="C68" s="30"/>
      <c r="D68" s="30"/>
      <c r="E68" s="30"/>
      <c r="F68" s="35"/>
      <c r="G68" s="36"/>
      <c r="H68" s="32"/>
      <c r="I68" s="32"/>
      <c r="J68" s="32"/>
    </row>
    <row r="69" spans="1:11" ht="16.5">
      <c r="A69" s="37"/>
      <c r="B69" s="29" t="s">
        <v>18</v>
      </c>
      <c r="C69" s="30"/>
      <c r="D69" s="30"/>
      <c r="E69" s="30"/>
      <c r="F69" s="35"/>
      <c r="G69" s="36"/>
      <c r="H69" s="34"/>
      <c r="I69" s="34"/>
      <c r="J69" s="34"/>
    </row>
    <row r="70" spans="1:11" ht="15.75">
      <c r="A70" s="27">
        <v>1</v>
      </c>
      <c r="B70" s="14" t="s">
        <v>19</v>
      </c>
      <c r="C70" s="16" t="s">
        <v>60</v>
      </c>
      <c r="D70" s="17">
        <v>153</v>
      </c>
      <c r="E70" s="16" t="s">
        <v>38</v>
      </c>
      <c r="F70" s="23">
        <v>55000</v>
      </c>
      <c r="G70" s="23">
        <v>46750</v>
      </c>
      <c r="H70" s="19">
        <f>ROUND(F70/20,0)</f>
        <v>2750</v>
      </c>
      <c r="I70" s="17">
        <f t="shared" ref="I70:I71" si="17">ROUND(G70*13%*30/365,0)</f>
        <v>500</v>
      </c>
      <c r="J70" s="17">
        <f>SUM(H70:I70)</f>
        <v>3250</v>
      </c>
    </row>
    <row r="71" spans="1:11" ht="15.75">
      <c r="A71" s="27">
        <v>2</v>
      </c>
      <c r="B71" s="14" t="s">
        <v>19</v>
      </c>
      <c r="C71" s="16" t="s">
        <v>54</v>
      </c>
      <c r="D71" s="17">
        <v>154</v>
      </c>
      <c r="E71" s="16" t="s">
        <v>38</v>
      </c>
      <c r="F71" s="23">
        <v>85000</v>
      </c>
      <c r="G71" s="23">
        <v>73408</v>
      </c>
      <c r="H71" s="19">
        <f>ROUND(F71/22,0)</f>
        <v>3864</v>
      </c>
      <c r="I71" s="17">
        <f t="shared" si="17"/>
        <v>784</v>
      </c>
      <c r="J71" s="17">
        <f>SUM(H71:I71)</f>
        <v>4648</v>
      </c>
    </row>
    <row r="72" spans="1:11" ht="15.75">
      <c r="A72" s="27">
        <v>3</v>
      </c>
      <c r="B72" s="14" t="s">
        <v>71</v>
      </c>
      <c r="C72" s="16" t="s">
        <v>72</v>
      </c>
      <c r="D72" s="17">
        <v>197</v>
      </c>
      <c r="E72" s="16" t="s">
        <v>38</v>
      </c>
      <c r="F72" s="23">
        <v>90000</v>
      </c>
      <c r="G72" s="23">
        <v>37749</v>
      </c>
      <c r="H72" s="19">
        <f>ROUND(F72/36,0)</f>
        <v>2500</v>
      </c>
      <c r="I72" s="17">
        <v>296</v>
      </c>
      <c r="J72" s="17">
        <f t="shared" ref="J72" si="18">SUM(H72:I72)</f>
        <v>2796</v>
      </c>
    </row>
    <row r="73" spans="1:11" ht="16.5">
      <c r="A73" s="14"/>
      <c r="B73" s="13" t="s">
        <v>4</v>
      </c>
      <c r="C73" s="20"/>
      <c r="D73" s="20"/>
      <c r="E73" s="20"/>
      <c r="F73" s="22">
        <f>SUM(F70:F72)</f>
        <v>230000</v>
      </c>
      <c r="G73" s="25"/>
      <c r="H73" s="22">
        <f>SUM(H70:H72)</f>
        <v>9114</v>
      </c>
      <c r="I73" s="22">
        <f>SUM(I70:I72)</f>
        <v>1580</v>
      </c>
      <c r="J73" s="22">
        <f>SUM(J70:J72)</f>
        <v>10694</v>
      </c>
    </row>
    <row r="74" spans="1:11" ht="16.5">
      <c r="A74" s="34"/>
      <c r="B74" s="29"/>
      <c r="C74" s="30"/>
      <c r="D74" s="30"/>
      <c r="E74" s="30"/>
      <c r="F74" s="35"/>
      <c r="G74" s="36"/>
      <c r="H74" s="32"/>
      <c r="I74" s="32"/>
      <c r="J74" s="32"/>
    </row>
    <row r="75" spans="1:11" ht="16.5">
      <c r="A75" s="34"/>
      <c r="B75" s="29"/>
      <c r="C75" s="30"/>
      <c r="D75" s="30"/>
      <c r="E75" s="30"/>
      <c r="F75" s="35"/>
      <c r="G75" s="36"/>
      <c r="H75" s="32"/>
      <c r="I75" s="32"/>
      <c r="J75" s="32"/>
    </row>
    <row r="76" spans="1:11" ht="16.5">
      <c r="A76" s="34"/>
      <c r="B76" s="29" t="s">
        <v>75</v>
      </c>
      <c r="C76" s="30"/>
      <c r="D76" s="30"/>
      <c r="E76" s="30"/>
      <c r="F76" s="35"/>
      <c r="G76" s="36"/>
      <c r="H76" s="32"/>
      <c r="I76" s="32"/>
      <c r="J76" s="32"/>
    </row>
    <row r="77" spans="1:11" ht="16.5">
      <c r="A77" s="14">
        <v>1</v>
      </c>
      <c r="B77" s="13" t="s">
        <v>76</v>
      </c>
      <c r="C77" s="20" t="s">
        <v>77</v>
      </c>
      <c r="D77" s="46">
        <v>190</v>
      </c>
      <c r="E77" s="20" t="s">
        <v>78</v>
      </c>
      <c r="F77" s="47">
        <v>90000</v>
      </c>
      <c r="G77" s="25">
        <v>87500</v>
      </c>
      <c r="H77" s="19">
        <f>ROUND(F77/36,0)</f>
        <v>2500</v>
      </c>
      <c r="I77" s="17">
        <f>ROUND(G77*13%*30/365,0)</f>
        <v>935</v>
      </c>
      <c r="J77" s="17">
        <f>SUM(H77:I77)</f>
        <v>3435</v>
      </c>
      <c r="K77" s="5"/>
    </row>
    <row r="78" spans="1:11" ht="16.5">
      <c r="A78" s="14"/>
      <c r="B78" s="13" t="s">
        <v>76</v>
      </c>
      <c r="C78" s="20" t="s">
        <v>102</v>
      </c>
      <c r="D78" s="46">
        <v>215</v>
      </c>
      <c r="E78" s="20" t="s">
        <v>78</v>
      </c>
      <c r="F78" s="47">
        <v>75000</v>
      </c>
      <c r="G78" s="25">
        <v>75000</v>
      </c>
      <c r="H78" s="19">
        <f>ROUND(F78/36,0)</f>
        <v>2083</v>
      </c>
      <c r="I78" s="17">
        <v>908</v>
      </c>
      <c r="J78" s="17">
        <f>SUM(H78:I78)</f>
        <v>2991</v>
      </c>
      <c r="K78" s="5"/>
    </row>
    <row r="79" spans="1:11" ht="16.5">
      <c r="A79" s="14"/>
      <c r="B79" s="13" t="s">
        <v>4</v>
      </c>
      <c r="C79" s="20"/>
      <c r="D79" s="46"/>
      <c r="E79" s="20"/>
      <c r="F79" s="22">
        <f>SUM(F77:F78)</f>
        <v>165000</v>
      </c>
      <c r="G79" s="25"/>
      <c r="H79" s="22">
        <f>SUM(H77:H78)</f>
        <v>4583</v>
      </c>
      <c r="I79" s="22">
        <f>SUM(I77:I78)</f>
        <v>1843</v>
      </c>
      <c r="J79" s="22">
        <f>SUM(J77:J78)</f>
        <v>6426</v>
      </c>
      <c r="K79" s="5"/>
    </row>
    <row r="80" spans="1:11" ht="16.5">
      <c r="A80" s="34"/>
      <c r="B80" s="29"/>
      <c r="C80" s="30"/>
      <c r="D80" s="48"/>
      <c r="E80" s="30"/>
      <c r="F80" s="49"/>
      <c r="G80" s="36"/>
      <c r="H80" s="32"/>
      <c r="I80" s="32"/>
      <c r="J80" s="32"/>
      <c r="K80" s="5"/>
    </row>
    <row r="81" spans="1:11" ht="16.5">
      <c r="A81" s="34"/>
      <c r="B81" s="29"/>
      <c r="C81" s="30"/>
      <c r="D81" s="48"/>
      <c r="E81" s="30"/>
      <c r="F81" s="49"/>
      <c r="G81" s="36"/>
      <c r="H81" s="32"/>
      <c r="I81" s="32"/>
      <c r="J81" s="32"/>
      <c r="K81" s="5"/>
    </row>
    <row r="82" spans="1:11" ht="16.5">
      <c r="A82" s="34"/>
      <c r="B82" s="29" t="s">
        <v>79</v>
      </c>
      <c r="C82" s="30"/>
      <c r="D82" s="48"/>
      <c r="E82" s="30"/>
      <c r="F82" s="49"/>
      <c r="G82" s="36"/>
      <c r="H82" s="32"/>
      <c r="I82" s="32"/>
      <c r="J82" s="32"/>
      <c r="K82" s="5"/>
    </row>
    <row r="83" spans="1:11" ht="16.5">
      <c r="A83" s="14">
        <v>1</v>
      </c>
      <c r="B83" s="13" t="s">
        <v>79</v>
      </c>
      <c r="C83" s="20" t="s">
        <v>80</v>
      </c>
      <c r="D83" s="46">
        <v>191</v>
      </c>
      <c r="E83" s="20" t="s">
        <v>78</v>
      </c>
      <c r="F83" s="47">
        <v>100000</v>
      </c>
      <c r="G83" s="25">
        <v>97059</v>
      </c>
      <c r="H83" s="19">
        <f>ROUND(F83/34,0)</f>
        <v>2941</v>
      </c>
      <c r="I83" s="17">
        <f>ROUND(G83*13%*30/365,0)</f>
        <v>1037</v>
      </c>
      <c r="J83" s="17">
        <f>SUM(H83:I83)</f>
        <v>3978</v>
      </c>
      <c r="K83" s="5"/>
    </row>
    <row r="84" spans="1:11" ht="16.5">
      <c r="A84" s="14"/>
      <c r="B84" s="13" t="s">
        <v>79</v>
      </c>
      <c r="C84" s="20" t="s">
        <v>104</v>
      </c>
      <c r="D84" s="46">
        <v>216</v>
      </c>
      <c r="E84" s="20" t="s">
        <v>78</v>
      </c>
      <c r="F84" s="47">
        <v>75000</v>
      </c>
      <c r="G84" s="25">
        <v>75000</v>
      </c>
      <c r="H84" s="19">
        <f>ROUND(F84/36,0)</f>
        <v>2083</v>
      </c>
      <c r="I84" s="17">
        <v>908</v>
      </c>
      <c r="J84" s="17">
        <f>SUM(H84:I84)</f>
        <v>2991</v>
      </c>
      <c r="K84" s="5"/>
    </row>
    <row r="85" spans="1:11" ht="16.5">
      <c r="A85" s="14">
        <v>2</v>
      </c>
      <c r="B85" s="13" t="s">
        <v>106</v>
      </c>
      <c r="C85" s="20" t="s">
        <v>108</v>
      </c>
      <c r="D85" s="46">
        <v>202</v>
      </c>
      <c r="E85" s="20" t="s">
        <v>78</v>
      </c>
      <c r="F85" s="47">
        <v>50000</v>
      </c>
      <c r="G85" s="25">
        <v>50000</v>
      </c>
      <c r="H85" s="19">
        <f>ROUND(F85/20,0)</f>
        <v>2500</v>
      </c>
      <c r="I85" s="17">
        <v>962</v>
      </c>
      <c r="J85" s="17">
        <f>SUM(H85:I85)</f>
        <v>3462</v>
      </c>
      <c r="K85" s="5"/>
    </row>
    <row r="86" spans="1:11" ht="16.5">
      <c r="A86" s="14">
        <v>3</v>
      </c>
      <c r="B86" s="13" t="s">
        <v>103</v>
      </c>
      <c r="C86" s="20" t="s">
        <v>107</v>
      </c>
      <c r="D86" s="46">
        <v>217</v>
      </c>
      <c r="E86" s="20" t="s">
        <v>78</v>
      </c>
      <c r="F86" s="47">
        <v>100000</v>
      </c>
      <c r="G86" s="25">
        <v>100000</v>
      </c>
      <c r="H86" s="19">
        <f>ROUND(F86/36,0)</f>
        <v>2778</v>
      </c>
      <c r="I86" s="17">
        <v>1211</v>
      </c>
      <c r="J86" s="17">
        <f>SUM(H86:I86)</f>
        <v>3989</v>
      </c>
      <c r="K86" s="5"/>
    </row>
    <row r="87" spans="1:11" ht="16.5">
      <c r="A87" s="14"/>
      <c r="B87" s="13" t="s">
        <v>103</v>
      </c>
      <c r="C87" s="20" t="s">
        <v>105</v>
      </c>
      <c r="D87" s="46">
        <v>218</v>
      </c>
      <c r="E87" s="20" t="s">
        <v>78</v>
      </c>
      <c r="F87" s="47">
        <v>100000</v>
      </c>
      <c r="G87" s="25">
        <v>100000</v>
      </c>
      <c r="H87" s="19">
        <f t="shared" ref="H87" si="19">ROUND(F87/36,0)</f>
        <v>2778</v>
      </c>
      <c r="I87" s="17">
        <v>1211</v>
      </c>
      <c r="J87" s="17">
        <f>SUM(H87:I87)</f>
        <v>3989</v>
      </c>
      <c r="K87" s="5"/>
    </row>
    <row r="88" spans="1:11" ht="16.5">
      <c r="A88" s="14"/>
      <c r="B88" s="13" t="s">
        <v>4</v>
      </c>
      <c r="C88" s="20"/>
      <c r="D88" s="46"/>
      <c r="E88" s="20"/>
      <c r="F88" s="22">
        <f>SUM(F83:F87)</f>
        <v>425000</v>
      </c>
      <c r="G88" s="25"/>
      <c r="H88" s="22">
        <f>SUM(H83:H87)</f>
        <v>13080</v>
      </c>
      <c r="I88" s="22">
        <f>SUM(I83:I87)</f>
        <v>5329</v>
      </c>
      <c r="J88" s="22">
        <f>SUM(J83:J87)</f>
        <v>18409</v>
      </c>
      <c r="K88" s="5"/>
    </row>
    <row r="89" spans="1:11" ht="16.5">
      <c r="A89" s="34"/>
      <c r="B89" s="29"/>
      <c r="C89" s="30"/>
      <c r="D89" s="48"/>
      <c r="E89" s="30"/>
      <c r="F89" s="49"/>
      <c r="G89" s="36"/>
      <c r="H89" s="32"/>
      <c r="I89" s="32"/>
      <c r="J89" s="32"/>
      <c r="K89" s="5"/>
    </row>
    <row r="90" spans="1:11" ht="16.5">
      <c r="A90" s="34"/>
      <c r="B90" s="29"/>
      <c r="C90" s="30"/>
      <c r="D90" s="48"/>
      <c r="E90" s="30"/>
      <c r="F90" s="49"/>
      <c r="G90" s="36"/>
      <c r="H90" s="32"/>
      <c r="I90" s="32"/>
      <c r="J90" s="32"/>
      <c r="K90" s="5"/>
    </row>
    <row r="91" spans="1:11" ht="16.5">
      <c r="A91" s="34"/>
      <c r="B91" s="29" t="s">
        <v>81</v>
      </c>
      <c r="C91" s="30"/>
      <c r="D91" s="48"/>
      <c r="E91" s="30"/>
      <c r="F91" s="49"/>
      <c r="G91" s="36"/>
      <c r="H91" s="32"/>
      <c r="I91" s="32"/>
      <c r="J91" s="32"/>
      <c r="K91" s="5"/>
    </row>
    <row r="92" spans="1:11" ht="16.5">
      <c r="A92" s="14">
        <v>1</v>
      </c>
      <c r="B92" s="13" t="s">
        <v>81</v>
      </c>
      <c r="C92" s="20" t="s">
        <v>82</v>
      </c>
      <c r="D92" s="46">
        <v>192</v>
      </c>
      <c r="E92" s="20" t="s">
        <v>78</v>
      </c>
      <c r="F92" s="47">
        <v>200000</v>
      </c>
      <c r="G92" s="25">
        <v>194444</v>
      </c>
      <c r="H92" s="19">
        <f t="shared" ref="H92" si="20">ROUND(F92/36,0)</f>
        <v>5556</v>
      </c>
      <c r="I92" s="17">
        <f>ROUND(G92*13%*30/365,0)</f>
        <v>2078</v>
      </c>
      <c r="J92" s="17">
        <f>SUM(H92:I92)</f>
        <v>7634</v>
      </c>
      <c r="K92" s="5"/>
    </row>
    <row r="93" spans="1:11" ht="16.5">
      <c r="A93" s="14"/>
      <c r="B93" s="13" t="s">
        <v>4</v>
      </c>
      <c r="C93" s="20"/>
      <c r="D93" s="46"/>
      <c r="E93" s="20"/>
      <c r="F93" s="22">
        <f>SUM(F92)</f>
        <v>200000</v>
      </c>
      <c r="G93" s="25"/>
      <c r="H93" s="22">
        <f t="shared" ref="H93:J93" si="21">SUM(H92)</f>
        <v>5556</v>
      </c>
      <c r="I93" s="22">
        <f t="shared" si="21"/>
        <v>2078</v>
      </c>
      <c r="J93" s="22">
        <f t="shared" si="21"/>
        <v>7634</v>
      </c>
      <c r="K93" s="5"/>
    </row>
    <row r="94" spans="1:11" ht="16.5">
      <c r="A94" s="34"/>
      <c r="B94" s="29"/>
      <c r="C94" s="30"/>
      <c r="D94" s="48"/>
      <c r="E94" s="30"/>
      <c r="F94" s="49"/>
      <c r="G94" s="36"/>
      <c r="H94" s="32"/>
      <c r="I94" s="32"/>
      <c r="J94" s="32"/>
      <c r="K94" s="5"/>
    </row>
    <row r="95" spans="1:11" ht="16.5">
      <c r="A95" s="34"/>
      <c r="B95" s="29"/>
      <c r="C95" s="30"/>
      <c r="D95" s="48"/>
      <c r="E95" s="30"/>
      <c r="F95" s="49"/>
      <c r="G95" s="36"/>
      <c r="H95" s="32"/>
      <c r="I95" s="32"/>
      <c r="J95" s="32"/>
      <c r="K95" s="5"/>
    </row>
    <row r="96" spans="1:11" ht="18" customHeight="1">
      <c r="A96" s="34"/>
      <c r="B96" s="29" t="s">
        <v>83</v>
      </c>
      <c r="C96" s="30"/>
      <c r="D96" s="48"/>
      <c r="E96" s="30"/>
      <c r="F96" s="49"/>
      <c r="G96" s="36"/>
      <c r="H96" s="32"/>
      <c r="I96" s="32"/>
      <c r="J96" s="32"/>
      <c r="K96" s="5"/>
    </row>
    <row r="97" spans="1:11" ht="16.5">
      <c r="A97" s="14">
        <v>1</v>
      </c>
      <c r="B97" s="13" t="s">
        <v>84</v>
      </c>
      <c r="C97" s="20" t="s">
        <v>85</v>
      </c>
      <c r="D97" s="46">
        <v>187</v>
      </c>
      <c r="E97" s="20" t="s">
        <v>78</v>
      </c>
      <c r="F97" s="47">
        <v>60000</v>
      </c>
      <c r="G97" s="25">
        <v>58333</v>
      </c>
      <c r="H97" s="19">
        <f t="shared" ref="H97" si="22">ROUND(F97/36,0)</f>
        <v>1667</v>
      </c>
      <c r="I97" s="17">
        <f>ROUND(G97*13%*30/365,0)</f>
        <v>623</v>
      </c>
      <c r="J97" s="17">
        <f>SUM(H97:I97)</f>
        <v>2290</v>
      </c>
      <c r="K97" s="5"/>
    </row>
    <row r="98" spans="1:11" ht="16.5">
      <c r="A98" s="14"/>
      <c r="B98" s="13" t="s">
        <v>4</v>
      </c>
      <c r="C98" s="20"/>
      <c r="D98" s="20"/>
      <c r="E98" s="20"/>
      <c r="F98" s="22">
        <f>SUM(F97)</f>
        <v>60000</v>
      </c>
      <c r="G98" s="25"/>
      <c r="H98" s="22">
        <f t="shared" ref="H98:J98" si="23">SUM(H97)</f>
        <v>1667</v>
      </c>
      <c r="I98" s="22">
        <f t="shared" si="23"/>
        <v>623</v>
      </c>
      <c r="J98" s="22">
        <f t="shared" si="23"/>
        <v>2290</v>
      </c>
    </row>
    <row r="99" spans="1:11" ht="16.5">
      <c r="A99" s="34"/>
      <c r="B99" s="29"/>
      <c r="C99" s="30"/>
      <c r="D99" s="30"/>
      <c r="E99" s="30"/>
      <c r="F99" s="35"/>
      <c r="G99" s="36"/>
      <c r="H99" s="32"/>
      <c r="I99" s="32"/>
      <c r="J99" s="32"/>
    </row>
    <row r="100" spans="1:11" ht="16.5">
      <c r="A100" s="34"/>
      <c r="B100" s="29"/>
      <c r="C100" s="30"/>
      <c r="D100" s="30"/>
      <c r="E100" s="30"/>
      <c r="F100" s="35"/>
      <c r="G100" s="36"/>
      <c r="H100" s="32"/>
      <c r="I100" s="32"/>
      <c r="J100" s="32"/>
    </row>
    <row r="101" spans="1:11" ht="16.5">
      <c r="A101" s="34"/>
      <c r="B101" s="29" t="s">
        <v>109</v>
      </c>
      <c r="C101" s="30"/>
      <c r="D101" s="48"/>
      <c r="E101" s="30"/>
      <c r="F101" s="49"/>
      <c r="G101" s="36"/>
      <c r="H101" s="32"/>
      <c r="I101" s="32"/>
      <c r="J101" s="32"/>
    </row>
    <row r="102" spans="1:11" ht="16.5">
      <c r="A102" s="14">
        <v>1</v>
      </c>
      <c r="B102" s="13" t="s">
        <v>110</v>
      </c>
      <c r="C102" s="20" t="s">
        <v>111</v>
      </c>
      <c r="D102" s="46">
        <v>225</v>
      </c>
      <c r="E102" s="20" t="s">
        <v>78</v>
      </c>
      <c r="F102" s="47">
        <v>86000</v>
      </c>
      <c r="G102" s="25">
        <v>86000</v>
      </c>
      <c r="H102" s="19">
        <f t="shared" ref="H102:H107" si="24">ROUND(F102/36,0)</f>
        <v>2389</v>
      </c>
      <c r="I102" s="17">
        <v>858</v>
      </c>
      <c r="J102" s="17">
        <f>SUM(H102:I102)</f>
        <v>3247</v>
      </c>
    </row>
    <row r="103" spans="1:11" ht="16.5">
      <c r="A103" s="14"/>
      <c r="B103" s="13" t="s">
        <v>110</v>
      </c>
      <c r="C103" s="20" t="s">
        <v>112</v>
      </c>
      <c r="D103" s="46">
        <v>226</v>
      </c>
      <c r="E103" s="20" t="s">
        <v>78</v>
      </c>
      <c r="F103" s="47">
        <v>93000</v>
      </c>
      <c r="G103" s="25">
        <v>93000</v>
      </c>
      <c r="H103" s="19">
        <f t="shared" si="24"/>
        <v>2583</v>
      </c>
      <c r="I103" s="17">
        <v>927</v>
      </c>
      <c r="J103" s="17">
        <f t="shared" ref="J103:J107" si="25">SUM(H103:I103)</f>
        <v>3510</v>
      </c>
    </row>
    <row r="104" spans="1:11" ht="16.5">
      <c r="A104" s="14"/>
      <c r="B104" s="13" t="s">
        <v>110</v>
      </c>
      <c r="C104" s="20" t="s">
        <v>113</v>
      </c>
      <c r="D104" s="46">
        <v>227</v>
      </c>
      <c r="E104" s="20" t="s">
        <v>78</v>
      </c>
      <c r="F104" s="47">
        <v>68000</v>
      </c>
      <c r="G104" s="25">
        <v>68000</v>
      </c>
      <c r="H104" s="19">
        <f t="shared" si="24"/>
        <v>1889</v>
      </c>
      <c r="I104" s="17">
        <v>678</v>
      </c>
      <c r="J104" s="17">
        <f t="shared" si="25"/>
        <v>2567</v>
      </c>
    </row>
    <row r="105" spans="1:11" ht="16.5">
      <c r="A105" s="14"/>
      <c r="B105" s="13" t="s">
        <v>110</v>
      </c>
      <c r="C105" s="20" t="s">
        <v>114</v>
      </c>
      <c r="D105" s="46">
        <v>228</v>
      </c>
      <c r="E105" s="20" t="s">
        <v>78</v>
      </c>
      <c r="F105" s="47">
        <v>55000</v>
      </c>
      <c r="G105" s="25">
        <v>55000</v>
      </c>
      <c r="H105" s="19">
        <f t="shared" si="24"/>
        <v>1528</v>
      </c>
      <c r="I105" s="17">
        <v>548</v>
      </c>
      <c r="J105" s="17">
        <f t="shared" si="25"/>
        <v>2076</v>
      </c>
    </row>
    <row r="106" spans="1:11" ht="16.5">
      <c r="A106" s="14"/>
      <c r="B106" s="13" t="s">
        <v>110</v>
      </c>
      <c r="C106" s="20" t="s">
        <v>115</v>
      </c>
      <c r="D106" s="46">
        <v>229</v>
      </c>
      <c r="E106" s="20" t="s">
        <v>78</v>
      </c>
      <c r="F106" s="47">
        <v>141000</v>
      </c>
      <c r="G106" s="25">
        <v>141000</v>
      </c>
      <c r="H106" s="19">
        <f t="shared" si="24"/>
        <v>3917</v>
      </c>
      <c r="I106" s="17">
        <v>1306</v>
      </c>
      <c r="J106" s="17">
        <f t="shared" si="25"/>
        <v>5223</v>
      </c>
    </row>
    <row r="107" spans="1:11" ht="16.5">
      <c r="A107" s="14"/>
      <c r="B107" s="13" t="s">
        <v>110</v>
      </c>
      <c r="C107" s="20" t="s">
        <v>116</v>
      </c>
      <c r="D107" s="46">
        <v>234</v>
      </c>
      <c r="E107" s="20" t="s">
        <v>78</v>
      </c>
      <c r="F107" s="47">
        <v>160000</v>
      </c>
      <c r="G107" s="25">
        <v>160000</v>
      </c>
      <c r="H107" s="19">
        <f t="shared" si="24"/>
        <v>4444</v>
      </c>
      <c r="I107" s="17">
        <v>1254</v>
      </c>
      <c r="J107" s="17">
        <f t="shared" si="25"/>
        <v>5698</v>
      </c>
    </row>
    <row r="108" spans="1:11" ht="16.5">
      <c r="A108" s="14"/>
      <c r="B108" s="13" t="s">
        <v>4</v>
      </c>
      <c r="C108" s="20"/>
      <c r="D108" s="20"/>
      <c r="E108" s="20"/>
      <c r="F108" s="22">
        <f>SUM(F102:F107)</f>
        <v>603000</v>
      </c>
      <c r="G108" s="25"/>
      <c r="H108" s="22">
        <f>SUM(H102:H107)</f>
        <v>16750</v>
      </c>
      <c r="I108" s="22">
        <f t="shared" ref="I108:J108" si="26">SUM(I102:I107)</f>
        <v>5571</v>
      </c>
      <c r="J108" s="22">
        <f t="shared" si="26"/>
        <v>22321</v>
      </c>
    </row>
    <row r="109" spans="1:11" ht="16.5">
      <c r="A109" s="34"/>
      <c r="B109" s="29"/>
      <c r="C109" s="30"/>
      <c r="D109" s="30"/>
      <c r="E109" s="30"/>
      <c r="F109" s="35"/>
      <c r="G109" s="36"/>
      <c r="H109" s="32"/>
      <c r="I109" s="32"/>
      <c r="J109" s="32"/>
    </row>
    <row r="110" spans="1:11" ht="16.5">
      <c r="A110" s="34"/>
      <c r="B110" s="29"/>
      <c r="C110" s="30"/>
      <c r="D110" s="30"/>
      <c r="E110" s="30"/>
      <c r="F110" s="35"/>
      <c r="G110" s="36"/>
      <c r="H110" s="32"/>
      <c r="I110" s="32"/>
      <c r="J110" s="32"/>
    </row>
    <row r="111" spans="1:11" ht="16.5">
      <c r="A111" s="34"/>
      <c r="B111" s="29"/>
      <c r="C111" s="30"/>
      <c r="D111" s="30"/>
      <c r="E111" s="30"/>
      <c r="F111" s="35"/>
      <c r="G111" s="36"/>
      <c r="H111" s="32"/>
      <c r="I111" s="32"/>
      <c r="J111" s="32"/>
    </row>
    <row r="112" spans="1:11" ht="17.25" thickBot="1">
      <c r="A112" s="34"/>
      <c r="B112" s="29"/>
      <c r="C112" s="30"/>
      <c r="D112" s="30"/>
      <c r="E112" s="30"/>
      <c r="F112" s="35"/>
      <c r="G112" s="36"/>
      <c r="H112" s="32"/>
      <c r="I112" s="32"/>
      <c r="J112" s="32"/>
    </row>
    <row r="113" spans="1:10" ht="17.25" thickBot="1">
      <c r="A113" s="34"/>
      <c r="B113" s="51" t="s">
        <v>20</v>
      </c>
      <c r="C113" s="39"/>
      <c r="D113" s="39"/>
      <c r="E113" s="39"/>
      <c r="F113" s="50">
        <f>SUM(F7+F21+F28+F42+F54+F66+F73+F79+F88+F93+F98+F108)</f>
        <v>5357000</v>
      </c>
      <c r="G113" s="41"/>
      <c r="H113" s="50">
        <f>SUM(H7+H21+H28+H42+H54+H66+H73+H79+H88+H93+H98+H108)</f>
        <v>160287</v>
      </c>
      <c r="I113" s="50">
        <f>SUM(I7+I21+I28+I42+I54+I66+I73+I79+I88+I93+I98+I108)</f>
        <v>55494</v>
      </c>
      <c r="J113" s="50">
        <f>SUM(J7+J21+J28+J42+J54+J66+J73+J79+J88+J93+J98+J108)</f>
        <v>215781</v>
      </c>
    </row>
    <row r="114" spans="1:10">
      <c r="B114" s="2"/>
      <c r="C114" s="2"/>
      <c r="D114" s="3"/>
      <c r="E114" s="3"/>
      <c r="F114" s="3"/>
      <c r="G114" s="3"/>
    </row>
    <row r="115" spans="1:10">
      <c r="B115" s="2"/>
      <c r="C115" s="2"/>
      <c r="D115" s="3"/>
      <c r="E115" s="3"/>
      <c r="F115" s="3"/>
      <c r="G115" s="3"/>
    </row>
    <row r="116" spans="1:10" ht="18.75">
      <c r="E116" s="4"/>
      <c r="F116" s="1"/>
      <c r="G116" s="1"/>
    </row>
    <row r="117" spans="1:10">
      <c r="F117" s="1"/>
      <c r="G117" s="1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5" orientation="portrait" horizontalDpi="0" verticalDpi="0" r:id="rId1"/>
  <rowBreaks count="1" manualBreakCount="1">
    <brk id="5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6"/>
  <dimension ref="A1:K134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7109375" customWidth="1"/>
    <col min="5" max="5" width="8.7109375" customWidth="1"/>
    <col min="6" max="6" width="9.140625" customWidth="1"/>
    <col min="7" max="7" width="8.5703125" customWidth="1"/>
    <col min="8" max="8" width="9.28515625" customWidth="1"/>
    <col min="9" max="9" width="7.42578125" customWidth="1"/>
    <col min="10" max="10" width="8.14062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144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68751</v>
      </c>
      <c r="H5" s="19">
        <f>ROUND(F5/36,0)</f>
        <v>2083</v>
      </c>
      <c r="I5" s="17">
        <f>ROUND(G5*13%*31/365,0)</f>
        <v>759</v>
      </c>
      <c r="J5" s="17">
        <f>SUM(H5:I5)</f>
        <v>2842</v>
      </c>
    </row>
    <row r="6" spans="1:10" ht="15.75">
      <c r="A6" s="15">
        <v>2</v>
      </c>
      <c r="B6" s="14" t="s">
        <v>88</v>
      </c>
      <c r="C6" s="16" t="s">
        <v>89</v>
      </c>
      <c r="D6" s="17">
        <v>230</v>
      </c>
      <c r="E6" s="16" t="s">
        <v>38</v>
      </c>
      <c r="F6" s="18">
        <v>100000</v>
      </c>
      <c r="G6" s="18">
        <v>97222</v>
      </c>
      <c r="H6" s="19">
        <f>ROUND(F6/36,0)</f>
        <v>2778</v>
      </c>
      <c r="I6" s="17">
        <f>ROUND(G6*13%*31/365,0)</f>
        <v>1073</v>
      </c>
      <c r="J6" s="17">
        <f>SUM(H6:I6)</f>
        <v>3851</v>
      </c>
    </row>
    <row r="7" spans="1:10" ht="16.5">
      <c r="A7" s="15"/>
      <c r="B7" s="13" t="s">
        <v>4</v>
      </c>
      <c r="C7" s="20"/>
      <c r="D7" s="20"/>
      <c r="E7" s="20"/>
      <c r="F7" s="22">
        <f>SUM(F5:F6)</f>
        <v>175000</v>
      </c>
      <c r="G7" s="21"/>
      <c r="H7" s="22">
        <f>SUM(H5:H6)</f>
        <v>4861</v>
      </c>
      <c r="I7" s="22">
        <f>SUM(I5:I6)</f>
        <v>1832</v>
      </c>
      <c r="J7" s="22">
        <f>SUM(J5:J6)</f>
        <v>6693</v>
      </c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/>
      <c r="C9" s="30"/>
      <c r="D9" s="30"/>
      <c r="E9" s="30"/>
      <c r="F9" s="31"/>
      <c r="G9" s="31"/>
      <c r="H9" s="32"/>
      <c r="I9" s="32"/>
      <c r="J9" s="32"/>
    </row>
    <row r="10" spans="1:10" ht="16.5">
      <c r="A10" s="28"/>
      <c r="B10" s="29" t="s">
        <v>5</v>
      </c>
      <c r="C10" s="30"/>
      <c r="D10" s="30"/>
      <c r="E10" s="30"/>
      <c r="F10" s="31"/>
      <c r="G10" s="31"/>
      <c r="H10" s="33"/>
      <c r="I10" s="34"/>
      <c r="J10" s="34"/>
    </row>
    <row r="11" spans="1:10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18">
        <v>150000</v>
      </c>
      <c r="G11" s="18">
        <v>124998</v>
      </c>
      <c r="H11" s="19">
        <f>ROUND(F11/36,0)</f>
        <v>4167</v>
      </c>
      <c r="I11" s="17">
        <f>ROUND(G11*13%*31/365,0)</f>
        <v>1380</v>
      </c>
      <c r="J11" s="17">
        <f>SUM(H11:I11)</f>
        <v>5547</v>
      </c>
    </row>
    <row r="12" spans="1:10" ht="15.75">
      <c r="A12" s="15"/>
      <c r="B12" s="14" t="s">
        <v>8</v>
      </c>
      <c r="C12" s="16" t="s">
        <v>30</v>
      </c>
      <c r="D12" s="17">
        <v>109</v>
      </c>
      <c r="E12" s="16" t="s">
        <v>38</v>
      </c>
      <c r="F12" s="18">
        <v>75000</v>
      </c>
      <c r="G12" s="23">
        <v>62502</v>
      </c>
      <c r="H12" s="19">
        <f>ROUND(F12/36,0)</f>
        <v>2083</v>
      </c>
      <c r="I12" s="17">
        <f t="shared" ref="I12:I20" si="0">ROUND(G12*13%*31/365,0)</f>
        <v>690</v>
      </c>
      <c r="J12" s="17">
        <f t="shared" ref="J12:J23" si="1">SUM(H12:I12)</f>
        <v>2773</v>
      </c>
    </row>
    <row r="13" spans="1:10" ht="15.75">
      <c r="A13" s="15">
        <v>2</v>
      </c>
      <c r="B13" s="14" t="s">
        <v>9</v>
      </c>
      <c r="C13" s="16" t="s">
        <v>31</v>
      </c>
      <c r="D13" s="17">
        <v>122</v>
      </c>
      <c r="E13" s="16" t="s">
        <v>38</v>
      </c>
      <c r="F13" s="18">
        <v>100000</v>
      </c>
      <c r="G13" s="23">
        <v>83332</v>
      </c>
      <c r="H13" s="19">
        <f t="shared" ref="H13:H23" si="2">ROUND(F13/36,0)</f>
        <v>2778</v>
      </c>
      <c r="I13" s="17">
        <f t="shared" si="0"/>
        <v>920</v>
      </c>
      <c r="J13" s="17">
        <f t="shared" si="1"/>
        <v>3698</v>
      </c>
    </row>
    <row r="14" spans="1:10" ht="15.75">
      <c r="A14" s="15"/>
      <c r="B14" s="14" t="s">
        <v>9</v>
      </c>
      <c r="C14" s="16" t="s">
        <v>32</v>
      </c>
      <c r="D14" s="17">
        <v>123</v>
      </c>
      <c r="E14" s="16" t="s">
        <v>38</v>
      </c>
      <c r="F14" s="18">
        <v>100000</v>
      </c>
      <c r="G14" s="23">
        <v>70000</v>
      </c>
      <c r="H14" s="19">
        <f>ROUND(F14/20,0)</f>
        <v>5000</v>
      </c>
      <c r="I14" s="17">
        <f t="shared" si="0"/>
        <v>773</v>
      </c>
      <c r="J14" s="17">
        <f t="shared" si="1"/>
        <v>5773</v>
      </c>
    </row>
    <row r="15" spans="1:10" ht="15.75">
      <c r="A15" s="15"/>
      <c r="B15" s="14" t="s">
        <v>9</v>
      </c>
      <c r="C15" s="16" t="s">
        <v>90</v>
      </c>
      <c r="D15" s="17">
        <v>213</v>
      </c>
      <c r="E15" s="16" t="s">
        <v>38</v>
      </c>
      <c r="F15" s="18">
        <v>90000</v>
      </c>
      <c r="G15" s="23">
        <v>87500</v>
      </c>
      <c r="H15" s="19">
        <f>ROUND(F15/36,0)</f>
        <v>2500</v>
      </c>
      <c r="I15" s="17">
        <f t="shared" si="0"/>
        <v>966</v>
      </c>
      <c r="J15" s="17">
        <f t="shared" si="1"/>
        <v>3466</v>
      </c>
    </row>
    <row r="16" spans="1:10" ht="15.75">
      <c r="A16" s="15">
        <v>3</v>
      </c>
      <c r="B16" s="14" t="s">
        <v>6</v>
      </c>
      <c r="C16" s="16" t="s">
        <v>33</v>
      </c>
      <c r="D16" s="17">
        <v>136</v>
      </c>
      <c r="E16" s="16" t="s">
        <v>38</v>
      </c>
      <c r="F16" s="18">
        <v>45000</v>
      </c>
      <c r="G16" s="23">
        <v>38750</v>
      </c>
      <c r="H16" s="19">
        <f t="shared" si="2"/>
        <v>1250</v>
      </c>
      <c r="I16" s="17">
        <f t="shared" si="0"/>
        <v>428</v>
      </c>
      <c r="J16" s="17">
        <f t="shared" si="1"/>
        <v>1678</v>
      </c>
    </row>
    <row r="17" spans="1:10" ht="15.75">
      <c r="A17" s="15">
        <v>4</v>
      </c>
      <c r="B17" s="14" t="s">
        <v>7</v>
      </c>
      <c r="C17" s="16" t="s">
        <v>34</v>
      </c>
      <c r="D17" s="17">
        <v>143</v>
      </c>
      <c r="E17" s="16" t="s">
        <v>38</v>
      </c>
      <c r="F17" s="18">
        <v>100000</v>
      </c>
      <c r="G17" s="23">
        <v>88888</v>
      </c>
      <c r="H17" s="19">
        <f t="shared" si="2"/>
        <v>2778</v>
      </c>
      <c r="I17" s="17">
        <f t="shared" si="0"/>
        <v>981</v>
      </c>
      <c r="J17" s="17">
        <f t="shared" si="1"/>
        <v>3759</v>
      </c>
    </row>
    <row r="18" spans="1:10" ht="15.75">
      <c r="A18" s="15"/>
      <c r="B18" s="14" t="s">
        <v>7</v>
      </c>
      <c r="C18" s="16" t="s">
        <v>58</v>
      </c>
      <c r="D18" s="17">
        <v>144</v>
      </c>
      <c r="E18" s="16" t="s">
        <v>38</v>
      </c>
      <c r="F18" s="18">
        <v>85000</v>
      </c>
      <c r="G18" s="23">
        <v>75556</v>
      </c>
      <c r="H18" s="19">
        <f t="shared" si="2"/>
        <v>2361</v>
      </c>
      <c r="I18" s="17">
        <f t="shared" si="0"/>
        <v>834</v>
      </c>
      <c r="J18" s="17">
        <f t="shared" si="1"/>
        <v>3195</v>
      </c>
    </row>
    <row r="19" spans="1:10" ht="15.75">
      <c r="A19" s="15"/>
      <c r="B19" s="14" t="s">
        <v>7</v>
      </c>
      <c r="C19" s="16" t="s">
        <v>35</v>
      </c>
      <c r="D19" s="17">
        <v>145</v>
      </c>
      <c r="E19" s="16" t="s">
        <v>38</v>
      </c>
      <c r="F19" s="18">
        <v>90000</v>
      </c>
      <c r="G19" s="23">
        <v>80000</v>
      </c>
      <c r="H19" s="19">
        <f t="shared" si="2"/>
        <v>2500</v>
      </c>
      <c r="I19" s="17">
        <f t="shared" si="0"/>
        <v>883</v>
      </c>
      <c r="J19" s="17">
        <f t="shared" si="1"/>
        <v>3383</v>
      </c>
    </row>
    <row r="20" spans="1:10" ht="15.75">
      <c r="A20" s="15"/>
      <c r="B20" s="14" t="s">
        <v>7</v>
      </c>
      <c r="C20" s="16" t="s">
        <v>36</v>
      </c>
      <c r="D20" s="17">
        <v>146</v>
      </c>
      <c r="E20" s="16" t="s">
        <v>38</v>
      </c>
      <c r="F20" s="18">
        <v>60000</v>
      </c>
      <c r="G20" s="23">
        <v>45884</v>
      </c>
      <c r="H20" s="19">
        <f>ROUND(F20/17,0)</f>
        <v>3529</v>
      </c>
      <c r="I20" s="17">
        <f t="shared" si="0"/>
        <v>507</v>
      </c>
      <c r="J20" s="17">
        <f t="shared" si="1"/>
        <v>4036</v>
      </c>
    </row>
    <row r="21" spans="1:10" ht="15.75">
      <c r="A21" s="15">
        <v>5</v>
      </c>
      <c r="B21" s="14" t="s">
        <v>5</v>
      </c>
      <c r="C21" s="16" t="s">
        <v>142</v>
      </c>
      <c r="D21" s="17">
        <v>257</v>
      </c>
      <c r="E21" s="16" t="s">
        <v>38</v>
      </c>
      <c r="F21" s="18">
        <v>100000</v>
      </c>
      <c r="G21" s="23">
        <v>100000</v>
      </c>
      <c r="H21" s="19">
        <f>ROUND(F21/30,0)</f>
        <v>3333</v>
      </c>
      <c r="I21" s="17">
        <f>ROUND(G21*13%*18/365,0)</f>
        <v>641</v>
      </c>
      <c r="J21" s="17">
        <f t="shared" ref="J21:J22" si="3">SUM(H21:I21)</f>
        <v>3974</v>
      </c>
    </row>
    <row r="22" spans="1:10" ht="15.75">
      <c r="A22" s="15"/>
      <c r="B22" s="14" t="s">
        <v>5</v>
      </c>
      <c r="C22" s="16" t="s">
        <v>143</v>
      </c>
      <c r="D22" s="17">
        <v>258</v>
      </c>
      <c r="E22" s="16" t="s">
        <v>38</v>
      </c>
      <c r="F22" s="18">
        <v>100000</v>
      </c>
      <c r="G22" s="23">
        <v>100000</v>
      </c>
      <c r="H22" s="19">
        <f>ROUND(F22/30,0)</f>
        <v>3333</v>
      </c>
      <c r="I22" s="17">
        <f>ROUND(G22*13%*18/365,0)</f>
        <v>641</v>
      </c>
      <c r="J22" s="17">
        <f t="shared" si="3"/>
        <v>3974</v>
      </c>
    </row>
    <row r="23" spans="1:10" ht="15.75">
      <c r="A23" s="15">
        <v>6</v>
      </c>
      <c r="B23" s="14" t="s">
        <v>128</v>
      </c>
      <c r="C23" s="16" t="s">
        <v>129</v>
      </c>
      <c r="D23" s="17">
        <v>248</v>
      </c>
      <c r="E23" s="16" t="s">
        <v>38</v>
      </c>
      <c r="F23" s="18">
        <v>100000</v>
      </c>
      <c r="G23" s="23">
        <v>100000</v>
      </c>
      <c r="H23" s="19">
        <f t="shared" si="2"/>
        <v>2778</v>
      </c>
      <c r="I23" s="17">
        <f>ROUND(G23*13%*32/365,0)</f>
        <v>1140</v>
      </c>
      <c r="J23" s="17">
        <f t="shared" si="1"/>
        <v>3918</v>
      </c>
    </row>
    <row r="24" spans="1:10" ht="16.5">
      <c r="A24" s="15"/>
      <c r="B24" s="13" t="s">
        <v>4</v>
      </c>
      <c r="C24" s="20"/>
      <c r="D24" s="20"/>
      <c r="E24" s="20"/>
      <c r="F24" s="22">
        <f>SUM(F11:F23)</f>
        <v>1195000</v>
      </c>
      <c r="G24" s="25"/>
      <c r="H24" s="22">
        <f>SUM(H11:H23)</f>
        <v>38390</v>
      </c>
      <c r="I24" s="22">
        <f>SUM(I11:I23)</f>
        <v>10784</v>
      </c>
      <c r="J24" s="22">
        <f>SUM(J11:J23)</f>
        <v>49174</v>
      </c>
    </row>
    <row r="25" spans="1:10" ht="16.5">
      <c r="A25" s="28"/>
      <c r="B25" s="29"/>
      <c r="C25" s="30"/>
      <c r="D25" s="30"/>
      <c r="E25" s="30"/>
      <c r="F25" s="35"/>
      <c r="G25" s="36"/>
      <c r="H25" s="32"/>
      <c r="I25" s="32"/>
      <c r="J25" s="32"/>
    </row>
    <row r="26" spans="1:10" ht="16.5">
      <c r="A26" s="28"/>
      <c r="B26" s="29"/>
      <c r="C26" s="30"/>
      <c r="D26" s="30"/>
      <c r="E26" s="30"/>
      <c r="F26" s="35"/>
      <c r="G26" s="36"/>
      <c r="H26" s="32"/>
      <c r="I26" s="32"/>
      <c r="J26" s="32"/>
    </row>
    <row r="27" spans="1:10" ht="16.5">
      <c r="A27" s="28"/>
      <c r="B27" s="29" t="s">
        <v>10</v>
      </c>
      <c r="C27" s="30"/>
      <c r="D27" s="30"/>
      <c r="E27" s="30"/>
      <c r="F27" s="35"/>
      <c r="G27" s="36"/>
      <c r="H27" s="34"/>
      <c r="I27" s="34"/>
      <c r="J27" s="34"/>
    </row>
    <row r="28" spans="1:10" ht="15.75">
      <c r="A28" s="15">
        <v>1</v>
      </c>
      <c r="B28" s="14" t="s">
        <v>10</v>
      </c>
      <c r="C28" s="16" t="s">
        <v>37</v>
      </c>
      <c r="D28" s="26" t="s">
        <v>70</v>
      </c>
      <c r="E28" s="16" t="s">
        <v>39</v>
      </c>
      <c r="F28" s="18">
        <v>44000</v>
      </c>
      <c r="G28" s="23">
        <v>24357</v>
      </c>
      <c r="H28" s="19">
        <f>ROUND(F28/30,0)</f>
        <v>1467</v>
      </c>
      <c r="I28" s="17">
        <f>ROUND(G28*11.5%*31/365,0)</f>
        <v>238</v>
      </c>
      <c r="J28" s="17">
        <f>SUM(H28:I28)</f>
        <v>1705</v>
      </c>
    </row>
    <row r="29" spans="1:10" ht="15.75">
      <c r="A29" s="15"/>
      <c r="B29" s="14" t="s">
        <v>10</v>
      </c>
      <c r="C29" s="16" t="s">
        <v>140</v>
      </c>
      <c r="D29" s="26" t="s">
        <v>141</v>
      </c>
      <c r="E29" s="16" t="s">
        <v>38</v>
      </c>
      <c r="F29" s="18">
        <v>250000</v>
      </c>
      <c r="G29" s="23">
        <v>250000</v>
      </c>
      <c r="H29" s="19">
        <f>ROUND(F29/36,0)</f>
        <v>6944</v>
      </c>
      <c r="I29" s="17">
        <f>ROUND(G29*13%*19/365,0)</f>
        <v>1692</v>
      </c>
      <c r="J29" s="17">
        <f>SUM(H29:I29)</f>
        <v>8636</v>
      </c>
    </row>
    <row r="30" spans="1:10" ht="15.75">
      <c r="A30" s="15">
        <v>2</v>
      </c>
      <c r="B30" s="14" t="s">
        <v>91</v>
      </c>
      <c r="C30" s="16" t="s">
        <v>92</v>
      </c>
      <c r="D30" s="26" t="s">
        <v>94</v>
      </c>
      <c r="E30" s="16" t="s">
        <v>38</v>
      </c>
      <c r="F30" s="18">
        <v>100000</v>
      </c>
      <c r="G30" s="23">
        <v>96000</v>
      </c>
      <c r="H30" s="19">
        <f>ROUND(F30/25,0)</f>
        <v>4000</v>
      </c>
      <c r="I30" s="17">
        <f t="shared" ref="I30:I31" si="4">ROUND(G30*13%*19/365,0)</f>
        <v>650</v>
      </c>
      <c r="J30" s="17">
        <f>SUM(H30:I30)</f>
        <v>4650</v>
      </c>
    </row>
    <row r="31" spans="1:10" ht="15.75">
      <c r="A31" s="15"/>
      <c r="B31" s="14" t="s">
        <v>91</v>
      </c>
      <c r="C31" s="16" t="s">
        <v>93</v>
      </c>
      <c r="D31" s="26" t="s">
        <v>95</v>
      </c>
      <c r="E31" s="16" t="s">
        <v>38</v>
      </c>
      <c r="F31" s="18">
        <v>25000</v>
      </c>
      <c r="G31" s="23">
        <v>24306</v>
      </c>
      <c r="H31" s="19">
        <f>ROUND(F31/36,0)</f>
        <v>694</v>
      </c>
      <c r="I31" s="17">
        <f t="shared" si="4"/>
        <v>164</v>
      </c>
      <c r="J31" s="17">
        <f>SUM(H31:I31)</f>
        <v>858</v>
      </c>
    </row>
    <row r="32" spans="1:10" ht="15.75">
      <c r="A32" s="15">
        <v>3</v>
      </c>
      <c r="B32" s="14" t="s">
        <v>120</v>
      </c>
      <c r="C32" s="16" t="s">
        <v>121</v>
      </c>
      <c r="D32" s="26" t="s">
        <v>136</v>
      </c>
      <c r="E32" s="16" t="s">
        <v>38</v>
      </c>
      <c r="F32" s="18">
        <v>100000</v>
      </c>
      <c r="G32" s="23">
        <v>100000</v>
      </c>
      <c r="H32" s="19">
        <f>ROUND(F32/32,0)</f>
        <v>3125</v>
      </c>
      <c r="I32" s="17">
        <f>ROUND(G32*13%*32/365,0)</f>
        <v>1140</v>
      </c>
      <c r="J32" s="17">
        <f t="shared" ref="J32:J33" si="5">SUM(H32:I32)</f>
        <v>4265</v>
      </c>
    </row>
    <row r="33" spans="1:10" ht="15.75">
      <c r="A33" s="15"/>
      <c r="B33" s="14" t="s">
        <v>120</v>
      </c>
      <c r="C33" s="16" t="s">
        <v>122</v>
      </c>
      <c r="D33" s="26" t="s">
        <v>123</v>
      </c>
      <c r="E33" s="16" t="s">
        <v>38</v>
      </c>
      <c r="F33" s="18">
        <v>90000</v>
      </c>
      <c r="G33" s="23">
        <v>90000</v>
      </c>
      <c r="H33" s="19">
        <f t="shared" ref="H33" si="6">ROUND(F33/36,0)</f>
        <v>2500</v>
      </c>
      <c r="I33" s="17">
        <f>ROUND(G33*13%*32/365,0)</f>
        <v>1026</v>
      </c>
      <c r="J33" s="17">
        <f t="shared" si="5"/>
        <v>3526</v>
      </c>
    </row>
    <row r="34" spans="1:10" ht="16.5">
      <c r="A34" s="15"/>
      <c r="B34" s="13" t="s">
        <v>4</v>
      </c>
      <c r="C34" s="20"/>
      <c r="D34" s="20"/>
      <c r="E34" s="20"/>
      <c r="F34" s="22">
        <f>SUM(F28:F33)</f>
        <v>609000</v>
      </c>
      <c r="G34" s="25"/>
      <c r="H34" s="22">
        <f>SUM(H28:H33)</f>
        <v>18730</v>
      </c>
      <c r="I34" s="22">
        <f>SUM(I28:I33)</f>
        <v>4910</v>
      </c>
      <c r="J34" s="22">
        <f>SUM(J28:J33)</f>
        <v>23640</v>
      </c>
    </row>
    <row r="35" spans="1:10" ht="16.5">
      <c r="A35" s="28"/>
      <c r="B35" s="29"/>
      <c r="C35" s="30"/>
      <c r="D35" s="30"/>
      <c r="E35" s="30"/>
      <c r="F35" s="35"/>
      <c r="G35" s="36"/>
      <c r="H35" s="32"/>
      <c r="I35" s="32"/>
      <c r="J35" s="32"/>
    </row>
    <row r="36" spans="1:10" ht="16.5">
      <c r="A36" s="28"/>
      <c r="B36" s="29"/>
      <c r="C36" s="30"/>
      <c r="D36" s="30"/>
      <c r="E36" s="30"/>
      <c r="F36" s="35"/>
      <c r="G36" s="36"/>
      <c r="H36" s="32"/>
      <c r="I36" s="32"/>
      <c r="J36" s="32"/>
    </row>
    <row r="37" spans="1:10" ht="16.5">
      <c r="A37" s="28"/>
      <c r="B37" s="29" t="s">
        <v>11</v>
      </c>
      <c r="C37" s="30"/>
      <c r="D37" s="30"/>
      <c r="E37" s="30"/>
      <c r="F37" s="35"/>
      <c r="G37" s="36"/>
      <c r="H37" s="34"/>
      <c r="I37" s="34"/>
      <c r="J37" s="34"/>
    </row>
    <row r="38" spans="1:10" ht="15.75">
      <c r="A38" s="15">
        <v>1</v>
      </c>
      <c r="B38" s="14" t="s">
        <v>12</v>
      </c>
      <c r="C38" s="16" t="s">
        <v>40</v>
      </c>
      <c r="D38" s="19">
        <v>110</v>
      </c>
      <c r="E38" s="16" t="s">
        <v>38</v>
      </c>
      <c r="F38" s="18">
        <v>175000</v>
      </c>
      <c r="G38" s="23">
        <v>145834</v>
      </c>
      <c r="H38" s="19">
        <f t="shared" ref="H38:H45" si="7">ROUND(F38/36,0)</f>
        <v>4861</v>
      </c>
      <c r="I38" s="17">
        <f>ROUND(G38*13%*31/365,0)</f>
        <v>1610</v>
      </c>
      <c r="J38" s="17">
        <f t="shared" ref="J38:J45" si="8">SUM(H38:I38)</f>
        <v>6471</v>
      </c>
    </row>
    <row r="39" spans="1:10" ht="15.75">
      <c r="A39" s="15"/>
      <c r="B39" s="14" t="s">
        <v>12</v>
      </c>
      <c r="C39" s="16" t="s">
        <v>41</v>
      </c>
      <c r="D39" s="19">
        <v>111</v>
      </c>
      <c r="E39" s="16" t="s">
        <v>38</v>
      </c>
      <c r="F39" s="18">
        <v>165000</v>
      </c>
      <c r="G39" s="23">
        <v>137502</v>
      </c>
      <c r="H39" s="19">
        <f t="shared" si="7"/>
        <v>4583</v>
      </c>
      <c r="I39" s="17">
        <f t="shared" ref="I39:I47" si="9">ROUND(G39*13%*31/365,0)</f>
        <v>1518</v>
      </c>
      <c r="J39" s="17">
        <f t="shared" si="8"/>
        <v>6101</v>
      </c>
    </row>
    <row r="40" spans="1:10" ht="15.75">
      <c r="A40" s="15">
        <v>2</v>
      </c>
      <c r="B40" s="14" t="s">
        <v>11</v>
      </c>
      <c r="C40" s="16" t="s">
        <v>42</v>
      </c>
      <c r="D40" s="19">
        <v>112</v>
      </c>
      <c r="E40" s="16" t="s">
        <v>38</v>
      </c>
      <c r="F40" s="18">
        <v>125000</v>
      </c>
      <c r="G40" s="23">
        <v>104168</v>
      </c>
      <c r="H40" s="19">
        <f t="shared" si="7"/>
        <v>3472</v>
      </c>
      <c r="I40" s="17">
        <f t="shared" si="9"/>
        <v>1150</v>
      </c>
      <c r="J40" s="17">
        <f t="shared" si="8"/>
        <v>4622</v>
      </c>
    </row>
    <row r="41" spans="1:10" ht="15.75">
      <c r="A41" s="15"/>
      <c r="B41" s="14" t="s">
        <v>11</v>
      </c>
      <c r="C41" s="16" t="s">
        <v>43</v>
      </c>
      <c r="D41" s="19">
        <v>113</v>
      </c>
      <c r="E41" s="16" t="s">
        <v>38</v>
      </c>
      <c r="F41" s="18">
        <v>100000</v>
      </c>
      <c r="G41" s="23">
        <v>83332</v>
      </c>
      <c r="H41" s="19">
        <f t="shared" si="7"/>
        <v>2778</v>
      </c>
      <c r="I41" s="17">
        <f t="shared" si="9"/>
        <v>920</v>
      </c>
      <c r="J41" s="17">
        <f t="shared" si="8"/>
        <v>3698</v>
      </c>
    </row>
    <row r="42" spans="1:10" ht="15.75">
      <c r="A42" s="15"/>
      <c r="B42" s="14" t="s">
        <v>11</v>
      </c>
      <c r="C42" s="16" t="s">
        <v>44</v>
      </c>
      <c r="D42" s="19">
        <v>114</v>
      </c>
      <c r="E42" s="16" t="s">
        <v>38</v>
      </c>
      <c r="F42" s="18">
        <v>40000</v>
      </c>
      <c r="G42" s="23">
        <v>29092</v>
      </c>
      <c r="H42" s="19">
        <f>ROUND(F42/22,0)</f>
        <v>1818</v>
      </c>
      <c r="I42" s="17">
        <f t="shared" si="9"/>
        <v>321</v>
      </c>
      <c r="J42" s="17">
        <f t="shared" si="8"/>
        <v>2139</v>
      </c>
    </row>
    <row r="43" spans="1:10" ht="15.75">
      <c r="A43" s="15"/>
      <c r="B43" s="14" t="s">
        <v>11</v>
      </c>
      <c r="C43" s="16" t="s">
        <v>45</v>
      </c>
      <c r="D43" s="19">
        <v>116</v>
      </c>
      <c r="E43" s="16" t="s">
        <v>38</v>
      </c>
      <c r="F43" s="18">
        <v>125000</v>
      </c>
      <c r="G43" s="23">
        <v>104168</v>
      </c>
      <c r="H43" s="19">
        <f>ROUND(F43/36,0)</f>
        <v>3472</v>
      </c>
      <c r="I43" s="17">
        <f t="shared" si="9"/>
        <v>1150</v>
      </c>
      <c r="J43" s="17">
        <f>SUM(H43:I43)</f>
        <v>4622</v>
      </c>
    </row>
    <row r="44" spans="1:10" ht="15.75">
      <c r="A44" s="15"/>
      <c r="B44" s="14" t="s">
        <v>11</v>
      </c>
      <c r="C44" s="16" t="s">
        <v>47</v>
      </c>
      <c r="D44" s="19">
        <v>124</v>
      </c>
      <c r="E44" s="16" t="s">
        <v>38</v>
      </c>
      <c r="F44" s="18">
        <v>50000</v>
      </c>
      <c r="G44" s="23">
        <v>41666</v>
      </c>
      <c r="H44" s="19">
        <f>ROUND(F44/36,0)</f>
        <v>1389</v>
      </c>
      <c r="I44" s="17">
        <f t="shared" si="9"/>
        <v>460</v>
      </c>
      <c r="J44" s="17">
        <f>SUM(H44:I44)</f>
        <v>1849</v>
      </c>
    </row>
    <row r="45" spans="1:10" ht="15.75">
      <c r="A45" s="15">
        <v>3</v>
      </c>
      <c r="B45" s="14" t="s">
        <v>13</v>
      </c>
      <c r="C45" s="16" t="s">
        <v>46</v>
      </c>
      <c r="D45" s="19">
        <v>117</v>
      </c>
      <c r="E45" s="16" t="s">
        <v>38</v>
      </c>
      <c r="F45" s="18">
        <v>100000</v>
      </c>
      <c r="G45" s="23">
        <v>83332</v>
      </c>
      <c r="H45" s="19">
        <f t="shared" si="7"/>
        <v>2778</v>
      </c>
      <c r="I45" s="17">
        <f t="shared" si="9"/>
        <v>920</v>
      </c>
      <c r="J45" s="17">
        <f t="shared" si="8"/>
        <v>3698</v>
      </c>
    </row>
    <row r="46" spans="1:10" ht="15.75">
      <c r="A46" s="15">
        <v>4</v>
      </c>
      <c r="B46" s="14" t="s">
        <v>73</v>
      </c>
      <c r="C46" s="16" t="s">
        <v>74</v>
      </c>
      <c r="D46" s="19">
        <v>203</v>
      </c>
      <c r="E46" s="16" t="s">
        <v>38</v>
      </c>
      <c r="F46" s="18">
        <v>95000</v>
      </c>
      <c r="G46" s="23">
        <v>89722</v>
      </c>
      <c r="H46" s="19">
        <f>ROUND(F46/36,0)</f>
        <v>2639</v>
      </c>
      <c r="I46" s="17">
        <f t="shared" si="9"/>
        <v>991</v>
      </c>
      <c r="J46" s="17">
        <f>SUM(H46:I46)</f>
        <v>3630</v>
      </c>
    </row>
    <row r="47" spans="1:10" ht="15.75">
      <c r="A47" s="15"/>
      <c r="B47" s="14" t="s">
        <v>73</v>
      </c>
      <c r="C47" s="16" t="s">
        <v>96</v>
      </c>
      <c r="D47" s="19">
        <v>221</v>
      </c>
      <c r="E47" s="16" t="s">
        <v>38</v>
      </c>
      <c r="F47" s="18">
        <v>100000</v>
      </c>
      <c r="G47" s="23">
        <v>97222</v>
      </c>
      <c r="H47" s="19">
        <f>ROUND(F47/36,0)</f>
        <v>2778</v>
      </c>
      <c r="I47" s="17">
        <f t="shared" si="9"/>
        <v>1073</v>
      </c>
      <c r="J47" s="17">
        <f>SUM(H47:I47)</f>
        <v>3851</v>
      </c>
    </row>
    <row r="48" spans="1:10" ht="16.5">
      <c r="A48" s="15"/>
      <c r="B48" s="13" t="s">
        <v>4</v>
      </c>
      <c r="C48" s="20"/>
      <c r="D48" s="20"/>
      <c r="E48" s="20"/>
      <c r="F48" s="22">
        <f>SUM(F38:F47)</f>
        <v>1075000</v>
      </c>
      <c r="G48" s="25"/>
      <c r="H48" s="22">
        <f>SUM(H38:H47)</f>
        <v>30568</v>
      </c>
      <c r="I48" s="22">
        <f>SUM(I38:I47)</f>
        <v>10113</v>
      </c>
      <c r="J48" s="22">
        <f>SUM(J38:J47)</f>
        <v>40681</v>
      </c>
    </row>
    <row r="49" spans="1:10" ht="16.5">
      <c r="A49" s="28"/>
      <c r="B49" s="29"/>
      <c r="C49" s="30"/>
      <c r="D49" s="30"/>
      <c r="E49" s="30"/>
      <c r="F49" s="35"/>
      <c r="G49" s="36"/>
      <c r="H49" s="32"/>
      <c r="I49" s="32"/>
      <c r="J49" s="32"/>
    </row>
    <row r="50" spans="1:10" ht="16.5">
      <c r="A50" s="28"/>
      <c r="B50" s="29"/>
      <c r="C50" s="30"/>
      <c r="D50" s="30"/>
      <c r="E50" s="30"/>
      <c r="F50" s="35"/>
      <c r="G50" s="36"/>
      <c r="H50" s="32"/>
      <c r="I50" s="32"/>
      <c r="J50" s="32"/>
    </row>
    <row r="51" spans="1:10" ht="16.5">
      <c r="A51" s="28"/>
      <c r="B51" s="29" t="s">
        <v>14</v>
      </c>
      <c r="C51" s="30"/>
      <c r="D51" s="30"/>
      <c r="E51" s="30"/>
      <c r="F51" s="35"/>
      <c r="G51" s="36"/>
      <c r="H51" s="34"/>
      <c r="I51" s="34"/>
      <c r="J51" s="34"/>
    </row>
    <row r="52" spans="1:10" ht="15.75">
      <c r="A52" s="15">
        <v>1</v>
      </c>
      <c r="B52" s="14" t="s">
        <v>14</v>
      </c>
      <c r="C52" s="16" t="s">
        <v>48</v>
      </c>
      <c r="D52" s="17">
        <v>138</v>
      </c>
      <c r="E52" s="16" t="s">
        <v>38</v>
      </c>
      <c r="F52" s="18">
        <v>100000</v>
      </c>
      <c r="G52" s="23">
        <v>86110</v>
      </c>
      <c r="H52" s="19">
        <f t="shared" ref="H52:H62" si="10">ROUND(F52/36,0)</f>
        <v>2778</v>
      </c>
      <c r="I52" s="17">
        <f>ROUND(G52*13%*31/365,0)</f>
        <v>951</v>
      </c>
      <c r="J52" s="17">
        <f t="shared" ref="J52:J57" si="11">SUM(H52:I52)</f>
        <v>3729</v>
      </c>
    </row>
    <row r="53" spans="1:10" ht="15.75">
      <c r="A53" s="15"/>
      <c r="B53" s="14" t="s">
        <v>14</v>
      </c>
      <c r="C53" s="16" t="s">
        <v>59</v>
      </c>
      <c r="D53" s="17">
        <v>152</v>
      </c>
      <c r="E53" s="16" t="s">
        <v>38</v>
      </c>
      <c r="F53" s="18">
        <v>55000</v>
      </c>
      <c r="G53" s="23">
        <v>48888</v>
      </c>
      <c r="H53" s="19">
        <f t="shared" si="10"/>
        <v>1528</v>
      </c>
      <c r="I53" s="17">
        <f t="shared" ref="I53:I59" si="12">ROUND(G53*13%*31/365,0)</f>
        <v>540</v>
      </c>
      <c r="J53" s="17">
        <f t="shared" si="11"/>
        <v>2068</v>
      </c>
    </row>
    <row r="54" spans="1:10" ht="15.75">
      <c r="A54" s="27">
        <v>2</v>
      </c>
      <c r="B54" s="14" t="s">
        <v>15</v>
      </c>
      <c r="C54" s="16" t="s">
        <v>49</v>
      </c>
      <c r="D54" s="17">
        <v>175</v>
      </c>
      <c r="E54" s="16" t="s">
        <v>38</v>
      </c>
      <c r="F54" s="18">
        <v>75000</v>
      </c>
      <c r="G54" s="23">
        <v>68751</v>
      </c>
      <c r="H54" s="19">
        <f t="shared" si="10"/>
        <v>2083</v>
      </c>
      <c r="I54" s="17">
        <f t="shared" si="12"/>
        <v>759</v>
      </c>
      <c r="J54" s="17">
        <f t="shared" si="11"/>
        <v>2842</v>
      </c>
    </row>
    <row r="55" spans="1:10" ht="15.75">
      <c r="A55" s="15"/>
      <c r="B55" s="14" t="s">
        <v>15</v>
      </c>
      <c r="C55" s="16" t="s">
        <v>50</v>
      </c>
      <c r="D55" s="17">
        <v>176</v>
      </c>
      <c r="E55" s="16" t="s">
        <v>38</v>
      </c>
      <c r="F55" s="18">
        <v>50000</v>
      </c>
      <c r="G55" s="23">
        <v>45833</v>
      </c>
      <c r="H55" s="19">
        <f>ROUND(F55/36,0)</f>
        <v>1389</v>
      </c>
      <c r="I55" s="17">
        <f t="shared" si="12"/>
        <v>506</v>
      </c>
      <c r="J55" s="17">
        <f t="shared" si="11"/>
        <v>1895</v>
      </c>
    </row>
    <row r="56" spans="1:10" ht="15.75">
      <c r="A56" s="15"/>
      <c r="B56" s="14" t="s">
        <v>15</v>
      </c>
      <c r="C56" s="16" t="s">
        <v>51</v>
      </c>
      <c r="D56" s="17">
        <v>177</v>
      </c>
      <c r="E56" s="16" t="s">
        <v>38</v>
      </c>
      <c r="F56" s="18">
        <v>70000</v>
      </c>
      <c r="G56" s="23">
        <v>64168</v>
      </c>
      <c r="H56" s="19">
        <f t="shared" si="10"/>
        <v>1944</v>
      </c>
      <c r="I56" s="17">
        <f t="shared" si="12"/>
        <v>708</v>
      </c>
      <c r="J56" s="17">
        <f t="shared" si="11"/>
        <v>2652</v>
      </c>
    </row>
    <row r="57" spans="1:10" ht="15.75">
      <c r="A57" s="15"/>
      <c r="B57" s="14" t="s">
        <v>15</v>
      </c>
      <c r="C57" s="16" t="s">
        <v>52</v>
      </c>
      <c r="D57" s="17">
        <v>178</v>
      </c>
      <c r="E57" s="16" t="s">
        <v>38</v>
      </c>
      <c r="F57" s="18">
        <v>95000</v>
      </c>
      <c r="G57" s="23">
        <v>87083</v>
      </c>
      <c r="H57" s="19">
        <f t="shared" si="10"/>
        <v>2639</v>
      </c>
      <c r="I57" s="17">
        <f t="shared" si="12"/>
        <v>961</v>
      </c>
      <c r="J57" s="17">
        <f t="shared" si="11"/>
        <v>3600</v>
      </c>
    </row>
    <row r="58" spans="1:10" ht="15.75">
      <c r="A58" s="15">
        <v>3</v>
      </c>
      <c r="B58" s="14" t="s">
        <v>97</v>
      </c>
      <c r="C58" s="16" t="s">
        <v>98</v>
      </c>
      <c r="D58" s="17">
        <v>205</v>
      </c>
      <c r="E58" s="16" t="s">
        <v>38</v>
      </c>
      <c r="F58" s="18">
        <v>100000</v>
      </c>
      <c r="G58" s="23">
        <v>97222</v>
      </c>
      <c r="H58" s="19">
        <f t="shared" si="10"/>
        <v>2778</v>
      </c>
      <c r="I58" s="17">
        <f t="shared" si="12"/>
        <v>1073</v>
      </c>
      <c r="J58" s="17">
        <f t="shared" ref="J58:J61" si="13">SUM(H58:I58)</f>
        <v>3851</v>
      </c>
    </row>
    <row r="59" spans="1:10" ht="15.75">
      <c r="A59" s="15"/>
      <c r="B59" s="14" t="s">
        <v>97</v>
      </c>
      <c r="C59" s="16" t="s">
        <v>99</v>
      </c>
      <c r="D59" s="17">
        <v>206</v>
      </c>
      <c r="E59" s="16" t="s">
        <v>38</v>
      </c>
      <c r="F59" s="18">
        <v>130000</v>
      </c>
      <c r="G59" s="23">
        <v>126389</v>
      </c>
      <c r="H59" s="19">
        <f t="shared" si="10"/>
        <v>3611</v>
      </c>
      <c r="I59" s="17">
        <f t="shared" si="12"/>
        <v>1395</v>
      </c>
      <c r="J59" s="17">
        <f t="shared" si="13"/>
        <v>5006</v>
      </c>
    </row>
    <row r="60" spans="1:10" ht="15.75">
      <c r="A60" s="15">
        <v>4</v>
      </c>
      <c r="B60" s="14" t="s">
        <v>117</v>
      </c>
      <c r="C60" s="16" t="s">
        <v>118</v>
      </c>
      <c r="D60" s="17">
        <v>242</v>
      </c>
      <c r="E60" s="16" t="s">
        <v>38</v>
      </c>
      <c r="F60" s="18">
        <v>85000</v>
      </c>
      <c r="G60" s="23">
        <v>85000</v>
      </c>
      <c r="H60" s="19">
        <f t="shared" si="10"/>
        <v>2361</v>
      </c>
      <c r="I60" s="17">
        <f>ROUND(G60*13%*32/365,0)</f>
        <v>969</v>
      </c>
      <c r="J60" s="17">
        <f t="shared" si="13"/>
        <v>3330</v>
      </c>
    </row>
    <row r="61" spans="1:10" ht="15.75">
      <c r="A61" s="15"/>
      <c r="B61" s="14" t="s">
        <v>117</v>
      </c>
      <c r="C61" s="16" t="s">
        <v>119</v>
      </c>
      <c r="D61" s="17">
        <v>243</v>
      </c>
      <c r="E61" s="16" t="s">
        <v>38</v>
      </c>
      <c r="F61" s="18">
        <v>100000</v>
      </c>
      <c r="G61" s="23">
        <v>100000</v>
      </c>
      <c r="H61" s="19">
        <f t="shared" si="10"/>
        <v>2778</v>
      </c>
      <c r="I61" s="17">
        <f>ROUND(G61*13%*32/365,0)</f>
        <v>1140</v>
      </c>
      <c r="J61" s="17">
        <f t="shared" si="13"/>
        <v>3918</v>
      </c>
    </row>
    <row r="62" spans="1:10" ht="15.75">
      <c r="A62" s="15">
        <v>5</v>
      </c>
      <c r="B62" s="14" t="s">
        <v>130</v>
      </c>
      <c r="C62" s="16" t="s">
        <v>131</v>
      </c>
      <c r="D62" s="17">
        <v>249</v>
      </c>
      <c r="E62" s="16" t="s">
        <v>38</v>
      </c>
      <c r="F62" s="18">
        <v>150000</v>
      </c>
      <c r="G62" s="18">
        <v>150000</v>
      </c>
      <c r="H62" s="19">
        <f t="shared" si="10"/>
        <v>4167</v>
      </c>
      <c r="I62" s="17">
        <f t="shared" ref="I62" si="14">ROUND(G62*13%*31/365,0)</f>
        <v>1656</v>
      </c>
      <c r="J62" s="17">
        <f t="shared" ref="J62" si="15">SUM(H62:I62)</f>
        <v>5823</v>
      </c>
    </row>
    <row r="63" spans="1:10" ht="16.5">
      <c r="A63" s="14"/>
      <c r="B63" s="13" t="s">
        <v>4</v>
      </c>
      <c r="C63" s="20"/>
      <c r="D63" s="20"/>
      <c r="E63" s="20"/>
      <c r="F63" s="22">
        <f>SUM(F52:F62)</f>
        <v>1010000</v>
      </c>
      <c r="G63" s="25"/>
      <c r="H63" s="22">
        <f>SUM(H52:H62)</f>
        <v>28056</v>
      </c>
      <c r="I63" s="22">
        <f>SUM(I52:I62)</f>
        <v>10658</v>
      </c>
      <c r="J63" s="22">
        <f>SUM(J52:J62)</f>
        <v>38714</v>
      </c>
    </row>
    <row r="64" spans="1:10" ht="16.5">
      <c r="A64" s="34"/>
      <c r="B64" s="29"/>
      <c r="C64" s="30"/>
      <c r="D64" s="30"/>
      <c r="E64" s="30"/>
      <c r="F64" s="35"/>
      <c r="G64" s="36"/>
      <c r="H64" s="32"/>
      <c r="I64" s="32"/>
      <c r="J64" s="32"/>
    </row>
    <row r="65" spans="1:10" ht="16.5">
      <c r="A65" s="34"/>
      <c r="B65" s="29"/>
      <c r="C65" s="30"/>
      <c r="D65" s="30"/>
      <c r="E65" s="30"/>
      <c r="F65" s="35"/>
      <c r="G65" s="36"/>
      <c r="H65" s="32"/>
      <c r="I65" s="32"/>
      <c r="J65" s="32"/>
    </row>
    <row r="66" spans="1:10" ht="16.5">
      <c r="A66" s="34"/>
      <c r="B66" s="29" t="s">
        <v>16</v>
      </c>
      <c r="C66" s="30"/>
      <c r="D66" s="30"/>
      <c r="E66" s="30"/>
      <c r="F66" s="35"/>
      <c r="G66" s="36"/>
      <c r="H66" s="32"/>
      <c r="I66" s="32"/>
      <c r="J66" s="32"/>
    </row>
    <row r="67" spans="1:10" ht="15.75">
      <c r="A67" s="14">
        <v>1</v>
      </c>
      <c r="B67" s="14" t="s">
        <v>17</v>
      </c>
      <c r="C67" s="16" t="s">
        <v>69</v>
      </c>
      <c r="D67" s="17">
        <v>142</v>
      </c>
      <c r="E67" s="16" t="s">
        <v>38</v>
      </c>
      <c r="F67" s="18">
        <v>140000</v>
      </c>
      <c r="G67" s="23">
        <v>124444</v>
      </c>
      <c r="H67" s="19">
        <f t="shared" ref="H67:H74" si="16">ROUND(F67/36,0)</f>
        <v>3889</v>
      </c>
      <c r="I67" s="17">
        <f>ROUND(G67*13%*31/365,0)</f>
        <v>1374</v>
      </c>
      <c r="J67" s="17">
        <f t="shared" ref="J67:J73" si="17">SUM(H67:I67)</f>
        <v>5263</v>
      </c>
    </row>
    <row r="68" spans="1:10" ht="15.75">
      <c r="A68" s="14">
        <v>2</v>
      </c>
      <c r="B68" s="14" t="s">
        <v>62</v>
      </c>
      <c r="C68" s="16" t="s">
        <v>61</v>
      </c>
      <c r="D68" s="17">
        <v>188</v>
      </c>
      <c r="E68" s="16" t="s">
        <v>38</v>
      </c>
      <c r="F68" s="18">
        <v>100000</v>
      </c>
      <c r="G68" s="23">
        <v>94444</v>
      </c>
      <c r="H68" s="19">
        <f t="shared" si="16"/>
        <v>2778</v>
      </c>
      <c r="I68" s="17">
        <f t="shared" ref="I68:I74" si="18">ROUND(G68*13%*31/365,0)</f>
        <v>1043</v>
      </c>
      <c r="J68" s="17">
        <f t="shared" si="17"/>
        <v>3821</v>
      </c>
    </row>
    <row r="69" spans="1:10" ht="15.75">
      <c r="A69" s="14"/>
      <c r="B69" s="14" t="s">
        <v>62</v>
      </c>
      <c r="C69" s="16" t="s">
        <v>63</v>
      </c>
      <c r="D69" s="17">
        <v>189</v>
      </c>
      <c r="E69" s="16" t="s">
        <v>38</v>
      </c>
      <c r="F69" s="18">
        <v>100000</v>
      </c>
      <c r="G69" s="23">
        <v>94444</v>
      </c>
      <c r="H69" s="19">
        <f t="shared" si="16"/>
        <v>2778</v>
      </c>
      <c r="I69" s="17">
        <f t="shared" si="18"/>
        <v>1043</v>
      </c>
      <c r="J69" s="17">
        <f t="shared" si="17"/>
        <v>3821</v>
      </c>
    </row>
    <row r="70" spans="1:10" ht="15.75">
      <c r="A70" s="14"/>
      <c r="B70" s="14" t="s">
        <v>62</v>
      </c>
      <c r="C70" s="16" t="s">
        <v>64</v>
      </c>
      <c r="D70" s="17">
        <v>193</v>
      </c>
      <c r="E70" s="16" t="s">
        <v>38</v>
      </c>
      <c r="F70" s="18">
        <v>40000</v>
      </c>
      <c r="G70" s="23">
        <v>37778</v>
      </c>
      <c r="H70" s="19">
        <f t="shared" si="16"/>
        <v>1111</v>
      </c>
      <c r="I70" s="17">
        <f t="shared" si="18"/>
        <v>417</v>
      </c>
      <c r="J70" s="17">
        <f t="shared" si="17"/>
        <v>1528</v>
      </c>
    </row>
    <row r="71" spans="1:10" ht="15.75">
      <c r="A71" s="14"/>
      <c r="B71" s="14" t="s">
        <v>62</v>
      </c>
      <c r="C71" s="16" t="s">
        <v>65</v>
      </c>
      <c r="D71" s="17">
        <v>194</v>
      </c>
      <c r="E71" s="16" t="s">
        <v>38</v>
      </c>
      <c r="F71" s="18">
        <v>60000</v>
      </c>
      <c r="G71" s="23">
        <v>56666</v>
      </c>
      <c r="H71" s="19">
        <f t="shared" si="16"/>
        <v>1667</v>
      </c>
      <c r="I71" s="17">
        <f t="shared" si="18"/>
        <v>626</v>
      </c>
      <c r="J71" s="17">
        <f t="shared" si="17"/>
        <v>2293</v>
      </c>
    </row>
    <row r="72" spans="1:10" ht="15.75">
      <c r="A72" s="14">
        <v>3</v>
      </c>
      <c r="B72" s="14" t="s">
        <v>66</v>
      </c>
      <c r="C72" s="16" t="s">
        <v>67</v>
      </c>
      <c r="D72" s="17">
        <v>195</v>
      </c>
      <c r="E72" s="16" t="s">
        <v>38</v>
      </c>
      <c r="F72" s="18">
        <v>100000</v>
      </c>
      <c r="G72" s="23">
        <v>92000</v>
      </c>
      <c r="H72" s="19">
        <f>ROUND(F72/25,0)</f>
        <v>4000</v>
      </c>
      <c r="I72" s="17">
        <f t="shared" si="18"/>
        <v>1016</v>
      </c>
      <c r="J72" s="17">
        <f t="shared" si="17"/>
        <v>5016</v>
      </c>
    </row>
    <row r="73" spans="1:10" ht="15.75">
      <c r="A73" s="14"/>
      <c r="B73" s="14" t="s">
        <v>66</v>
      </c>
      <c r="C73" s="16" t="s">
        <v>68</v>
      </c>
      <c r="D73" s="17">
        <v>196</v>
      </c>
      <c r="E73" s="16" t="s">
        <v>38</v>
      </c>
      <c r="F73" s="18">
        <v>45000</v>
      </c>
      <c r="G73" s="23">
        <v>42500</v>
      </c>
      <c r="H73" s="19">
        <f t="shared" si="16"/>
        <v>1250</v>
      </c>
      <c r="I73" s="17">
        <f t="shared" si="18"/>
        <v>469</v>
      </c>
      <c r="J73" s="17">
        <f t="shared" si="17"/>
        <v>1719</v>
      </c>
    </row>
    <row r="74" spans="1:10" ht="15.75">
      <c r="A74" s="14">
        <v>4</v>
      </c>
      <c r="B74" s="14" t="s">
        <v>100</v>
      </c>
      <c r="C74" s="16" t="s">
        <v>101</v>
      </c>
      <c r="D74" s="17">
        <v>214</v>
      </c>
      <c r="E74" s="16" t="s">
        <v>38</v>
      </c>
      <c r="F74" s="18">
        <v>100000</v>
      </c>
      <c r="G74" s="23">
        <v>97222</v>
      </c>
      <c r="H74" s="19">
        <f t="shared" si="16"/>
        <v>2778</v>
      </c>
      <c r="I74" s="17">
        <f t="shared" si="18"/>
        <v>1073</v>
      </c>
      <c r="J74" s="17">
        <f t="shared" ref="J74" si="19">SUM(H74:I74)</f>
        <v>3851</v>
      </c>
    </row>
    <row r="75" spans="1:10" ht="16.5">
      <c r="A75" s="27"/>
      <c r="B75" s="13" t="s">
        <v>4</v>
      </c>
      <c r="C75" s="20"/>
      <c r="D75" s="20"/>
      <c r="E75" s="20"/>
      <c r="F75" s="22">
        <f>SUM(F67:F74)</f>
        <v>685000</v>
      </c>
      <c r="G75" s="25"/>
      <c r="H75" s="22">
        <f>SUM(H67:H74)</f>
        <v>20251</v>
      </c>
      <c r="I75" s="22">
        <f>SUM(I67:I74)</f>
        <v>7061</v>
      </c>
      <c r="J75" s="22">
        <f>SUM(J67:J74)</f>
        <v>27312</v>
      </c>
    </row>
    <row r="76" spans="1:10" ht="16.5">
      <c r="A76" s="37"/>
      <c r="B76" s="29"/>
      <c r="C76" s="30"/>
      <c r="D76" s="30"/>
      <c r="E76" s="30"/>
      <c r="F76" s="35"/>
      <c r="G76" s="36"/>
      <c r="H76" s="32"/>
      <c r="I76" s="32"/>
      <c r="J76" s="32"/>
    </row>
    <row r="77" spans="1:10" ht="16.5">
      <c r="A77" s="37"/>
      <c r="B77" s="29"/>
      <c r="C77" s="30"/>
      <c r="D77" s="30"/>
      <c r="E77" s="30"/>
      <c r="F77" s="35"/>
      <c r="G77" s="36"/>
      <c r="H77" s="32"/>
      <c r="I77" s="32"/>
      <c r="J77" s="32"/>
    </row>
    <row r="78" spans="1:10" ht="16.5">
      <c r="A78" s="37"/>
      <c r="B78" s="29" t="s">
        <v>18</v>
      </c>
      <c r="C78" s="30"/>
      <c r="D78" s="30"/>
      <c r="E78" s="30"/>
      <c r="F78" s="35"/>
      <c r="G78" s="36"/>
      <c r="H78" s="34"/>
      <c r="I78" s="34"/>
      <c r="J78" s="34"/>
    </row>
    <row r="79" spans="1:10" ht="15.75">
      <c r="A79" s="27">
        <v>1</v>
      </c>
      <c r="B79" s="14" t="s">
        <v>19</v>
      </c>
      <c r="C79" s="16" t="s">
        <v>60</v>
      </c>
      <c r="D79" s="17">
        <v>153</v>
      </c>
      <c r="E79" s="16" t="s">
        <v>38</v>
      </c>
      <c r="F79" s="23">
        <v>55000</v>
      </c>
      <c r="G79" s="23">
        <v>44000</v>
      </c>
      <c r="H79" s="19">
        <f>ROUND(F79/20,0)</f>
        <v>2750</v>
      </c>
      <c r="I79" s="17">
        <f>ROUND(G79*13%*31/365,0)</f>
        <v>486</v>
      </c>
      <c r="J79" s="17">
        <f>SUM(H79:I79)</f>
        <v>3236</v>
      </c>
    </row>
    <row r="80" spans="1:10" ht="15.75">
      <c r="A80" s="27">
        <v>2</v>
      </c>
      <c r="B80" s="14" t="s">
        <v>19</v>
      </c>
      <c r="C80" s="16" t="s">
        <v>54</v>
      </c>
      <c r="D80" s="17">
        <v>154</v>
      </c>
      <c r="E80" s="16" t="s">
        <v>38</v>
      </c>
      <c r="F80" s="23">
        <v>85000</v>
      </c>
      <c r="G80" s="23">
        <v>69544</v>
      </c>
      <c r="H80" s="19">
        <f>ROUND(F80/22,0)</f>
        <v>3864</v>
      </c>
      <c r="I80" s="17">
        <f t="shared" ref="I80" si="20">ROUND(G80*13%*31/365,0)</f>
        <v>768</v>
      </c>
      <c r="J80" s="17">
        <f>SUM(H80:I80)</f>
        <v>4632</v>
      </c>
    </row>
    <row r="81" spans="1:11" ht="15.75">
      <c r="A81" s="27">
        <v>3</v>
      </c>
      <c r="B81" s="14" t="s">
        <v>71</v>
      </c>
      <c r="C81" s="16" t="s">
        <v>72</v>
      </c>
      <c r="D81" s="17">
        <v>197</v>
      </c>
      <c r="E81" s="16" t="s">
        <v>38</v>
      </c>
      <c r="F81" s="23">
        <v>90000</v>
      </c>
      <c r="G81" s="23">
        <v>35249</v>
      </c>
      <c r="H81" s="19">
        <f>ROUND(F81/36,0)</f>
        <v>2500</v>
      </c>
      <c r="I81" s="17">
        <f>ROUND(G81*13%*31/365,0)</f>
        <v>389</v>
      </c>
      <c r="J81" s="17">
        <f t="shared" ref="J81" si="21">SUM(H81:I81)</f>
        <v>2889</v>
      </c>
    </row>
    <row r="82" spans="1:11" ht="16.5">
      <c r="A82" s="14"/>
      <c r="B82" s="13" t="s">
        <v>4</v>
      </c>
      <c r="C82" s="20"/>
      <c r="D82" s="20"/>
      <c r="E82" s="20"/>
      <c r="F82" s="22">
        <f>SUM(F79:F81)</f>
        <v>230000</v>
      </c>
      <c r="G82" s="25"/>
      <c r="H82" s="22">
        <f>SUM(H79:H81)</f>
        <v>9114</v>
      </c>
      <c r="I82" s="22">
        <f>SUM(I79:I81)</f>
        <v>1643</v>
      </c>
      <c r="J82" s="22">
        <f>SUM(J79:J81)</f>
        <v>10757</v>
      </c>
    </row>
    <row r="83" spans="1:11" ht="16.5">
      <c r="A83" s="34"/>
      <c r="B83" s="29"/>
      <c r="C83" s="30"/>
      <c r="D83" s="30"/>
      <c r="E83" s="30"/>
      <c r="F83" s="35"/>
      <c r="G83" s="36"/>
      <c r="H83" s="32"/>
      <c r="I83" s="32"/>
      <c r="J83" s="32"/>
    </row>
    <row r="84" spans="1:11" ht="16.5">
      <c r="A84" s="34"/>
      <c r="B84" s="29"/>
      <c r="C84" s="30"/>
      <c r="D84" s="30"/>
      <c r="E84" s="30"/>
      <c r="F84" s="35"/>
      <c r="G84" s="36"/>
      <c r="H84" s="32"/>
      <c r="I84" s="32"/>
      <c r="J84" s="32"/>
    </row>
    <row r="85" spans="1:11" ht="16.5">
      <c r="A85" s="34"/>
      <c r="B85" s="29" t="s">
        <v>75</v>
      </c>
      <c r="C85" s="30"/>
      <c r="D85" s="30"/>
      <c r="E85" s="30"/>
      <c r="F85" s="35"/>
      <c r="G85" s="36"/>
      <c r="H85" s="32"/>
      <c r="I85" s="32"/>
      <c r="J85" s="32"/>
    </row>
    <row r="86" spans="1:11" ht="15.75">
      <c r="A86" s="14">
        <v>1</v>
      </c>
      <c r="B86" s="14" t="s">
        <v>76</v>
      </c>
      <c r="C86" s="16" t="s">
        <v>77</v>
      </c>
      <c r="D86" s="52">
        <v>190</v>
      </c>
      <c r="E86" s="16" t="s">
        <v>78</v>
      </c>
      <c r="F86" s="53">
        <v>90000</v>
      </c>
      <c r="G86" s="23">
        <v>85000</v>
      </c>
      <c r="H86" s="19">
        <f>ROUND(F86/36,0)</f>
        <v>2500</v>
      </c>
      <c r="I86" s="17">
        <f>ROUND(G86*13%*31/365,0)</f>
        <v>938</v>
      </c>
      <c r="J86" s="17">
        <f>SUM(H86:I86)</f>
        <v>3438</v>
      </c>
      <c r="K86" s="5"/>
    </row>
    <row r="87" spans="1:11" ht="15.75">
      <c r="A87" s="14"/>
      <c r="B87" s="14" t="s">
        <v>76</v>
      </c>
      <c r="C87" s="16" t="s">
        <v>102</v>
      </c>
      <c r="D87" s="52">
        <v>215</v>
      </c>
      <c r="E87" s="16" t="s">
        <v>78</v>
      </c>
      <c r="F87" s="53">
        <v>75000</v>
      </c>
      <c r="G87" s="23">
        <v>72917</v>
      </c>
      <c r="H87" s="19">
        <f>ROUND(F87/36,0)</f>
        <v>2083</v>
      </c>
      <c r="I87" s="17">
        <f>ROUND(G87*13%*31/365,0)</f>
        <v>805</v>
      </c>
      <c r="J87" s="17">
        <f>SUM(H87:I87)</f>
        <v>2888</v>
      </c>
      <c r="K87" s="5"/>
    </row>
    <row r="88" spans="1:11" ht="16.5">
      <c r="A88" s="14"/>
      <c r="B88" s="13" t="s">
        <v>4</v>
      </c>
      <c r="C88" s="20"/>
      <c r="D88" s="46"/>
      <c r="E88" s="20"/>
      <c r="F88" s="22">
        <f>SUM(F86:F87)</f>
        <v>165000</v>
      </c>
      <c r="G88" s="25"/>
      <c r="H88" s="22">
        <f>SUM(H86:H87)</f>
        <v>4583</v>
      </c>
      <c r="I88" s="22">
        <f>SUM(I86:I87)</f>
        <v>1743</v>
      </c>
      <c r="J88" s="22">
        <f>SUM(J86:J87)</f>
        <v>6326</v>
      </c>
      <c r="K88" s="5"/>
    </row>
    <row r="89" spans="1:11" ht="16.5">
      <c r="A89" s="34"/>
      <c r="B89" s="29"/>
      <c r="C89" s="30"/>
      <c r="D89" s="48"/>
      <c r="E89" s="30"/>
      <c r="F89" s="49"/>
      <c r="G89" s="36"/>
      <c r="H89" s="32"/>
      <c r="I89" s="32"/>
      <c r="J89" s="32"/>
      <c r="K89" s="5"/>
    </row>
    <row r="90" spans="1:11" ht="16.5">
      <c r="A90" s="34"/>
      <c r="B90" s="29"/>
      <c r="C90" s="30"/>
      <c r="D90" s="48"/>
      <c r="E90" s="30"/>
      <c r="F90" s="49"/>
      <c r="G90" s="36"/>
      <c r="H90" s="32"/>
      <c r="I90" s="32"/>
      <c r="J90" s="32"/>
      <c r="K90" s="5"/>
    </row>
    <row r="91" spans="1:11" ht="16.5">
      <c r="A91" s="34"/>
      <c r="B91" s="29" t="s">
        <v>79</v>
      </c>
      <c r="C91" s="30"/>
      <c r="D91" s="48"/>
      <c r="E91" s="30"/>
      <c r="F91" s="49"/>
      <c r="G91" s="36"/>
      <c r="H91" s="32"/>
      <c r="I91" s="32"/>
      <c r="J91" s="32"/>
      <c r="K91" s="5"/>
    </row>
    <row r="92" spans="1:11" ht="15.75">
      <c r="A92" s="14">
        <v>1</v>
      </c>
      <c r="B92" s="14" t="s">
        <v>79</v>
      </c>
      <c r="C92" s="16" t="s">
        <v>80</v>
      </c>
      <c r="D92" s="52">
        <v>191</v>
      </c>
      <c r="E92" s="16" t="s">
        <v>78</v>
      </c>
      <c r="F92" s="53">
        <v>100000</v>
      </c>
      <c r="G92" s="23">
        <v>94118</v>
      </c>
      <c r="H92" s="19">
        <f>ROUND(F92/34,0)</f>
        <v>2941</v>
      </c>
      <c r="I92" s="17">
        <f>ROUND(G92*13%*31/365,0)</f>
        <v>1039</v>
      </c>
      <c r="J92" s="17">
        <f t="shared" ref="J92:J98" si="22">SUM(H92:I92)</f>
        <v>3980</v>
      </c>
      <c r="K92" s="5"/>
    </row>
    <row r="93" spans="1:11" ht="15.75">
      <c r="A93" s="14"/>
      <c r="B93" s="14" t="s">
        <v>79</v>
      </c>
      <c r="C93" s="16" t="s">
        <v>104</v>
      </c>
      <c r="D93" s="52">
        <v>216</v>
      </c>
      <c r="E93" s="16" t="s">
        <v>78</v>
      </c>
      <c r="F93" s="53">
        <v>75000</v>
      </c>
      <c r="G93" s="23">
        <v>72917</v>
      </c>
      <c r="H93" s="19">
        <f>ROUND(F93/36,0)</f>
        <v>2083</v>
      </c>
      <c r="I93" s="17">
        <f>ROUND(G93*13%*31/365,0)</f>
        <v>805</v>
      </c>
      <c r="J93" s="17">
        <f t="shared" si="22"/>
        <v>2888</v>
      </c>
      <c r="K93" s="5"/>
    </row>
    <row r="94" spans="1:11" ht="15.75">
      <c r="A94" s="14"/>
      <c r="B94" s="14" t="s">
        <v>79</v>
      </c>
      <c r="C94" s="16" t="s">
        <v>124</v>
      </c>
      <c r="D94" s="52">
        <v>246</v>
      </c>
      <c r="E94" s="16" t="s">
        <v>78</v>
      </c>
      <c r="F94" s="53">
        <v>75000</v>
      </c>
      <c r="G94" s="23">
        <v>75000</v>
      </c>
      <c r="H94" s="19">
        <f>ROUND(F94/36,0)</f>
        <v>2083</v>
      </c>
      <c r="I94" s="17">
        <f>ROUND(G94*13%*32/365,0)</f>
        <v>855</v>
      </c>
      <c r="J94" s="17">
        <f t="shared" si="22"/>
        <v>2938</v>
      </c>
      <c r="K94" s="5"/>
    </row>
    <row r="95" spans="1:11" ht="15.75">
      <c r="A95" s="14">
        <v>2</v>
      </c>
      <c r="B95" s="14" t="s">
        <v>103</v>
      </c>
      <c r="C95" s="16" t="s">
        <v>107</v>
      </c>
      <c r="D95" s="52">
        <v>217</v>
      </c>
      <c r="E95" s="16" t="s">
        <v>78</v>
      </c>
      <c r="F95" s="53">
        <v>100000</v>
      </c>
      <c r="G95" s="23">
        <v>93683</v>
      </c>
      <c r="H95" s="19">
        <f>ROUND(F95/36,0)</f>
        <v>2778</v>
      </c>
      <c r="I95" s="17">
        <f>ROUND(G95*13%*18/365,0)</f>
        <v>601</v>
      </c>
      <c r="J95" s="17">
        <f t="shared" si="22"/>
        <v>3379</v>
      </c>
      <c r="K95" s="5"/>
    </row>
    <row r="96" spans="1:11" ht="15.75">
      <c r="A96" s="14"/>
      <c r="B96" s="14" t="s">
        <v>103</v>
      </c>
      <c r="C96" s="16" t="s">
        <v>105</v>
      </c>
      <c r="D96" s="52">
        <v>218</v>
      </c>
      <c r="E96" s="16" t="s">
        <v>78</v>
      </c>
      <c r="F96" s="53">
        <v>100000</v>
      </c>
      <c r="G96" s="23">
        <v>93683</v>
      </c>
      <c r="H96" s="19">
        <f t="shared" ref="H96" si="23">ROUND(F96/36,0)</f>
        <v>2778</v>
      </c>
      <c r="I96" s="17">
        <f>ROUND(G96*13%*18/365,0)</f>
        <v>601</v>
      </c>
      <c r="J96" s="17">
        <f t="shared" si="22"/>
        <v>3379</v>
      </c>
      <c r="K96" s="5"/>
    </row>
    <row r="97" spans="1:11" ht="15.75">
      <c r="A97" s="14">
        <v>3</v>
      </c>
      <c r="B97" s="14" t="s">
        <v>132</v>
      </c>
      <c r="C97" s="16" t="s">
        <v>133</v>
      </c>
      <c r="D97" s="52">
        <v>250</v>
      </c>
      <c r="E97" s="16" t="s">
        <v>78</v>
      </c>
      <c r="F97" s="53">
        <v>125000</v>
      </c>
      <c r="G97" s="23">
        <v>125000</v>
      </c>
      <c r="H97" s="19">
        <f t="shared" ref="H97" si="24">ROUND(F97/36,0)</f>
        <v>3472</v>
      </c>
      <c r="I97" s="17">
        <f>ROUND(G97*13%*31/365,0)</f>
        <v>1380</v>
      </c>
      <c r="J97" s="17">
        <f t="shared" si="22"/>
        <v>4852</v>
      </c>
      <c r="K97" s="5"/>
    </row>
    <row r="98" spans="1:11" ht="15.75">
      <c r="A98" s="14"/>
      <c r="B98" s="14" t="s">
        <v>132</v>
      </c>
      <c r="C98" s="16" t="s">
        <v>139</v>
      </c>
      <c r="D98" s="52">
        <v>254</v>
      </c>
      <c r="E98" s="16" t="s">
        <v>78</v>
      </c>
      <c r="F98" s="53">
        <v>140000</v>
      </c>
      <c r="G98" s="23">
        <v>140000</v>
      </c>
      <c r="H98" s="19">
        <f t="shared" ref="H98" si="25">ROUND(F98/36,0)</f>
        <v>3889</v>
      </c>
      <c r="I98" s="17">
        <f>ROUND(G98*13%*24/365,0)</f>
        <v>1197</v>
      </c>
      <c r="J98" s="17">
        <f t="shared" si="22"/>
        <v>5086</v>
      </c>
      <c r="K98" s="5"/>
    </row>
    <row r="99" spans="1:11" ht="16.5">
      <c r="A99" s="14"/>
      <c r="B99" s="13" t="s">
        <v>4</v>
      </c>
      <c r="C99" s="20"/>
      <c r="D99" s="46"/>
      <c r="E99" s="20"/>
      <c r="F99" s="22">
        <f>SUM(F92:F98)</f>
        <v>715000</v>
      </c>
      <c r="G99" s="25"/>
      <c r="H99" s="22">
        <f>SUM(H92:H98)</f>
        <v>20024</v>
      </c>
      <c r="I99" s="22">
        <f>SUM(I92:I98)</f>
        <v>6478</v>
      </c>
      <c r="J99" s="22">
        <f t="shared" ref="J99" si="26">SUM(J92:J98)</f>
        <v>26502</v>
      </c>
      <c r="K99" s="5"/>
    </row>
    <row r="100" spans="1:11" ht="16.5">
      <c r="A100" s="34"/>
      <c r="B100" s="29"/>
      <c r="C100" s="30"/>
      <c r="D100" s="48"/>
      <c r="E100" s="30"/>
      <c r="F100" s="49"/>
      <c r="G100" s="36"/>
      <c r="H100" s="32"/>
      <c r="I100" s="32"/>
      <c r="J100" s="32"/>
      <c r="K100" s="5"/>
    </row>
    <row r="101" spans="1:11" ht="16.5">
      <c r="A101" s="34"/>
      <c r="B101" s="29"/>
      <c r="C101" s="30"/>
      <c r="D101" s="48"/>
      <c r="E101" s="30"/>
      <c r="F101" s="49"/>
      <c r="G101" s="36"/>
      <c r="H101" s="32"/>
      <c r="I101" s="32"/>
      <c r="J101" s="32"/>
      <c r="K101" s="5"/>
    </row>
    <row r="102" spans="1:11" ht="16.5">
      <c r="A102" s="34"/>
      <c r="B102" s="29" t="s">
        <v>81</v>
      </c>
      <c r="C102" s="30"/>
      <c r="D102" s="48"/>
      <c r="E102" s="30"/>
      <c r="F102" s="49"/>
      <c r="G102" s="36"/>
      <c r="H102" s="32"/>
      <c r="I102" s="32"/>
      <c r="J102" s="32"/>
      <c r="K102" s="5"/>
    </row>
    <row r="103" spans="1:11" ht="15.75">
      <c r="A103" s="14">
        <v>1</v>
      </c>
      <c r="B103" s="14" t="s">
        <v>81</v>
      </c>
      <c r="C103" s="16" t="s">
        <v>82</v>
      </c>
      <c r="D103" s="52">
        <v>192</v>
      </c>
      <c r="E103" s="16" t="s">
        <v>78</v>
      </c>
      <c r="F103" s="53">
        <v>200000</v>
      </c>
      <c r="G103" s="23">
        <v>188888</v>
      </c>
      <c r="H103" s="19">
        <f t="shared" ref="H103" si="27">ROUND(F103/36,0)</f>
        <v>5556</v>
      </c>
      <c r="I103" s="17">
        <f>ROUND(G103*13%*31/365,0)</f>
        <v>2086</v>
      </c>
      <c r="J103" s="17">
        <f>SUM(H103:I103)</f>
        <v>7642</v>
      </c>
      <c r="K103" s="5"/>
    </row>
    <row r="104" spans="1:11" ht="16.5">
      <c r="A104" s="14"/>
      <c r="B104" s="13" t="s">
        <v>4</v>
      </c>
      <c r="C104" s="20"/>
      <c r="D104" s="46"/>
      <c r="E104" s="20"/>
      <c r="F104" s="22">
        <f>SUM(F103)</f>
        <v>200000</v>
      </c>
      <c r="G104" s="25"/>
      <c r="H104" s="22">
        <f t="shared" ref="H104:J104" si="28">SUM(H103)</f>
        <v>5556</v>
      </c>
      <c r="I104" s="22">
        <f t="shared" si="28"/>
        <v>2086</v>
      </c>
      <c r="J104" s="22">
        <f t="shared" si="28"/>
        <v>7642</v>
      </c>
      <c r="K104" s="5"/>
    </row>
    <row r="105" spans="1:11" ht="16.5">
      <c r="A105" s="34"/>
      <c r="B105" s="29"/>
      <c r="C105" s="30"/>
      <c r="D105" s="48"/>
      <c r="E105" s="30"/>
      <c r="F105" s="49"/>
      <c r="G105" s="36"/>
      <c r="H105" s="32"/>
      <c r="I105" s="32"/>
      <c r="J105" s="32"/>
      <c r="K105" s="5"/>
    </row>
    <row r="106" spans="1:11" ht="16.5">
      <c r="A106" s="34"/>
      <c r="B106" s="29"/>
      <c r="C106" s="30"/>
      <c r="D106" s="48"/>
      <c r="E106" s="30"/>
      <c r="F106" s="49"/>
      <c r="G106" s="36"/>
      <c r="H106" s="32"/>
      <c r="I106" s="32"/>
      <c r="J106" s="32"/>
      <c r="K106" s="5"/>
    </row>
    <row r="107" spans="1:11" ht="18" customHeight="1">
      <c r="A107" s="34"/>
      <c r="B107" s="29" t="s">
        <v>83</v>
      </c>
      <c r="C107" s="30"/>
      <c r="D107" s="48"/>
      <c r="E107" s="30"/>
      <c r="F107" s="49"/>
      <c r="G107" s="36"/>
      <c r="H107" s="32"/>
      <c r="I107" s="32"/>
      <c r="J107" s="32"/>
      <c r="K107" s="5"/>
    </row>
    <row r="108" spans="1:11" ht="15.75">
      <c r="A108" s="14">
        <v>1</v>
      </c>
      <c r="B108" s="14" t="s">
        <v>84</v>
      </c>
      <c r="C108" s="16" t="s">
        <v>85</v>
      </c>
      <c r="D108" s="52">
        <v>187</v>
      </c>
      <c r="E108" s="16" t="s">
        <v>78</v>
      </c>
      <c r="F108" s="53">
        <v>60000</v>
      </c>
      <c r="G108" s="23">
        <v>56666</v>
      </c>
      <c r="H108" s="19">
        <f t="shared" ref="H108" si="29">ROUND(F108/36,0)</f>
        <v>1667</v>
      </c>
      <c r="I108" s="17">
        <f>ROUND(G108*13%*31/365,0)</f>
        <v>626</v>
      </c>
      <c r="J108" s="17">
        <f>SUM(H108:I108)</f>
        <v>2293</v>
      </c>
      <c r="K108" s="5"/>
    </row>
    <row r="109" spans="1:11" ht="16.5">
      <c r="A109" s="14"/>
      <c r="B109" s="13" t="s">
        <v>4</v>
      </c>
      <c r="C109" s="20"/>
      <c r="D109" s="20"/>
      <c r="E109" s="20"/>
      <c r="F109" s="22">
        <f>SUM(F108)</f>
        <v>60000</v>
      </c>
      <c r="G109" s="25"/>
      <c r="H109" s="22">
        <f t="shared" ref="H109:J109" si="30">SUM(H108)</f>
        <v>1667</v>
      </c>
      <c r="I109" s="22">
        <f t="shared" si="30"/>
        <v>626</v>
      </c>
      <c r="J109" s="22">
        <f t="shared" si="30"/>
        <v>2293</v>
      </c>
    </row>
    <row r="110" spans="1:11" ht="16.5">
      <c r="A110" s="34"/>
      <c r="B110" s="29"/>
      <c r="C110" s="30"/>
      <c r="D110" s="30"/>
      <c r="E110" s="30"/>
      <c r="F110" s="35"/>
      <c r="G110" s="36"/>
      <c r="H110" s="32"/>
      <c r="I110" s="32"/>
      <c r="J110" s="32"/>
    </row>
    <row r="111" spans="1:11" ht="16.5">
      <c r="A111" s="34"/>
      <c r="B111" s="29"/>
      <c r="C111" s="30"/>
      <c r="D111" s="30"/>
      <c r="E111" s="30"/>
      <c r="F111" s="35"/>
      <c r="G111" s="36"/>
      <c r="H111" s="32"/>
      <c r="I111" s="32"/>
      <c r="J111" s="32"/>
    </row>
    <row r="112" spans="1:11" ht="16.5">
      <c r="A112" s="34"/>
      <c r="B112" s="29" t="s">
        <v>109</v>
      </c>
      <c r="C112" s="30"/>
      <c r="D112" s="48"/>
      <c r="E112" s="30"/>
      <c r="F112" s="49"/>
      <c r="G112" s="36"/>
      <c r="H112" s="32"/>
      <c r="I112" s="32"/>
      <c r="J112" s="32"/>
    </row>
    <row r="113" spans="1:10" ht="15.75">
      <c r="A113" s="14">
        <v>1</v>
      </c>
      <c r="B113" s="14" t="s">
        <v>110</v>
      </c>
      <c r="C113" s="16" t="s">
        <v>111</v>
      </c>
      <c r="D113" s="52">
        <v>225</v>
      </c>
      <c r="E113" s="16" t="s">
        <v>78</v>
      </c>
      <c r="F113" s="53">
        <v>86000</v>
      </c>
      <c r="G113" s="23">
        <v>83611</v>
      </c>
      <c r="H113" s="19">
        <f t="shared" ref="H113:H118" si="31">ROUND(F113/36,0)</f>
        <v>2389</v>
      </c>
      <c r="I113" s="17">
        <f t="shared" ref="I113:I118" si="32">ROUND(G113*13%*31/365,0)</f>
        <v>923</v>
      </c>
      <c r="J113" s="17">
        <f>SUM(H113:I113)</f>
        <v>3312</v>
      </c>
    </row>
    <row r="114" spans="1:10" ht="15.75">
      <c r="A114" s="14"/>
      <c r="B114" s="14" t="s">
        <v>110</v>
      </c>
      <c r="C114" s="16" t="s">
        <v>112</v>
      </c>
      <c r="D114" s="52">
        <v>226</v>
      </c>
      <c r="E114" s="16" t="s">
        <v>78</v>
      </c>
      <c r="F114" s="53">
        <v>93000</v>
      </c>
      <c r="G114" s="23">
        <v>90417</v>
      </c>
      <c r="H114" s="19">
        <f t="shared" si="31"/>
        <v>2583</v>
      </c>
      <c r="I114" s="17">
        <f t="shared" si="32"/>
        <v>998</v>
      </c>
      <c r="J114" s="17">
        <f t="shared" ref="J114:J118" si="33">SUM(H114:I114)</f>
        <v>3581</v>
      </c>
    </row>
    <row r="115" spans="1:10" ht="15.75">
      <c r="A115" s="14"/>
      <c r="B115" s="14" t="s">
        <v>110</v>
      </c>
      <c r="C115" s="16" t="s">
        <v>113</v>
      </c>
      <c r="D115" s="52">
        <v>227</v>
      </c>
      <c r="E115" s="16" t="s">
        <v>78</v>
      </c>
      <c r="F115" s="53">
        <v>68000</v>
      </c>
      <c r="G115" s="23">
        <v>66111</v>
      </c>
      <c r="H115" s="19">
        <f t="shared" si="31"/>
        <v>1889</v>
      </c>
      <c r="I115" s="17">
        <f t="shared" si="32"/>
        <v>730</v>
      </c>
      <c r="J115" s="17">
        <f t="shared" si="33"/>
        <v>2619</v>
      </c>
    </row>
    <row r="116" spans="1:10" ht="15.75">
      <c r="A116" s="14"/>
      <c r="B116" s="14" t="s">
        <v>110</v>
      </c>
      <c r="C116" s="16" t="s">
        <v>114</v>
      </c>
      <c r="D116" s="52">
        <v>228</v>
      </c>
      <c r="E116" s="16" t="s">
        <v>78</v>
      </c>
      <c r="F116" s="53">
        <v>55000</v>
      </c>
      <c r="G116" s="23">
        <v>20681</v>
      </c>
      <c r="H116" s="19">
        <v>689</v>
      </c>
      <c r="I116" s="17">
        <f>ROUND(G116*13%*20/365,0)</f>
        <v>147</v>
      </c>
      <c r="J116" s="17">
        <f t="shared" si="33"/>
        <v>836</v>
      </c>
    </row>
    <row r="117" spans="1:10" ht="15.75">
      <c r="A117" s="14"/>
      <c r="B117" s="14" t="s">
        <v>110</v>
      </c>
      <c r="C117" s="16" t="s">
        <v>115</v>
      </c>
      <c r="D117" s="52">
        <v>229</v>
      </c>
      <c r="E117" s="16" t="s">
        <v>78</v>
      </c>
      <c r="F117" s="53">
        <v>141000</v>
      </c>
      <c r="G117" s="23">
        <v>137083</v>
      </c>
      <c r="H117" s="19">
        <f t="shared" si="31"/>
        <v>3917</v>
      </c>
      <c r="I117" s="17">
        <f t="shared" si="32"/>
        <v>1514</v>
      </c>
      <c r="J117" s="17">
        <f t="shared" si="33"/>
        <v>5431</v>
      </c>
    </row>
    <row r="118" spans="1:10" ht="15.75">
      <c r="A118" s="14"/>
      <c r="B118" s="14" t="s">
        <v>110</v>
      </c>
      <c r="C118" s="16" t="s">
        <v>116</v>
      </c>
      <c r="D118" s="52">
        <v>234</v>
      </c>
      <c r="E118" s="16" t="s">
        <v>78</v>
      </c>
      <c r="F118" s="53">
        <v>160000</v>
      </c>
      <c r="G118" s="23">
        <v>155556</v>
      </c>
      <c r="H118" s="19">
        <f t="shared" si="31"/>
        <v>4444</v>
      </c>
      <c r="I118" s="17">
        <f t="shared" si="32"/>
        <v>1718</v>
      </c>
      <c r="J118" s="17">
        <f t="shared" si="33"/>
        <v>6162</v>
      </c>
    </row>
    <row r="119" spans="1:10" ht="16.5">
      <c r="A119" s="14"/>
      <c r="B119" s="13" t="s">
        <v>4</v>
      </c>
      <c r="C119" s="20"/>
      <c r="D119" s="20"/>
      <c r="E119" s="20"/>
      <c r="F119" s="22">
        <f>SUM(F113:F118)</f>
        <v>603000</v>
      </c>
      <c r="G119" s="25"/>
      <c r="H119" s="22">
        <f>SUM(H113:H118)</f>
        <v>15911</v>
      </c>
      <c r="I119" s="22">
        <f>SUM(I113:I118)</f>
        <v>6030</v>
      </c>
      <c r="J119" s="22">
        <f>SUM(J113:J118)</f>
        <v>21941</v>
      </c>
    </row>
    <row r="120" spans="1:10" ht="16.5">
      <c r="A120" s="34"/>
      <c r="B120" s="29"/>
      <c r="C120" s="30"/>
      <c r="D120" s="30"/>
      <c r="E120" s="30"/>
      <c r="F120" s="35"/>
      <c r="G120" s="36"/>
      <c r="H120" s="32"/>
      <c r="I120" s="32"/>
      <c r="J120" s="32"/>
    </row>
    <row r="121" spans="1:10" ht="16.5">
      <c r="A121" s="34"/>
      <c r="B121" s="29"/>
      <c r="C121" s="30"/>
      <c r="D121" s="30"/>
      <c r="E121" s="30"/>
      <c r="F121" s="35"/>
      <c r="G121" s="36"/>
      <c r="H121" s="32"/>
      <c r="I121" s="32"/>
      <c r="J121" s="32"/>
    </row>
    <row r="122" spans="1:10" ht="16.5">
      <c r="A122" s="34"/>
      <c r="B122" s="29" t="s">
        <v>125</v>
      </c>
      <c r="C122" s="30"/>
      <c r="D122" s="30"/>
      <c r="E122" s="30"/>
      <c r="F122" s="35"/>
      <c r="G122" s="36"/>
      <c r="H122" s="32"/>
      <c r="I122" s="32"/>
      <c r="J122" s="32"/>
    </row>
    <row r="123" spans="1:10" ht="15.75">
      <c r="A123" s="14">
        <v>1</v>
      </c>
      <c r="B123" s="14" t="s">
        <v>126</v>
      </c>
      <c r="C123" s="16" t="s">
        <v>127</v>
      </c>
      <c r="D123" s="17">
        <v>247</v>
      </c>
      <c r="E123" s="16" t="s">
        <v>78</v>
      </c>
      <c r="F123" s="18">
        <v>100000</v>
      </c>
      <c r="G123" s="18">
        <v>100000</v>
      </c>
      <c r="H123" s="19">
        <f t="shared" ref="H123" si="34">ROUND(F123/36,0)</f>
        <v>2778</v>
      </c>
      <c r="I123" s="19">
        <f>ROUND(G123*13%*32/365,0)</f>
        <v>1140</v>
      </c>
      <c r="J123" s="19">
        <f t="shared" ref="J123" si="35">SUM(H123:I123)</f>
        <v>3918</v>
      </c>
    </row>
    <row r="124" spans="1:10" ht="15.75">
      <c r="A124" s="14">
        <v>2</v>
      </c>
      <c r="B124" s="14" t="s">
        <v>137</v>
      </c>
      <c r="C124" s="16" t="s">
        <v>138</v>
      </c>
      <c r="D124" s="17">
        <v>253</v>
      </c>
      <c r="E124" s="16" t="s">
        <v>78</v>
      </c>
      <c r="F124" s="18">
        <v>100000</v>
      </c>
      <c r="G124" s="18">
        <v>100000</v>
      </c>
      <c r="H124" s="19">
        <f t="shared" ref="H124" si="36">ROUND(F124/36,0)</f>
        <v>2778</v>
      </c>
      <c r="I124" s="19">
        <f>ROUND(G124*13%*24/365,0)</f>
        <v>855</v>
      </c>
      <c r="J124" s="19">
        <f t="shared" ref="J124" si="37">SUM(H124:I124)</f>
        <v>3633</v>
      </c>
    </row>
    <row r="125" spans="1:10" ht="15.75">
      <c r="A125" s="14">
        <v>3</v>
      </c>
      <c r="B125" s="14" t="s">
        <v>134</v>
      </c>
      <c r="C125" s="16" t="s">
        <v>135</v>
      </c>
      <c r="D125" s="52">
        <v>202</v>
      </c>
      <c r="E125" s="16" t="s">
        <v>78</v>
      </c>
      <c r="F125" s="53">
        <v>50000</v>
      </c>
      <c r="G125" s="18">
        <v>47500</v>
      </c>
      <c r="H125" s="19">
        <f>ROUND(F125/20,0)</f>
        <v>2500</v>
      </c>
      <c r="I125" s="19">
        <f t="shared" ref="I125" si="38">ROUND(G125*13%*31/365,0)</f>
        <v>524</v>
      </c>
      <c r="J125" s="19">
        <f>SUM(H125:I125)</f>
        <v>3024</v>
      </c>
    </row>
    <row r="126" spans="1:10" ht="16.5">
      <c r="A126" s="14"/>
      <c r="B126" s="13" t="s">
        <v>4</v>
      </c>
      <c r="C126" s="20"/>
      <c r="D126" s="20"/>
      <c r="E126" s="20"/>
      <c r="F126" s="54">
        <f>SUM(F123:F125)</f>
        <v>250000</v>
      </c>
      <c r="G126" s="54"/>
      <c r="H126" s="54">
        <f>SUM(H123:H125)</f>
        <v>8056</v>
      </c>
      <c r="I126" s="54">
        <f>SUM(I123:I125)</f>
        <v>2519</v>
      </c>
      <c r="J126" s="54">
        <f>SUM(J123:J125)</f>
        <v>10575</v>
      </c>
    </row>
    <row r="127" spans="1:10" ht="16.5">
      <c r="A127" s="34"/>
      <c r="B127" s="29"/>
      <c r="C127" s="30"/>
      <c r="D127" s="30"/>
      <c r="E127" s="30"/>
      <c r="F127" s="35"/>
      <c r="G127" s="36"/>
      <c r="H127" s="32"/>
      <c r="I127" s="32"/>
      <c r="J127" s="32"/>
    </row>
    <row r="128" spans="1:10" ht="16.5">
      <c r="A128" s="34"/>
      <c r="B128" s="29"/>
      <c r="C128" s="30"/>
      <c r="D128" s="30"/>
      <c r="E128" s="30"/>
      <c r="F128" s="35"/>
      <c r="G128" s="36"/>
      <c r="H128" s="32"/>
      <c r="I128" s="32"/>
      <c r="J128" s="32"/>
    </row>
    <row r="129" spans="1:10" ht="17.25" thickBot="1">
      <c r="A129" s="34"/>
      <c r="B129" s="29"/>
      <c r="C129" s="30"/>
      <c r="D129" s="30"/>
      <c r="E129" s="30"/>
      <c r="F129" s="35"/>
      <c r="G129" s="36"/>
      <c r="H129" s="32"/>
      <c r="I129" s="32"/>
      <c r="J129" s="32"/>
    </row>
    <row r="130" spans="1:10" ht="17.25" thickBot="1">
      <c r="A130" s="34"/>
      <c r="B130" s="51" t="s">
        <v>20</v>
      </c>
      <c r="C130" s="39"/>
      <c r="D130" s="39"/>
      <c r="E130" s="39"/>
      <c r="F130" s="50">
        <f>SUM(F7+F24+F34+F48+F63+F75+F82+F88+F99+F104+F109+F119+F126)</f>
        <v>6972000</v>
      </c>
      <c r="G130" s="41"/>
      <c r="H130" s="50">
        <f>SUM(H7+H24+H34+H48+H63+H75+H82+H88+H99+H104+H109+H119+H126)</f>
        <v>205767</v>
      </c>
      <c r="I130" s="50">
        <f>SUM(I7+I24+I34+I48+I63+I75+I82+I88+I99+I104+I109+I119+I126)</f>
        <v>66483</v>
      </c>
      <c r="J130" s="50">
        <f>SUM(J7+J24+J34+J48+J63+J75+J82+J88+J99+J104+J109+J119+J126)</f>
        <v>272250</v>
      </c>
    </row>
    <row r="131" spans="1:10">
      <c r="B131" s="2"/>
      <c r="C131" s="2"/>
      <c r="D131" s="3"/>
      <c r="E131" s="3"/>
      <c r="F131" s="3"/>
      <c r="G131" s="3"/>
    </row>
    <row r="132" spans="1:10">
      <c r="B132" s="2"/>
      <c r="C132" s="2"/>
      <c r="D132" s="3"/>
      <c r="E132" s="3"/>
      <c r="F132" s="3"/>
      <c r="G132" s="3"/>
    </row>
    <row r="133" spans="1:10" ht="18.75">
      <c r="E133" s="4"/>
      <c r="F133" s="1"/>
      <c r="G133" s="1"/>
    </row>
    <row r="134" spans="1:10">
      <c r="F134" s="1"/>
      <c r="G134" s="1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3" orientation="portrait" horizontalDpi="0" verticalDpi="0" r:id="rId1"/>
  <rowBreaks count="2" manualBreakCount="2">
    <brk id="50" max="9" man="1"/>
    <brk id="111" max="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7"/>
  <dimension ref="A1:K154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5703125" customWidth="1"/>
    <col min="5" max="5" width="8.7109375" customWidth="1"/>
    <col min="6" max="6" width="9.140625" customWidth="1"/>
    <col min="7" max="7" width="8.5703125" customWidth="1"/>
    <col min="8" max="8" width="9.28515625" customWidth="1"/>
    <col min="9" max="9" width="7.42578125" customWidth="1"/>
    <col min="10" max="10" width="8.14062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145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66668</v>
      </c>
      <c r="H5" s="19">
        <f>ROUND(F5/36,0)</f>
        <v>2083</v>
      </c>
      <c r="I5" s="17">
        <f>ROUND(G5*13%*31/365,0)</f>
        <v>736</v>
      </c>
      <c r="J5" s="17">
        <f>SUM(H5:I5)</f>
        <v>2819</v>
      </c>
    </row>
    <row r="6" spans="1:10" ht="15.75">
      <c r="A6" s="15">
        <v>2</v>
      </c>
      <c r="B6" s="14" t="s">
        <v>88</v>
      </c>
      <c r="C6" s="16" t="s">
        <v>89</v>
      </c>
      <c r="D6" s="17">
        <v>230</v>
      </c>
      <c r="E6" s="16" t="s">
        <v>38</v>
      </c>
      <c r="F6" s="18">
        <v>100000</v>
      </c>
      <c r="G6" s="18">
        <v>94444</v>
      </c>
      <c r="H6" s="19">
        <f>ROUND(F6/36,0)</f>
        <v>2778</v>
      </c>
      <c r="I6" s="17">
        <f>ROUND(G6*13%*31/365,0)</f>
        <v>1043</v>
      </c>
      <c r="J6" s="17">
        <f>SUM(H6:I6)</f>
        <v>3821</v>
      </c>
    </row>
    <row r="7" spans="1:10" ht="16.5">
      <c r="A7" s="15"/>
      <c r="B7" s="13" t="s">
        <v>4</v>
      </c>
      <c r="C7" s="20"/>
      <c r="D7" s="20"/>
      <c r="E7" s="20"/>
      <c r="F7" s="22">
        <f>SUM(F5:F6)</f>
        <v>175000</v>
      </c>
      <c r="G7" s="21"/>
      <c r="H7" s="22">
        <f>SUM(H5:H6)</f>
        <v>4861</v>
      </c>
      <c r="I7" s="22">
        <f>SUM(I5:I6)</f>
        <v>1779</v>
      </c>
      <c r="J7" s="22">
        <f>SUM(J5:J6)</f>
        <v>6640</v>
      </c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/>
      <c r="C9" s="30"/>
      <c r="D9" s="30"/>
      <c r="E9" s="30"/>
      <c r="F9" s="31"/>
      <c r="G9" s="31"/>
      <c r="H9" s="32"/>
      <c r="I9" s="32"/>
      <c r="J9" s="32"/>
    </row>
    <row r="10" spans="1:10" ht="16.5">
      <c r="A10" s="28"/>
      <c r="B10" s="29" t="s">
        <v>5</v>
      </c>
      <c r="C10" s="30"/>
      <c r="D10" s="30"/>
      <c r="E10" s="30"/>
      <c r="F10" s="31"/>
      <c r="G10" s="31"/>
      <c r="H10" s="33"/>
      <c r="I10" s="34"/>
      <c r="J10" s="34"/>
    </row>
    <row r="11" spans="1:10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18">
        <v>150000</v>
      </c>
      <c r="G11" s="18">
        <v>120831</v>
      </c>
      <c r="H11" s="19">
        <f>ROUND(F11/36,0)</f>
        <v>4167</v>
      </c>
      <c r="I11" s="17">
        <f>ROUND(G11*13%*31/365,0)</f>
        <v>1334</v>
      </c>
      <c r="J11" s="17">
        <f>SUM(H11:I11)</f>
        <v>5501</v>
      </c>
    </row>
    <row r="12" spans="1:10" ht="15.75">
      <c r="A12" s="15"/>
      <c r="B12" s="14" t="s">
        <v>8</v>
      </c>
      <c r="C12" s="16" t="s">
        <v>30</v>
      </c>
      <c r="D12" s="17">
        <v>109</v>
      </c>
      <c r="E12" s="16" t="s">
        <v>38</v>
      </c>
      <c r="F12" s="18">
        <v>75000</v>
      </c>
      <c r="G12" s="23">
        <v>60419</v>
      </c>
      <c r="H12" s="19">
        <f>ROUND(F12/36,0)</f>
        <v>2083</v>
      </c>
      <c r="I12" s="17">
        <f t="shared" ref="I12:I25" si="0">ROUND(G12*13%*31/365,0)</f>
        <v>667</v>
      </c>
      <c r="J12" s="17">
        <f t="shared" ref="J12:J25" si="1">SUM(H12:I12)</f>
        <v>2750</v>
      </c>
    </row>
    <row r="13" spans="1:10" ht="15.75">
      <c r="A13" s="15">
        <v>2</v>
      </c>
      <c r="B13" s="14" t="s">
        <v>9</v>
      </c>
      <c r="C13" s="16" t="s">
        <v>31</v>
      </c>
      <c r="D13" s="17">
        <v>122</v>
      </c>
      <c r="E13" s="16" t="s">
        <v>38</v>
      </c>
      <c r="F13" s="18">
        <v>100000</v>
      </c>
      <c r="G13" s="23">
        <v>80554</v>
      </c>
      <c r="H13" s="19">
        <f t="shared" ref="H13:H25" si="2">ROUND(F13/36,0)</f>
        <v>2778</v>
      </c>
      <c r="I13" s="17">
        <f t="shared" si="0"/>
        <v>889</v>
      </c>
      <c r="J13" s="17">
        <f t="shared" si="1"/>
        <v>3667</v>
      </c>
    </row>
    <row r="14" spans="1:10" ht="15.75">
      <c r="A14" s="15"/>
      <c r="B14" s="14" t="s">
        <v>9</v>
      </c>
      <c r="C14" s="16" t="s">
        <v>32</v>
      </c>
      <c r="D14" s="17">
        <v>123</v>
      </c>
      <c r="E14" s="16" t="s">
        <v>38</v>
      </c>
      <c r="F14" s="18">
        <v>100000</v>
      </c>
      <c r="G14" s="23">
        <v>65000</v>
      </c>
      <c r="H14" s="19">
        <f>ROUND(F14/20,0)</f>
        <v>5000</v>
      </c>
      <c r="I14" s="17">
        <f t="shared" si="0"/>
        <v>718</v>
      </c>
      <c r="J14" s="17">
        <f t="shared" si="1"/>
        <v>5718</v>
      </c>
    </row>
    <row r="15" spans="1:10" ht="15.75">
      <c r="A15" s="15"/>
      <c r="B15" s="14" t="s">
        <v>9</v>
      </c>
      <c r="C15" s="16" t="s">
        <v>90</v>
      </c>
      <c r="D15" s="17">
        <v>213</v>
      </c>
      <c r="E15" s="16" t="s">
        <v>38</v>
      </c>
      <c r="F15" s="18">
        <v>90000</v>
      </c>
      <c r="G15" s="23">
        <v>85000</v>
      </c>
      <c r="H15" s="19">
        <f>ROUND(F15/36,0)</f>
        <v>2500</v>
      </c>
      <c r="I15" s="17">
        <f t="shared" si="0"/>
        <v>938</v>
      </c>
      <c r="J15" s="17">
        <f t="shared" si="1"/>
        <v>3438</v>
      </c>
    </row>
    <row r="16" spans="1:10" ht="15.75">
      <c r="A16" s="15">
        <v>3</v>
      </c>
      <c r="B16" s="14" t="s">
        <v>6</v>
      </c>
      <c r="C16" s="16" t="s">
        <v>33</v>
      </c>
      <c r="D16" s="17">
        <v>136</v>
      </c>
      <c r="E16" s="16" t="s">
        <v>38</v>
      </c>
      <c r="F16" s="18">
        <v>45000</v>
      </c>
      <c r="G16" s="23">
        <v>37500</v>
      </c>
      <c r="H16" s="19">
        <f t="shared" si="2"/>
        <v>1250</v>
      </c>
      <c r="I16" s="17">
        <f t="shared" si="0"/>
        <v>414</v>
      </c>
      <c r="J16" s="17">
        <f t="shared" si="1"/>
        <v>1664</v>
      </c>
    </row>
    <row r="17" spans="1:10" ht="15.75">
      <c r="A17" s="15">
        <v>4</v>
      </c>
      <c r="B17" s="14" t="s">
        <v>7</v>
      </c>
      <c r="C17" s="16" t="s">
        <v>34</v>
      </c>
      <c r="D17" s="17">
        <v>143</v>
      </c>
      <c r="E17" s="16" t="s">
        <v>38</v>
      </c>
      <c r="F17" s="18">
        <v>100000</v>
      </c>
      <c r="G17" s="23">
        <v>86110</v>
      </c>
      <c r="H17" s="19">
        <f t="shared" si="2"/>
        <v>2778</v>
      </c>
      <c r="I17" s="17">
        <f t="shared" si="0"/>
        <v>951</v>
      </c>
      <c r="J17" s="17">
        <f t="shared" si="1"/>
        <v>3729</v>
      </c>
    </row>
    <row r="18" spans="1:10" ht="15.75">
      <c r="A18" s="15"/>
      <c r="B18" s="14" t="s">
        <v>7</v>
      </c>
      <c r="C18" s="16" t="s">
        <v>58</v>
      </c>
      <c r="D18" s="17">
        <v>144</v>
      </c>
      <c r="E18" s="16" t="s">
        <v>38</v>
      </c>
      <c r="F18" s="18">
        <v>85000</v>
      </c>
      <c r="G18" s="23">
        <v>73195</v>
      </c>
      <c r="H18" s="19">
        <f t="shared" si="2"/>
        <v>2361</v>
      </c>
      <c r="I18" s="17">
        <f t="shared" si="0"/>
        <v>808</v>
      </c>
      <c r="J18" s="17">
        <f t="shared" si="1"/>
        <v>3169</v>
      </c>
    </row>
    <row r="19" spans="1:10" ht="15.75">
      <c r="A19" s="15"/>
      <c r="B19" s="14" t="s">
        <v>7</v>
      </c>
      <c r="C19" s="16" t="s">
        <v>35</v>
      </c>
      <c r="D19" s="17">
        <v>145</v>
      </c>
      <c r="E19" s="16" t="s">
        <v>38</v>
      </c>
      <c r="F19" s="18">
        <v>90000</v>
      </c>
      <c r="G19" s="23">
        <v>77500</v>
      </c>
      <c r="H19" s="19">
        <f t="shared" si="2"/>
        <v>2500</v>
      </c>
      <c r="I19" s="17">
        <f t="shared" si="0"/>
        <v>856</v>
      </c>
      <c r="J19" s="17">
        <f t="shared" si="1"/>
        <v>3356</v>
      </c>
    </row>
    <row r="20" spans="1:10" ht="15.75">
      <c r="A20" s="15"/>
      <c r="B20" s="14" t="s">
        <v>7</v>
      </c>
      <c r="C20" s="16" t="s">
        <v>36</v>
      </c>
      <c r="D20" s="17">
        <v>146</v>
      </c>
      <c r="E20" s="16" t="s">
        <v>38</v>
      </c>
      <c r="F20" s="18">
        <v>60000</v>
      </c>
      <c r="G20" s="23">
        <v>42355</v>
      </c>
      <c r="H20" s="19">
        <f>ROUND(F20/17,0)</f>
        <v>3529</v>
      </c>
      <c r="I20" s="17">
        <f t="shared" si="0"/>
        <v>468</v>
      </c>
      <c r="J20" s="17">
        <f t="shared" si="1"/>
        <v>3997</v>
      </c>
    </row>
    <row r="21" spans="1:10" ht="15.75">
      <c r="A21" s="15">
        <v>5</v>
      </c>
      <c r="B21" s="14" t="s">
        <v>5</v>
      </c>
      <c r="C21" s="16" t="s">
        <v>142</v>
      </c>
      <c r="D21" s="17">
        <v>257</v>
      </c>
      <c r="E21" s="16" t="s">
        <v>38</v>
      </c>
      <c r="F21" s="18">
        <v>100000</v>
      </c>
      <c r="G21" s="23">
        <v>96667</v>
      </c>
      <c r="H21" s="19">
        <f>ROUND(F21/30,0)</f>
        <v>3333</v>
      </c>
      <c r="I21" s="17">
        <f t="shared" si="0"/>
        <v>1067</v>
      </c>
      <c r="J21" s="17">
        <f t="shared" si="1"/>
        <v>4400</v>
      </c>
    </row>
    <row r="22" spans="1:10" ht="15.75">
      <c r="A22" s="15"/>
      <c r="B22" s="14" t="s">
        <v>5</v>
      </c>
      <c r="C22" s="16" t="s">
        <v>143</v>
      </c>
      <c r="D22" s="17">
        <v>258</v>
      </c>
      <c r="E22" s="16" t="s">
        <v>38</v>
      </c>
      <c r="F22" s="18">
        <v>100000</v>
      </c>
      <c r="G22" s="23">
        <v>96667</v>
      </c>
      <c r="H22" s="19">
        <f>ROUND(F22/30,0)</f>
        <v>3333</v>
      </c>
      <c r="I22" s="17">
        <f t="shared" si="0"/>
        <v>1067</v>
      </c>
      <c r="J22" s="17">
        <f t="shared" si="1"/>
        <v>4400</v>
      </c>
    </row>
    <row r="23" spans="1:10" ht="15.75">
      <c r="A23" s="15"/>
      <c r="B23" s="14" t="s">
        <v>5</v>
      </c>
      <c r="C23" s="16" t="s">
        <v>159</v>
      </c>
      <c r="D23" s="17">
        <v>275</v>
      </c>
      <c r="E23" s="16" t="s">
        <v>38</v>
      </c>
      <c r="F23" s="18">
        <v>200000</v>
      </c>
      <c r="G23" s="23">
        <v>200000</v>
      </c>
      <c r="H23" s="19">
        <f>ROUND(F23/34,0)</f>
        <v>5882</v>
      </c>
      <c r="I23" s="17">
        <f>ROUND(G23*13%*14/365,0)</f>
        <v>997</v>
      </c>
      <c r="J23" s="17">
        <f t="shared" ref="J23:J24" si="3">SUM(H23:I23)</f>
        <v>6879</v>
      </c>
    </row>
    <row r="24" spans="1:10" ht="15.75">
      <c r="A24" s="15"/>
      <c r="B24" s="14" t="s">
        <v>5</v>
      </c>
      <c r="C24" s="16" t="s">
        <v>160</v>
      </c>
      <c r="D24" s="17">
        <v>276</v>
      </c>
      <c r="E24" s="16" t="s">
        <v>38</v>
      </c>
      <c r="F24" s="18">
        <v>100000</v>
      </c>
      <c r="G24" s="23">
        <v>100000</v>
      </c>
      <c r="H24" s="19">
        <f>ROUND(F24/34,0)</f>
        <v>2941</v>
      </c>
      <c r="I24" s="17">
        <f>ROUND(G24*13%*14/365,0)</f>
        <v>499</v>
      </c>
      <c r="J24" s="17">
        <f t="shared" si="3"/>
        <v>3440</v>
      </c>
    </row>
    <row r="25" spans="1:10" ht="15.75">
      <c r="B25" s="14" t="s">
        <v>128</v>
      </c>
      <c r="C25" s="16" t="s">
        <v>129</v>
      </c>
      <c r="D25" s="17">
        <v>248</v>
      </c>
      <c r="E25" s="16" t="s">
        <v>38</v>
      </c>
      <c r="F25" s="18">
        <v>100000</v>
      </c>
      <c r="G25" s="23">
        <v>97222</v>
      </c>
      <c r="H25" s="19">
        <f t="shared" si="2"/>
        <v>2778</v>
      </c>
      <c r="I25" s="17">
        <f t="shared" si="0"/>
        <v>1073</v>
      </c>
      <c r="J25" s="17">
        <f t="shared" si="1"/>
        <v>3851</v>
      </c>
    </row>
    <row r="26" spans="1:10" ht="16.5">
      <c r="A26" s="15"/>
      <c r="B26" s="13" t="s">
        <v>4</v>
      </c>
      <c r="C26" s="20"/>
      <c r="D26" s="20"/>
      <c r="E26" s="20"/>
      <c r="F26" s="22">
        <f>SUM(F11:F25)</f>
        <v>1495000</v>
      </c>
      <c r="G26" s="25"/>
      <c r="H26" s="22">
        <f>SUM(H11:H25)</f>
        <v>47213</v>
      </c>
      <c r="I26" s="22">
        <f>SUM(I11:I25)</f>
        <v>12746</v>
      </c>
      <c r="J26" s="22">
        <f>SUM(J11:J25)</f>
        <v>59959</v>
      </c>
    </row>
    <row r="27" spans="1:10" ht="16.5">
      <c r="A27" s="28"/>
      <c r="B27" s="29"/>
      <c r="C27" s="30"/>
      <c r="D27" s="30"/>
      <c r="E27" s="30"/>
      <c r="F27" s="35"/>
      <c r="G27" s="36"/>
      <c r="H27" s="32"/>
      <c r="I27" s="32"/>
      <c r="J27" s="32"/>
    </row>
    <row r="28" spans="1:10" ht="16.5">
      <c r="A28" s="28"/>
      <c r="B28" s="29"/>
      <c r="C28" s="30"/>
      <c r="D28" s="30"/>
      <c r="E28" s="30"/>
      <c r="F28" s="35"/>
      <c r="G28" s="36"/>
      <c r="H28" s="32"/>
      <c r="I28" s="32"/>
      <c r="J28" s="32"/>
    </row>
    <row r="29" spans="1:10" ht="16.5">
      <c r="A29" s="28"/>
      <c r="B29" s="29" t="s">
        <v>10</v>
      </c>
      <c r="C29" s="30"/>
      <c r="D29" s="30"/>
      <c r="E29" s="30"/>
      <c r="F29" s="35"/>
      <c r="G29" s="36"/>
      <c r="H29" s="34"/>
      <c r="I29" s="34"/>
      <c r="J29" s="34"/>
    </row>
    <row r="30" spans="1:10" ht="15.75">
      <c r="A30" s="15">
        <v>1</v>
      </c>
      <c r="B30" s="14" t="s">
        <v>10</v>
      </c>
      <c r="C30" s="16" t="s">
        <v>37</v>
      </c>
      <c r="D30" s="26" t="s">
        <v>70</v>
      </c>
      <c r="E30" s="16" t="s">
        <v>39</v>
      </c>
      <c r="F30" s="18">
        <v>44000</v>
      </c>
      <c r="G30" s="23">
        <v>22890</v>
      </c>
      <c r="H30" s="19">
        <f>ROUND(F30/30,0)</f>
        <v>1467</v>
      </c>
      <c r="I30" s="17">
        <f>ROUND(G30*11.5%*31/365,0)</f>
        <v>224</v>
      </c>
      <c r="J30" s="17">
        <f>SUM(H30:I30)</f>
        <v>1691</v>
      </c>
    </row>
    <row r="31" spans="1:10" ht="15.75">
      <c r="A31" s="15"/>
      <c r="B31" s="14" t="s">
        <v>10</v>
      </c>
      <c r="C31" s="16" t="s">
        <v>140</v>
      </c>
      <c r="D31" s="26" t="s">
        <v>141</v>
      </c>
      <c r="E31" s="16" t="s">
        <v>38</v>
      </c>
      <c r="F31" s="18">
        <v>250000</v>
      </c>
      <c r="G31" s="23">
        <v>243056</v>
      </c>
      <c r="H31" s="19">
        <f>ROUND(F31/36,0)</f>
        <v>6944</v>
      </c>
      <c r="I31" s="17">
        <f>ROUND(G31*13%*31/365,0)</f>
        <v>2684</v>
      </c>
      <c r="J31" s="17">
        <f>SUM(H31:I31)</f>
        <v>9628</v>
      </c>
    </row>
    <row r="32" spans="1:10" ht="15.75">
      <c r="A32" s="15">
        <v>2</v>
      </c>
      <c r="B32" s="14" t="s">
        <v>91</v>
      </c>
      <c r="C32" s="16" t="s">
        <v>92</v>
      </c>
      <c r="D32" s="26" t="s">
        <v>94</v>
      </c>
      <c r="E32" s="16" t="s">
        <v>38</v>
      </c>
      <c r="F32" s="18">
        <v>100000</v>
      </c>
      <c r="G32" s="23">
        <v>92000</v>
      </c>
      <c r="H32" s="19">
        <f>ROUND(F32/25,0)</f>
        <v>4000</v>
      </c>
      <c r="I32" s="17">
        <f t="shared" ref="I32:I36" si="4">ROUND(G32*13%*31/365,0)</f>
        <v>1016</v>
      </c>
      <c r="J32" s="17">
        <f>SUM(H32:I32)</f>
        <v>5016</v>
      </c>
    </row>
    <row r="33" spans="1:10" ht="15.75">
      <c r="A33" s="15"/>
      <c r="B33" s="14" t="s">
        <v>91</v>
      </c>
      <c r="C33" s="16" t="s">
        <v>93</v>
      </c>
      <c r="D33" s="26" t="s">
        <v>95</v>
      </c>
      <c r="E33" s="16" t="s">
        <v>38</v>
      </c>
      <c r="F33" s="18">
        <v>25000</v>
      </c>
      <c r="G33" s="23">
        <v>23612</v>
      </c>
      <c r="H33" s="19">
        <f>ROUND(F33/36,0)</f>
        <v>694</v>
      </c>
      <c r="I33" s="17">
        <f t="shared" si="4"/>
        <v>261</v>
      </c>
      <c r="J33" s="17">
        <f>SUM(H33:I33)</f>
        <v>955</v>
      </c>
    </row>
    <row r="34" spans="1:10" ht="15.75">
      <c r="A34" s="15"/>
      <c r="B34" s="14" t="s">
        <v>156</v>
      </c>
      <c r="C34" s="16" t="s">
        <v>157</v>
      </c>
      <c r="D34" s="26" t="s">
        <v>158</v>
      </c>
      <c r="E34" s="16" t="s">
        <v>38</v>
      </c>
      <c r="F34" s="18">
        <v>50000</v>
      </c>
      <c r="G34" s="23">
        <v>50000</v>
      </c>
      <c r="H34" s="19">
        <f>ROUND(F34/36,0)</f>
        <v>1389</v>
      </c>
      <c r="I34" s="17">
        <f>ROUND(G34*13%*13/365,0)</f>
        <v>232</v>
      </c>
      <c r="J34" s="17">
        <f>SUM(H34:I34)</f>
        <v>1621</v>
      </c>
    </row>
    <row r="35" spans="1:10" ht="15.75">
      <c r="A35" s="15">
        <v>3</v>
      </c>
      <c r="B35" s="14" t="s">
        <v>120</v>
      </c>
      <c r="C35" s="16" t="s">
        <v>121</v>
      </c>
      <c r="D35" s="26" t="s">
        <v>136</v>
      </c>
      <c r="E35" s="16" t="s">
        <v>38</v>
      </c>
      <c r="F35" s="18">
        <v>100000</v>
      </c>
      <c r="G35" s="23">
        <v>96875</v>
      </c>
      <c r="H35" s="19">
        <f>ROUND(F35/32,0)</f>
        <v>3125</v>
      </c>
      <c r="I35" s="17">
        <f t="shared" si="4"/>
        <v>1070</v>
      </c>
      <c r="J35" s="17">
        <f t="shared" ref="J35:J36" si="5">SUM(H35:I35)</f>
        <v>4195</v>
      </c>
    </row>
    <row r="36" spans="1:10" ht="15.75">
      <c r="A36" s="15"/>
      <c r="B36" s="14" t="s">
        <v>120</v>
      </c>
      <c r="C36" s="16" t="s">
        <v>122</v>
      </c>
      <c r="D36" s="26" t="s">
        <v>123</v>
      </c>
      <c r="E36" s="16" t="s">
        <v>38</v>
      </c>
      <c r="F36" s="18">
        <v>90000</v>
      </c>
      <c r="G36" s="23">
        <v>87500</v>
      </c>
      <c r="H36" s="19">
        <f t="shared" ref="H36" si="6">ROUND(F36/36,0)</f>
        <v>2500</v>
      </c>
      <c r="I36" s="17">
        <f t="shared" si="4"/>
        <v>966</v>
      </c>
      <c r="J36" s="17">
        <f t="shared" si="5"/>
        <v>3466</v>
      </c>
    </row>
    <row r="37" spans="1:10" ht="16.5">
      <c r="A37" s="15"/>
      <c r="B37" s="13" t="s">
        <v>4</v>
      </c>
      <c r="C37" s="20"/>
      <c r="D37" s="20"/>
      <c r="E37" s="20"/>
      <c r="F37" s="22">
        <f>SUM(F30:F36)</f>
        <v>659000</v>
      </c>
      <c r="G37" s="25"/>
      <c r="H37" s="22">
        <f>SUM(H30:H36)</f>
        <v>20119</v>
      </c>
      <c r="I37" s="22">
        <f>SUM(I30:I36)</f>
        <v>6453</v>
      </c>
      <c r="J37" s="22">
        <f>SUM(J30:J36)</f>
        <v>26572</v>
      </c>
    </row>
    <row r="38" spans="1:10" ht="16.5">
      <c r="A38" s="28"/>
      <c r="B38" s="29"/>
      <c r="C38" s="30"/>
      <c r="D38" s="30"/>
      <c r="E38" s="30"/>
      <c r="F38" s="35"/>
      <c r="G38" s="36"/>
      <c r="H38" s="32"/>
      <c r="I38" s="32"/>
      <c r="J38" s="32"/>
    </row>
    <row r="39" spans="1:10" ht="16.5">
      <c r="A39" s="28"/>
      <c r="B39" s="29"/>
      <c r="C39" s="30"/>
      <c r="D39" s="30"/>
      <c r="E39" s="30"/>
      <c r="F39" s="35"/>
      <c r="G39" s="36"/>
      <c r="H39" s="32"/>
      <c r="I39" s="32"/>
      <c r="J39" s="32"/>
    </row>
    <row r="40" spans="1:10" ht="16.5">
      <c r="A40" s="28"/>
      <c r="B40" s="29" t="s">
        <v>11</v>
      </c>
      <c r="C40" s="30"/>
      <c r="D40" s="30"/>
      <c r="E40" s="30"/>
      <c r="F40" s="35"/>
      <c r="G40" s="36"/>
      <c r="H40" s="34"/>
      <c r="I40" s="34"/>
      <c r="J40" s="34"/>
    </row>
    <row r="41" spans="1:10" ht="15.75">
      <c r="A41" s="15">
        <v>1</v>
      </c>
      <c r="B41" s="14" t="s">
        <v>12</v>
      </c>
      <c r="C41" s="16" t="s">
        <v>40</v>
      </c>
      <c r="D41" s="19">
        <v>110</v>
      </c>
      <c r="E41" s="16" t="s">
        <v>38</v>
      </c>
      <c r="F41" s="18">
        <v>175000</v>
      </c>
      <c r="G41" s="23">
        <v>140973</v>
      </c>
      <c r="H41" s="19">
        <f t="shared" ref="H41:H48" si="7">ROUND(F41/36,0)</f>
        <v>4861</v>
      </c>
      <c r="I41" s="17">
        <f>ROUND(G41*13%*31/365,0)</f>
        <v>1556</v>
      </c>
      <c r="J41" s="17">
        <f t="shared" ref="J41:J48" si="8">SUM(H41:I41)</f>
        <v>6417</v>
      </c>
    </row>
    <row r="42" spans="1:10" ht="15.75">
      <c r="A42" s="15"/>
      <c r="B42" s="14" t="s">
        <v>12</v>
      </c>
      <c r="C42" s="16" t="s">
        <v>41</v>
      </c>
      <c r="D42" s="19">
        <v>111</v>
      </c>
      <c r="E42" s="16" t="s">
        <v>38</v>
      </c>
      <c r="F42" s="18">
        <v>165000</v>
      </c>
      <c r="G42" s="23">
        <v>132919</v>
      </c>
      <c r="H42" s="19">
        <f t="shared" si="7"/>
        <v>4583</v>
      </c>
      <c r="I42" s="17">
        <f t="shared" ref="I42:I50" si="9">ROUND(G42*13%*31/365,0)</f>
        <v>1468</v>
      </c>
      <c r="J42" s="17">
        <f t="shared" si="8"/>
        <v>6051</v>
      </c>
    </row>
    <row r="43" spans="1:10" ht="15.75">
      <c r="A43" s="15">
        <v>2</v>
      </c>
      <c r="B43" s="14" t="s">
        <v>11</v>
      </c>
      <c r="C43" s="16" t="s">
        <v>42</v>
      </c>
      <c r="D43" s="19">
        <v>112</v>
      </c>
      <c r="E43" s="16" t="s">
        <v>38</v>
      </c>
      <c r="F43" s="18">
        <v>125000</v>
      </c>
      <c r="G43" s="23">
        <v>100696</v>
      </c>
      <c r="H43" s="19">
        <f t="shared" si="7"/>
        <v>3472</v>
      </c>
      <c r="I43" s="17">
        <f t="shared" si="9"/>
        <v>1112</v>
      </c>
      <c r="J43" s="17">
        <f t="shared" si="8"/>
        <v>4584</v>
      </c>
    </row>
    <row r="44" spans="1:10" ht="15.75">
      <c r="A44" s="15"/>
      <c r="B44" s="14" t="s">
        <v>11</v>
      </c>
      <c r="C44" s="16" t="s">
        <v>43</v>
      </c>
      <c r="D44" s="19">
        <v>113</v>
      </c>
      <c r="E44" s="16" t="s">
        <v>38</v>
      </c>
      <c r="F44" s="18">
        <v>100000</v>
      </c>
      <c r="G44" s="23">
        <v>80554</v>
      </c>
      <c r="H44" s="19">
        <f t="shared" si="7"/>
        <v>2778</v>
      </c>
      <c r="I44" s="17">
        <f t="shared" si="9"/>
        <v>889</v>
      </c>
      <c r="J44" s="17">
        <f t="shared" si="8"/>
        <v>3667</v>
      </c>
    </row>
    <row r="45" spans="1:10" ht="15.75">
      <c r="A45" s="15"/>
      <c r="B45" s="14" t="s">
        <v>11</v>
      </c>
      <c r="C45" s="16" t="s">
        <v>44</v>
      </c>
      <c r="D45" s="19">
        <v>114</v>
      </c>
      <c r="E45" s="16" t="s">
        <v>38</v>
      </c>
      <c r="F45" s="18">
        <v>40000</v>
      </c>
      <c r="G45" s="23">
        <v>27274</v>
      </c>
      <c r="H45" s="19">
        <f>ROUND(F45/22,0)</f>
        <v>1818</v>
      </c>
      <c r="I45" s="17">
        <f t="shared" si="9"/>
        <v>301</v>
      </c>
      <c r="J45" s="17">
        <f t="shared" si="8"/>
        <v>2119</v>
      </c>
    </row>
    <row r="46" spans="1:10" ht="15.75">
      <c r="A46" s="15"/>
      <c r="B46" s="14" t="s">
        <v>11</v>
      </c>
      <c r="C46" s="16" t="s">
        <v>45</v>
      </c>
      <c r="D46" s="19">
        <v>116</v>
      </c>
      <c r="E46" s="16" t="s">
        <v>38</v>
      </c>
      <c r="F46" s="18">
        <v>125000</v>
      </c>
      <c r="G46" s="23">
        <v>100696</v>
      </c>
      <c r="H46" s="19">
        <f>ROUND(F46/36,0)</f>
        <v>3472</v>
      </c>
      <c r="I46" s="17">
        <f t="shared" si="9"/>
        <v>1112</v>
      </c>
      <c r="J46" s="17">
        <f>SUM(H46:I46)</f>
        <v>4584</v>
      </c>
    </row>
    <row r="47" spans="1:10" ht="15.75">
      <c r="A47" s="15"/>
      <c r="B47" s="14" t="s">
        <v>11</v>
      </c>
      <c r="C47" s="16" t="s">
        <v>47</v>
      </c>
      <c r="D47" s="19">
        <v>124</v>
      </c>
      <c r="E47" s="16" t="s">
        <v>38</v>
      </c>
      <c r="F47" s="18">
        <v>50000</v>
      </c>
      <c r="G47" s="23">
        <v>40277</v>
      </c>
      <c r="H47" s="19">
        <f>ROUND(F47/36,0)</f>
        <v>1389</v>
      </c>
      <c r="I47" s="17">
        <f t="shared" si="9"/>
        <v>445</v>
      </c>
      <c r="J47" s="17">
        <f>SUM(H47:I47)</f>
        <v>1834</v>
      </c>
    </row>
    <row r="48" spans="1:10" ht="15.75">
      <c r="A48" s="15">
        <v>3</v>
      </c>
      <c r="B48" s="14" t="s">
        <v>13</v>
      </c>
      <c r="C48" s="16" t="s">
        <v>46</v>
      </c>
      <c r="D48" s="19">
        <v>117</v>
      </c>
      <c r="E48" s="16" t="s">
        <v>38</v>
      </c>
      <c r="F48" s="18">
        <v>100000</v>
      </c>
      <c r="G48" s="23">
        <v>80554</v>
      </c>
      <c r="H48" s="19">
        <f t="shared" si="7"/>
        <v>2778</v>
      </c>
      <c r="I48" s="17">
        <f t="shared" si="9"/>
        <v>889</v>
      </c>
      <c r="J48" s="17">
        <f t="shared" si="8"/>
        <v>3667</v>
      </c>
    </row>
    <row r="49" spans="1:10" ht="15.75">
      <c r="A49" s="15">
        <v>4</v>
      </c>
      <c r="B49" s="14" t="s">
        <v>73</v>
      </c>
      <c r="C49" s="16" t="s">
        <v>74</v>
      </c>
      <c r="D49" s="19">
        <v>203</v>
      </c>
      <c r="E49" s="16" t="s">
        <v>38</v>
      </c>
      <c r="F49" s="18">
        <v>95000</v>
      </c>
      <c r="G49" s="23">
        <v>87083</v>
      </c>
      <c r="H49" s="19">
        <f>ROUND(F49/36,0)</f>
        <v>2639</v>
      </c>
      <c r="I49" s="17">
        <f t="shared" si="9"/>
        <v>961</v>
      </c>
      <c r="J49" s="17">
        <f>SUM(H49:I49)</f>
        <v>3600</v>
      </c>
    </row>
    <row r="50" spans="1:10" ht="15.75">
      <c r="A50" s="15"/>
      <c r="B50" s="14" t="s">
        <v>73</v>
      </c>
      <c r="C50" s="16" t="s">
        <v>96</v>
      </c>
      <c r="D50" s="19">
        <v>221</v>
      </c>
      <c r="E50" s="16" t="s">
        <v>38</v>
      </c>
      <c r="F50" s="18">
        <v>100000</v>
      </c>
      <c r="G50" s="23">
        <v>94444</v>
      </c>
      <c r="H50" s="19">
        <f>ROUND(F50/36,0)</f>
        <v>2778</v>
      </c>
      <c r="I50" s="17">
        <f t="shared" si="9"/>
        <v>1043</v>
      </c>
      <c r="J50" s="17">
        <f>SUM(H50:I50)</f>
        <v>3821</v>
      </c>
    </row>
    <row r="51" spans="1:10" ht="16.5">
      <c r="A51" s="15"/>
      <c r="B51" s="13" t="s">
        <v>4</v>
      </c>
      <c r="C51" s="20"/>
      <c r="D51" s="20"/>
      <c r="E51" s="20"/>
      <c r="F51" s="22">
        <f>SUM(F41:F50)</f>
        <v>1075000</v>
      </c>
      <c r="G51" s="25"/>
      <c r="H51" s="22">
        <f>SUM(H41:H50)</f>
        <v>30568</v>
      </c>
      <c r="I51" s="22">
        <f>SUM(I41:I50)</f>
        <v>9776</v>
      </c>
      <c r="J51" s="22">
        <f>SUM(J41:J50)</f>
        <v>40344</v>
      </c>
    </row>
    <row r="52" spans="1:10" ht="16.5">
      <c r="A52" s="28"/>
      <c r="B52" s="29"/>
      <c r="C52" s="30"/>
      <c r="D52" s="30"/>
      <c r="E52" s="30"/>
      <c r="F52" s="35"/>
      <c r="G52" s="36"/>
      <c r="H52" s="32"/>
      <c r="I52" s="32"/>
      <c r="J52" s="32"/>
    </row>
    <row r="53" spans="1:10" ht="16.5">
      <c r="A53" s="28"/>
      <c r="B53" s="29"/>
      <c r="C53" s="30"/>
      <c r="D53" s="30"/>
      <c r="E53" s="30"/>
      <c r="F53" s="35"/>
      <c r="G53" s="36"/>
      <c r="H53" s="32"/>
      <c r="I53" s="32"/>
      <c r="J53" s="32"/>
    </row>
    <row r="54" spans="1:10" ht="16.5">
      <c r="A54" s="28"/>
      <c r="B54" s="29" t="s">
        <v>14</v>
      </c>
      <c r="C54" s="30"/>
      <c r="D54" s="30"/>
      <c r="E54" s="30"/>
      <c r="F54" s="35"/>
      <c r="G54" s="36"/>
      <c r="H54" s="34"/>
      <c r="I54" s="34"/>
      <c r="J54" s="34"/>
    </row>
    <row r="55" spans="1:10" ht="15.75">
      <c r="A55" s="15">
        <v>1</v>
      </c>
      <c r="B55" s="14" t="s">
        <v>14</v>
      </c>
      <c r="C55" s="16" t="s">
        <v>48</v>
      </c>
      <c r="D55" s="17">
        <v>138</v>
      </c>
      <c r="E55" s="16" t="s">
        <v>38</v>
      </c>
      <c r="F55" s="18">
        <v>100000</v>
      </c>
      <c r="G55" s="23">
        <v>83332</v>
      </c>
      <c r="H55" s="19">
        <f t="shared" ref="H55:H65" si="10">ROUND(F55/36,0)</f>
        <v>2778</v>
      </c>
      <c r="I55" s="17">
        <f>ROUND(G55*13%*31/365,0)</f>
        <v>920</v>
      </c>
      <c r="J55" s="17">
        <f t="shared" ref="J55:J60" si="11">SUM(H55:I55)</f>
        <v>3698</v>
      </c>
    </row>
    <row r="56" spans="1:10" ht="15.75">
      <c r="A56" s="15"/>
      <c r="B56" s="14" t="s">
        <v>14</v>
      </c>
      <c r="C56" s="16" t="s">
        <v>59</v>
      </c>
      <c r="D56" s="17">
        <v>152</v>
      </c>
      <c r="E56" s="16" t="s">
        <v>38</v>
      </c>
      <c r="F56" s="18">
        <v>55000</v>
      </c>
      <c r="G56" s="23">
        <v>47360</v>
      </c>
      <c r="H56" s="19">
        <f t="shared" si="10"/>
        <v>1528</v>
      </c>
      <c r="I56" s="17">
        <f t="shared" ref="I56:I65" si="12">ROUND(G56*13%*31/365,0)</f>
        <v>523</v>
      </c>
      <c r="J56" s="17">
        <f t="shared" si="11"/>
        <v>2051</v>
      </c>
    </row>
    <row r="57" spans="1:10" ht="15.75">
      <c r="A57" s="27">
        <v>2</v>
      </c>
      <c r="B57" s="14" t="s">
        <v>15</v>
      </c>
      <c r="C57" s="16" t="s">
        <v>49</v>
      </c>
      <c r="D57" s="17">
        <v>175</v>
      </c>
      <c r="E57" s="16" t="s">
        <v>38</v>
      </c>
      <c r="F57" s="18">
        <v>75000</v>
      </c>
      <c r="G57" s="23">
        <v>66668</v>
      </c>
      <c r="H57" s="19">
        <f t="shared" si="10"/>
        <v>2083</v>
      </c>
      <c r="I57" s="17">
        <f t="shared" si="12"/>
        <v>736</v>
      </c>
      <c r="J57" s="17">
        <f t="shared" si="11"/>
        <v>2819</v>
      </c>
    </row>
    <row r="58" spans="1:10" ht="15.75">
      <c r="A58" s="15"/>
      <c r="B58" s="14" t="s">
        <v>15</v>
      </c>
      <c r="C58" s="16" t="s">
        <v>50</v>
      </c>
      <c r="D58" s="17">
        <v>176</v>
      </c>
      <c r="E58" s="16" t="s">
        <v>38</v>
      </c>
      <c r="F58" s="18">
        <v>50000</v>
      </c>
      <c r="G58" s="23">
        <v>44444</v>
      </c>
      <c r="H58" s="19">
        <f>ROUND(F58/36,0)</f>
        <v>1389</v>
      </c>
      <c r="I58" s="17">
        <f t="shared" si="12"/>
        <v>491</v>
      </c>
      <c r="J58" s="17">
        <f t="shared" si="11"/>
        <v>1880</v>
      </c>
    </row>
    <row r="59" spans="1:10" ht="15.75">
      <c r="A59" s="15"/>
      <c r="B59" s="14" t="s">
        <v>15</v>
      </c>
      <c r="C59" s="16" t="s">
        <v>51</v>
      </c>
      <c r="D59" s="17">
        <v>177</v>
      </c>
      <c r="E59" s="16" t="s">
        <v>38</v>
      </c>
      <c r="F59" s="18">
        <v>70000</v>
      </c>
      <c r="G59" s="23">
        <v>62224</v>
      </c>
      <c r="H59" s="19">
        <f t="shared" si="10"/>
        <v>1944</v>
      </c>
      <c r="I59" s="17">
        <f t="shared" si="12"/>
        <v>687</v>
      </c>
      <c r="J59" s="17">
        <f t="shared" si="11"/>
        <v>2631</v>
      </c>
    </row>
    <row r="60" spans="1:10" ht="15.75">
      <c r="A60" s="15"/>
      <c r="B60" s="14" t="s">
        <v>15</v>
      </c>
      <c r="C60" s="16" t="s">
        <v>52</v>
      </c>
      <c r="D60" s="17">
        <v>178</v>
      </c>
      <c r="E60" s="16" t="s">
        <v>38</v>
      </c>
      <c r="F60" s="18">
        <v>95000</v>
      </c>
      <c r="G60" s="23">
        <v>84444</v>
      </c>
      <c r="H60" s="19">
        <f t="shared" si="10"/>
        <v>2639</v>
      </c>
      <c r="I60" s="17">
        <f t="shared" si="12"/>
        <v>932</v>
      </c>
      <c r="J60" s="17">
        <f t="shared" si="11"/>
        <v>3571</v>
      </c>
    </row>
    <row r="61" spans="1:10" ht="15.75">
      <c r="A61" s="15">
        <v>3</v>
      </c>
      <c r="B61" s="14" t="s">
        <v>97</v>
      </c>
      <c r="C61" s="16" t="s">
        <v>98</v>
      </c>
      <c r="D61" s="17">
        <v>205</v>
      </c>
      <c r="E61" s="16" t="s">
        <v>38</v>
      </c>
      <c r="F61" s="18">
        <v>100000</v>
      </c>
      <c r="G61" s="23">
        <v>94444</v>
      </c>
      <c r="H61" s="19">
        <f t="shared" si="10"/>
        <v>2778</v>
      </c>
      <c r="I61" s="17">
        <f t="shared" si="12"/>
        <v>1043</v>
      </c>
      <c r="J61" s="17">
        <f t="shared" ref="J61:J64" si="13">SUM(H61:I61)</f>
        <v>3821</v>
      </c>
    </row>
    <row r="62" spans="1:10" ht="15.75">
      <c r="A62" s="15"/>
      <c r="B62" s="14" t="s">
        <v>97</v>
      </c>
      <c r="C62" s="16" t="s">
        <v>99</v>
      </c>
      <c r="D62" s="17">
        <v>206</v>
      </c>
      <c r="E62" s="16" t="s">
        <v>38</v>
      </c>
      <c r="F62" s="18">
        <v>130000</v>
      </c>
      <c r="G62" s="23">
        <v>122778</v>
      </c>
      <c r="H62" s="19">
        <f t="shared" si="10"/>
        <v>3611</v>
      </c>
      <c r="I62" s="17">
        <f t="shared" si="12"/>
        <v>1356</v>
      </c>
      <c r="J62" s="17">
        <f t="shared" si="13"/>
        <v>4967</v>
      </c>
    </row>
    <row r="63" spans="1:10" ht="15.75">
      <c r="A63" s="15">
        <v>4</v>
      </c>
      <c r="B63" s="14" t="s">
        <v>117</v>
      </c>
      <c r="C63" s="16" t="s">
        <v>118</v>
      </c>
      <c r="D63" s="17">
        <v>242</v>
      </c>
      <c r="E63" s="16" t="s">
        <v>38</v>
      </c>
      <c r="F63" s="18">
        <v>85000</v>
      </c>
      <c r="G63" s="23">
        <v>82639</v>
      </c>
      <c r="H63" s="19">
        <f t="shared" si="10"/>
        <v>2361</v>
      </c>
      <c r="I63" s="17">
        <f t="shared" si="12"/>
        <v>912</v>
      </c>
      <c r="J63" s="17">
        <f t="shared" si="13"/>
        <v>3273</v>
      </c>
    </row>
    <row r="64" spans="1:10" ht="15.75">
      <c r="A64" s="15"/>
      <c r="B64" s="14" t="s">
        <v>117</v>
      </c>
      <c r="C64" s="16" t="s">
        <v>119</v>
      </c>
      <c r="D64" s="17">
        <v>243</v>
      </c>
      <c r="E64" s="16" t="s">
        <v>38</v>
      </c>
      <c r="F64" s="18">
        <v>100000</v>
      </c>
      <c r="G64" s="23">
        <v>97222</v>
      </c>
      <c r="H64" s="19">
        <f t="shared" si="10"/>
        <v>2778</v>
      </c>
      <c r="I64" s="17">
        <f t="shared" si="12"/>
        <v>1073</v>
      </c>
      <c r="J64" s="17">
        <f t="shared" si="13"/>
        <v>3851</v>
      </c>
    </row>
    <row r="65" spans="1:10" ht="15.75">
      <c r="A65" s="15">
        <v>5</v>
      </c>
      <c r="B65" s="14" t="s">
        <v>130</v>
      </c>
      <c r="C65" s="16" t="s">
        <v>131</v>
      </c>
      <c r="D65" s="17">
        <v>249</v>
      </c>
      <c r="E65" s="16" t="s">
        <v>38</v>
      </c>
      <c r="F65" s="18">
        <v>150000</v>
      </c>
      <c r="G65" s="18">
        <v>145833</v>
      </c>
      <c r="H65" s="19">
        <f t="shared" si="10"/>
        <v>4167</v>
      </c>
      <c r="I65" s="17">
        <f t="shared" si="12"/>
        <v>1610</v>
      </c>
      <c r="J65" s="17">
        <f t="shared" ref="J65" si="14">SUM(H65:I65)</f>
        <v>5777</v>
      </c>
    </row>
    <row r="66" spans="1:10" ht="16.5">
      <c r="A66" s="14"/>
      <c r="B66" s="13" t="s">
        <v>4</v>
      </c>
      <c r="C66" s="20"/>
      <c r="D66" s="20"/>
      <c r="E66" s="20"/>
      <c r="F66" s="22">
        <f>SUM(F55:F65)</f>
        <v>1010000</v>
      </c>
      <c r="G66" s="25"/>
      <c r="H66" s="22">
        <f>SUM(H55:H65)</f>
        <v>28056</v>
      </c>
      <c r="I66" s="22">
        <f>SUM(I55:I65)</f>
        <v>10283</v>
      </c>
      <c r="J66" s="22">
        <f>SUM(J55:J65)</f>
        <v>38339</v>
      </c>
    </row>
    <row r="67" spans="1:10" ht="16.5">
      <c r="A67" s="34"/>
      <c r="B67" s="29"/>
      <c r="C67" s="30"/>
      <c r="D67" s="30"/>
      <c r="E67" s="30"/>
      <c r="F67" s="35"/>
      <c r="G67" s="36"/>
      <c r="H67" s="32"/>
      <c r="I67" s="32"/>
      <c r="J67" s="32"/>
    </row>
    <row r="68" spans="1:10" ht="16.5">
      <c r="A68" s="34"/>
      <c r="B68" s="29"/>
      <c r="C68" s="30"/>
      <c r="D68" s="30"/>
      <c r="E68" s="30"/>
      <c r="F68" s="35"/>
      <c r="G68" s="36"/>
      <c r="H68" s="32"/>
      <c r="I68" s="32"/>
      <c r="J68" s="32"/>
    </row>
    <row r="69" spans="1:10" ht="16.5">
      <c r="A69" s="34"/>
      <c r="B69" s="29" t="s">
        <v>16</v>
      </c>
      <c r="C69" s="30"/>
      <c r="D69" s="30"/>
      <c r="E69" s="30"/>
      <c r="F69" s="35"/>
      <c r="G69" s="36"/>
      <c r="H69" s="32"/>
      <c r="I69" s="32"/>
      <c r="J69" s="32"/>
    </row>
    <row r="70" spans="1:10" ht="15.75">
      <c r="A70" s="14">
        <v>1</v>
      </c>
      <c r="B70" s="14" t="s">
        <v>17</v>
      </c>
      <c r="C70" s="16" t="s">
        <v>69</v>
      </c>
      <c r="D70" s="17">
        <v>142</v>
      </c>
      <c r="E70" s="16" t="s">
        <v>38</v>
      </c>
      <c r="F70" s="18">
        <v>140000</v>
      </c>
      <c r="G70" s="23">
        <v>120555</v>
      </c>
      <c r="H70" s="19">
        <f t="shared" ref="H70:H77" si="15">ROUND(F70/36,0)</f>
        <v>3889</v>
      </c>
      <c r="I70" s="17">
        <f>ROUND(G70*13%*31/365,0)</f>
        <v>1331</v>
      </c>
      <c r="J70" s="17">
        <f t="shared" ref="J70:J76" si="16">SUM(H70:I70)</f>
        <v>5220</v>
      </c>
    </row>
    <row r="71" spans="1:10" ht="15.75">
      <c r="A71" s="14">
        <v>2</v>
      </c>
      <c r="B71" s="14" t="s">
        <v>62</v>
      </c>
      <c r="C71" s="16" t="s">
        <v>61</v>
      </c>
      <c r="D71" s="17">
        <v>188</v>
      </c>
      <c r="E71" s="16" t="s">
        <v>38</v>
      </c>
      <c r="F71" s="18">
        <v>100000</v>
      </c>
      <c r="G71" s="23">
        <v>91666</v>
      </c>
      <c r="H71" s="19">
        <f t="shared" si="15"/>
        <v>2778</v>
      </c>
      <c r="I71" s="17">
        <f t="shared" ref="I71:I77" si="17">ROUND(G71*13%*31/365,0)</f>
        <v>1012</v>
      </c>
      <c r="J71" s="17">
        <f t="shared" si="16"/>
        <v>3790</v>
      </c>
    </row>
    <row r="72" spans="1:10" ht="15.75">
      <c r="A72" s="14"/>
      <c r="B72" s="14" t="s">
        <v>62</v>
      </c>
      <c r="C72" s="16" t="s">
        <v>63</v>
      </c>
      <c r="D72" s="17">
        <v>189</v>
      </c>
      <c r="E72" s="16" t="s">
        <v>38</v>
      </c>
      <c r="F72" s="18">
        <v>100000</v>
      </c>
      <c r="G72" s="23">
        <v>91666</v>
      </c>
      <c r="H72" s="19">
        <f t="shared" si="15"/>
        <v>2778</v>
      </c>
      <c r="I72" s="17">
        <f t="shared" si="17"/>
        <v>1012</v>
      </c>
      <c r="J72" s="17">
        <f t="shared" si="16"/>
        <v>3790</v>
      </c>
    </row>
    <row r="73" spans="1:10" ht="15.75">
      <c r="A73" s="14"/>
      <c r="B73" s="14" t="s">
        <v>62</v>
      </c>
      <c r="C73" s="16" t="s">
        <v>64</v>
      </c>
      <c r="D73" s="17">
        <v>193</v>
      </c>
      <c r="E73" s="16" t="s">
        <v>38</v>
      </c>
      <c r="F73" s="18">
        <v>40000</v>
      </c>
      <c r="G73" s="23">
        <v>36667</v>
      </c>
      <c r="H73" s="19">
        <f t="shared" si="15"/>
        <v>1111</v>
      </c>
      <c r="I73" s="17">
        <f t="shared" si="17"/>
        <v>405</v>
      </c>
      <c r="J73" s="17">
        <f t="shared" si="16"/>
        <v>1516</v>
      </c>
    </row>
    <row r="74" spans="1:10" ht="15.75">
      <c r="A74" s="14"/>
      <c r="B74" s="14" t="s">
        <v>62</v>
      </c>
      <c r="C74" s="16" t="s">
        <v>65</v>
      </c>
      <c r="D74" s="17">
        <v>194</v>
      </c>
      <c r="E74" s="16" t="s">
        <v>38</v>
      </c>
      <c r="F74" s="18">
        <v>60000</v>
      </c>
      <c r="G74" s="23">
        <v>54999</v>
      </c>
      <c r="H74" s="19">
        <f t="shared" si="15"/>
        <v>1667</v>
      </c>
      <c r="I74" s="17">
        <f t="shared" si="17"/>
        <v>607</v>
      </c>
      <c r="J74" s="17">
        <f t="shared" si="16"/>
        <v>2274</v>
      </c>
    </row>
    <row r="75" spans="1:10" ht="15.75">
      <c r="A75" s="14">
        <v>3</v>
      </c>
      <c r="B75" s="14" t="s">
        <v>66</v>
      </c>
      <c r="C75" s="16" t="s">
        <v>67</v>
      </c>
      <c r="D75" s="17">
        <v>195</v>
      </c>
      <c r="E75" s="16" t="s">
        <v>38</v>
      </c>
      <c r="F75" s="18">
        <v>100000</v>
      </c>
      <c r="G75" s="23">
        <v>88000</v>
      </c>
      <c r="H75" s="19">
        <f>ROUND(F75/25,0)</f>
        <v>4000</v>
      </c>
      <c r="I75" s="17">
        <f t="shared" si="17"/>
        <v>972</v>
      </c>
      <c r="J75" s="17">
        <f t="shared" si="16"/>
        <v>4972</v>
      </c>
    </row>
    <row r="76" spans="1:10" ht="15.75">
      <c r="A76" s="14"/>
      <c r="B76" s="14" t="s">
        <v>66</v>
      </c>
      <c r="C76" s="16" t="s">
        <v>68</v>
      </c>
      <c r="D76" s="17">
        <v>196</v>
      </c>
      <c r="E76" s="16" t="s">
        <v>38</v>
      </c>
      <c r="F76" s="18">
        <v>45000</v>
      </c>
      <c r="G76" s="23">
        <v>41250</v>
      </c>
      <c r="H76" s="19">
        <f t="shared" si="15"/>
        <v>1250</v>
      </c>
      <c r="I76" s="17">
        <f t="shared" si="17"/>
        <v>455</v>
      </c>
      <c r="J76" s="17">
        <f t="shared" si="16"/>
        <v>1705</v>
      </c>
    </row>
    <row r="77" spans="1:10" ht="15.75">
      <c r="A77" s="14">
        <v>4</v>
      </c>
      <c r="B77" s="14" t="s">
        <v>100</v>
      </c>
      <c r="C77" s="16" t="s">
        <v>101</v>
      </c>
      <c r="D77" s="17">
        <v>214</v>
      </c>
      <c r="E77" s="16" t="s">
        <v>38</v>
      </c>
      <c r="F77" s="18">
        <v>100000</v>
      </c>
      <c r="G77" s="23">
        <v>94444</v>
      </c>
      <c r="H77" s="19">
        <f t="shared" si="15"/>
        <v>2778</v>
      </c>
      <c r="I77" s="17">
        <f t="shared" si="17"/>
        <v>1043</v>
      </c>
      <c r="J77" s="17">
        <f t="shared" ref="J77" si="18">SUM(H77:I77)</f>
        <v>3821</v>
      </c>
    </row>
    <row r="78" spans="1:10" ht="16.5">
      <c r="A78" s="27"/>
      <c r="B78" s="13" t="s">
        <v>4</v>
      </c>
      <c r="C78" s="20"/>
      <c r="D78" s="20"/>
      <c r="E78" s="20"/>
      <c r="F78" s="22">
        <f>SUM(F70:F77)</f>
        <v>685000</v>
      </c>
      <c r="G78" s="25"/>
      <c r="H78" s="22">
        <f>SUM(H70:H77)</f>
        <v>20251</v>
      </c>
      <c r="I78" s="22">
        <f>SUM(I70:I77)</f>
        <v>6837</v>
      </c>
      <c r="J78" s="22">
        <f>SUM(J70:J77)</f>
        <v>27088</v>
      </c>
    </row>
    <row r="79" spans="1:10" ht="16.5">
      <c r="A79" s="37"/>
      <c r="B79" s="29"/>
      <c r="C79" s="30"/>
      <c r="D79" s="30"/>
      <c r="E79" s="30"/>
      <c r="F79" s="35"/>
      <c r="G79" s="36"/>
      <c r="H79" s="32"/>
      <c r="I79" s="32"/>
      <c r="J79" s="32"/>
    </row>
    <row r="80" spans="1:10" ht="16.5">
      <c r="A80" s="37"/>
      <c r="B80" s="29"/>
      <c r="C80" s="30"/>
      <c r="D80" s="30"/>
      <c r="E80" s="30"/>
      <c r="F80" s="35"/>
      <c r="G80" s="36"/>
      <c r="H80" s="32"/>
      <c r="I80" s="32"/>
      <c r="J80" s="32"/>
    </row>
    <row r="81" spans="1:11" ht="16.5">
      <c r="A81" s="37"/>
      <c r="B81" s="29" t="s">
        <v>18</v>
      </c>
      <c r="C81" s="30"/>
      <c r="D81" s="30"/>
      <c r="E81" s="30"/>
      <c r="F81" s="35"/>
      <c r="G81" s="36"/>
      <c r="H81" s="34"/>
      <c r="I81" s="34"/>
      <c r="J81" s="34"/>
    </row>
    <row r="82" spans="1:11" ht="15.75">
      <c r="A82" s="27">
        <v>1</v>
      </c>
      <c r="B82" s="14" t="s">
        <v>19</v>
      </c>
      <c r="C82" s="16" t="s">
        <v>60</v>
      </c>
      <c r="D82" s="17">
        <v>153</v>
      </c>
      <c r="E82" s="16" t="s">
        <v>38</v>
      </c>
      <c r="F82" s="23">
        <v>55000</v>
      </c>
      <c r="G82" s="23">
        <v>41250</v>
      </c>
      <c r="H82" s="19">
        <f>ROUND(F82/20,0)</f>
        <v>2750</v>
      </c>
      <c r="I82" s="17">
        <f>ROUND(G82*13%*31/365,0)</f>
        <v>455</v>
      </c>
      <c r="J82" s="17">
        <f>SUM(H82:I82)</f>
        <v>3205</v>
      </c>
    </row>
    <row r="83" spans="1:11" ht="15.75">
      <c r="A83" s="27">
        <v>2</v>
      </c>
      <c r="B83" s="14" t="s">
        <v>19</v>
      </c>
      <c r="C83" s="16" t="s">
        <v>54</v>
      </c>
      <c r="D83" s="17">
        <v>154</v>
      </c>
      <c r="E83" s="16" t="s">
        <v>38</v>
      </c>
      <c r="F83" s="23">
        <v>85000</v>
      </c>
      <c r="G83" s="23">
        <v>65680</v>
      </c>
      <c r="H83" s="19">
        <f>ROUND(F83/22,0)</f>
        <v>3864</v>
      </c>
      <c r="I83" s="17">
        <f t="shared" ref="I83" si="19">ROUND(G83*13%*31/365,0)</f>
        <v>725</v>
      </c>
      <c r="J83" s="17">
        <f>SUM(H83:I83)</f>
        <v>4589</v>
      </c>
    </row>
    <row r="84" spans="1:11" ht="15.75">
      <c r="A84" s="27">
        <v>3</v>
      </c>
      <c r="B84" s="14" t="s">
        <v>71</v>
      </c>
      <c r="C84" s="16" t="s">
        <v>72</v>
      </c>
      <c r="D84" s="17">
        <v>197</v>
      </c>
      <c r="E84" s="16" t="s">
        <v>38</v>
      </c>
      <c r="F84" s="23">
        <v>90000</v>
      </c>
      <c r="G84" s="23">
        <v>32749</v>
      </c>
      <c r="H84" s="19">
        <f>ROUND(F84/36,0)</f>
        <v>2500</v>
      </c>
      <c r="I84" s="17">
        <f>ROUND(G84*13%*31/365,0)</f>
        <v>362</v>
      </c>
      <c r="J84" s="17">
        <f t="shared" ref="J84" si="20">SUM(H84:I84)</f>
        <v>2862</v>
      </c>
    </row>
    <row r="85" spans="1:11" ht="16.5">
      <c r="A85" s="14"/>
      <c r="B85" s="13" t="s">
        <v>4</v>
      </c>
      <c r="C85" s="20"/>
      <c r="D85" s="20"/>
      <c r="E85" s="20"/>
      <c r="F85" s="22">
        <f>SUM(F82:F84)</f>
        <v>230000</v>
      </c>
      <c r="G85" s="25"/>
      <c r="H85" s="22">
        <f>SUM(H82:H84)</f>
        <v>9114</v>
      </c>
      <c r="I85" s="22">
        <f>SUM(I82:I84)</f>
        <v>1542</v>
      </c>
      <c r="J85" s="22">
        <f>SUM(J82:J84)</f>
        <v>10656</v>
      </c>
    </row>
    <row r="86" spans="1:11" ht="16.5">
      <c r="A86" s="34"/>
      <c r="B86" s="29"/>
      <c r="C86" s="30"/>
      <c r="D86" s="30"/>
      <c r="E86" s="30"/>
      <c r="F86" s="35"/>
      <c r="G86" s="36"/>
      <c r="H86" s="32"/>
      <c r="I86" s="32"/>
      <c r="J86" s="32"/>
    </row>
    <row r="87" spans="1:11" ht="16.5">
      <c r="A87" s="34"/>
      <c r="B87" s="29"/>
      <c r="C87" s="30"/>
      <c r="D87" s="30"/>
      <c r="E87" s="30"/>
      <c r="F87" s="35"/>
      <c r="G87" s="36"/>
      <c r="H87" s="32"/>
      <c r="I87" s="32"/>
      <c r="J87" s="32"/>
    </row>
    <row r="88" spans="1:11" ht="16.5">
      <c r="A88" s="34"/>
      <c r="B88" s="29" t="s">
        <v>75</v>
      </c>
      <c r="C88" s="30"/>
      <c r="D88" s="30"/>
      <c r="E88" s="30"/>
      <c r="F88" s="35"/>
      <c r="G88" s="36"/>
      <c r="H88" s="32"/>
      <c r="I88" s="32"/>
      <c r="J88" s="32"/>
    </row>
    <row r="89" spans="1:11" ht="15.75">
      <c r="A89" s="14">
        <v>1</v>
      </c>
      <c r="B89" s="14" t="s">
        <v>76</v>
      </c>
      <c r="C89" s="16" t="s">
        <v>77</v>
      </c>
      <c r="D89" s="52">
        <v>190</v>
      </c>
      <c r="E89" s="16" t="s">
        <v>78</v>
      </c>
      <c r="F89" s="53">
        <v>90000</v>
      </c>
      <c r="G89" s="23">
        <v>82500</v>
      </c>
      <c r="H89" s="19">
        <f>ROUND(F89/36,0)</f>
        <v>2500</v>
      </c>
      <c r="I89" s="17">
        <f>ROUND(G89*13%*31/365,0)</f>
        <v>911</v>
      </c>
      <c r="J89" s="17">
        <f>SUM(H89:I89)</f>
        <v>3411</v>
      </c>
      <c r="K89" s="5"/>
    </row>
    <row r="90" spans="1:11" ht="15.75">
      <c r="A90" s="14"/>
      <c r="B90" s="14" t="s">
        <v>76</v>
      </c>
      <c r="C90" s="16" t="s">
        <v>102</v>
      </c>
      <c r="D90" s="52">
        <v>215</v>
      </c>
      <c r="E90" s="16" t="s">
        <v>78</v>
      </c>
      <c r="F90" s="53">
        <v>75000</v>
      </c>
      <c r="G90" s="23">
        <v>70834</v>
      </c>
      <c r="H90" s="19">
        <f>ROUND(F90/36,0)</f>
        <v>2083</v>
      </c>
      <c r="I90" s="17">
        <f>ROUND(G90*13%*31/365,0)</f>
        <v>782</v>
      </c>
      <c r="J90" s="17">
        <f>SUM(H90:I90)</f>
        <v>2865</v>
      </c>
      <c r="K90" s="5"/>
    </row>
    <row r="91" spans="1:11" ht="16.5">
      <c r="A91" s="14"/>
      <c r="B91" s="13" t="s">
        <v>4</v>
      </c>
      <c r="C91" s="20"/>
      <c r="D91" s="46"/>
      <c r="E91" s="20"/>
      <c r="F91" s="22">
        <f>SUM(F89:F90)</f>
        <v>165000</v>
      </c>
      <c r="G91" s="25"/>
      <c r="H91" s="22">
        <f>SUM(H89:H90)</f>
        <v>4583</v>
      </c>
      <c r="I91" s="22">
        <f>SUM(I89:I90)</f>
        <v>1693</v>
      </c>
      <c r="J91" s="22">
        <f>SUM(J89:J90)</f>
        <v>6276</v>
      </c>
      <c r="K91" s="5"/>
    </row>
    <row r="92" spans="1:11" ht="16.5">
      <c r="A92" s="34"/>
      <c r="B92" s="29"/>
      <c r="C92" s="30"/>
      <c r="D92" s="48"/>
      <c r="E92" s="30"/>
      <c r="F92" s="49"/>
      <c r="G92" s="36"/>
      <c r="H92" s="32"/>
      <c r="I92" s="32"/>
      <c r="J92" s="32"/>
      <c r="K92" s="5"/>
    </row>
    <row r="93" spans="1:11" ht="16.5">
      <c r="A93" s="34"/>
      <c r="B93" s="29"/>
      <c r="C93" s="30"/>
      <c r="D93" s="48"/>
      <c r="E93" s="30"/>
      <c r="F93" s="49"/>
      <c r="G93" s="36"/>
      <c r="H93" s="32"/>
      <c r="I93" s="32"/>
      <c r="J93" s="32"/>
      <c r="K93" s="5"/>
    </row>
    <row r="94" spans="1:11" ht="16.5">
      <c r="A94" s="34"/>
      <c r="B94" s="29" t="s">
        <v>79</v>
      </c>
      <c r="C94" s="30"/>
      <c r="D94" s="48"/>
      <c r="E94" s="30"/>
      <c r="F94" s="49"/>
      <c r="G94" s="36"/>
      <c r="H94" s="32"/>
      <c r="I94" s="32"/>
      <c r="J94" s="32"/>
      <c r="K94" s="5"/>
    </row>
    <row r="95" spans="1:11" ht="15.75">
      <c r="A95" s="14">
        <v>1</v>
      </c>
      <c r="B95" s="14" t="s">
        <v>79</v>
      </c>
      <c r="C95" s="16" t="s">
        <v>80</v>
      </c>
      <c r="D95" s="52">
        <v>191</v>
      </c>
      <c r="E95" s="16" t="s">
        <v>78</v>
      </c>
      <c r="F95" s="53">
        <v>100000</v>
      </c>
      <c r="G95" s="23">
        <v>91177</v>
      </c>
      <c r="H95" s="19">
        <f>ROUND(F95/34,0)</f>
        <v>2941</v>
      </c>
      <c r="I95" s="17">
        <f>ROUND(G95*13%*31/365,0)</f>
        <v>1007</v>
      </c>
      <c r="J95" s="17">
        <f t="shared" ref="J95:J102" si="21">SUM(H95:I95)</f>
        <v>3948</v>
      </c>
      <c r="K95" s="5"/>
    </row>
    <row r="96" spans="1:11" ht="15.75">
      <c r="A96" s="14"/>
      <c r="B96" s="14" t="s">
        <v>79</v>
      </c>
      <c r="C96" s="16" t="s">
        <v>104</v>
      </c>
      <c r="D96" s="52">
        <v>216</v>
      </c>
      <c r="E96" s="16" t="s">
        <v>78</v>
      </c>
      <c r="F96" s="53">
        <v>75000</v>
      </c>
      <c r="G96" s="23">
        <v>70834</v>
      </c>
      <c r="H96" s="19">
        <f>ROUND(F96/36,0)</f>
        <v>2083</v>
      </c>
      <c r="I96" s="17">
        <f>ROUND(G96*13%*31/365,0)</f>
        <v>782</v>
      </c>
      <c r="J96" s="17">
        <f t="shared" si="21"/>
        <v>2865</v>
      </c>
      <c r="K96" s="5"/>
    </row>
    <row r="97" spans="1:11" ht="15.75">
      <c r="A97" s="14"/>
      <c r="B97" s="14" t="s">
        <v>79</v>
      </c>
      <c r="C97" s="16" t="s">
        <v>124</v>
      </c>
      <c r="D97" s="52">
        <v>246</v>
      </c>
      <c r="E97" s="16" t="s">
        <v>78</v>
      </c>
      <c r="F97" s="53">
        <v>75000</v>
      </c>
      <c r="G97" s="23">
        <v>72917</v>
      </c>
      <c r="H97" s="19">
        <f>ROUND(F97/36,0)</f>
        <v>2083</v>
      </c>
      <c r="I97" s="17">
        <f t="shared" ref="I97:I102" si="22">ROUND(G97*13%*31/365,0)</f>
        <v>805</v>
      </c>
      <c r="J97" s="17">
        <f t="shared" si="21"/>
        <v>2888</v>
      </c>
      <c r="K97" s="5"/>
    </row>
    <row r="98" spans="1:11" ht="15.75">
      <c r="A98" s="14">
        <v>2</v>
      </c>
      <c r="B98" s="14" t="s">
        <v>103</v>
      </c>
      <c r="C98" s="16" t="s">
        <v>107</v>
      </c>
      <c r="D98" s="52">
        <v>217</v>
      </c>
      <c r="E98" s="16" t="s">
        <v>78</v>
      </c>
      <c r="F98" s="53">
        <v>100000</v>
      </c>
      <c r="G98" s="23">
        <v>90905</v>
      </c>
      <c r="H98" s="19">
        <f>ROUND(F98/36,0)</f>
        <v>2778</v>
      </c>
      <c r="I98" s="17">
        <f t="shared" si="22"/>
        <v>1004</v>
      </c>
      <c r="J98" s="17">
        <f t="shared" si="21"/>
        <v>3782</v>
      </c>
      <c r="K98" s="5"/>
    </row>
    <row r="99" spans="1:11" ht="15.75">
      <c r="A99" s="14"/>
      <c r="B99" s="14" t="s">
        <v>103</v>
      </c>
      <c r="C99" s="16" t="s">
        <v>105</v>
      </c>
      <c r="D99" s="52">
        <v>218</v>
      </c>
      <c r="E99" s="16" t="s">
        <v>78</v>
      </c>
      <c r="F99" s="53">
        <v>100000</v>
      </c>
      <c r="G99" s="23">
        <v>90905</v>
      </c>
      <c r="H99" s="19">
        <f t="shared" ref="H99:H102" si="23">ROUND(F99/36,0)</f>
        <v>2778</v>
      </c>
      <c r="I99" s="17">
        <f t="shared" si="22"/>
        <v>1004</v>
      </c>
      <c r="J99" s="17">
        <f t="shared" si="21"/>
        <v>3782</v>
      </c>
      <c r="K99" s="5"/>
    </row>
    <row r="100" spans="1:11" ht="15.75">
      <c r="A100" s="14">
        <v>3</v>
      </c>
      <c r="B100" s="14" t="s">
        <v>146</v>
      </c>
      <c r="C100" s="16" t="s">
        <v>147</v>
      </c>
      <c r="D100" s="52">
        <v>261</v>
      </c>
      <c r="E100" s="16" t="s">
        <v>78</v>
      </c>
      <c r="F100" s="53">
        <v>135000</v>
      </c>
      <c r="G100" s="23">
        <v>135000</v>
      </c>
      <c r="H100" s="19">
        <f t="shared" ref="H100" si="24">ROUND(F100/36,0)</f>
        <v>3750</v>
      </c>
      <c r="I100" s="17">
        <f>ROUND(G100*13%*36/365,0)</f>
        <v>1731</v>
      </c>
      <c r="J100" s="17">
        <f t="shared" ref="J100" si="25">SUM(H100:I100)</f>
        <v>5481</v>
      </c>
      <c r="K100" s="5"/>
    </row>
    <row r="101" spans="1:11" ht="15.75">
      <c r="A101" s="14">
        <v>4</v>
      </c>
      <c r="B101" s="14" t="s">
        <v>132</v>
      </c>
      <c r="C101" s="16" t="s">
        <v>133</v>
      </c>
      <c r="D101" s="52">
        <v>250</v>
      </c>
      <c r="E101" s="16" t="s">
        <v>78</v>
      </c>
      <c r="F101" s="53">
        <v>125000</v>
      </c>
      <c r="G101" s="23">
        <v>121528</v>
      </c>
      <c r="H101" s="19">
        <f t="shared" si="23"/>
        <v>3472</v>
      </c>
      <c r="I101" s="17">
        <f t="shared" si="22"/>
        <v>1342</v>
      </c>
      <c r="J101" s="17">
        <f t="shared" si="21"/>
        <v>4814</v>
      </c>
      <c r="K101" s="5"/>
    </row>
    <row r="102" spans="1:11" ht="15.75">
      <c r="A102" s="14"/>
      <c r="B102" s="14" t="s">
        <v>132</v>
      </c>
      <c r="C102" s="16" t="s">
        <v>139</v>
      </c>
      <c r="D102" s="52">
        <v>254</v>
      </c>
      <c r="E102" s="16" t="s">
        <v>78</v>
      </c>
      <c r="F102" s="53">
        <v>140000</v>
      </c>
      <c r="G102" s="23">
        <v>136111</v>
      </c>
      <c r="H102" s="19">
        <f t="shared" si="23"/>
        <v>3889</v>
      </c>
      <c r="I102" s="17">
        <f t="shared" si="22"/>
        <v>1503</v>
      </c>
      <c r="J102" s="17">
        <f t="shared" si="21"/>
        <v>5392</v>
      </c>
      <c r="K102" s="5"/>
    </row>
    <row r="103" spans="1:11" ht="16.5">
      <c r="A103" s="14"/>
      <c r="B103" s="13" t="s">
        <v>4</v>
      </c>
      <c r="C103" s="20"/>
      <c r="D103" s="46"/>
      <c r="E103" s="20"/>
      <c r="F103" s="22">
        <f>SUM(F95:F102)</f>
        <v>850000</v>
      </c>
      <c r="G103" s="25"/>
      <c r="H103" s="22">
        <f>SUM(H95:H102)</f>
        <v>23774</v>
      </c>
      <c r="I103" s="22">
        <f>SUM(I95:I102)</f>
        <v>9178</v>
      </c>
      <c r="J103" s="22">
        <f t="shared" ref="J103" si="26">SUM(J95:J102)</f>
        <v>32952</v>
      </c>
      <c r="K103" s="5"/>
    </row>
    <row r="104" spans="1:11" ht="16.5">
      <c r="A104" s="34"/>
      <c r="B104" s="29"/>
      <c r="C104" s="30"/>
      <c r="D104" s="48"/>
      <c r="E104" s="30"/>
      <c r="F104" s="49"/>
      <c r="G104" s="36"/>
      <c r="H104" s="32"/>
      <c r="I104" s="32"/>
      <c r="J104" s="32"/>
      <c r="K104" s="5"/>
    </row>
    <row r="105" spans="1:11" ht="16.5">
      <c r="A105" s="34"/>
      <c r="B105" s="29"/>
      <c r="C105" s="30"/>
      <c r="D105" s="48"/>
      <c r="E105" s="30"/>
      <c r="F105" s="49"/>
      <c r="G105" s="36"/>
      <c r="H105" s="32"/>
      <c r="I105" s="32"/>
      <c r="J105" s="32"/>
      <c r="K105" s="5"/>
    </row>
    <row r="106" spans="1:11" ht="16.5">
      <c r="A106" s="34"/>
      <c r="B106" s="29" t="s">
        <v>81</v>
      </c>
      <c r="C106" s="30"/>
      <c r="D106" s="48"/>
      <c r="E106" s="30"/>
      <c r="F106" s="49"/>
      <c r="G106" s="36"/>
      <c r="H106" s="32"/>
      <c r="I106" s="32"/>
      <c r="J106" s="32"/>
      <c r="K106" s="5"/>
    </row>
    <row r="107" spans="1:11" ht="15.75">
      <c r="A107" s="14">
        <v>1</v>
      </c>
      <c r="B107" s="14" t="s">
        <v>81</v>
      </c>
      <c r="C107" s="16" t="s">
        <v>82</v>
      </c>
      <c r="D107" s="52">
        <v>192</v>
      </c>
      <c r="E107" s="16" t="s">
        <v>78</v>
      </c>
      <c r="F107" s="53">
        <v>200000</v>
      </c>
      <c r="G107" s="23">
        <v>183332</v>
      </c>
      <c r="H107" s="19">
        <f t="shared" ref="H107" si="27">ROUND(F107/36,0)</f>
        <v>5556</v>
      </c>
      <c r="I107" s="17">
        <f>ROUND(G107*13%*31/365,0)</f>
        <v>2024</v>
      </c>
      <c r="J107" s="17">
        <f>SUM(H107:I107)</f>
        <v>7580</v>
      </c>
      <c r="K107" s="5"/>
    </row>
    <row r="108" spans="1:11" ht="16.5">
      <c r="A108" s="14"/>
      <c r="B108" s="13" t="s">
        <v>4</v>
      </c>
      <c r="C108" s="20"/>
      <c r="D108" s="46"/>
      <c r="E108" s="20"/>
      <c r="F108" s="22">
        <f>SUM(F107)</f>
        <v>200000</v>
      </c>
      <c r="G108" s="25"/>
      <c r="H108" s="22">
        <f t="shared" ref="H108:J108" si="28">SUM(H107)</f>
        <v>5556</v>
      </c>
      <c r="I108" s="22">
        <f t="shared" si="28"/>
        <v>2024</v>
      </c>
      <c r="J108" s="22">
        <f t="shared" si="28"/>
        <v>7580</v>
      </c>
      <c r="K108" s="5"/>
    </row>
    <row r="109" spans="1:11" ht="16.5">
      <c r="A109" s="34"/>
      <c r="B109" s="29"/>
      <c r="C109" s="30"/>
      <c r="D109" s="48"/>
      <c r="E109" s="30"/>
      <c r="F109" s="49"/>
      <c r="G109" s="36"/>
      <c r="H109" s="32"/>
      <c r="I109" s="32"/>
      <c r="J109" s="32"/>
      <c r="K109" s="5"/>
    </row>
    <row r="110" spans="1:11" ht="16.5">
      <c r="A110" s="34"/>
      <c r="B110" s="29"/>
      <c r="C110" s="30"/>
      <c r="D110" s="48"/>
      <c r="E110" s="30"/>
      <c r="F110" s="49"/>
      <c r="G110" s="36"/>
      <c r="H110" s="32"/>
      <c r="I110" s="32"/>
      <c r="J110" s="32"/>
      <c r="K110" s="5"/>
    </row>
    <row r="111" spans="1:11" ht="18" customHeight="1">
      <c r="A111" s="34"/>
      <c r="B111" s="29" t="s">
        <v>83</v>
      </c>
      <c r="C111" s="30"/>
      <c r="D111" s="48"/>
      <c r="E111" s="30"/>
      <c r="F111" s="49"/>
      <c r="G111" s="36"/>
      <c r="H111" s="32"/>
      <c r="I111" s="32"/>
      <c r="J111" s="32"/>
      <c r="K111" s="5"/>
    </row>
    <row r="112" spans="1:11" ht="15.75">
      <c r="A112" s="14">
        <v>1</v>
      </c>
      <c r="B112" s="14" t="s">
        <v>84</v>
      </c>
      <c r="C112" s="16" t="s">
        <v>85</v>
      </c>
      <c r="D112" s="52">
        <v>187</v>
      </c>
      <c r="E112" s="16" t="s">
        <v>78</v>
      </c>
      <c r="F112" s="53">
        <v>60000</v>
      </c>
      <c r="G112" s="23">
        <v>54999</v>
      </c>
      <c r="H112" s="19">
        <f t="shared" ref="H112" si="29">ROUND(F112/36,0)</f>
        <v>1667</v>
      </c>
      <c r="I112" s="17">
        <f>ROUND(G112*13%*31/365,0)</f>
        <v>607</v>
      </c>
      <c r="J112" s="17">
        <f>SUM(H112:I112)</f>
        <v>2274</v>
      </c>
      <c r="K112" s="5"/>
    </row>
    <row r="113" spans="1:10" ht="16.5">
      <c r="A113" s="14"/>
      <c r="B113" s="13" t="s">
        <v>4</v>
      </c>
      <c r="C113" s="20"/>
      <c r="D113" s="20"/>
      <c r="E113" s="20"/>
      <c r="F113" s="22">
        <f>SUM(F112)</f>
        <v>60000</v>
      </c>
      <c r="G113" s="25"/>
      <c r="H113" s="22">
        <f t="shared" ref="H113:J113" si="30">SUM(H112)</f>
        <v>1667</v>
      </c>
      <c r="I113" s="22">
        <f t="shared" si="30"/>
        <v>607</v>
      </c>
      <c r="J113" s="22">
        <f t="shared" si="30"/>
        <v>2274</v>
      </c>
    </row>
    <row r="114" spans="1:10" ht="16.5">
      <c r="A114" s="34"/>
      <c r="B114" s="29"/>
      <c r="C114" s="30"/>
      <c r="D114" s="30"/>
      <c r="E114" s="30"/>
      <c r="F114" s="35"/>
      <c r="G114" s="36"/>
      <c r="H114" s="32"/>
      <c r="I114" s="32"/>
      <c r="J114" s="32"/>
    </row>
    <row r="115" spans="1:10" ht="16.5">
      <c r="A115" s="34"/>
      <c r="B115" s="29"/>
      <c r="C115" s="30"/>
      <c r="D115" s="30"/>
      <c r="E115" s="30"/>
      <c r="F115" s="35"/>
      <c r="G115" s="36"/>
      <c r="H115" s="32"/>
      <c r="I115" s="32"/>
      <c r="J115" s="32"/>
    </row>
    <row r="116" spans="1:10" ht="16.5">
      <c r="A116" s="34"/>
      <c r="B116" s="29" t="s">
        <v>109</v>
      </c>
      <c r="C116" s="30"/>
      <c r="D116" s="48"/>
      <c r="E116" s="30"/>
      <c r="F116" s="49"/>
      <c r="G116" s="36"/>
      <c r="H116" s="32"/>
      <c r="I116" s="32"/>
      <c r="J116" s="32"/>
    </row>
    <row r="117" spans="1:10" ht="15.75">
      <c r="A117" s="14">
        <v>1</v>
      </c>
      <c r="B117" s="14" t="s">
        <v>110</v>
      </c>
      <c r="C117" s="16" t="s">
        <v>111</v>
      </c>
      <c r="D117" s="52">
        <v>225</v>
      </c>
      <c r="E117" s="16" t="s">
        <v>78</v>
      </c>
      <c r="F117" s="53">
        <v>86000</v>
      </c>
      <c r="G117" s="23">
        <v>81222</v>
      </c>
      <c r="H117" s="19">
        <f t="shared" ref="H117:H121" si="31">ROUND(F117/36,0)</f>
        <v>2389</v>
      </c>
      <c r="I117" s="17">
        <f t="shared" ref="I117:I121" si="32">ROUND(G117*13%*31/365,0)</f>
        <v>897</v>
      </c>
      <c r="J117" s="17">
        <f>SUM(H117:I117)</f>
        <v>3286</v>
      </c>
    </row>
    <row r="118" spans="1:10" ht="15.75">
      <c r="A118" s="14"/>
      <c r="B118" s="14" t="s">
        <v>110</v>
      </c>
      <c r="C118" s="16" t="s">
        <v>112</v>
      </c>
      <c r="D118" s="52">
        <v>226</v>
      </c>
      <c r="E118" s="16" t="s">
        <v>78</v>
      </c>
      <c r="F118" s="53">
        <v>93000</v>
      </c>
      <c r="G118" s="23">
        <v>87834</v>
      </c>
      <c r="H118" s="19">
        <f t="shared" si="31"/>
        <v>2583</v>
      </c>
      <c r="I118" s="17">
        <f t="shared" si="32"/>
        <v>970</v>
      </c>
      <c r="J118" s="17">
        <f t="shared" ref="J118:J121" si="33">SUM(H118:I118)</f>
        <v>3553</v>
      </c>
    </row>
    <row r="119" spans="1:10" ht="15.75">
      <c r="A119" s="14"/>
      <c r="B119" s="14" t="s">
        <v>110</v>
      </c>
      <c r="C119" s="16" t="s">
        <v>113</v>
      </c>
      <c r="D119" s="52">
        <v>227</v>
      </c>
      <c r="E119" s="16" t="s">
        <v>78</v>
      </c>
      <c r="F119" s="53">
        <v>68000</v>
      </c>
      <c r="G119" s="23">
        <v>64222</v>
      </c>
      <c r="H119" s="19">
        <f t="shared" si="31"/>
        <v>1889</v>
      </c>
      <c r="I119" s="17">
        <f t="shared" si="32"/>
        <v>709</v>
      </c>
      <c r="J119" s="17">
        <f t="shared" si="33"/>
        <v>2598</v>
      </c>
    </row>
    <row r="120" spans="1:10" ht="15.75">
      <c r="A120" s="14"/>
      <c r="B120" s="14" t="s">
        <v>110</v>
      </c>
      <c r="C120" s="16" t="s">
        <v>114</v>
      </c>
      <c r="D120" s="52">
        <v>228</v>
      </c>
      <c r="E120" s="16" t="s">
        <v>78</v>
      </c>
      <c r="F120" s="53">
        <v>55000</v>
      </c>
      <c r="G120" s="23">
        <v>19992</v>
      </c>
      <c r="H120" s="19">
        <v>689</v>
      </c>
      <c r="I120" s="17">
        <f t="shared" si="32"/>
        <v>221</v>
      </c>
      <c r="J120" s="17">
        <f t="shared" si="33"/>
        <v>910</v>
      </c>
    </row>
    <row r="121" spans="1:10" ht="15.75">
      <c r="A121" s="14"/>
      <c r="B121" s="14" t="s">
        <v>110</v>
      </c>
      <c r="C121" s="16" t="s">
        <v>115</v>
      </c>
      <c r="D121" s="52">
        <v>229</v>
      </c>
      <c r="E121" s="16" t="s">
        <v>78</v>
      </c>
      <c r="F121" s="53">
        <v>141000</v>
      </c>
      <c r="G121" s="23">
        <v>133166</v>
      </c>
      <c r="H121" s="19">
        <f t="shared" si="31"/>
        <v>3917</v>
      </c>
      <c r="I121" s="17">
        <f t="shared" si="32"/>
        <v>1470</v>
      </c>
      <c r="J121" s="17">
        <f t="shared" si="33"/>
        <v>5387</v>
      </c>
    </row>
    <row r="122" spans="1:10" ht="15.75">
      <c r="A122" s="14"/>
      <c r="B122" s="14" t="s">
        <v>110</v>
      </c>
      <c r="C122" s="16" t="s">
        <v>116</v>
      </c>
      <c r="D122" s="52">
        <v>234</v>
      </c>
      <c r="E122" s="16" t="s">
        <v>78</v>
      </c>
      <c r="F122" s="53">
        <v>160000</v>
      </c>
      <c r="G122" s="23">
        <v>151112</v>
      </c>
      <c r="H122" s="19">
        <f>ROUND(F122/36,0)</f>
        <v>4444</v>
      </c>
      <c r="I122" s="17">
        <f>ROUND(G122*13%*31/365,0)</f>
        <v>1668</v>
      </c>
      <c r="J122" s="17">
        <f>SUM(H122:I122)</f>
        <v>6112</v>
      </c>
    </row>
    <row r="123" spans="1:10" ht="16.5">
      <c r="A123" s="14"/>
      <c r="B123" s="13" t="s">
        <v>4</v>
      </c>
      <c r="C123" s="20"/>
      <c r="D123" s="20"/>
      <c r="E123" s="20"/>
      <c r="F123" s="22">
        <f>SUM(F117:F122)</f>
        <v>603000</v>
      </c>
      <c r="G123" s="25"/>
      <c r="H123" s="22">
        <f>SUM(H117:H122)</f>
        <v>15911</v>
      </c>
      <c r="I123" s="22">
        <f>SUM(I117:I122)</f>
        <v>5935</v>
      </c>
      <c r="J123" s="22">
        <f>SUM(J117:J122)</f>
        <v>21846</v>
      </c>
    </row>
    <row r="124" spans="1:10" ht="16.5">
      <c r="A124" s="34"/>
      <c r="B124" s="29"/>
      <c r="C124" s="30"/>
      <c r="D124" s="30"/>
      <c r="E124" s="30"/>
      <c r="F124" s="35"/>
      <c r="G124" s="36"/>
      <c r="H124" s="32"/>
      <c r="I124" s="32"/>
      <c r="J124" s="32"/>
    </row>
    <row r="125" spans="1:10" ht="16.5">
      <c r="A125" s="34"/>
      <c r="B125" s="29"/>
      <c r="C125" s="30"/>
      <c r="D125" s="30"/>
      <c r="E125" s="30"/>
      <c r="F125" s="35"/>
      <c r="G125" s="36"/>
      <c r="H125" s="32"/>
      <c r="I125" s="32"/>
      <c r="J125" s="32"/>
    </row>
    <row r="126" spans="1:10" ht="16.5">
      <c r="A126" s="34"/>
      <c r="B126" s="29" t="s">
        <v>125</v>
      </c>
      <c r="C126" s="30"/>
      <c r="D126" s="30"/>
      <c r="E126" s="30"/>
      <c r="F126" s="35"/>
      <c r="G126" s="36"/>
      <c r="H126" s="32"/>
      <c r="I126" s="32"/>
      <c r="J126" s="32"/>
    </row>
    <row r="127" spans="1:10" ht="15.75">
      <c r="A127" s="14">
        <v>1</v>
      </c>
      <c r="B127" s="14" t="s">
        <v>126</v>
      </c>
      <c r="C127" s="16" t="s">
        <v>127</v>
      </c>
      <c r="D127" s="17">
        <v>247</v>
      </c>
      <c r="E127" s="16" t="s">
        <v>78</v>
      </c>
      <c r="F127" s="18">
        <v>100000</v>
      </c>
      <c r="G127" s="18">
        <v>97222</v>
      </c>
      <c r="H127" s="19">
        <f t="shared" ref="H127:H128" si="34">ROUND(F127/36,0)</f>
        <v>2778</v>
      </c>
      <c r="I127" s="19">
        <f>ROUND(G127*13%*31/365,0)</f>
        <v>1073</v>
      </c>
      <c r="J127" s="19">
        <f t="shared" ref="J127:J128" si="35">SUM(H127:I127)</f>
        <v>3851</v>
      </c>
    </row>
    <row r="128" spans="1:10" ht="15.75">
      <c r="A128" s="14">
        <v>2</v>
      </c>
      <c r="B128" s="14" t="s">
        <v>137</v>
      </c>
      <c r="C128" s="16" t="s">
        <v>138</v>
      </c>
      <c r="D128" s="17">
        <v>253</v>
      </c>
      <c r="E128" s="16" t="s">
        <v>78</v>
      </c>
      <c r="F128" s="18">
        <v>100000</v>
      </c>
      <c r="G128" s="18">
        <v>97222</v>
      </c>
      <c r="H128" s="19">
        <f t="shared" si="34"/>
        <v>2778</v>
      </c>
      <c r="I128" s="19">
        <f>ROUND(G128*13%*31/365,0)</f>
        <v>1073</v>
      </c>
      <c r="J128" s="19">
        <f t="shared" si="35"/>
        <v>3851</v>
      </c>
    </row>
    <row r="129" spans="1:10" ht="16.5">
      <c r="A129" s="14">
        <v>3</v>
      </c>
      <c r="B129" s="14" t="s">
        <v>151</v>
      </c>
      <c r="C129" s="16" t="s">
        <v>152</v>
      </c>
      <c r="D129" s="22">
        <v>272</v>
      </c>
      <c r="E129" s="22" t="s">
        <v>78</v>
      </c>
      <c r="F129" s="53">
        <v>100000</v>
      </c>
      <c r="G129" s="23">
        <v>100000</v>
      </c>
      <c r="H129" s="19">
        <f>ROUND(F129/28,0)</f>
        <v>3571</v>
      </c>
      <c r="I129" s="17">
        <f>ROUND(G129*13%*18/365,0)</f>
        <v>641</v>
      </c>
      <c r="J129" s="17">
        <f>SUM(H129:I129)</f>
        <v>4212</v>
      </c>
    </row>
    <row r="130" spans="1:10" ht="15.75">
      <c r="A130" s="14">
        <v>4</v>
      </c>
      <c r="B130" s="14" t="s">
        <v>134</v>
      </c>
      <c r="C130" s="16" t="s">
        <v>135</v>
      </c>
      <c r="D130" s="52">
        <v>202</v>
      </c>
      <c r="E130" s="16" t="s">
        <v>78</v>
      </c>
      <c r="F130" s="53">
        <v>50000</v>
      </c>
      <c r="G130" s="18">
        <v>45000</v>
      </c>
      <c r="H130" s="19">
        <f>ROUND(F130/20,0)</f>
        <v>2500</v>
      </c>
      <c r="I130" s="19">
        <f>ROUND(G130*13%*31/365,0)</f>
        <v>497</v>
      </c>
      <c r="J130" s="19">
        <f>SUM(H130:I130)</f>
        <v>2997</v>
      </c>
    </row>
    <row r="131" spans="1:10" ht="16.5">
      <c r="A131" s="14"/>
      <c r="B131" s="13" t="s">
        <v>4</v>
      </c>
      <c r="C131" s="20"/>
      <c r="D131" s="20"/>
      <c r="E131" s="20"/>
      <c r="F131" s="54">
        <f>SUM(F127:F130)</f>
        <v>350000</v>
      </c>
      <c r="G131" s="54"/>
      <c r="H131" s="54">
        <f>SUM(H127:H130)</f>
        <v>11627</v>
      </c>
      <c r="I131" s="54">
        <f>SUM(I127:I130)</f>
        <v>3284</v>
      </c>
      <c r="J131" s="54">
        <f>SUM(J127:J130)</f>
        <v>14911</v>
      </c>
    </row>
    <row r="132" spans="1:10" ht="16.5">
      <c r="A132" s="34"/>
      <c r="B132" s="29"/>
      <c r="C132" s="30"/>
      <c r="D132" s="30"/>
      <c r="E132" s="30"/>
      <c r="F132" s="35"/>
      <c r="G132" s="36"/>
      <c r="H132" s="32"/>
      <c r="I132" s="32"/>
      <c r="J132" s="32"/>
    </row>
    <row r="133" spans="1:10" ht="16.5">
      <c r="A133" s="34"/>
      <c r="B133" s="29"/>
      <c r="C133" s="30"/>
      <c r="D133" s="30"/>
      <c r="E133" s="30"/>
      <c r="F133" s="35"/>
      <c r="G133" s="36"/>
      <c r="H133" s="32"/>
      <c r="I133" s="32"/>
      <c r="J133" s="32"/>
    </row>
    <row r="134" spans="1:10" ht="16.5">
      <c r="A134" s="34"/>
      <c r="B134" s="29" t="s">
        <v>148</v>
      </c>
      <c r="C134" s="30"/>
      <c r="D134" s="48"/>
      <c r="E134" s="30"/>
      <c r="F134" s="49"/>
      <c r="G134" s="36"/>
      <c r="H134" s="32"/>
      <c r="I134" s="32"/>
      <c r="J134" s="32"/>
    </row>
    <row r="135" spans="1:10" ht="15.75">
      <c r="A135" s="14">
        <v>1</v>
      </c>
      <c r="B135" s="14" t="s">
        <v>149</v>
      </c>
      <c r="C135" s="16" t="s">
        <v>150</v>
      </c>
      <c r="D135" s="52">
        <v>266</v>
      </c>
      <c r="E135" s="16" t="s">
        <v>78</v>
      </c>
      <c r="F135" s="53">
        <v>155000</v>
      </c>
      <c r="G135" s="23">
        <v>155000</v>
      </c>
      <c r="H135" s="19">
        <f t="shared" ref="H135" si="36">ROUND(F135/36,0)</f>
        <v>4306</v>
      </c>
      <c r="I135" s="17">
        <f>ROUND(G135*13%*22/365,0)</f>
        <v>1215</v>
      </c>
      <c r="J135" s="17">
        <f>SUM(H135:I135)</f>
        <v>5521</v>
      </c>
    </row>
    <row r="136" spans="1:10" ht="16.5">
      <c r="A136" s="14"/>
      <c r="B136" s="13" t="s">
        <v>4</v>
      </c>
      <c r="C136" s="20"/>
      <c r="D136" s="46"/>
      <c r="E136" s="20"/>
      <c r="F136" s="22">
        <f>SUM(F135)</f>
        <v>155000</v>
      </c>
      <c r="G136" s="25"/>
      <c r="H136" s="22">
        <f t="shared" ref="H136:J136" si="37">SUM(H135)</f>
        <v>4306</v>
      </c>
      <c r="I136" s="22">
        <f t="shared" si="37"/>
        <v>1215</v>
      </c>
      <c r="J136" s="22">
        <f t="shared" si="37"/>
        <v>5521</v>
      </c>
    </row>
    <row r="137" spans="1:10" ht="16.5">
      <c r="A137" s="34"/>
      <c r="B137" s="29"/>
      <c r="C137" s="30"/>
      <c r="D137" s="30"/>
      <c r="E137" s="30"/>
      <c r="F137" s="35"/>
      <c r="G137" s="36"/>
      <c r="H137" s="32"/>
      <c r="I137" s="32"/>
      <c r="J137" s="32"/>
    </row>
    <row r="138" spans="1:10" ht="16.5">
      <c r="A138" s="34"/>
      <c r="B138" s="29"/>
      <c r="C138" s="30"/>
      <c r="D138" s="30"/>
      <c r="E138" s="30"/>
      <c r="F138" s="35"/>
      <c r="G138" s="36"/>
      <c r="H138" s="32"/>
      <c r="I138" s="32"/>
      <c r="J138" s="32"/>
    </row>
    <row r="139" spans="1:10" ht="16.5">
      <c r="A139" s="34"/>
      <c r="B139" s="29"/>
      <c r="C139" s="30"/>
      <c r="D139" s="30"/>
      <c r="E139" s="30"/>
      <c r="F139" s="35"/>
      <c r="G139" s="36"/>
      <c r="H139" s="32"/>
      <c r="I139" s="32"/>
      <c r="J139" s="32"/>
    </row>
    <row r="140" spans="1:10" ht="16.5">
      <c r="A140" s="34"/>
      <c r="B140" s="29" t="s">
        <v>153</v>
      </c>
      <c r="C140" s="30"/>
      <c r="D140" s="30"/>
      <c r="E140" s="30"/>
      <c r="F140" s="35"/>
      <c r="G140" s="36"/>
      <c r="H140" s="32"/>
      <c r="I140" s="32"/>
      <c r="J140" s="32"/>
    </row>
    <row r="141" spans="1:10" ht="16.5">
      <c r="A141" s="14">
        <v>1</v>
      </c>
      <c r="B141" s="13" t="s">
        <v>154</v>
      </c>
      <c r="C141" s="20" t="s">
        <v>155</v>
      </c>
      <c r="D141" s="22">
        <v>273</v>
      </c>
      <c r="E141" s="22" t="s">
        <v>78</v>
      </c>
      <c r="F141" s="53">
        <v>75000</v>
      </c>
      <c r="G141" s="23">
        <v>75000</v>
      </c>
      <c r="H141" s="19">
        <f>ROUND(F141/36,0)</f>
        <v>2083</v>
      </c>
      <c r="I141" s="17">
        <f>ROUND(G141*13%*20/365,0)</f>
        <v>534</v>
      </c>
      <c r="J141" s="17">
        <f>SUM(H141:I141)</f>
        <v>2617</v>
      </c>
    </row>
    <row r="142" spans="1:10" ht="16.5">
      <c r="A142" s="14"/>
      <c r="B142" s="13" t="s">
        <v>4</v>
      </c>
      <c r="C142" s="20"/>
      <c r="D142" s="22"/>
      <c r="E142" s="22"/>
      <c r="F142" s="22">
        <f>SUM(F141)</f>
        <v>75000</v>
      </c>
      <c r="G142" s="25"/>
      <c r="H142" s="22">
        <f t="shared" ref="H142:J142" si="38">SUM(H141)</f>
        <v>2083</v>
      </c>
      <c r="I142" s="22">
        <f t="shared" si="38"/>
        <v>534</v>
      </c>
      <c r="J142" s="22">
        <f t="shared" si="38"/>
        <v>2617</v>
      </c>
    </row>
    <row r="143" spans="1:10" ht="16.5">
      <c r="A143" s="34"/>
      <c r="B143" s="29"/>
      <c r="C143" s="30"/>
      <c r="D143" s="30"/>
      <c r="E143" s="30"/>
      <c r="F143" s="35"/>
      <c r="G143" s="36"/>
      <c r="H143" s="32"/>
      <c r="I143" s="32"/>
      <c r="J143" s="32"/>
    </row>
    <row r="144" spans="1:10" ht="16.5">
      <c r="A144" s="34"/>
      <c r="B144" s="29"/>
      <c r="C144" s="30"/>
      <c r="D144" s="30"/>
      <c r="E144" s="30"/>
      <c r="F144" s="35"/>
      <c r="G144" s="36"/>
      <c r="H144" s="32"/>
      <c r="I144" s="32"/>
      <c r="J144" s="32"/>
    </row>
    <row r="145" spans="1:10" ht="16.5">
      <c r="A145" s="34"/>
      <c r="B145" s="29"/>
      <c r="C145" s="30"/>
      <c r="D145" s="30"/>
      <c r="E145" s="30"/>
      <c r="F145" s="35"/>
      <c r="G145" s="36"/>
      <c r="H145" s="32"/>
      <c r="I145" s="32"/>
      <c r="J145" s="32"/>
    </row>
    <row r="146" spans="1:10" ht="16.5">
      <c r="A146" s="34"/>
      <c r="B146" s="29"/>
      <c r="C146" s="30"/>
      <c r="D146" s="30"/>
      <c r="E146" s="30"/>
      <c r="F146" s="35"/>
      <c r="G146" s="36"/>
      <c r="H146" s="32"/>
      <c r="I146" s="32"/>
      <c r="J146" s="32"/>
    </row>
    <row r="147" spans="1:10" ht="17.25" thickBot="1">
      <c r="A147" s="34"/>
      <c r="B147" s="29"/>
      <c r="C147" s="30"/>
      <c r="D147" s="30"/>
      <c r="E147" s="30"/>
      <c r="F147" s="35"/>
      <c r="G147" s="36"/>
      <c r="H147" s="32"/>
      <c r="I147" s="32"/>
      <c r="J147" s="32"/>
    </row>
    <row r="148" spans="1:10" ht="17.25" thickBot="1">
      <c r="A148" s="34"/>
      <c r="B148" s="51" t="s">
        <v>20</v>
      </c>
      <c r="C148" s="39"/>
      <c r="D148" s="39"/>
      <c r="E148" s="39"/>
      <c r="F148" s="50">
        <f>SUM(F7+F26+F37+F51+F66+F78+F85+F91+F103+F108+F113+F123+F131+F136+F142)</f>
        <v>7787000</v>
      </c>
      <c r="G148" s="50"/>
      <c r="H148" s="50">
        <f>SUM(H7+H26+H37+H51+H66+H78+H85+H91+H103+H108+H113+H123+H131+H136+H142)</f>
        <v>229689</v>
      </c>
      <c r="I148" s="50">
        <f>SUM(I7+I26+I37+I51+I66+I78+I85+I91+I103+I108+I113+I123+I131+I136+I142)</f>
        <v>73886</v>
      </c>
      <c r="J148" s="50">
        <f>SUM(J7+J26+J37+J51+J66+J78+J85+J91+J103+J108+J113+J123+J131+J136+J142)</f>
        <v>303575</v>
      </c>
    </row>
    <row r="149" spans="1:10">
      <c r="B149" s="2"/>
      <c r="C149" s="2"/>
      <c r="D149" s="3"/>
      <c r="E149" s="3"/>
      <c r="F149" s="3"/>
      <c r="G149" s="3"/>
    </row>
    <row r="150" spans="1:10">
      <c r="B150" s="2"/>
      <c r="C150" s="2"/>
      <c r="D150" s="3"/>
      <c r="E150" s="3"/>
      <c r="F150" s="3"/>
      <c r="G150" s="3"/>
    </row>
    <row r="151" spans="1:10" ht="18.75">
      <c r="E151" s="4"/>
      <c r="F151" s="1"/>
      <c r="G151" s="1"/>
    </row>
    <row r="152" spans="1:10">
      <c r="F152" s="1"/>
      <c r="G152" s="1"/>
    </row>
    <row r="154" spans="1:10" ht="16.5">
      <c r="B154" s="30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3" orientation="portrait" horizontalDpi="0" verticalDpi="0" r:id="rId1"/>
  <rowBreaks count="2" manualBreakCount="2">
    <brk id="53" max="16383" man="1"/>
    <brk id="11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8"/>
  <dimension ref="A1:K180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5703125" customWidth="1"/>
    <col min="5" max="5" width="8.7109375" customWidth="1"/>
    <col min="6" max="6" width="10.7109375" customWidth="1"/>
    <col min="7" max="7" width="8.5703125" customWidth="1"/>
    <col min="8" max="8" width="9.28515625" customWidth="1"/>
    <col min="9" max="9" width="7.42578125" customWidth="1"/>
    <col min="10" max="10" width="9.8554687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161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64585</v>
      </c>
      <c r="H5" s="19">
        <f>ROUND(F5/36,0)</f>
        <v>2083</v>
      </c>
      <c r="I5" s="17">
        <f>ROUND(G5*13%*29/365,0)</f>
        <v>667</v>
      </c>
      <c r="J5" s="17">
        <f>SUM(H5:I5)</f>
        <v>2750</v>
      </c>
    </row>
    <row r="6" spans="1:10" ht="15.75">
      <c r="A6" s="15">
        <v>2</v>
      </c>
      <c r="B6" s="14" t="s">
        <v>88</v>
      </c>
      <c r="C6" s="16" t="s">
        <v>89</v>
      </c>
      <c r="D6" s="17">
        <v>230</v>
      </c>
      <c r="E6" s="16" t="s">
        <v>38</v>
      </c>
      <c r="F6" s="18">
        <v>100000</v>
      </c>
      <c r="G6" s="18">
        <v>46862</v>
      </c>
      <c r="H6" s="19">
        <f>ROUND(F6/36,0)</f>
        <v>2778</v>
      </c>
      <c r="I6" s="17">
        <f>ROUND(G6*13%*23/365,0)</f>
        <v>384</v>
      </c>
      <c r="J6" s="17">
        <f>SUM(H6:I6)</f>
        <v>3162</v>
      </c>
    </row>
    <row r="7" spans="1:10" ht="16.5">
      <c r="A7" s="15"/>
      <c r="B7" s="13" t="s">
        <v>4</v>
      </c>
      <c r="C7" s="20"/>
      <c r="D7" s="20"/>
      <c r="E7" s="20"/>
      <c r="F7" s="22">
        <f>SUM(F5:F6)</f>
        <v>175000</v>
      </c>
      <c r="G7" s="21"/>
      <c r="H7" s="22">
        <f>SUM(H5:H6)</f>
        <v>4861</v>
      </c>
      <c r="I7" s="22">
        <f>SUM(I5:I6)</f>
        <v>1051</v>
      </c>
      <c r="J7" s="22">
        <f>SUM(J5:J6)</f>
        <v>5912</v>
      </c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/>
      <c r="C9" s="30"/>
      <c r="D9" s="30"/>
      <c r="E9" s="30"/>
      <c r="F9" s="31"/>
      <c r="G9" s="31"/>
      <c r="H9" s="32"/>
      <c r="I9" s="32"/>
      <c r="J9" s="32"/>
    </row>
    <row r="10" spans="1:10" ht="16.5">
      <c r="A10" s="28"/>
      <c r="B10" s="29" t="s">
        <v>5</v>
      </c>
      <c r="C10" s="30"/>
      <c r="D10" s="30"/>
      <c r="E10" s="30"/>
      <c r="F10" s="31"/>
      <c r="G10" s="31"/>
      <c r="H10" s="33"/>
      <c r="I10" s="34"/>
      <c r="J10" s="34"/>
    </row>
    <row r="11" spans="1:10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18">
        <v>150000</v>
      </c>
      <c r="G11" s="18">
        <v>116664</v>
      </c>
      <c r="H11" s="19">
        <f>ROUND(F11/36,0)</f>
        <v>4167</v>
      </c>
      <c r="I11" s="17">
        <f>ROUND(G11*13%*29/365,0)</f>
        <v>1205</v>
      </c>
      <c r="J11" s="17">
        <f>SUM(H11:I11)</f>
        <v>5372</v>
      </c>
    </row>
    <row r="12" spans="1:10" ht="15.75">
      <c r="A12" s="15"/>
      <c r="B12" s="14" t="s">
        <v>8</v>
      </c>
      <c r="C12" s="16" t="s">
        <v>30</v>
      </c>
      <c r="D12" s="17">
        <v>109</v>
      </c>
      <c r="E12" s="16" t="s">
        <v>38</v>
      </c>
      <c r="F12" s="18">
        <v>75000</v>
      </c>
      <c r="G12" s="23">
        <v>58336</v>
      </c>
      <c r="H12" s="19">
        <f>ROUND(F12/36,0)</f>
        <v>2083</v>
      </c>
      <c r="I12" s="17">
        <f t="shared" ref="I12:I26" si="0">ROUND(G12*13%*29/365,0)</f>
        <v>603</v>
      </c>
      <c r="J12" s="17">
        <f t="shared" ref="J12:J32" si="1">SUM(H12:I12)</f>
        <v>2686</v>
      </c>
    </row>
    <row r="13" spans="1:10" ht="15.75">
      <c r="A13" s="15">
        <v>2</v>
      </c>
      <c r="B13" s="14" t="s">
        <v>9</v>
      </c>
      <c r="C13" s="16" t="s">
        <v>31</v>
      </c>
      <c r="D13" s="17">
        <v>122</v>
      </c>
      <c r="E13" s="16" t="s">
        <v>38</v>
      </c>
      <c r="F13" s="18">
        <v>100000</v>
      </c>
      <c r="G13" s="23">
        <v>77776</v>
      </c>
      <c r="H13" s="19">
        <f t="shared" ref="H13:H27" si="2">ROUND(F13/36,0)</f>
        <v>2778</v>
      </c>
      <c r="I13" s="17">
        <f t="shared" si="0"/>
        <v>803</v>
      </c>
      <c r="J13" s="17">
        <f t="shared" si="1"/>
        <v>3581</v>
      </c>
    </row>
    <row r="14" spans="1:10" ht="15.75">
      <c r="A14" s="15"/>
      <c r="B14" s="14" t="s">
        <v>9</v>
      </c>
      <c r="C14" s="16" t="s">
        <v>32</v>
      </c>
      <c r="D14" s="17">
        <v>123</v>
      </c>
      <c r="E14" s="16" t="s">
        <v>38</v>
      </c>
      <c r="F14" s="18">
        <v>100000</v>
      </c>
      <c r="G14" s="23">
        <v>60000</v>
      </c>
      <c r="H14" s="19">
        <f>ROUND(F14/20,0)</f>
        <v>5000</v>
      </c>
      <c r="I14" s="17">
        <f t="shared" si="0"/>
        <v>620</v>
      </c>
      <c r="J14" s="17">
        <f t="shared" si="1"/>
        <v>5620</v>
      </c>
    </row>
    <row r="15" spans="1:10" ht="15.75">
      <c r="A15" s="15"/>
      <c r="B15" s="14" t="s">
        <v>9</v>
      </c>
      <c r="C15" s="16" t="s">
        <v>90</v>
      </c>
      <c r="D15" s="17">
        <v>213</v>
      </c>
      <c r="E15" s="16" t="s">
        <v>38</v>
      </c>
      <c r="F15" s="18">
        <v>90000</v>
      </c>
      <c r="G15" s="23">
        <v>82500</v>
      </c>
      <c r="H15" s="19">
        <f>ROUND(F15/36,0)</f>
        <v>2500</v>
      </c>
      <c r="I15" s="17">
        <f t="shared" si="0"/>
        <v>852</v>
      </c>
      <c r="J15" s="17">
        <f t="shared" si="1"/>
        <v>3352</v>
      </c>
    </row>
    <row r="16" spans="1:10" ht="15.75">
      <c r="A16" s="15">
        <v>3</v>
      </c>
      <c r="B16" s="14" t="s">
        <v>6</v>
      </c>
      <c r="C16" s="16" t="s">
        <v>33</v>
      </c>
      <c r="D16" s="17">
        <v>136</v>
      </c>
      <c r="E16" s="16" t="s">
        <v>38</v>
      </c>
      <c r="F16" s="18">
        <v>45000</v>
      </c>
      <c r="G16" s="23">
        <v>36250</v>
      </c>
      <c r="H16" s="19">
        <f t="shared" si="2"/>
        <v>1250</v>
      </c>
      <c r="I16" s="17">
        <f t="shared" si="0"/>
        <v>374</v>
      </c>
      <c r="J16" s="17">
        <f t="shared" si="1"/>
        <v>1624</v>
      </c>
    </row>
    <row r="17" spans="1:10" ht="15.75">
      <c r="A17" s="15">
        <v>4</v>
      </c>
      <c r="B17" s="14" t="s">
        <v>7</v>
      </c>
      <c r="C17" s="16" t="s">
        <v>34</v>
      </c>
      <c r="D17" s="17">
        <v>143</v>
      </c>
      <c r="E17" s="16" t="s">
        <v>38</v>
      </c>
      <c r="F17" s="18">
        <v>100000</v>
      </c>
      <c r="G17" s="23">
        <v>83332</v>
      </c>
      <c r="H17" s="19">
        <f t="shared" si="2"/>
        <v>2778</v>
      </c>
      <c r="I17" s="17">
        <f t="shared" si="0"/>
        <v>861</v>
      </c>
      <c r="J17" s="17">
        <f t="shared" si="1"/>
        <v>3639</v>
      </c>
    </row>
    <row r="18" spans="1:10" ht="15.75">
      <c r="A18" s="15"/>
      <c r="B18" s="14" t="s">
        <v>7</v>
      </c>
      <c r="C18" s="16" t="s">
        <v>58</v>
      </c>
      <c r="D18" s="17">
        <v>144</v>
      </c>
      <c r="E18" s="16" t="s">
        <v>38</v>
      </c>
      <c r="F18" s="18">
        <v>85000</v>
      </c>
      <c r="G18" s="23">
        <v>70834</v>
      </c>
      <c r="H18" s="19">
        <f t="shared" si="2"/>
        <v>2361</v>
      </c>
      <c r="I18" s="17">
        <f t="shared" si="0"/>
        <v>732</v>
      </c>
      <c r="J18" s="17">
        <f t="shared" si="1"/>
        <v>3093</v>
      </c>
    </row>
    <row r="19" spans="1:10" ht="15.75">
      <c r="A19" s="15"/>
      <c r="B19" s="14" t="s">
        <v>7</v>
      </c>
      <c r="C19" s="16" t="s">
        <v>35</v>
      </c>
      <c r="D19" s="17">
        <v>145</v>
      </c>
      <c r="E19" s="16" t="s">
        <v>38</v>
      </c>
      <c r="F19" s="18">
        <v>90000</v>
      </c>
      <c r="G19" s="23">
        <v>75000</v>
      </c>
      <c r="H19" s="19">
        <f t="shared" si="2"/>
        <v>2500</v>
      </c>
      <c r="I19" s="17">
        <f t="shared" si="0"/>
        <v>775</v>
      </c>
      <c r="J19" s="17">
        <f t="shared" si="1"/>
        <v>3275</v>
      </c>
    </row>
    <row r="20" spans="1:10" ht="15.75">
      <c r="A20" s="15"/>
      <c r="B20" s="14" t="s">
        <v>7</v>
      </c>
      <c r="C20" s="16" t="s">
        <v>36</v>
      </c>
      <c r="D20" s="17">
        <v>146</v>
      </c>
      <c r="E20" s="16" t="s">
        <v>38</v>
      </c>
      <c r="F20" s="18">
        <v>60000</v>
      </c>
      <c r="G20" s="23">
        <v>38826</v>
      </c>
      <c r="H20" s="19">
        <f>ROUND(F20/17,0)</f>
        <v>3529</v>
      </c>
      <c r="I20" s="17">
        <f t="shared" si="0"/>
        <v>401</v>
      </c>
      <c r="J20" s="17">
        <f t="shared" si="1"/>
        <v>3930</v>
      </c>
    </row>
    <row r="21" spans="1:10" ht="15.75">
      <c r="A21" s="15"/>
      <c r="B21" s="14" t="s">
        <v>7</v>
      </c>
      <c r="C21" s="16" t="s">
        <v>168</v>
      </c>
      <c r="D21" s="17">
        <v>293</v>
      </c>
      <c r="E21" s="16" t="s">
        <v>38</v>
      </c>
      <c r="F21" s="18">
        <v>90000</v>
      </c>
      <c r="G21" s="23">
        <v>90000</v>
      </c>
      <c r="H21" s="19">
        <f>ROUND(F21/29,0)</f>
        <v>3103</v>
      </c>
      <c r="I21" s="17">
        <f>ROUND(G21*13%*34/365,0)</f>
        <v>1090</v>
      </c>
      <c r="J21" s="17">
        <f t="shared" si="1"/>
        <v>4193</v>
      </c>
    </row>
    <row r="22" spans="1:10" ht="15.75">
      <c r="A22" s="15">
        <v>5</v>
      </c>
      <c r="B22" s="14" t="s">
        <v>5</v>
      </c>
      <c r="C22" s="16" t="s">
        <v>142</v>
      </c>
      <c r="D22" s="17">
        <v>257</v>
      </c>
      <c r="E22" s="16" t="s">
        <v>38</v>
      </c>
      <c r="F22" s="18">
        <v>100000</v>
      </c>
      <c r="G22" s="23">
        <v>93334</v>
      </c>
      <c r="H22" s="19">
        <f>ROUND(F22/30,0)</f>
        <v>3333</v>
      </c>
      <c r="I22" s="17">
        <f t="shared" si="0"/>
        <v>964</v>
      </c>
      <c r="J22" s="17">
        <f t="shared" si="1"/>
        <v>4297</v>
      </c>
    </row>
    <row r="23" spans="1:10" ht="15.75">
      <c r="A23" s="15"/>
      <c r="B23" s="14" t="s">
        <v>5</v>
      </c>
      <c r="C23" s="16" t="s">
        <v>143</v>
      </c>
      <c r="D23" s="17">
        <v>258</v>
      </c>
      <c r="E23" s="16" t="s">
        <v>38</v>
      </c>
      <c r="F23" s="18">
        <v>100000</v>
      </c>
      <c r="G23" s="23">
        <v>93334</v>
      </c>
      <c r="H23" s="19">
        <f>ROUND(F23/30,0)</f>
        <v>3333</v>
      </c>
      <c r="I23" s="17">
        <f t="shared" si="0"/>
        <v>964</v>
      </c>
      <c r="J23" s="17">
        <f t="shared" si="1"/>
        <v>4297</v>
      </c>
    </row>
    <row r="24" spans="1:10" ht="15.75">
      <c r="A24" s="15"/>
      <c r="B24" s="14" t="s">
        <v>5</v>
      </c>
      <c r="C24" s="16" t="s">
        <v>159</v>
      </c>
      <c r="D24" s="17">
        <v>275</v>
      </c>
      <c r="E24" s="16" t="s">
        <v>38</v>
      </c>
      <c r="F24" s="18">
        <v>200000</v>
      </c>
      <c r="G24" s="23">
        <v>194118</v>
      </c>
      <c r="H24" s="19">
        <f>ROUND(F24/34,0)</f>
        <v>5882</v>
      </c>
      <c r="I24" s="17">
        <f t="shared" si="0"/>
        <v>2005</v>
      </c>
      <c r="J24" s="17">
        <f t="shared" si="1"/>
        <v>7887</v>
      </c>
    </row>
    <row r="25" spans="1:10" ht="15.75">
      <c r="A25" s="15"/>
      <c r="B25" s="14" t="s">
        <v>5</v>
      </c>
      <c r="C25" s="16" t="s">
        <v>160</v>
      </c>
      <c r="D25" s="17">
        <v>276</v>
      </c>
      <c r="E25" s="16" t="s">
        <v>38</v>
      </c>
      <c r="F25" s="18">
        <v>100000</v>
      </c>
      <c r="G25" s="23">
        <v>97059</v>
      </c>
      <c r="H25" s="19">
        <f>ROUND(F25/34,0)</f>
        <v>2941</v>
      </c>
      <c r="I25" s="17">
        <f t="shared" si="0"/>
        <v>1002</v>
      </c>
      <c r="J25" s="17">
        <f t="shared" si="1"/>
        <v>3943</v>
      </c>
    </row>
    <row r="26" spans="1:10" ht="15.75">
      <c r="A26" s="55"/>
      <c r="B26" s="14" t="s">
        <v>128</v>
      </c>
      <c r="C26" s="16" t="s">
        <v>129</v>
      </c>
      <c r="D26" s="17">
        <v>248</v>
      </c>
      <c r="E26" s="16" t="s">
        <v>38</v>
      </c>
      <c r="F26" s="18">
        <v>100000</v>
      </c>
      <c r="G26" s="23">
        <v>94444</v>
      </c>
      <c r="H26" s="19">
        <f t="shared" si="2"/>
        <v>2778</v>
      </c>
      <c r="I26" s="17">
        <f t="shared" si="0"/>
        <v>975</v>
      </c>
      <c r="J26" s="17">
        <f t="shared" si="1"/>
        <v>3753</v>
      </c>
    </row>
    <row r="27" spans="1:10" ht="15.75">
      <c r="A27" s="55"/>
      <c r="B27" s="14" t="s">
        <v>128</v>
      </c>
      <c r="C27" s="16" t="s">
        <v>166</v>
      </c>
      <c r="D27" s="17">
        <v>291</v>
      </c>
      <c r="E27" s="16" t="s">
        <v>38</v>
      </c>
      <c r="F27" s="18">
        <v>150000</v>
      </c>
      <c r="G27" s="23">
        <v>150000</v>
      </c>
      <c r="H27" s="19">
        <f t="shared" si="2"/>
        <v>4167</v>
      </c>
      <c r="I27" s="17">
        <f>ROUND(G27*13%*34/365,0)</f>
        <v>1816</v>
      </c>
      <c r="J27" s="17">
        <f t="shared" si="1"/>
        <v>5983</v>
      </c>
    </row>
    <row r="28" spans="1:10" ht="15.75">
      <c r="A28" s="55"/>
      <c r="B28" s="14" t="s">
        <v>128</v>
      </c>
      <c r="C28" s="16" t="s">
        <v>167</v>
      </c>
      <c r="D28" s="17">
        <v>292</v>
      </c>
      <c r="E28" s="16" t="s">
        <v>38</v>
      </c>
      <c r="F28" s="18">
        <v>100000</v>
      </c>
      <c r="G28" s="23">
        <v>100000</v>
      </c>
      <c r="H28" s="19">
        <f>ROUND(F28/22,0)</f>
        <v>4545</v>
      </c>
      <c r="I28" s="17">
        <f>ROUND(G28*13%*34/365,0)</f>
        <v>1211</v>
      </c>
      <c r="J28" s="17">
        <f t="shared" si="1"/>
        <v>5756</v>
      </c>
    </row>
    <row r="29" spans="1:10" ht="15.75">
      <c r="A29" s="55"/>
      <c r="B29" s="14" t="s">
        <v>128</v>
      </c>
      <c r="C29" s="16" t="s">
        <v>185</v>
      </c>
      <c r="D29" s="17">
        <v>296</v>
      </c>
      <c r="E29" s="16" t="s">
        <v>38</v>
      </c>
      <c r="F29" s="18">
        <v>120000</v>
      </c>
      <c r="G29" s="23">
        <v>120000</v>
      </c>
      <c r="H29" s="19">
        <f>ROUND(F29/22,0)</f>
        <v>5455</v>
      </c>
      <c r="I29" s="17">
        <f>ROUND(G29*13%*32/365,0)</f>
        <v>1368</v>
      </c>
      <c r="J29" s="17">
        <f t="shared" si="1"/>
        <v>6823</v>
      </c>
    </row>
    <row r="30" spans="1:10" ht="15.75">
      <c r="A30" s="55"/>
      <c r="B30" s="14" t="s">
        <v>190</v>
      </c>
      <c r="C30" s="16" t="s">
        <v>191</v>
      </c>
      <c r="D30" s="17">
        <v>314</v>
      </c>
      <c r="E30" s="16" t="s">
        <v>38</v>
      </c>
      <c r="F30" s="18">
        <v>115000</v>
      </c>
      <c r="G30" s="23">
        <v>115000</v>
      </c>
      <c r="H30" s="19">
        <f>ROUND(F30/36,0)</f>
        <v>3194</v>
      </c>
      <c r="I30" s="17">
        <f>ROUND(G30*13%*12/365,0)</f>
        <v>492</v>
      </c>
      <c r="J30" s="17">
        <f t="shared" si="1"/>
        <v>3686</v>
      </c>
    </row>
    <row r="31" spans="1:10" ht="15.75">
      <c r="A31" s="55"/>
      <c r="B31" s="14" t="s">
        <v>179</v>
      </c>
      <c r="C31" s="16" t="s">
        <v>180</v>
      </c>
      <c r="D31" s="17">
        <v>304</v>
      </c>
      <c r="E31" s="16" t="s">
        <v>38</v>
      </c>
      <c r="F31" s="18">
        <v>120000</v>
      </c>
      <c r="G31" s="23">
        <v>120000</v>
      </c>
      <c r="H31" s="19">
        <f>ROUND(F31/36,0)</f>
        <v>3333</v>
      </c>
      <c r="I31" s="17">
        <f>ROUND(G31*13%*16/365,0)</f>
        <v>684</v>
      </c>
      <c r="J31" s="17">
        <f t="shared" si="1"/>
        <v>4017</v>
      </c>
    </row>
    <row r="32" spans="1:10" ht="15.75">
      <c r="A32" s="55"/>
      <c r="B32" s="14" t="s">
        <v>179</v>
      </c>
      <c r="C32" s="16" t="s">
        <v>181</v>
      </c>
      <c r="D32" s="17">
        <v>305</v>
      </c>
      <c r="E32" s="16" t="s">
        <v>38</v>
      </c>
      <c r="F32" s="18">
        <v>75000</v>
      </c>
      <c r="G32" s="23">
        <v>75000</v>
      </c>
      <c r="H32" s="19">
        <f>ROUND(F32/36,0)</f>
        <v>2083</v>
      </c>
      <c r="I32" s="17">
        <f>ROUND(G32*13%*16/365,0)</f>
        <v>427</v>
      </c>
      <c r="J32" s="17">
        <f t="shared" si="1"/>
        <v>2510</v>
      </c>
    </row>
    <row r="33" spans="1:10" ht="16.5">
      <c r="A33" s="15"/>
      <c r="B33" s="13" t="s">
        <v>4</v>
      </c>
      <c r="C33" s="20"/>
      <c r="D33" s="20"/>
      <c r="E33" s="20"/>
      <c r="F33" s="22">
        <f>SUM(F11:F32)</f>
        <v>2265000</v>
      </c>
      <c r="G33" s="25"/>
      <c r="H33" s="22">
        <f>SUM(H11:H32)</f>
        <v>73093</v>
      </c>
      <c r="I33" s="22">
        <f>SUM(I11:I32)</f>
        <v>20224</v>
      </c>
      <c r="J33" s="22">
        <f>SUM(J11:J32)</f>
        <v>93317</v>
      </c>
    </row>
    <row r="34" spans="1:10" ht="16.5">
      <c r="A34" s="28"/>
      <c r="B34" s="29"/>
      <c r="C34" s="30"/>
      <c r="D34" s="30"/>
      <c r="E34" s="30"/>
      <c r="F34" s="35"/>
      <c r="G34" s="36"/>
      <c r="H34" s="32"/>
      <c r="I34" s="32"/>
      <c r="J34" s="32"/>
    </row>
    <row r="35" spans="1:10" ht="16.5">
      <c r="A35" s="28"/>
      <c r="B35" s="29"/>
      <c r="C35" s="30"/>
      <c r="D35" s="30"/>
      <c r="E35" s="30"/>
      <c r="F35" s="35"/>
      <c r="G35" s="36"/>
      <c r="H35" s="32"/>
      <c r="I35" s="32"/>
      <c r="J35" s="32"/>
    </row>
    <row r="36" spans="1:10" ht="16.5">
      <c r="A36" s="28"/>
      <c r="B36" s="29" t="s">
        <v>10</v>
      </c>
      <c r="C36" s="30"/>
      <c r="D36" s="30"/>
      <c r="E36" s="30"/>
      <c r="F36" s="35"/>
      <c r="G36" s="36"/>
      <c r="H36" s="34"/>
      <c r="I36" s="34"/>
      <c r="J36" s="34"/>
    </row>
    <row r="37" spans="1:10" ht="15.75">
      <c r="A37" s="15">
        <v>1</v>
      </c>
      <c r="B37" s="57" t="s">
        <v>10</v>
      </c>
      <c r="C37" s="58" t="s">
        <v>198</v>
      </c>
      <c r="D37" s="59" t="s">
        <v>70</v>
      </c>
      <c r="E37" s="58" t="s">
        <v>39</v>
      </c>
      <c r="F37" s="60">
        <v>44000</v>
      </c>
      <c r="G37" s="61">
        <v>21423</v>
      </c>
      <c r="H37" s="62">
        <f>ROUND(F37/30,0)</f>
        <v>1467</v>
      </c>
      <c r="I37" s="63">
        <f>ROUND(G37*11.5%*29/365,0)</f>
        <v>196</v>
      </c>
      <c r="J37" s="63">
        <f t="shared" ref="J37:J43" si="3">SUM(H37:I37)</f>
        <v>1663</v>
      </c>
    </row>
    <row r="38" spans="1:10" ht="15.75">
      <c r="A38" s="15"/>
      <c r="B38" s="14" t="s">
        <v>10</v>
      </c>
      <c r="C38" s="16" t="s">
        <v>140</v>
      </c>
      <c r="D38" s="26" t="s">
        <v>141</v>
      </c>
      <c r="E38" s="16" t="s">
        <v>38</v>
      </c>
      <c r="F38" s="18">
        <v>250000</v>
      </c>
      <c r="G38" s="23">
        <v>236112</v>
      </c>
      <c r="H38" s="19">
        <f>ROUND(F38/36,0)</f>
        <v>6944</v>
      </c>
      <c r="I38" s="17">
        <f t="shared" ref="I38:I45" si="4">ROUND(G38*13%*29/365,0)</f>
        <v>2439</v>
      </c>
      <c r="J38" s="17">
        <f t="shared" si="3"/>
        <v>9383</v>
      </c>
    </row>
    <row r="39" spans="1:10" ht="15.75">
      <c r="A39" s="15">
        <v>2</v>
      </c>
      <c r="B39" s="14" t="s">
        <v>91</v>
      </c>
      <c r="C39" s="16" t="s">
        <v>92</v>
      </c>
      <c r="D39" s="26" t="s">
        <v>94</v>
      </c>
      <c r="E39" s="16" t="s">
        <v>38</v>
      </c>
      <c r="F39" s="18">
        <v>100000</v>
      </c>
      <c r="G39" s="23">
        <v>88000</v>
      </c>
      <c r="H39" s="19">
        <f>ROUND(F39/25,0)</f>
        <v>4000</v>
      </c>
      <c r="I39" s="17">
        <f t="shared" si="4"/>
        <v>909</v>
      </c>
      <c r="J39" s="17">
        <f t="shared" si="3"/>
        <v>4909</v>
      </c>
    </row>
    <row r="40" spans="1:10" ht="15.75">
      <c r="A40" s="15"/>
      <c r="B40" s="14" t="s">
        <v>91</v>
      </c>
      <c r="C40" s="16" t="s">
        <v>93</v>
      </c>
      <c r="D40" s="26" t="s">
        <v>95</v>
      </c>
      <c r="E40" s="16" t="s">
        <v>38</v>
      </c>
      <c r="F40" s="18">
        <v>25000</v>
      </c>
      <c r="G40" s="23">
        <v>22918</v>
      </c>
      <c r="H40" s="19">
        <f>ROUND(F40/36,0)</f>
        <v>694</v>
      </c>
      <c r="I40" s="17">
        <f t="shared" si="4"/>
        <v>237</v>
      </c>
      <c r="J40" s="17">
        <f t="shared" si="3"/>
        <v>931</v>
      </c>
    </row>
    <row r="41" spans="1:10" ht="15.75">
      <c r="A41" s="15">
        <v>3</v>
      </c>
      <c r="B41" s="14" t="s">
        <v>182</v>
      </c>
      <c r="C41" s="16" t="s">
        <v>50</v>
      </c>
      <c r="D41" s="26" t="s">
        <v>183</v>
      </c>
      <c r="E41" s="16" t="s">
        <v>38</v>
      </c>
      <c r="F41" s="18">
        <v>50000</v>
      </c>
      <c r="G41" s="23">
        <v>41405</v>
      </c>
      <c r="H41" s="19">
        <f>ROUND(F41/36,0)</f>
        <v>1389</v>
      </c>
      <c r="I41" s="17">
        <f>ROUND(G41*13%*15/365,0)</f>
        <v>221</v>
      </c>
      <c r="J41" s="17">
        <f t="shared" si="3"/>
        <v>1610</v>
      </c>
    </row>
    <row r="42" spans="1:10" ht="15.75">
      <c r="A42" s="15"/>
      <c r="B42" s="14" t="s">
        <v>182</v>
      </c>
      <c r="C42" s="16" t="s">
        <v>194</v>
      </c>
      <c r="D42" s="26" t="s">
        <v>195</v>
      </c>
      <c r="E42" s="16" t="s">
        <v>38</v>
      </c>
      <c r="F42" s="18">
        <v>120000</v>
      </c>
      <c r="G42" s="23">
        <v>120000</v>
      </c>
      <c r="H42" s="19">
        <f>ROUND(F42/36,0)</f>
        <v>3333</v>
      </c>
      <c r="I42" s="17">
        <f>ROUND(G42*13%*11/365,0)</f>
        <v>470</v>
      </c>
      <c r="J42" s="17">
        <f t="shared" ref="J42" si="5">SUM(H42:I42)</f>
        <v>3803</v>
      </c>
    </row>
    <row r="43" spans="1:10" ht="15.75">
      <c r="A43" s="15">
        <v>3</v>
      </c>
      <c r="B43" s="14" t="s">
        <v>156</v>
      </c>
      <c r="C43" s="16" t="s">
        <v>157</v>
      </c>
      <c r="D43" s="26" t="s">
        <v>158</v>
      </c>
      <c r="E43" s="16" t="s">
        <v>38</v>
      </c>
      <c r="F43" s="18">
        <v>50000</v>
      </c>
      <c r="G43" s="23">
        <v>48611</v>
      </c>
      <c r="H43" s="19">
        <f>ROUND(F43/36,0)</f>
        <v>1389</v>
      </c>
      <c r="I43" s="17">
        <f t="shared" si="4"/>
        <v>502</v>
      </c>
      <c r="J43" s="17">
        <f t="shared" si="3"/>
        <v>1891</v>
      </c>
    </row>
    <row r="44" spans="1:10" ht="15.75">
      <c r="A44" s="15">
        <v>4</v>
      </c>
      <c r="B44" s="14" t="s">
        <v>120</v>
      </c>
      <c r="C44" s="16" t="s">
        <v>121</v>
      </c>
      <c r="D44" s="26" t="s">
        <v>136</v>
      </c>
      <c r="E44" s="16" t="s">
        <v>38</v>
      </c>
      <c r="F44" s="18">
        <v>100000</v>
      </c>
      <c r="G44" s="23">
        <v>93750</v>
      </c>
      <c r="H44" s="19">
        <f>ROUND(F44/32,0)</f>
        <v>3125</v>
      </c>
      <c r="I44" s="17">
        <f t="shared" si="4"/>
        <v>968</v>
      </c>
      <c r="J44" s="17">
        <f t="shared" ref="J44:J45" si="6">SUM(H44:I44)</f>
        <v>4093</v>
      </c>
    </row>
    <row r="45" spans="1:10" ht="15.75">
      <c r="A45" s="15"/>
      <c r="B45" s="14" t="s">
        <v>120</v>
      </c>
      <c r="C45" s="16" t="s">
        <v>122</v>
      </c>
      <c r="D45" s="26" t="s">
        <v>123</v>
      </c>
      <c r="E45" s="16" t="s">
        <v>38</v>
      </c>
      <c r="F45" s="18">
        <v>90000</v>
      </c>
      <c r="G45" s="23">
        <v>85000</v>
      </c>
      <c r="H45" s="19">
        <f t="shared" ref="H45" si="7">ROUND(F45/36,0)</f>
        <v>2500</v>
      </c>
      <c r="I45" s="17">
        <f t="shared" si="4"/>
        <v>878</v>
      </c>
      <c r="J45" s="17">
        <f t="shared" si="6"/>
        <v>3378</v>
      </c>
    </row>
    <row r="46" spans="1:10" ht="16.5">
      <c r="A46" s="15"/>
      <c r="B46" s="13" t="s">
        <v>4</v>
      </c>
      <c r="C46" s="20"/>
      <c r="D46" s="20"/>
      <c r="E46" s="20"/>
      <c r="F46" s="22">
        <f>SUM(F37:F45)</f>
        <v>829000</v>
      </c>
      <c r="G46" s="25"/>
      <c r="H46" s="22">
        <f>SUM(H37:H45)</f>
        <v>24841</v>
      </c>
      <c r="I46" s="22">
        <f>SUM(I37:I45)</f>
        <v>6820</v>
      </c>
      <c r="J46" s="22">
        <f>SUM(J37:J45)</f>
        <v>31661</v>
      </c>
    </row>
    <row r="47" spans="1:10" ht="16.5">
      <c r="A47" s="28"/>
      <c r="B47" s="29"/>
      <c r="C47" s="30"/>
      <c r="D47" s="30"/>
      <c r="E47" s="30"/>
      <c r="F47" s="35"/>
      <c r="G47" s="36"/>
      <c r="H47" s="32"/>
      <c r="I47" s="32"/>
      <c r="J47" s="32"/>
    </row>
    <row r="48" spans="1:10" ht="16.5">
      <c r="A48" s="28"/>
      <c r="B48" s="29"/>
      <c r="C48" s="30"/>
      <c r="D48" s="30"/>
      <c r="E48" s="30"/>
      <c r="F48" s="35"/>
      <c r="G48" s="36"/>
      <c r="H48" s="32"/>
      <c r="I48" s="32"/>
      <c r="J48" s="32"/>
    </row>
    <row r="49" spans="1:10" ht="16.5">
      <c r="A49" s="28"/>
      <c r="B49" s="29" t="s">
        <v>11</v>
      </c>
      <c r="C49" s="30"/>
      <c r="D49" s="30"/>
      <c r="E49" s="30"/>
      <c r="F49" s="35"/>
      <c r="G49" s="36"/>
      <c r="H49" s="34"/>
      <c r="I49" s="34"/>
      <c r="J49" s="34"/>
    </row>
    <row r="50" spans="1:10" ht="15.75">
      <c r="A50" s="15">
        <v>1</v>
      </c>
      <c r="B50" s="14" t="s">
        <v>12</v>
      </c>
      <c r="C50" s="16" t="s">
        <v>40</v>
      </c>
      <c r="D50" s="19">
        <v>110</v>
      </c>
      <c r="E50" s="16" t="s">
        <v>38</v>
      </c>
      <c r="F50" s="18">
        <v>175000</v>
      </c>
      <c r="G50" s="23">
        <v>136112</v>
      </c>
      <c r="H50" s="19">
        <f t="shared" ref="H50:H57" si="8">ROUND(F50/36,0)</f>
        <v>4861</v>
      </c>
      <c r="I50" s="17">
        <f t="shared" ref="I50:I59" si="9">ROUND(G50*13%*29/365,0)</f>
        <v>1406</v>
      </c>
      <c r="J50" s="17">
        <f t="shared" ref="J50:J57" si="10">SUM(H50:I50)</f>
        <v>6267</v>
      </c>
    </row>
    <row r="51" spans="1:10" ht="15.75">
      <c r="A51" s="15"/>
      <c r="B51" s="14" t="s">
        <v>12</v>
      </c>
      <c r="C51" s="16" t="s">
        <v>41</v>
      </c>
      <c r="D51" s="19">
        <v>111</v>
      </c>
      <c r="E51" s="16" t="s">
        <v>38</v>
      </c>
      <c r="F51" s="18">
        <v>165000</v>
      </c>
      <c r="G51" s="23">
        <v>128336</v>
      </c>
      <c r="H51" s="19">
        <f t="shared" si="8"/>
        <v>4583</v>
      </c>
      <c r="I51" s="17">
        <f t="shared" si="9"/>
        <v>1326</v>
      </c>
      <c r="J51" s="17">
        <f t="shared" si="10"/>
        <v>5909</v>
      </c>
    </row>
    <row r="52" spans="1:10" ht="15.75">
      <c r="A52" s="15">
        <v>2</v>
      </c>
      <c r="B52" s="14" t="s">
        <v>11</v>
      </c>
      <c r="C52" s="16" t="s">
        <v>42</v>
      </c>
      <c r="D52" s="19">
        <v>112</v>
      </c>
      <c r="E52" s="16" t="s">
        <v>38</v>
      </c>
      <c r="F52" s="18">
        <v>125000</v>
      </c>
      <c r="G52" s="23">
        <v>97224</v>
      </c>
      <c r="H52" s="19">
        <f t="shared" si="8"/>
        <v>3472</v>
      </c>
      <c r="I52" s="17">
        <f t="shared" si="9"/>
        <v>1004</v>
      </c>
      <c r="J52" s="17">
        <f t="shared" si="10"/>
        <v>4476</v>
      </c>
    </row>
    <row r="53" spans="1:10" ht="15.75">
      <c r="A53" s="15"/>
      <c r="B53" s="14" t="s">
        <v>11</v>
      </c>
      <c r="C53" s="16" t="s">
        <v>43</v>
      </c>
      <c r="D53" s="19">
        <v>113</v>
      </c>
      <c r="E53" s="16" t="s">
        <v>38</v>
      </c>
      <c r="F53" s="18">
        <v>100000</v>
      </c>
      <c r="G53" s="23">
        <v>77776</v>
      </c>
      <c r="H53" s="19">
        <f t="shared" si="8"/>
        <v>2778</v>
      </c>
      <c r="I53" s="17">
        <f t="shared" si="9"/>
        <v>803</v>
      </c>
      <c r="J53" s="17">
        <f t="shared" si="10"/>
        <v>3581</v>
      </c>
    </row>
    <row r="54" spans="1:10" ht="15.75">
      <c r="A54" s="15"/>
      <c r="B54" s="14" t="s">
        <v>11</v>
      </c>
      <c r="C54" s="16" t="s">
        <v>44</v>
      </c>
      <c r="D54" s="19">
        <v>114</v>
      </c>
      <c r="E54" s="16" t="s">
        <v>38</v>
      </c>
      <c r="F54" s="18">
        <v>40000</v>
      </c>
      <c r="G54" s="23">
        <v>25456</v>
      </c>
      <c r="H54" s="19">
        <f>ROUND(F54/22,0)</f>
        <v>1818</v>
      </c>
      <c r="I54" s="17">
        <f t="shared" si="9"/>
        <v>263</v>
      </c>
      <c r="J54" s="17">
        <f t="shared" si="10"/>
        <v>2081</v>
      </c>
    </row>
    <row r="55" spans="1:10" ht="15.75">
      <c r="A55" s="15"/>
      <c r="B55" s="14" t="s">
        <v>11</v>
      </c>
      <c r="C55" s="16" t="s">
        <v>45</v>
      </c>
      <c r="D55" s="19">
        <v>116</v>
      </c>
      <c r="E55" s="16" t="s">
        <v>38</v>
      </c>
      <c r="F55" s="18">
        <v>125000</v>
      </c>
      <c r="G55" s="23">
        <v>97224</v>
      </c>
      <c r="H55" s="19">
        <f>ROUND(F55/36,0)</f>
        <v>3472</v>
      </c>
      <c r="I55" s="17">
        <f t="shared" si="9"/>
        <v>1004</v>
      </c>
      <c r="J55" s="17">
        <f>SUM(H55:I55)</f>
        <v>4476</v>
      </c>
    </row>
    <row r="56" spans="1:10" ht="15.75">
      <c r="A56" s="15"/>
      <c r="B56" s="14" t="s">
        <v>11</v>
      </c>
      <c r="C56" s="16" t="s">
        <v>47</v>
      </c>
      <c r="D56" s="19">
        <v>124</v>
      </c>
      <c r="E56" s="16" t="s">
        <v>38</v>
      </c>
      <c r="F56" s="18">
        <v>50000</v>
      </c>
      <c r="G56" s="23">
        <v>38888</v>
      </c>
      <c r="H56" s="19">
        <f>ROUND(F56/36,0)</f>
        <v>1389</v>
      </c>
      <c r="I56" s="17">
        <f t="shared" si="9"/>
        <v>402</v>
      </c>
      <c r="J56" s="17">
        <f>SUM(H56:I56)</f>
        <v>1791</v>
      </c>
    </row>
    <row r="57" spans="1:10" ht="15.75">
      <c r="A57" s="15">
        <v>3</v>
      </c>
      <c r="B57" s="14" t="s">
        <v>13</v>
      </c>
      <c r="C57" s="16" t="s">
        <v>46</v>
      </c>
      <c r="D57" s="19">
        <v>117</v>
      </c>
      <c r="E57" s="16" t="s">
        <v>38</v>
      </c>
      <c r="F57" s="18">
        <v>100000</v>
      </c>
      <c r="G57" s="23">
        <v>77776</v>
      </c>
      <c r="H57" s="19">
        <f t="shared" si="8"/>
        <v>2778</v>
      </c>
      <c r="I57" s="17">
        <f t="shared" si="9"/>
        <v>803</v>
      </c>
      <c r="J57" s="17">
        <f t="shared" si="10"/>
        <v>3581</v>
      </c>
    </row>
    <row r="58" spans="1:10" ht="15.75">
      <c r="A58" s="15">
        <v>4</v>
      </c>
      <c r="B58" s="14" t="s">
        <v>73</v>
      </c>
      <c r="C58" s="16" t="s">
        <v>74</v>
      </c>
      <c r="D58" s="19">
        <v>203</v>
      </c>
      <c r="E58" s="16" t="s">
        <v>38</v>
      </c>
      <c r="F58" s="18">
        <v>95000</v>
      </c>
      <c r="G58" s="23">
        <v>84444</v>
      </c>
      <c r="H58" s="19">
        <f>ROUND(F58/36,0)</f>
        <v>2639</v>
      </c>
      <c r="I58" s="17">
        <f t="shared" si="9"/>
        <v>872</v>
      </c>
      <c r="J58" s="17">
        <f>SUM(H58:I58)</f>
        <v>3511</v>
      </c>
    </row>
    <row r="59" spans="1:10" ht="15.75">
      <c r="A59" s="15"/>
      <c r="B59" s="14" t="s">
        <v>73</v>
      </c>
      <c r="C59" s="16" t="s">
        <v>96</v>
      </c>
      <c r="D59" s="19">
        <v>221</v>
      </c>
      <c r="E59" s="16" t="s">
        <v>38</v>
      </c>
      <c r="F59" s="18">
        <v>100000</v>
      </c>
      <c r="G59" s="23">
        <v>91666</v>
      </c>
      <c r="H59" s="19">
        <f>ROUND(F59/36,0)</f>
        <v>2778</v>
      </c>
      <c r="I59" s="17">
        <f t="shared" si="9"/>
        <v>947</v>
      </c>
      <c r="J59" s="17">
        <f>SUM(H59:I59)</f>
        <v>3725</v>
      </c>
    </row>
    <row r="60" spans="1:10" ht="16.5">
      <c r="A60" s="15"/>
      <c r="B60" s="13" t="s">
        <v>4</v>
      </c>
      <c r="C60" s="20"/>
      <c r="D60" s="20"/>
      <c r="E60" s="20"/>
      <c r="F60" s="22">
        <f>SUM(F50:F59)</f>
        <v>1075000</v>
      </c>
      <c r="G60" s="25"/>
      <c r="H60" s="22">
        <f>SUM(H50:H59)</f>
        <v>30568</v>
      </c>
      <c r="I60" s="22">
        <f>SUM(I50:I59)</f>
        <v>8830</v>
      </c>
      <c r="J60" s="22">
        <f>SUM(J50:J59)</f>
        <v>39398</v>
      </c>
    </row>
    <row r="61" spans="1:10" ht="16.5">
      <c r="A61" s="28"/>
      <c r="B61" s="29"/>
      <c r="C61" s="30"/>
      <c r="D61" s="30"/>
      <c r="E61" s="30"/>
      <c r="F61" s="35"/>
      <c r="G61" s="36"/>
      <c r="H61" s="32"/>
      <c r="I61" s="32"/>
      <c r="J61" s="32"/>
    </row>
    <row r="62" spans="1:10" ht="16.5">
      <c r="A62" s="28"/>
      <c r="B62" s="29"/>
      <c r="C62" s="30"/>
      <c r="D62" s="30"/>
      <c r="E62" s="30"/>
      <c r="F62" s="35"/>
      <c r="G62" s="36"/>
      <c r="H62" s="32"/>
      <c r="I62" s="32"/>
      <c r="J62" s="32"/>
    </row>
    <row r="63" spans="1:10" ht="16.5">
      <c r="A63" s="28"/>
      <c r="B63" s="29" t="s">
        <v>14</v>
      </c>
      <c r="C63" s="30"/>
      <c r="D63" s="30"/>
      <c r="E63" s="30"/>
      <c r="F63" s="35"/>
      <c r="G63" s="36"/>
      <c r="H63" s="34"/>
      <c r="I63" s="34"/>
      <c r="J63" s="34"/>
    </row>
    <row r="64" spans="1:10" ht="15.75">
      <c r="A64" s="15">
        <v>1</v>
      </c>
      <c r="B64" s="14" t="s">
        <v>14</v>
      </c>
      <c r="C64" s="16" t="s">
        <v>48</v>
      </c>
      <c r="D64" s="17">
        <v>138</v>
      </c>
      <c r="E64" s="16" t="s">
        <v>38</v>
      </c>
      <c r="F64" s="18">
        <v>100000</v>
      </c>
      <c r="G64" s="23">
        <v>80554</v>
      </c>
      <c r="H64" s="19">
        <f t="shared" ref="H64:H76" si="11">ROUND(F64/36,0)</f>
        <v>2778</v>
      </c>
      <c r="I64" s="17">
        <f t="shared" ref="I64:I75" si="12">ROUND(G64*13%*29/365,0)</f>
        <v>832</v>
      </c>
      <c r="J64" s="17">
        <f t="shared" ref="J64:J68" si="13">SUM(H64:I64)</f>
        <v>3610</v>
      </c>
    </row>
    <row r="65" spans="1:10" ht="15.75">
      <c r="A65" s="15"/>
      <c r="B65" s="14" t="s">
        <v>14</v>
      </c>
      <c r="C65" s="16" t="s">
        <v>59</v>
      </c>
      <c r="D65" s="17">
        <v>152</v>
      </c>
      <c r="E65" s="16" t="s">
        <v>38</v>
      </c>
      <c r="F65" s="18">
        <v>55000</v>
      </c>
      <c r="G65" s="23">
        <v>45832</v>
      </c>
      <c r="H65" s="19">
        <f t="shared" si="11"/>
        <v>1528</v>
      </c>
      <c r="I65" s="17">
        <f t="shared" si="12"/>
        <v>473</v>
      </c>
      <c r="J65" s="17">
        <f t="shared" si="13"/>
        <v>2001</v>
      </c>
    </row>
    <row r="66" spans="1:10" ht="15.75">
      <c r="A66" s="27">
        <v>2</v>
      </c>
      <c r="B66" s="14" t="s">
        <v>15</v>
      </c>
      <c r="C66" s="16" t="s">
        <v>49</v>
      </c>
      <c r="D66" s="17">
        <v>175</v>
      </c>
      <c r="E66" s="16" t="s">
        <v>38</v>
      </c>
      <c r="F66" s="18">
        <v>75000</v>
      </c>
      <c r="G66" s="23">
        <v>64585</v>
      </c>
      <c r="H66" s="19">
        <f t="shared" si="11"/>
        <v>2083</v>
      </c>
      <c r="I66" s="17">
        <f t="shared" si="12"/>
        <v>667</v>
      </c>
      <c r="J66" s="17">
        <f t="shared" si="13"/>
        <v>2750</v>
      </c>
    </row>
    <row r="67" spans="1:10" ht="15.75">
      <c r="A67" s="15"/>
      <c r="B67" s="14" t="s">
        <v>15</v>
      </c>
      <c r="C67" s="16" t="s">
        <v>51</v>
      </c>
      <c r="D67" s="17">
        <v>177</v>
      </c>
      <c r="E67" s="16" t="s">
        <v>38</v>
      </c>
      <c r="F67" s="18">
        <v>70000</v>
      </c>
      <c r="G67" s="23">
        <v>60280</v>
      </c>
      <c r="H67" s="19">
        <f t="shared" si="11"/>
        <v>1944</v>
      </c>
      <c r="I67" s="17">
        <f t="shared" si="12"/>
        <v>623</v>
      </c>
      <c r="J67" s="17">
        <f t="shared" si="13"/>
        <v>2567</v>
      </c>
    </row>
    <row r="68" spans="1:10" ht="15.75">
      <c r="A68" s="15"/>
      <c r="B68" s="14" t="s">
        <v>15</v>
      </c>
      <c r="C68" s="16" t="s">
        <v>52</v>
      </c>
      <c r="D68" s="17">
        <v>178</v>
      </c>
      <c r="E68" s="16" t="s">
        <v>38</v>
      </c>
      <c r="F68" s="18">
        <v>95000</v>
      </c>
      <c r="G68" s="23">
        <v>81805</v>
      </c>
      <c r="H68" s="19">
        <f t="shared" si="11"/>
        <v>2639</v>
      </c>
      <c r="I68" s="17">
        <f t="shared" si="12"/>
        <v>845</v>
      </c>
      <c r="J68" s="17">
        <f t="shared" si="13"/>
        <v>3484</v>
      </c>
    </row>
    <row r="69" spans="1:10" ht="15.75">
      <c r="A69" s="15">
        <v>3</v>
      </c>
      <c r="B69" s="14" t="s">
        <v>97</v>
      </c>
      <c r="C69" s="16" t="s">
        <v>98</v>
      </c>
      <c r="D69" s="17">
        <v>205</v>
      </c>
      <c r="E69" s="16" t="s">
        <v>38</v>
      </c>
      <c r="F69" s="18">
        <v>100000</v>
      </c>
      <c r="G69" s="23">
        <v>91666</v>
      </c>
      <c r="H69" s="19">
        <f t="shared" si="11"/>
        <v>2778</v>
      </c>
      <c r="I69" s="17">
        <f t="shared" si="12"/>
        <v>947</v>
      </c>
      <c r="J69" s="17">
        <f t="shared" ref="J69:J75" si="14">SUM(H69:I69)</f>
        <v>3725</v>
      </c>
    </row>
    <row r="70" spans="1:10" ht="15.75">
      <c r="A70" s="15"/>
      <c r="B70" s="14" t="s">
        <v>97</v>
      </c>
      <c r="C70" s="16" t="s">
        <v>99</v>
      </c>
      <c r="D70" s="17">
        <v>206</v>
      </c>
      <c r="E70" s="16" t="s">
        <v>38</v>
      </c>
      <c r="F70" s="18">
        <v>130000</v>
      </c>
      <c r="G70" s="23">
        <v>119167</v>
      </c>
      <c r="H70" s="19">
        <f t="shared" si="11"/>
        <v>3611</v>
      </c>
      <c r="I70" s="17">
        <f t="shared" si="12"/>
        <v>1231</v>
      </c>
      <c r="J70" s="17">
        <f t="shared" si="14"/>
        <v>4842</v>
      </c>
    </row>
    <row r="71" spans="1:10" ht="15.75">
      <c r="A71" s="15"/>
      <c r="B71" s="14" t="s">
        <v>97</v>
      </c>
      <c r="C71" s="16" t="s">
        <v>173</v>
      </c>
      <c r="D71" s="17">
        <v>298</v>
      </c>
      <c r="E71" s="16" t="s">
        <v>38</v>
      </c>
      <c r="F71" s="18">
        <v>190000</v>
      </c>
      <c r="G71" s="23">
        <v>190000</v>
      </c>
      <c r="H71" s="19">
        <f t="shared" si="11"/>
        <v>5278</v>
      </c>
      <c r="I71" s="17">
        <f>ROUND(G71*13%*30/365,0)</f>
        <v>2030</v>
      </c>
      <c r="J71" s="17">
        <f t="shared" ref="J71" si="15">SUM(H71:I71)</f>
        <v>7308</v>
      </c>
    </row>
    <row r="72" spans="1:10" ht="15.75">
      <c r="A72" s="15"/>
      <c r="B72" s="14" t="s">
        <v>117</v>
      </c>
      <c r="C72" s="16" t="s">
        <v>118</v>
      </c>
      <c r="D72" s="17">
        <v>242</v>
      </c>
      <c r="E72" s="16" t="s">
        <v>38</v>
      </c>
      <c r="F72" s="18">
        <v>85000</v>
      </c>
      <c r="G72" s="23">
        <v>80278</v>
      </c>
      <c r="H72" s="19">
        <f t="shared" si="11"/>
        <v>2361</v>
      </c>
      <c r="I72" s="17">
        <f t="shared" si="12"/>
        <v>829</v>
      </c>
      <c r="J72" s="17">
        <f t="shared" si="14"/>
        <v>3190</v>
      </c>
    </row>
    <row r="73" spans="1:10" ht="15.75">
      <c r="A73" s="15"/>
      <c r="B73" s="14" t="s">
        <v>117</v>
      </c>
      <c r="C73" s="16" t="s">
        <v>119</v>
      </c>
      <c r="D73" s="17">
        <v>243</v>
      </c>
      <c r="E73" s="16" t="s">
        <v>38</v>
      </c>
      <c r="F73" s="18">
        <v>100000</v>
      </c>
      <c r="G73" s="23">
        <v>94444</v>
      </c>
      <c r="H73" s="19">
        <f t="shared" si="11"/>
        <v>2778</v>
      </c>
      <c r="I73" s="17">
        <f t="shared" si="12"/>
        <v>975</v>
      </c>
      <c r="J73" s="17">
        <f t="shared" si="14"/>
        <v>3753</v>
      </c>
    </row>
    <row r="74" spans="1:10" ht="15.75">
      <c r="A74" s="15"/>
      <c r="B74" s="14" t="s">
        <v>117</v>
      </c>
      <c r="C74" s="16" t="s">
        <v>186</v>
      </c>
      <c r="D74" s="17">
        <v>307</v>
      </c>
      <c r="E74" s="16" t="s">
        <v>38</v>
      </c>
      <c r="F74" s="18">
        <v>190000</v>
      </c>
      <c r="G74" s="23">
        <v>190000</v>
      </c>
      <c r="H74" s="19">
        <f t="shared" si="11"/>
        <v>5278</v>
      </c>
      <c r="I74" s="17">
        <f>ROUND(G74*13%*19/365,0)</f>
        <v>1286</v>
      </c>
      <c r="J74" s="17">
        <f t="shared" ref="J74" si="16">SUM(H74:I74)</f>
        <v>6564</v>
      </c>
    </row>
    <row r="75" spans="1:10" ht="15.75">
      <c r="A75" s="15">
        <v>5</v>
      </c>
      <c r="B75" s="14" t="s">
        <v>130</v>
      </c>
      <c r="C75" s="16" t="s">
        <v>131</v>
      </c>
      <c r="D75" s="17">
        <v>249</v>
      </c>
      <c r="E75" s="16" t="s">
        <v>38</v>
      </c>
      <c r="F75" s="18">
        <v>150000</v>
      </c>
      <c r="G75" s="18">
        <v>141666</v>
      </c>
      <c r="H75" s="19">
        <f t="shared" si="11"/>
        <v>4167</v>
      </c>
      <c r="I75" s="17">
        <f t="shared" si="12"/>
        <v>1463</v>
      </c>
      <c r="J75" s="17">
        <f t="shared" si="14"/>
        <v>5630</v>
      </c>
    </row>
    <row r="76" spans="1:10" ht="15.75">
      <c r="A76" s="15"/>
      <c r="B76" s="14" t="s">
        <v>130</v>
      </c>
      <c r="C76" s="16" t="s">
        <v>197</v>
      </c>
      <c r="D76" s="17">
        <v>319</v>
      </c>
      <c r="E76" s="16" t="s">
        <v>38</v>
      </c>
      <c r="F76" s="18">
        <v>140000</v>
      </c>
      <c r="G76" s="18">
        <v>140000</v>
      </c>
      <c r="H76" s="19">
        <f t="shared" si="11"/>
        <v>3889</v>
      </c>
      <c r="I76" s="17">
        <f>ROUND(G76*13%*11/365,0)</f>
        <v>548</v>
      </c>
      <c r="J76" s="17">
        <f t="shared" ref="J76" si="17">SUM(H76:I76)</f>
        <v>4437</v>
      </c>
    </row>
    <row r="77" spans="1:10" ht="16.5">
      <c r="A77" s="14"/>
      <c r="B77" s="13" t="s">
        <v>4</v>
      </c>
      <c r="C77" s="20"/>
      <c r="D77" s="20"/>
      <c r="E77" s="20"/>
      <c r="F77" s="22">
        <f>SUM(F64:F76)</f>
        <v>1480000</v>
      </c>
      <c r="G77" s="25"/>
      <c r="H77" s="22">
        <f>SUM(H64:H76)</f>
        <v>41112</v>
      </c>
      <c r="I77" s="22">
        <f>SUM(I64:I76)</f>
        <v>12749</v>
      </c>
      <c r="J77" s="22">
        <f>SUM(J64:J76)</f>
        <v>53861</v>
      </c>
    </row>
    <row r="78" spans="1:10" ht="16.5">
      <c r="A78" s="34"/>
      <c r="B78" s="29"/>
      <c r="C78" s="30"/>
      <c r="D78" s="30"/>
      <c r="E78" s="30"/>
      <c r="F78" s="35"/>
      <c r="G78" s="36"/>
      <c r="H78" s="32"/>
      <c r="I78" s="32"/>
      <c r="J78" s="32"/>
    </row>
    <row r="79" spans="1:10" ht="16.5">
      <c r="A79" s="34"/>
      <c r="B79" s="29"/>
      <c r="C79" s="30"/>
      <c r="D79" s="30"/>
      <c r="E79" s="30"/>
      <c r="F79" s="35"/>
      <c r="G79" s="36"/>
      <c r="H79" s="32"/>
      <c r="I79" s="32"/>
      <c r="J79" s="32"/>
    </row>
    <row r="80" spans="1:10" ht="16.5">
      <c r="A80" s="34"/>
      <c r="B80" s="29" t="s">
        <v>16</v>
      </c>
      <c r="C80" s="30"/>
      <c r="D80" s="30"/>
      <c r="E80" s="30"/>
      <c r="F80" s="35"/>
      <c r="G80" s="36"/>
      <c r="H80" s="32"/>
      <c r="I80" s="32"/>
      <c r="J80" s="32"/>
    </row>
    <row r="81" spans="1:10" ht="15.75">
      <c r="A81" s="14">
        <v>1</v>
      </c>
      <c r="B81" s="14" t="s">
        <v>17</v>
      </c>
      <c r="C81" s="16" t="s">
        <v>69</v>
      </c>
      <c r="D81" s="17">
        <v>142</v>
      </c>
      <c r="E81" s="16" t="s">
        <v>38</v>
      </c>
      <c r="F81" s="18">
        <v>140000</v>
      </c>
      <c r="G81" s="23">
        <v>116666</v>
      </c>
      <c r="H81" s="19">
        <f t="shared" ref="H81:H91" si="18">ROUND(F81/36,0)</f>
        <v>3889</v>
      </c>
      <c r="I81" s="17">
        <f t="shared" ref="I81:I91" si="19">ROUND(G81*13%*29/365,0)</f>
        <v>1205</v>
      </c>
      <c r="J81" s="17">
        <f t="shared" ref="J81:J90" si="20">SUM(H81:I81)</f>
        <v>5094</v>
      </c>
    </row>
    <row r="82" spans="1:10" ht="15.75">
      <c r="A82" s="14"/>
      <c r="B82" s="14" t="s">
        <v>17</v>
      </c>
      <c r="C82" s="16" t="s">
        <v>174</v>
      </c>
      <c r="D82" s="17">
        <v>299</v>
      </c>
      <c r="E82" s="16" t="s">
        <v>38</v>
      </c>
      <c r="F82" s="18">
        <v>200000</v>
      </c>
      <c r="G82" s="23">
        <v>200000</v>
      </c>
      <c r="H82" s="19">
        <f>ROUND(F82/35,0)</f>
        <v>5714</v>
      </c>
      <c r="I82" s="17">
        <f>ROUND(G82*13%*29/365,0)</f>
        <v>2066</v>
      </c>
      <c r="J82" s="17">
        <f t="shared" si="20"/>
        <v>7780</v>
      </c>
    </row>
    <row r="83" spans="1:10" ht="15.75">
      <c r="A83" s="14">
        <v>2</v>
      </c>
      <c r="B83" s="14" t="s">
        <v>187</v>
      </c>
      <c r="C83" s="16" t="s">
        <v>188</v>
      </c>
      <c r="D83" s="17">
        <v>312</v>
      </c>
      <c r="E83" s="16" t="s">
        <v>38</v>
      </c>
      <c r="F83" s="18">
        <v>135000</v>
      </c>
      <c r="G83" s="23">
        <v>135000</v>
      </c>
      <c r="H83" s="19">
        <f>ROUND(F83/36,0)</f>
        <v>3750</v>
      </c>
      <c r="I83" s="17">
        <f>ROUND(G83*13%*12/365,0)</f>
        <v>577</v>
      </c>
      <c r="J83" s="17">
        <f t="shared" si="20"/>
        <v>4327</v>
      </c>
    </row>
    <row r="84" spans="1:10" ht="15.75">
      <c r="A84" s="14">
        <v>3</v>
      </c>
      <c r="B84" s="14" t="s">
        <v>62</v>
      </c>
      <c r="C84" s="16" t="s">
        <v>61</v>
      </c>
      <c r="D84" s="17">
        <v>188</v>
      </c>
      <c r="E84" s="16" t="s">
        <v>38</v>
      </c>
      <c r="F84" s="18">
        <v>100000</v>
      </c>
      <c r="G84" s="23">
        <v>88888</v>
      </c>
      <c r="H84" s="19">
        <f t="shared" si="18"/>
        <v>2778</v>
      </c>
      <c r="I84" s="17">
        <f t="shared" si="19"/>
        <v>918</v>
      </c>
      <c r="J84" s="17">
        <f t="shared" si="20"/>
        <v>3696</v>
      </c>
    </row>
    <row r="85" spans="1:10" ht="15.75">
      <c r="A85" s="14"/>
      <c r="B85" s="14" t="s">
        <v>62</v>
      </c>
      <c r="C85" s="16" t="s">
        <v>63</v>
      </c>
      <c r="D85" s="17">
        <v>189</v>
      </c>
      <c r="E85" s="16" t="s">
        <v>38</v>
      </c>
      <c r="F85" s="18">
        <v>100000</v>
      </c>
      <c r="G85" s="23">
        <v>88888</v>
      </c>
      <c r="H85" s="19">
        <f t="shared" si="18"/>
        <v>2778</v>
      </c>
      <c r="I85" s="17">
        <f t="shared" si="19"/>
        <v>918</v>
      </c>
      <c r="J85" s="17">
        <f t="shared" si="20"/>
        <v>3696</v>
      </c>
    </row>
    <row r="86" spans="1:10" ht="15.75">
      <c r="A86" s="14"/>
      <c r="B86" s="14" t="s">
        <v>62</v>
      </c>
      <c r="C86" s="16" t="s">
        <v>64</v>
      </c>
      <c r="D86" s="17">
        <v>193</v>
      </c>
      <c r="E86" s="16" t="s">
        <v>38</v>
      </c>
      <c r="F86" s="18">
        <v>40000</v>
      </c>
      <c r="G86" s="23">
        <v>35556</v>
      </c>
      <c r="H86" s="19">
        <f t="shared" si="18"/>
        <v>1111</v>
      </c>
      <c r="I86" s="17">
        <f t="shared" si="19"/>
        <v>367</v>
      </c>
      <c r="J86" s="17">
        <f t="shared" si="20"/>
        <v>1478</v>
      </c>
    </row>
    <row r="87" spans="1:10" ht="15.75">
      <c r="A87" s="14"/>
      <c r="B87" s="14" t="s">
        <v>62</v>
      </c>
      <c r="C87" s="16" t="s">
        <v>65</v>
      </c>
      <c r="D87" s="17">
        <v>194</v>
      </c>
      <c r="E87" s="16" t="s">
        <v>38</v>
      </c>
      <c r="F87" s="18">
        <v>60000</v>
      </c>
      <c r="G87" s="23">
        <v>53332</v>
      </c>
      <c r="H87" s="19">
        <f t="shared" si="18"/>
        <v>1667</v>
      </c>
      <c r="I87" s="17">
        <f t="shared" si="19"/>
        <v>551</v>
      </c>
      <c r="J87" s="17">
        <f t="shared" si="20"/>
        <v>2218</v>
      </c>
    </row>
    <row r="88" spans="1:10" ht="15.75">
      <c r="A88" s="14">
        <v>4</v>
      </c>
      <c r="B88" s="14" t="s">
        <v>66</v>
      </c>
      <c r="C88" s="16" t="s">
        <v>67</v>
      </c>
      <c r="D88" s="17">
        <v>195</v>
      </c>
      <c r="E88" s="16" t="s">
        <v>38</v>
      </c>
      <c r="F88" s="18">
        <v>100000</v>
      </c>
      <c r="G88" s="23">
        <v>84000</v>
      </c>
      <c r="H88" s="19">
        <f>ROUND(F88/25,0)</f>
        <v>4000</v>
      </c>
      <c r="I88" s="17">
        <f t="shared" si="19"/>
        <v>868</v>
      </c>
      <c r="J88" s="17">
        <f t="shared" si="20"/>
        <v>4868</v>
      </c>
    </row>
    <row r="89" spans="1:10" ht="15.75">
      <c r="A89" s="14"/>
      <c r="B89" s="14" t="s">
        <v>66</v>
      </c>
      <c r="C89" s="16" t="s">
        <v>68</v>
      </c>
      <c r="D89" s="17">
        <v>196</v>
      </c>
      <c r="E89" s="16" t="s">
        <v>38</v>
      </c>
      <c r="F89" s="18">
        <v>45000</v>
      </c>
      <c r="G89" s="23">
        <v>40000</v>
      </c>
      <c r="H89" s="19">
        <f t="shared" si="18"/>
        <v>1250</v>
      </c>
      <c r="I89" s="17">
        <f t="shared" si="19"/>
        <v>413</v>
      </c>
      <c r="J89" s="17">
        <f t="shared" si="20"/>
        <v>1663</v>
      </c>
    </row>
    <row r="90" spans="1:10" ht="15.75">
      <c r="A90" s="14"/>
      <c r="B90" s="14" t="s">
        <v>66</v>
      </c>
      <c r="C90" s="16" t="s">
        <v>189</v>
      </c>
      <c r="D90" s="17">
        <v>313</v>
      </c>
      <c r="E90" s="16" t="s">
        <v>38</v>
      </c>
      <c r="F90" s="18">
        <v>195000</v>
      </c>
      <c r="G90" s="23">
        <v>195000</v>
      </c>
      <c r="H90" s="19">
        <f t="shared" si="18"/>
        <v>5417</v>
      </c>
      <c r="I90" s="17">
        <f>ROUND(G90*13%*12/365,0)</f>
        <v>833</v>
      </c>
      <c r="J90" s="17">
        <f t="shared" si="20"/>
        <v>6250</v>
      </c>
    </row>
    <row r="91" spans="1:10" ht="15.75">
      <c r="A91" s="14">
        <v>5</v>
      </c>
      <c r="B91" s="14" t="s">
        <v>100</v>
      </c>
      <c r="C91" s="16" t="s">
        <v>101</v>
      </c>
      <c r="D91" s="17">
        <v>214</v>
      </c>
      <c r="E91" s="16" t="s">
        <v>38</v>
      </c>
      <c r="F91" s="18">
        <v>100000</v>
      </c>
      <c r="G91" s="23">
        <v>91666</v>
      </c>
      <c r="H91" s="19">
        <f t="shared" si="18"/>
        <v>2778</v>
      </c>
      <c r="I91" s="17">
        <f t="shared" si="19"/>
        <v>947</v>
      </c>
      <c r="J91" s="17">
        <f t="shared" ref="J91" si="21">SUM(H91:I91)</f>
        <v>3725</v>
      </c>
    </row>
    <row r="92" spans="1:10" ht="16.5">
      <c r="A92" s="27"/>
      <c r="B92" s="13" t="s">
        <v>4</v>
      </c>
      <c r="C92" s="20"/>
      <c r="D92" s="20"/>
      <c r="E92" s="20"/>
      <c r="F92" s="22">
        <f>SUM(F81:F91)</f>
        <v>1215000</v>
      </c>
      <c r="G92" s="25"/>
      <c r="H92" s="22">
        <f>SUM(H81:H91)</f>
        <v>35132</v>
      </c>
      <c r="I92" s="22">
        <f>SUM(I81:I91)</f>
        <v>9663</v>
      </c>
      <c r="J92" s="22">
        <f>SUM(J81:J91)</f>
        <v>44795</v>
      </c>
    </row>
    <row r="93" spans="1:10" ht="16.5">
      <c r="A93" s="37"/>
      <c r="B93" s="29"/>
      <c r="C93" s="30"/>
      <c r="D93" s="30"/>
      <c r="E93" s="30"/>
      <c r="F93" s="35"/>
      <c r="G93" s="36"/>
      <c r="H93" s="32"/>
      <c r="I93" s="32"/>
      <c r="J93" s="32"/>
    </row>
    <row r="94" spans="1:10" ht="16.5">
      <c r="A94" s="37"/>
      <c r="B94" s="29"/>
      <c r="C94" s="30"/>
      <c r="D94" s="30"/>
      <c r="E94" s="30"/>
      <c r="F94" s="35"/>
      <c r="G94" s="36"/>
      <c r="H94" s="32"/>
      <c r="I94" s="32"/>
      <c r="J94" s="32"/>
    </row>
    <row r="95" spans="1:10" ht="16.5">
      <c r="A95" s="37"/>
      <c r="B95" s="29" t="s">
        <v>18</v>
      </c>
      <c r="C95" s="30"/>
      <c r="D95" s="30"/>
      <c r="E95" s="30"/>
      <c r="F95" s="35"/>
      <c r="G95" s="36"/>
      <c r="H95" s="34"/>
      <c r="I95" s="34"/>
      <c r="J95" s="34"/>
    </row>
    <row r="96" spans="1:10" ht="15.75">
      <c r="A96" s="27">
        <v>1</v>
      </c>
      <c r="B96" s="14" t="s">
        <v>19</v>
      </c>
      <c r="C96" s="16" t="s">
        <v>60</v>
      </c>
      <c r="D96" s="17">
        <v>153</v>
      </c>
      <c r="E96" s="16" t="s">
        <v>38</v>
      </c>
      <c r="F96" s="23">
        <v>55000</v>
      </c>
      <c r="G96" s="23">
        <v>38500</v>
      </c>
      <c r="H96" s="19">
        <f>ROUND(F96/20,0)</f>
        <v>2750</v>
      </c>
      <c r="I96" s="17">
        <f t="shared" ref="I96:I101" si="22">ROUND(G96*13%*29/365,0)</f>
        <v>398</v>
      </c>
      <c r="J96" s="17">
        <f>SUM(H96:I96)</f>
        <v>3148</v>
      </c>
    </row>
    <row r="97" spans="1:11" ht="15.75">
      <c r="A97" s="27"/>
      <c r="B97" s="14" t="s">
        <v>19</v>
      </c>
      <c r="C97" s="16" t="s">
        <v>54</v>
      </c>
      <c r="D97" s="17">
        <v>154</v>
      </c>
      <c r="E97" s="16" t="s">
        <v>38</v>
      </c>
      <c r="F97" s="23">
        <v>85000</v>
      </c>
      <c r="G97" s="23">
        <v>61816</v>
      </c>
      <c r="H97" s="19">
        <f>ROUND(F97/22,0)</f>
        <v>3864</v>
      </c>
      <c r="I97" s="17">
        <f t="shared" si="22"/>
        <v>638</v>
      </c>
      <c r="J97" s="17">
        <f>SUM(H97:I97)</f>
        <v>4502</v>
      </c>
    </row>
    <row r="98" spans="1:11" ht="15.75">
      <c r="A98" s="27">
        <v>2</v>
      </c>
      <c r="B98" s="14" t="s">
        <v>18</v>
      </c>
      <c r="C98" s="16" t="s">
        <v>192</v>
      </c>
      <c r="D98" s="17">
        <v>315</v>
      </c>
      <c r="E98" s="16" t="s">
        <v>38</v>
      </c>
      <c r="F98" s="23">
        <v>100000</v>
      </c>
      <c r="G98" s="23">
        <v>100000</v>
      </c>
      <c r="H98" s="19">
        <f>ROUND(F98/36,0)</f>
        <v>2778</v>
      </c>
      <c r="I98" s="17">
        <f t="shared" si="22"/>
        <v>1033</v>
      </c>
      <c r="J98" s="17">
        <f>SUM(H98:I98)</f>
        <v>3811</v>
      </c>
    </row>
    <row r="99" spans="1:11" ht="15.75">
      <c r="A99" s="27"/>
      <c r="B99" s="14" t="s">
        <v>18</v>
      </c>
      <c r="C99" s="16" t="s">
        <v>193</v>
      </c>
      <c r="D99" s="17">
        <v>316</v>
      </c>
      <c r="E99" s="16" t="s">
        <v>38</v>
      </c>
      <c r="F99" s="23">
        <v>65000</v>
      </c>
      <c r="G99" s="23">
        <v>65000</v>
      </c>
      <c r="H99" s="19">
        <f>ROUND(F99/36,0)</f>
        <v>1806</v>
      </c>
      <c r="I99" s="17">
        <f>ROUND(G99*13%*12/365,0)</f>
        <v>278</v>
      </c>
      <c r="J99" s="17">
        <f>SUM(H99:I99)</f>
        <v>2084</v>
      </c>
    </row>
    <row r="100" spans="1:11" ht="15.75">
      <c r="A100" s="27">
        <v>3</v>
      </c>
      <c r="B100" s="14" t="s">
        <v>71</v>
      </c>
      <c r="C100" s="16" t="s">
        <v>196</v>
      </c>
      <c r="D100" s="17">
        <v>318</v>
      </c>
      <c r="E100" s="16" t="s">
        <v>38</v>
      </c>
      <c r="F100" s="23">
        <v>40000</v>
      </c>
      <c r="G100" s="23">
        <v>40000</v>
      </c>
      <c r="H100" s="19">
        <f>ROUND(F100/26,0)</f>
        <v>1538</v>
      </c>
      <c r="I100" s="17">
        <f>ROUND(G100*13%*11/365,0)</f>
        <v>157</v>
      </c>
      <c r="J100" s="17">
        <f>SUM(H100:I100)</f>
        <v>1695</v>
      </c>
    </row>
    <row r="101" spans="1:11" ht="15.75">
      <c r="A101" s="27"/>
      <c r="B101" s="14" t="s">
        <v>71</v>
      </c>
      <c r="C101" s="16" t="s">
        <v>72</v>
      </c>
      <c r="D101" s="17">
        <v>197</v>
      </c>
      <c r="E101" s="16" t="s">
        <v>38</v>
      </c>
      <c r="F101" s="23">
        <v>90000</v>
      </c>
      <c r="G101" s="23">
        <v>30249</v>
      </c>
      <c r="H101" s="19">
        <v>976</v>
      </c>
      <c r="I101" s="17">
        <f t="shared" si="22"/>
        <v>312</v>
      </c>
      <c r="J101" s="17">
        <f t="shared" ref="J101" si="23">SUM(H101:I101)</f>
        <v>1288</v>
      </c>
    </row>
    <row r="102" spans="1:11" ht="15.75">
      <c r="A102" s="27"/>
      <c r="B102" s="14" t="s">
        <v>71</v>
      </c>
      <c r="C102" s="16" t="s">
        <v>172</v>
      </c>
      <c r="D102" s="17">
        <v>297</v>
      </c>
      <c r="E102" s="16" t="s">
        <v>38</v>
      </c>
      <c r="F102" s="23">
        <v>90000</v>
      </c>
      <c r="G102" s="23">
        <v>90000</v>
      </c>
      <c r="H102" s="19">
        <f>ROUND(F102/26,0)</f>
        <v>3462</v>
      </c>
      <c r="I102" s="17">
        <f>ROUND(G102*13%*29/365,0)</f>
        <v>930</v>
      </c>
      <c r="J102" s="17">
        <f t="shared" ref="J102" si="24">SUM(H102:I102)</f>
        <v>4392</v>
      </c>
    </row>
    <row r="103" spans="1:11" ht="16.5">
      <c r="A103" s="14"/>
      <c r="B103" s="13" t="s">
        <v>4</v>
      </c>
      <c r="C103" s="20"/>
      <c r="D103" s="20"/>
      <c r="E103" s="20"/>
      <c r="F103" s="22">
        <f>SUM(F96:F102)</f>
        <v>525000</v>
      </c>
      <c r="G103" s="25"/>
      <c r="H103" s="22">
        <f>SUM(H96:H102)</f>
        <v>17174</v>
      </c>
      <c r="I103" s="22">
        <f>SUM(I96:I102)</f>
        <v>3746</v>
      </c>
      <c r="J103" s="22">
        <f>SUM(J96:J102)</f>
        <v>20920</v>
      </c>
    </row>
    <row r="104" spans="1:11" ht="16.5">
      <c r="A104" s="34"/>
      <c r="B104" s="29"/>
      <c r="C104" s="30"/>
      <c r="D104" s="30"/>
      <c r="E104" s="30"/>
      <c r="F104" s="35"/>
      <c r="G104" s="36"/>
      <c r="H104" s="32"/>
      <c r="I104" s="32"/>
      <c r="J104" s="32"/>
    </row>
    <row r="105" spans="1:11" ht="16.5">
      <c r="A105" s="34"/>
      <c r="B105" s="29"/>
      <c r="C105" s="30"/>
      <c r="D105" s="30"/>
      <c r="E105" s="30"/>
      <c r="F105" s="35"/>
      <c r="G105" s="36"/>
      <c r="H105" s="32"/>
      <c r="I105" s="32"/>
      <c r="J105" s="32"/>
    </row>
    <row r="106" spans="1:11" ht="16.5">
      <c r="A106" s="34"/>
      <c r="B106" s="29" t="s">
        <v>75</v>
      </c>
      <c r="C106" s="30"/>
      <c r="D106" s="30"/>
      <c r="E106" s="30"/>
      <c r="F106" s="35"/>
      <c r="G106" s="36"/>
      <c r="H106" s="32"/>
      <c r="I106" s="32"/>
      <c r="J106" s="32"/>
    </row>
    <row r="107" spans="1:11" ht="15.75">
      <c r="A107" s="14">
        <v>1</v>
      </c>
      <c r="B107" s="14" t="s">
        <v>76</v>
      </c>
      <c r="C107" s="16" t="s">
        <v>77</v>
      </c>
      <c r="D107" s="52">
        <v>190</v>
      </c>
      <c r="E107" s="16" t="s">
        <v>78</v>
      </c>
      <c r="F107" s="53">
        <v>90000</v>
      </c>
      <c r="G107" s="23">
        <v>80000</v>
      </c>
      <c r="H107" s="19">
        <f>ROUND(F107/36,0)</f>
        <v>2500</v>
      </c>
      <c r="I107" s="17">
        <f t="shared" ref="I107:I108" si="25">ROUND(G107*13%*29/365,0)</f>
        <v>826</v>
      </c>
      <c r="J107" s="17">
        <f>SUM(H107:I107)</f>
        <v>3326</v>
      </c>
      <c r="K107" s="5"/>
    </row>
    <row r="108" spans="1:11" ht="15.75">
      <c r="A108" s="14"/>
      <c r="B108" s="14" t="s">
        <v>76</v>
      </c>
      <c r="C108" s="16" t="s">
        <v>102</v>
      </c>
      <c r="D108" s="52">
        <v>215</v>
      </c>
      <c r="E108" s="16" t="s">
        <v>78</v>
      </c>
      <c r="F108" s="53">
        <v>75000</v>
      </c>
      <c r="G108" s="23">
        <v>68751</v>
      </c>
      <c r="H108" s="19">
        <f>ROUND(F108/36,0)</f>
        <v>2083</v>
      </c>
      <c r="I108" s="17">
        <f t="shared" si="25"/>
        <v>710</v>
      </c>
      <c r="J108" s="17">
        <f>SUM(H108:I108)</f>
        <v>2793</v>
      </c>
      <c r="K108" s="5"/>
    </row>
    <row r="109" spans="1:11" ht="16.5">
      <c r="A109" s="14"/>
      <c r="B109" s="13" t="s">
        <v>4</v>
      </c>
      <c r="C109" s="20"/>
      <c r="D109" s="46"/>
      <c r="E109" s="20"/>
      <c r="F109" s="22">
        <f>SUM(F107:F108)</f>
        <v>165000</v>
      </c>
      <c r="G109" s="25"/>
      <c r="H109" s="22">
        <f>SUM(H107:H108)</f>
        <v>4583</v>
      </c>
      <c r="I109" s="22">
        <f>SUM(I107:I108)</f>
        <v>1536</v>
      </c>
      <c r="J109" s="22">
        <f>SUM(J107:J108)</f>
        <v>6119</v>
      </c>
      <c r="K109" s="5"/>
    </row>
    <row r="110" spans="1:11" ht="16.5">
      <c r="A110" s="34"/>
      <c r="B110" s="29"/>
      <c r="C110" s="30"/>
      <c r="D110" s="48"/>
      <c r="E110" s="30"/>
      <c r="F110" s="49"/>
      <c r="G110" s="36"/>
      <c r="H110" s="32"/>
      <c r="I110" s="32"/>
      <c r="J110" s="32"/>
      <c r="K110" s="5"/>
    </row>
    <row r="111" spans="1:11" ht="16.5">
      <c r="A111" s="34"/>
      <c r="B111" s="29"/>
      <c r="C111" s="30"/>
      <c r="D111" s="48"/>
      <c r="E111" s="30"/>
      <c r="F111" s="49"/>
      <c r="G111" s="36"/>
      <c r="H111" s="32"/>
      <c r="I111" s="32"/>
      <c r="J111" s="32"/>
      <c r="K111" s="5"/>
    </row>
    <row r="112" spans="1:11" ht="16.5">
      <c r="A112" s="34"/>
      <c r="B112" s="29" t="s">
        <v>79</v>
      </c>
      <c r="C112" s="30"/>
      <c r="D112" s="48"/>
      <c r="E112" s="30"/>
      <c r="F112" s="49"/>
      <c r="G112" s="36"/>
      <c r="H112" s="32"/>
      <c r="I112" s="32"/>
      <c r="J112" s="32"/>
      <c r="K112" s="5"/>
    </row>
    <row r="113" spans="1:11" ht="15.75">
      <c r="A113" s="14">
        <v>1</v>
      </c>
      <c r="B113" s="14" t="s">
        <v>79</v>
      </c>
      <c r="C113" s="16" t="s">
        <v>80</v>
      </c>
      <c r="D113" s="52">
        <v>191</v>
      </c>
      <c r="E113" s="16" t="s">
        <v>78</v>
      </c>
      <c r="F113" s="53">
        <v>100000</v>
      </c>
      <c r="G113" s="23">
        <v>88236</v>
      </c>
      <c r="H113" s="19">
        <f>ROUND(F113/34,0)</f>
        <v>2941</v>
      </c>
      <c r="I113" s="17">
        <f t="shared" ref="I113:I120" si="26">ROUND(G113*13%*29/365,0)</f>
        <v>911</v>
      </c>
      <c r="J113" s="17">
        <f t="shared" ref="J113:J120" si="27">SUM(H113:I113)</f>
        <v>3852</v>
      </c>
      <c r="K113" s="5"/>
    </row>
    <row r="114" spans="1:11" ht="15.75">
      <c r="A114" s="14"/>
      <c r="B114" s="14" t="s">
        <v>79</v>
      </c>
      <c r="C114" s="16" t="s">
        <v>104</v>
      </c>
      <c r="D114" s="52">
        <v>216</v>
      </c>
      <c r="E114" s="16" t="s">
        <v>78</v>
      </c>
      <c r="F114" s="53">
        <v>75000</v>
      </c>
      <c r="G114" s="23">
        <v>68751</v>
      </c>
      <c r="H114" s="19">
        <f>ROUND(F114/36,0)</f>
        <v>2083</v>
      </c>
      <c r="I114" s="17">
        <f t="shared" si="26"/>
        <v>710</v>
      </c>
      <c r="J114" s="17">
        <f t="shared" si="27"/>
        <v>2793</v>
      </c>
      <c r="K114" s="5"/>
    </row>
    <row r="115" spans="1:11" ht="15.75">
      <c r="A115" s="14"/>
      <c r="B115" s="14" t="s">
        <v>79</v>
      </c>
      <c r="C115" s="16" t="s">
        <v>124</v>
      </c>
      <c r="D115" s="52">
        <v>246</v>
      </c>
      <c r="E115" s="16" t="s">
        <v>78</v>
      </c>
      <c r="F115" s="53">
        <v>75000</v>
      </c>
      <c r="G115" s="23">
        <v>70834</v>
      </c>
      <c r="H115" s="19">
        <f>ROUND(F115/36,0)</f>
        <v>2083</v>
      </c>
      <c r="I115" s="17">
        <f t="shared" si="26"/>
        <v>732</v>
      </c>
      <c r="J115" s="17">
        <f t="shared" si="27"/>
        <v>2815</v>
      </c>
      <c r="K115" s="5"/>
    </row>
    <row r="116" spans="1:11" ht="15.75">
      <c r="A116" s="14">
        <v>2</v>
      </c>
      <c r="B116" s="14" t="s">
        <v>103</v>
      </c>
      <c r="C116" s="16" t="s">
        <v>107</v>
      </c>
      <c r="D116" s="52">
        <v>217</v>
      </c>
      <c r="E116" s="16" t="s">
        <v>78</v>
      </c>
      <c r="F116" s="53">
        <v>100000</v>
      </c>
      <c r="G116" s="23">
        <v>88127</v>
      </c>
      <c r="H116" s="19">
        <f>ROUND(F116/36,0)</f>
        <v>2778</v>
      </c>
      <c r="I116" s="17">
        <f t="shared" si="26"/>
        <v>910</v>
      </c>
      <c r="J116" s="17">
        <f t="shared" si="27"/>
        <v>3688</v>
      </c>
      <c r="K116" s="5"/>
    </row>
    <row r="117" spans="1:11" ht="15.75">
      <c r="A117" s="14"/>
      <c r="B117" s="14" t="s">
        <v>103</v>
      </c>
      <c r="C117" s="16" t="s">
        <v>105</v>
      </c>
      <c r="D117" s="52">
        <v>218</v>
      </c>
      <c r="E117" s="16" t="s">
        <v>78</v>
      </c>
      <c r="F117" s="53">
        <v>100000</v>
      </c>
      <c r="G117" s="23">
        <v>88127</v>
      </c>
      <c r="H117" s="19">
        <f t="shared" ref="H117:H120" si="28">ROUND(F117/36,0)</f>
        <v>2778</v>
      </c>
      <c r="I117" s="17">
        <f t="shared" si="26"/>
        <v>910</v>
      </c>
      <c r="J117" s="17">
        <f t="shared" si="27"/>
        <v>3688</v>
      </c>
      <c r="K117" s="5"/>
    </row>
    <row r="118" spans="1:11" ht="15.75">
      <c r="A118" s="14">
        <v>3</v>
      </c>
      <c r="B118" s="14" t="s">
        <v>146</v>
      </c>
      <c r="C118" s="16" t="s">
        <v>147</v>
      </c>
      <c r="D118" s="52">
        <v>261</v>
      </c>
      <c r="E118" s="16" t="s">
        <v>78</v>
      </c>
      <c r="F118" s="53">
        <v>135000</v>
      </c>
      <c r="G118" s="23">
        <v>131250</v>
      </c>
      <c r="H118" s="19">
        <f t="shared" si="28"/>
        <v>3750</v>
      </c>
      <c r="I118" s="17">
        <f t="shared" si="26"/>
        <v>1356</v>
      </c>
      <c r="J118" s="17">
        <f t="shared" si="27"/>
        <v>5106</v>
      </c>
      <c r="K118" s="5"/>
    </row>
    <row r="119" spans="1:11" ht="15.75">
      <c r="A119" s="14">
        <v>4</v>
      </c>
      <c r="B119" s="14" t="s">
        <v>132</v>
      </c>
      <c r="C119" s="16" t="s">
        <v>133</v>
      </c>
      <c r="D119" s="52">
        <v>250</v>
      </c>
      <c r="E119" s="16" t="s">
        <v>78</v>
      </c>
      <c r="F119" s="53">
        <v>125000</v>
      </c>
      <c r="G119" s="23">
        <v>118056</v>
      </c>
      <c r="H119" s="19">
        <f t="shared" si="28"/>
        <v>3472</v>
      </c>
      <c r="I119" s="17">
        <f t="shared" si="26"/>
        <v>1219</v>
      </c>
      <c r="J119" s="17">
        <f t="shared" si="27"/>
        <v>4691</v>
      </c>
      <c r="K119" s="5"/>
    </row>
    <row r="120" spans="1:11" ht="15.75">
      <c r="A120" s="14"/>
      <c r="B120" s="14" t="s">
        <v>132</v>
      </c>
      <c r="C120" s="16" t="s">
        <v>139</v>
      </c>
      <c r="D120" s="52">
        <v>254</v>
      </c>
      <c r="E120" s="16" t="s">
        <v>78</v>
      </c>
      <c r="F120" s="53">
        <v>140000</v>
      </c>
      <c r="G120" s="23">
        <v>132222</v>
      </c>
      <c r="H120" s="19">
        <f t="shared" si="28"/>
        <v>3889</v>
      </c>
      <c r="I120" s="17">
        <f t="shared" si="26"/>
        <v>1366</v>
      </c>
      <c r="J120" s="17">
        <f t="shared" si="27"/>
        <v>5255</v>
      </c>
      <c r="K120" s="5"/>
    </row>
    <row r="121" spans="1:11" ht="16.5">
      <c r="A121" s="14"/>
      <c r="B121" s="13" t="s">
        <v>4</v>
      </c>
      <c r="C121" s="20"/>
      <c r="D121" s="46"/>
      <c r="E121" s="20"/>
      <c r="F121" s="22">
        <f>SUM(F113:F120)</f>
        <v>850000</v>
      </c>
      <c r="G121" s="25"/>
      <c r="H121" s="22">
        <f>SUM(H113:H120)</f>
        <v>23774</v>
      </c>
      <c r="I121" s="22">
        <f>SUM(I113:I120)</f>
        <v>8114</v>
      </c>
      <c r="J121" s="22">
        <f>SUM(J113:J120)</f>
        <v>31888</v>
      </c>
      <c r="K121" s="5"/>
    </row>
    <row r="122" spans="1:11" ht="16.5">
      <c r="A122" s="34"/>
      <c r="B122" s="29"/>
      <c r="C122" s="30"/>
      <c r="D122" s="48"/>
      <c r="E122" s="30"/>
      <c r="F122" s="49"/>
      <c r="G122" s="36"/>
      <c r="H122" s="32"/>
      <c r="I122" s="32"/>
      <c r="J122" s="32"/>
      <c r="K122" s="5"/>
    </row>
    <row r="123" spans="1:11" ht="16.5">
      <c r="A123" s="34"/>
      <c r="B123" s="29" t="s">
        <v>81</v>
      </c>
      <c r="C123" s="30"/>
      <c r="D123" s="48"/>
      <c r="E123" s="30"/>
      <c r="F123" s="49"/>
      <c r="G123" s="36"/>
      <c r="H123" s="32"/>
      <c r="I123" s="32"/>
      <c r="J123" s="32"/>
      <c r="K123" s="5"/>
    </row>
    <row r="124" spans="1:11" ht="15.75">
      <c r="A124" s="14">
        <v>1</v>
      </c>
      <c r="B124" s="14" t="s">
        <v>81</v>
      </c>
      <c r="C124" s="16" t="s">
        <v>82</v>
      </c>
      <c r="D124" s="52">
        <v>192</v>
      </c>
      <c r="E124" s="16" t="s">
        <v>78</v>
      </c>
      <c r="F124" s="53">
        <v>200000</v>
      </c>
      <c r="G124" s="23">
        <v>177776</v>
      </c>
      <c r="H124" s="19">
        <f t="shared" ref="H124" si="29">ROUND(F124/36,0)</f>
        <v>5556</v>
      </c>
      <c r="I124" s="17">
        <f t="shared" ref="I124" si="30">ROUND(G124*13%*29/365,0)</f>
        <v>1836</v>
      </c>
      <c r="J124" s="17">
        <f>SUM(H124:I124)</f>
        <v>7392</v>
      </c>
      <c r="K124" s="5"/>
    </row>
    <row r="125" spans="1:11" ht="16.5">
      <c r="A125" s="14"/>
      <c r="B125" s="13" t="s">
        <v>4</v>
      </c>
      <c r="C125" s="20"/>
      <c r="D125" s="46"/>
      <c r="E125" s="20"/>
      <c r="F125" s="22">
        <f>SUM(F124)</f>
        <v>200000</v>
      </c>
      <c r="G125" s="25"/>
      <c r="H125" s="22">
        <f t="shared" ref="H125" si="31">SUM(H124)</f>
        <v>5556</v>
      </c>
      <c r="I125" s="22">
        <f>SUM(I124)</f>
        <v>1836</v>
      </c>
      <c r="J125" s="22">
        <f>SUM(J124)</f>
        <v>7392</v>
      </c>
      <c r="K125" s="5"/>
    </row>
    <row r="126" spans="1:11" ht="16.5">
      <c r="A126" s="34"/>
      <c r="B126" s="29"/>
      <c r="C126" s="30"/>
      <c r="D126" s="48"/>
      <c r="E126" s="30"/>
      <c r="F126" s="49"/>
      <c r="G126" s="36"/>
      <c r="H126" s="32"/>
      <c r="I126" s="32"/>
      <c r="J126" s="32"/>
      <c r="K126" s="5"/>
    </row>
    <row r="127" spans="1:11" ht="16.5">
      <c r="A127" s="34"/>
      <c r="B127" s="29"/>
      <c r="C127" s="30"/>
      <c r="D127" s="48"/>
      <c r="E127" s="30"/>
      <c r="F127" s="49"/>
      <c r="G127" s="36"/>
      <c r="H127" s="32"/>
      <c r="I127" s="32"/>
      <c r="J127" s="32"/>
      <c r="K127" s="5"/>
    </row>
    <row r="128" spans="1:11" ht="18" customHeight="1">
      <c r="A128" s="34"/>
      <c r="B128" s="29" t="s">
        <v>83</v>
      </c>
      <c r="C128" s="30"/>
      <c r="D128" s="48"/>
      <c r="E128" s="30"/>
      <c r="F128" s="49"/>
      <c r="G128" s="36"/>
      <c r="H128" s="32"/>
      <c r="I128" s="32"/>
      <c r="J128" s="32"/>
      <c r="K128" s="5"/>
    </row>
    <row r="129" spans="1:11" ht="15.75">
      <c r="A129" s="14">
        <v>1</v>
      </c>
      <c r="B129" s="14" t="s">
        <v>84</v>
      </c>
      <c r="C129" s="16" t="s">
        <v>85</v>
      </c>
      <c r="D129" s="52">
        <v>187</v>
      </c>
      <c r="E129" s="16" t="s">
        <v>78</v>
      </c>
      <c r="F129" s="53">
        <v>60000</v>
      </c>
      <c r="G129" s="23">
        <v>53332</v>
      </c>
      <c r="H129" s="19">
        <f t="shared" ref="H129" si="32">ROUND(F129/36,0)</f>
        <v>1667</v>
      </c>
      <c r="I129" s="17">
        <f t="shared" ref="I129" si="33">ROUND(G129*13%*29/365,0)</f>
        <v>551</v>
      </c>
      <c r="J129" s="17">
        <f>SUM(H129:I129)</f>
        <v>2218</v>
      </c>
      <c r="K129" s="5"/>
    </row>
    <row r="130" spans="1:11" ht="16.5">
      <c r="A130" s="14"/>
      <c r="B130" s="13" t="s">
        <v>4</v>
      </c>
      <c r="C130" s="20"/>
      <c r="D130" s="20"/>
      <c r="E130" s="20"/>
      <c r="F130" s="22">
        <f>SUM(F129)</f>
        <v>60000</v>
      </c>
      <c r="G130" s="25"/>
      <c r="H130" s="22">
        <f t="shared" ref="H130" si="34">SUM(H129)</f>
        <v>1667</v>
      </c>
      <c r="I130" s="22">
        <f>SUM(I129)</f>
        <v>551</v>
      </c>
      <c r="J130" s="22">
        <f>SUM(J129)</f>
        <v>2218</v>
      </c>
    </row>
    <row r="131" spans="1:11" ht="16.5">
      <c r="A131" s="34"/>
      <c r="B131" s="29"/>
      <c r="C131" s="30"/>
      <c r="D131" s="30"/>
      <c r="E131" s="30"/>
      <c r="F131" s="32"/>
      <c r="G131" s="36"/>
      <c r="H131" s="32"/>
      <c r="I131" s="32"/>
      <c r="J131" s="32"/>
    </row>
    <row r="132" spans="1:11" ht="16.5">
      <c r="A132" s="34"/>
      <c r="B132" s="29"/>
      <c r="C132" s="30"/>
      <c r="D132" s="30"/>
      <c r="E132" s="30"/>
      <c r="F132" s="32"/>
      <c r="G132" s="36"/>
      <c r="H132" s="32"/>
      <c r="I132" s="32"/>
      <c r="J132" s="32"/>
    </row>
    <row r="133" spans="1:11" ht="16.5">
      <c r="A133" s="34"/>
      <c r="B133" s="29" t="s">
        <v>109</v>
      </c>
      <c r="C133" s="30"/>
      <c r="D133" s="48"/>
      <c r="E133" s="30"/>
      <c r="F133" s="49"/>
      <c r="G133" s="36"/>
      <c r="H133" s="32"/>
      <c r="I133" s="32"/>
      <c r="J133" s="32"/>
    </row>
    <row r="134" spans="1:11" ht="15.75">
      <c r="A134" s="14">
        <v>1</v>
      </c>
      <c r="B134" s="14" t="s">
        <v>110</v>
      </c>
      <c r="C134" s="16" t="s">
        <v>111</v>
      </c>
      <c r="D134" s="52">
        <v>225</v>
      </c>
      <c r="E134" s="16" t="s">
        <v>78</v>
      </c>
      <c r="F134" s="53">
        <v>86000</v>
      </c>
      <c r="G134" s="23">
        <v>78833</v>
      </c>
      <c r="H134" s="19">
        <f t="shared" ref="H134:H144" si="35">ROUND(F134/36,0)</f>
        <v>2389</v>
      </c>
      <c r="I134" s="17">
        <f t="shared" ref="I134:I139" si="36">ROUND(G134*13%*29/365,0)</f>
        <v>814</v>
      </c>
      <c r="J134" s="17">
        <f>SUM(H134:I134)</f>
        <v>3203</v>
      </c>
    </row>
    <row r="135" spans="1:11" ht="15.75">
      <c r="A135" s="14"/>
      <c r="B135" s="14" t="s">
        <v>110</v>
      </c>
      <c r="C135" s="16" t="s">
        <v>112</v>
      </c>
      <c r="D135" s="52">
        <v>226</v>
      </c>
      <c r="E135" s="16" t="s">
        <v>78</v>
      </c>
      <c r="F135" s="53">
        <v>93000</v>
      </c>
      <c r="G135" s="23">
        <v>85251</v>
      </c>
      <c r="H135" s="19">
        <f t="shared" si="35"/>
        <v>2583</v>
      </c>
      <c r="I135" s="17">
        <f t="shared" si="36"/>
        <v>881</v>
      </c>
      <c r="J135" s="17">
        <f t="shared" ref="J135:J138" si="37">SUM(H135:I135)</f>
        <v>3464</v>
      </c>
    </row>
    <row r="136" spans="1:11" ht="15.75">
      <c r="A136" s="14"/>
      <c r="B136" s="14" t="s">
        <v>110</v>
      </c>
      <c r="C136" s="16" t="s">
        <v>113</v>
      </c>
      <c r="D136" s="52">
        <v>227</v>
      </c>
      <c r="E136" s="16" t="s">
        <v>78</v>
      </c>
      <c r="F136" s="53">
        <v>68000</v>
      </c>
      <c r="G136" s="23">
        <v>62333</v>
      </c>
      <c r="H136" s="19">
        <f t="shared" si="35"/>
        <v>1889</v>
      </c>
      <c r="I136" s="17">
        <f t="shared" si="36"/>
        <v>644</v>
      </c>
      <c r="J136" s="17">
        <f t="shared" si="37"/>
        <v>2533</v>
      </c>
    </row>
    <row r="137" spans="1:11" ht="15.75">
      <c r="A137" s="14"/>
      <c r="B137" s="14" t="s">
        <v>110</v>
      </c>
      <c r="C137" s="16" t="s">
        <v>114</v>
      </c>
      <c r="D137" s="52">
        <v>228</v>
      </c>
      <c r="E137" s="16" t="s">
        <v>78</v>
      </c>
      <c r="F137" s="53">
        <v>55000</v>
      </c>
      <c r="G137" s="23">
        <v>19303</v>
      </c>
      <c r="H137" s="19">
        <v>689</v>
      </c>
      <c r="I137" s="17">
        <f t="shared" si="36"/>
        <v>199</v>
      </c>
      <c r="J137" s="17">
        <f t="shared" si="37"/>
        <v>888</v>
      </c>
    </row>
    <row r="138" spans="1:11" ht="15.75">
      <c r="A138" s="14"/>
      <c r="B138" s="14" t="s">
        <v>110</v>
      </c>
      <c r="C138" s="16" t="s">
        <v>115</v>
      </c>
      <c r="D138" s="52">
        <v>229</v>
      </c>
      <c r="E138" s="16" t="s">
        <v>78</v>
      </c>
      <c r="F138" s="53">
        <v>141000</v>
      </c>
      <c r="G138" s="23">
        <v>129249</v>
      </c>
      <c r="H138" s="19">
        <f t="shared" si="35"/>
        <v>3917</v>
      </c>
      <c r="I138" s="17">
        <f t="shared" si="36"/>
        <v>1335</v>
      </c>
      <c r="J138" s="17">
        <f t="shared" si="37"/>
        <v>5252</v>
      </c>
    </row>
    <row r="139" spans="1:11" ht="15.75">
      <c r="A139" s="14"/>
      <c r="B139" s="14" t="s">
        <v>110</v>
      </c>
      <c r="C139" s="16" t="s">
        <v>116</v>
      </c>
      <c r="D139" s="52">
        <v>234</v>
      </c>
      <c r="E139" s="16" t="s">
        <v>78</v>
      </c>
      <c r="F139" s="53">
        <v>160000</v>
      </c>
      <c r="G139" s="23">
        <v>146668</v>
      </c>
      <c r="H139" s="19">
        <f t="shared" si="35"/>
        <v>4444</v>
      </c>
      <c r="I139" s="17">
        <f t="shared" si="36"/>
        <v>1515</v>
      </c>
      <c r="J139" s="17">
        <f t="shared" ref="J139:J144" si="38">SUM(H139:I139)</f>
        <v>5959</v>
      </c>
    </row>
    <row r="140" spans="1:11" ht="15.75">
      <c r="A140" s="14"/>
      <c r="B140" s="14" t="s">
        <v>109</v>
      </c>
      <c r="C140" s="16" t="s">
        <v>165</v>
      </c>
      <c r="D140" s="52">
        <v>284</v>
      </c>
      <c r="E140" s="16" t="s">
        <v>78</v>
      </c>
      <c r="F140" s="53">
        <v>130000</v>
      </c>
      <c r="G140" s="23">
        <v>130000</v>
      </c>
      <c r="H140" s="19">
        <f>ROUND(F140/30,0)</f>
        <v>4333</v>
      </c>
      <c r="I140" s="17">
        <f>ROUND(G140*13%*40/365,0)</f>
        <v>1852</v>
      </c>
      <c r="J140" s="17">
        <f t="shared" si="38"/>
        <v>6185</v>
      </c>
    </row>
    <row r="141" spans="1:11" ht="15.75">
      <c r="A141" s="14"/>
      <c r="B141" s="14" t="s">
        <v>109</v>
      </c>
      <c r="C141" s="16" t="s">
        <v>184</v>
      </c>
      <c r="D141" s="52">
        <v>285</v>
      </c>
      <c r="E141" s="16" t="s">
        <v>78</v>
      </c>
      <c r="F141" s="53">
        <v>110000</v>
      </c>
      <c r="G141" s="23">
        <v>110000</v>
      </c>
      <c r="H141" s="19">
        <f t="shared" si="35"/>
        <v>3056</v>
      </c>
      <c r="I141" s="17">
        <f>ROUND(G141*13%*36/365,0)</f>
        <v>1410</v>
      </c>
      <c r="J141" s="17">
        <f t="shared" si="38"/>
        <v>4466</v>
      </c>
    </row>
    <row r="142" spans="1:11" ht="15.75">
      <c r="A142" s="14"/>
      <c r="B142" s="14" t="s">
        <v>109</v>
      </c>
      <c r="C142" s="16" t="s">
        <v>175</v>
      </c>
      <c r="D142" s="52">
        <v>300</v>
      </c>
      <c r="E142" s="16" t="s">
        <v>78</v>
      </c>
      <c r="F142" s="53">
        <v>95000</v>
      </c>
      <c r="G142" s="23">
        <v>95000</v>
      </c>
      <c r="H142" s="19">
        <f t="shared" si="35"/>
        <v>2639</v>
      </c>
      <c r="I142" s="17">
        <f>ROUND(G142*13%*23/365,0)</f>
        <v>778</v>
      </c>
      <c r="J142" s="17">
        <f t="shared" si="38"/>
        <v>3417</v>
      </c>
    </row>
    <row r="143" spans="1:11" ht="15.75">
      <c r="A143" s="14"/>
      <c r="B143" s="14" t="s">
        <v>169</v>
      </c>
      <c r="C143" s="16" t="s">
        <v>170</v>
      </c>
      <c r="D143" s="52">
        <v>294</v>
      </c>
      <c r="E143" s="16" t="s">
        <v>78</v>
      </c>
      <c r="F143" s="53">
        <v>55000</v>
      </c>
      <c r="G143" s="23">
        <v>55000</v>
      </c>
      <c r="H143" s="19">
        <f t="shared" si="35"/>
        <v>1528</v>
      </c>
      <c r="I143" s="17">
        <f>ROUND(G143*13%*31/365,0)</f>
        <v>607</v>
      </c>
      <c r="J143" s="17">
        <f t="shared" si="38"/>
        <v>2135</v>
      </c>
    </row>
    <row r="144" spans="1:11" ht="15.75">
      <c r="A144" s="14"/>
      <c r="B144" s="14" t="s">
        <v>169</v>
      </c>
      <c r="C144" s="16" t="s">
        <v>171</v>
      </c>
      <c r="D144" s="52">
        <v>295</v>
      </c>
      <c r="E144" s="16" t="s">
        <v>78</v>
      </c>
      <c r="F144" s="53">
        <v>80000</v>
      </c>
      <c r="G144" s="23">
        <v>80000</v>
      </c>
      <c r="H144" s="19">
        <f t="shared" si="35"/>
        <v>2222</v>
      </c>
      <c r="I144" s="17">
        <f>ROUND(G144*13%*31/365,0)</f>
        <v>883</v>
      </c>
      <c r="J144" s="17">
        <f t="shared" si="38"/>
        <v>3105</v>
      </c>
    </row>
    <row r="145" spans="1:10" ht="16.5">
      <c r="A145" s="14"/>
      <c r="B145" s="13" t="s">
        <v>4</v>
      </c>
      <c r="C145" s="20"/>
      <c r="D145" s="20"/>
      <c r="E145" s="20"/>
      <c r="F145" s="22">
        <f>SUM(F134:F144)</f>
        <v>1073000</v>
      </c>
      <c r="G145" s="25"/>
      <c r="H145" s="22">
        <f>SUM(H134:H144)</f>
        <v>29689</v>
      </c>
      <c r="I145" s="22">
        <f>SUM(I134:I144)</f>
        <v>10918</v>
      </c>
      <c r="J145" s="22">
        <f>SUM(J134:J144)</f>
        <v>40607</v>
      </c>
    </row>
    <row r="146" spans="1:10" ht="16.5">
      <c r="A146" s="34"/>
      <c r="B146" s="29"/>
      <c r="C146" s="30"/>
      <c r="D146" s="30"/>
      <c r="E146" s="30"/>
      <c r="F146" s="32"/>
      <c r="G146" s="36"/>
      <c r="H146" s="32"/>
      <c r="I146" s="32"/>
      <c r="J146" s="32"/>
    </row>
    <row r="147" spans="1:10" ht="16.5">
      <c r="A147" s="34"/>
      <c r="B147" s="29"/>
      <c r="C147" s="30"/>
      <c r="D147" s="30"/>
      <c r="E147" s="30"/>
      <c r="F147" s="32"/>
      <c r="G147" s="36"/>
      <c r="H147" s="32"/>
      <c r="I147" s="32"/>
      <c r="J147" s="32"/>
    </row>
    <row r="148" spans="1:10" ht="16.5">
      <c r="A148" s="34"/>
      <c r="B148" s="29"/>
      <c r="C148" s="30"/>
      <c r="D148" s="30"/>
      <c r="E148" s="30"/>
      <c r="F148" s="35"/>
      <c r="G148" s="36"/>
      <c r="H148" s="32"/>
      <c r="I148" s="32"/>
      <c r="J148" s="32"/>
    </row>
    <row r="149" spans="1:10" ht="16.5">
      <c r="A149" s="34"/>
      <c r="B149" s="29" t="s">
        <v>125</v>
      </c>
      <c r="C149" s="30"/>
      <c r="D149" s="30"/>
      <c r="E149" s="30"/>
      <c r="F149" s="35"/>
      <c r="G149" s="36"/>
      <c r="H149" s="32"/>
      <c r="I149" s="32"/>
      <c r="J149" s="32"/>
    </row>
    <row r="150" spans="1:10" ht="15.75">
      <c r="A150" s="14">
        <v>1</v>
      </c>
      <c r="B150" s="14" t="s">
        <v>126</v>
      </c>
      <c r="C150" s="16" t="s">
        <v>127</v>
      </c>
      <c r="D150" s="17">
        <v>247</v>
      </c>
      <c r="E150" s="16" t="s">
        <v>78</v>
      </c>
      <c r="F150" s="18">
        <v>100000</v>
      </c>
      <c r="G150" s="18">
        <v>94444</v>
      </c>
      <c r="H150" s="19">
        <f t="shared" ref="H150:H151" si="39">ROUND(F150/36,0)</f>
        <v>2778</v>
      </c>
      <c r="I150" s="17">
        <f t="shared" ref="I150:I152" si="40">ROUND(G150*13%*29/365,0)</f>
        <v>975</v>
      </c>
      <c r="J150" s="19">
        <f t="shared" ref="J150:J151" si="41">SUM(H150:I150)</f>
        <v>3753</v>
      </c>
    </row>
    <row r="151" spans="1:10" ht="15.75">
      <c r="A151" s="14">
        <v>2</v>
      </c>
      <c r="B151" s="14" t="s">
        <v>137</v>
      </c>
      <c r="C151" s="16" t="s">
        <v>138</v>
      </c>
      <c r="D151" s="17">
        <v>253</v>
      </c>
      <c r="E151" s="16" t="s">
        <v>78</v>
      </c>
      <c r="F151" s="18">
        <v>100000</v>
      </c>
      <c r="G151" s="18">
        <v>94444</v>
      </c>
      <c r="H151" s="19">
        <f t="shared" si="39"/>
        <v>2778</v>
      </c>
      <c r="I151" s="17">
        <f t="shared" si="40"/>
        <v>975</v>
      </c>
      <c r="J151" s="19">
        <f t="shared" si="41"/>
        <v>3753</v>
      </c>
    </row>
    <row r="152" spans="1:10" ht="16.5">
      <c r="A152" s="14">
        <v>3</v>
      </c>
      <c r="B152" s="14" t="s">
        <v>151</v>
      </c>
      <c r="C152" s="16" t="s">
        <v>152</v>
      </c>
      <c r="D152" s="22">
        <v>272</v>
      </c>
      <c r="E152" s="22" t="s">
        <v>78</v>
      </c>
      <c r="F152" s="53">
        <v>100000</v>
      </c>
      <c r="G152" s="23">
        <v>96429</v>
      </c>
      <c r="H152" s="19">
        <f>ROUND(F152/28,0)</f>
        <v>3571</v>
      </c>
      <c r="I152" s="17">
        <f t="shared" si="40"/>
        <v>996</v>
      </c>
      <c r="J152" s="17">
        <f>SUM(H152:I152)</f>
        <v>4567</v>
      </c>
    </row>
    <row r="153" spans="1:10" ht="16.5">
      <c r="A153" s="14"/>
      <c r="B153" s="14" t="s">
        <v>151</v>
      </c>
      <c r="C153" s="16" t="s">
        <v>176</v>
      </c>
      <c r="D153" s="22">
        <v>301</v>
      </c>
      <c r="E153" s="22" t="s">
        <v>78</v>
      </c>
      <c r="F153" s="53">
        <v>80000</v>
      </c>
      <c r="G153" s="23">
        <v>80000</v>
      </c>
      <c r="H153" s="19">
        <f>ROUND(F153/11,0)</f>
        <v>7273</v>
      </c>
      <c r="I153" s="17">
        <f>ROUND(G153*13%*21/365,0)</f>
        <v>598</v>
      </c>
      <c r="J153" s="17">
        <f t="shared" ref="J153:J155" si="42">SUM(H153:I153)</f>
        <v>7871</v>
      </c>
    </row>
    <row r="154" spans="1:10" ht="16.5">
      <c r="A154" s="14"/>
      <c r="B154" s="14" t="s">
        <v>151</v>
      </c>
      <c r="C154" s="16" t="s">
        <v>177</v>
      </c>
      <c r="D154" s="22">
        <v>302</v>
      </c>
      <c r="E154" s="22" t="s">
        <v>78</v>
      </c>
      <c r="F154" s="53">
        <v>90000</v>
      </c>
      <c r="G154" s="23">
        <v>90000</v>
      </c>
      <c r="H154" s="19">
        <f>ROUND(F154/36,0)</f>
        <v>2500</v>
      </c>
      <c r="I154" s="17">
        <f>ROUND(G154*13%*21/365,0)</f>
        <v>673</v>
      </c>
      <c r="J154" s="17">
        <f t="shared" si="42"/>
        <v>3173</v>
      </c>
    </row>
    <row r="155" spans="1:10" ht="16.5">
      <c r="A155" s="14"/>
      <c r="B155" s="14" t="s">
        <v>151</v>
      </c>
      <c r="C155" s="16" t="s">
        <v>178</v>
      </c>
      <c r="D155" s="22">
        <v>303</v>
      </c>
      <c r="E155" s="22" t="s">
        <v>78</v>
      </c>
      <c r="F155" s="53">
        <v>100000</v>
      </c>
      <c r="G155" s="23">
        <v>100000</v>
      </c>
      <c r="H155" s="19">
        <f>ROUND(F155/36,0)</f>
        <v>2778</v>
      </c>
      <c r="I155" s="17">
        <f>ROUND(G155*13%*21/365,0)</f>
        <v>748</v>
      </c>
      <c r="J155" s="17">
        <f t="shared" si="42"/>
        <v>3526</v>
      </c>
    </row>
    <row r="156" spans="1:10" ht="15.75">
      <c r="A156" s="14">
        <v>4</v>
      </c>
      <c r="B156" s="14" t="s">
        <v>134</v>
      </c>
      <c r="C156" s="16" t="s">
        <v>135</v>
      </c>
      <c r="D156" s="52">
        <v>202</v>
      </c>
      <c r="E156" s="16" t="s">
        <v>78</v>
      </c>
      <c r="F156" s="53">
        <v>50000</v>
      </c>
      <c r="G156" s="18">
        <v>42500</v>
      </c>
      <c r="H156" s="19">
        <f>ROUND(F156/20,0)</f>
        <v>2500</v>
      </c>
      <c r="I156" s="17">
        <f>ROUND(G156*13%*29/365,0)</f>
        <v>439</v>
      </c>
      <c r="J156" s="19">
        <f>SUM(H156:I156)</f>
        <v>2939</v>
      </c>
    </row>
    <row r="157" spans="1:10" ht="16.5">
      <c r="A157" s="14"/>
      <c r="B157" s="13" t="s">
        <v>4</v>
      </c>
      <c r="C157" s="20"/>
      <c r="D157" s="20"/>
      <c r="E157" s="20"/>
      <c r="F157" s="54">
        <f>SUM(F150:F156)</f>
        <v>620000</v>
      </c>
      <c r="G157" s="54"/>
      <c r="H157" s="54">
        <f>SUM(H150:H156)</f>
        <v>24178</v>
      </c>
      <c r="I157" s="54">
        <f>SUM(I150:I156)</f>
        <v>5404</v>
      </c>
      <c r="J157" s="54">
        <f>SUM(J150:J156)</f>
        <v>29582</v>
      </c>
    </row>
    <row r="158" spans="1:10" ht="16.5">
      <c r="A158" s="34"/>
      <c r="B158" s="29"/>
      <c r="C158" s="30"/>
      <c r="D158" s="30"/>
      <c r="E158" s="30"/>
      <c r="F158" s="35"/>
      <c r="G158" s="36"/>
      <c r="H158" s="32"/>
      <c r="I158" s="32"/>
      <c r="J158" s="32"/>
    </row>
    <row r="159" spans="1:10" ht="16.5">
      <c r="A159" s="34"/>
      <c r="B159" s="29"/>
      <c r="C159" s="30"/>
      <c r="D159" s="48"/>
      <c r="E159" s="30"/>
      <c r="F159" s="49"/>
      <c r="G159" s="36"/>
      <c r="H159" s="32"/>
      <c r="I159" s="32"/>
      <c r="J159" s="32"/>
    </row>
    <row r="160" spans="1:10" ht="16.5">
      <c r="A160" s="34"/>
      <c r="B160" s="29" t="s">
        <v>148</v>
      </c>
      <c r="C160" s="30"/>
      <c r="D160" s="48"/>
      <c r="E160" s="30"/>
      <c r="F160" s="49"/>
      <c r="G160" s="36"/>
      <c r="H160" s="32"/>
      <c r="I160" s="32"/>
      <c r="J160" s="32"/>
    </row>
    <row r="161" spans="1:10" ht="15.75">
      <c r="A161" s="14">
        <v>1</v>
      </c>
      <c r="B161" s="14" t="s">
        <v>149</v>
      </c>
      <c r="C161" s="16" t="s">
        <v>150</v>
      </c>
      <c r="D161" s="52">
        <v>266</v>
      </c>
      <c r="E161" s="16" t="s">
        <v>78</v>
      </c>
      <c r="F161" s="53">
        <v>155000</v>
      </c>
      <c r="G161" s="23">
        <v>150694</v>
      </c>
      <c r="H161" s="19">
        <f t="shared" ref="H161:H162" si="43">ROUND(F161/36,0)</f>
        <v>4306</v>
      </c>
      <c r="I161" s="17">
        <f t="shared" ref="I161" si="44">ROUND(G161*13%*29/365,0)</f>
        <v>1556</v>
      </c>
      <c r="J161" s="17">
        <f>SUM(H161:I161)</f>
        <v>5862</v>
      </c>
    </row>
    <row r="162" spans="1:10" ht="15.75">
      <c r="A162" s="14"/>
      <c r="B162" s="57" t="s">
        <v>149</v>
      </c>
      <c r="C162" s="58" t="s">
        <v>199</v>
      </c>
      <c r="D162" s="64">
        <v>11</v>
      </c>
      <c r="E162" s="58" t="s">
        <v>39</v>
      </c>
      <c r="F162" s="65">
        <v>40600</v>
      </c>
      <c r="G162" s="61">
        <v>39472</v>
      </c>
      <c r="H162" s="62">
        <f t="shared" si="43"/>
        <v>1128</v>
      </c>
      <c r="I162" s="63">
        <f>ROUND(G162*11.5%*29/365,0)</f>
        <v>361</v>
      </c>
      <c r="J162" s="63">
        <f>SUM(H162:I162)</f>
        <v>1489</v>
      </c>
    </row>
    <row r="163" spans="1:10" ht="16.5">
      <c r="A163" s="14"/>
      <c r="B163" s="13" t="s">
        <v>4</v>
      </c>
      <c r="C163" s="20"/>
      <c r="D163" s="46"/>
      <c r="E163" s="20"/>
      <c r="F163" s="22">
        <f t="shared" ref="F163:I163" si="45">SUM(F161:F162)</f>
        <v>195600</v>
      </c>
      <c r="G163" s="22"/>
      <c r="H163" s="22">
        <f t="shared" si="45"/>
        <v>5434</v>
      </c>
      <c r="I163" s="22">
        <f t="shared" si="45"/>
        <v>1917</v>
      </c>
      <c r="J163" s="22">
        <f>SUM(J161:J162)</f>
        <v>7351</v>
      </c>
    </row>
    <row r="164" spans="1:10" ht="16.5">
      <c r="A164" s="34"/>
      <c r="B164" s="29"/>
      <c r="C164" s="30"/>
      <c r="D164" s="30"/>
      <c r="E164" s="30"/>
      <c r="F164" s="35"/>
      <c r="G164" s="36"/>
      <c r="H164" s="32"/>
      <c r="I164" s="32"/>
      <c r="J164" s="32"/>
    </row>
    <row r="165" spans="1:10" ht="16.5">
      <c r="A165" s="34"/>
      <c r="B165" s="29"/>
      <c r="C165" s="30"/>
      <c r="D165" s="30"/>
      <c r="E165" s="30"/>
      <c r="F165" s="35"/>
      <c r="G165" s="36"/>
      <c r="H165" s="32"/>
      <c r="I165" s="32"/>
      <c r="J165" s="32"/>
    </row>
    <row r="166" spans="1:10" ht="16.5">
      <c r="A166" s="34"/>
      <c r="B166" s="29" t="s">
        <v>153</v>
      </c>
      <c r="C166" s="30"/>
      <c r="D166" s="30"/>
      <c r="E166" s="30"/>
      <c r="F166" s="35"/>
      <c r="G166" s="36"/>
      <c r="H166" s="32"/>
      <c r="I166" s="32"/>
      <c r="J166" s="32"/>
    </row>
    <row r="167" spans="1:10" ht="16.5">
      <c r="A167" s="14">
        <v>1</v>
      </c>
      <c r="B167" s="56" t="s">
        <v>154</v>
      </c>
      <c r="C167" s="20" t="s">
        <v>155</v>
      </c>
      <c r="D167" s="22">
        <v>273</v>
      </c>
      <c r="E167" s="22" t="s">
        <v>78</v>
      </c>
      <c r="F167" s="53">
        <v>75000</v>
      </c>
      <c r="G167" s="23">
        <v>72917</v>
      </c>
      <c r="H167" s="19">
        <f>ROUND(F167/36,0)</f>
        <v>2083</v>
      </c>
      <c r="I167" s="17">
        <f t="shared" ref="I167" si="46">ROUND(G167*13%*29/365,0)</f>
        <v>753</v>
      </c>
      <c r="J167" s="17">
        <f>SUM(H167:I167)</f>
        <v>2836</v>
      </c>
    </row>
    <row r="168" spans="1:10" ht="16.5">
      <c r="A168" s="14"/>
      <c r="B168" s="56" t="s">
        <v>4</v>
      </c>
      <c r="C168" s="20"/>
      <c r="D168" s="22"/>
      <c r="E168" s="22"/>
      <c r="F168" s="22">
        <f>SUM(F167)</f>
        <v>75000</v>
      </c>
      <c r="G168" s="25"/>
      <c r="H168" s="22">
        <f>SUM(H167)</f>
        <v>2083</v>
      </c>
      <c r="I168" s="22">
        <f>SUM(I167)</f>
        <v>753</v>
      </c>
      <c r="J168" s="22">
        <f>SUM(J167)</f>
        <v>2836</v>
      </c>
    </row>
    <row r="169" spans="1:10" ht="16.5">
      <c r="A169" s="14"/>
      <c r="B169" s="29"/>
      <c r="C169" s="30"/>
      <c r="D169" s="30"/>
      <c r="E169" s="30"/>
      <c r="F169" s="35"/>
      <c r="G169" s="36"/>
      <c r="H169" s="32"/>
      <c r="I169" s="32"/>
      <c r="J169" s="32"/>
    </row>
    <row r="170" spans="1:10" ht="16.5">
      <c r="A170" s="14"/>
      <c r="B170" s="29" t="s">
        <v>162</v>
      </c>
      <c r="C170" s="30"/>
      <c r="D170" s="30"/>
      <c r="E170" s="30"/>
      <c r="F170" s="35"/>
      <c r="G170" s="36"/>
      <c r="H170" s="32"/>
      <c r="I170" s="32"/>
      <c r="J170" s="32"/>
    </row>
    <row r="171" spans="1:10" ht="16.5">
      <c r="A171" s="14">
        <v>1</v>
      </c>
      <c r="B171" s="56" t="s">
        <v>163</v>
      </c>
      <c r="C171" s="20" t="s">
        <v>164</v>
      </c>
      <c r="D171" s="22">
        <v>282</v>
      </c>
      <c r="E171" s="22" t="s">
        <v>78</v>
      </c>
      <c r="F171" s="53">
        <v>100000</v>
      </c>
      <c r="G171" s="23">
        <v>100000</v>
      </c>
      <c r="H171" s="19">
        <f>ROUND(F171/36,0)</f>
        <v>2778</v>
      </c>
      <c r="I171" s="17">
        <f>ROUND(G171*13%*22/365,0)</f>
        <v>784</v>
      </c>
      <c r="J171" s="17">
        <f>SUM(H171:I171)</f>
        <v>3562</v>
      </c>
    </row>
    <row r="172" spans="1:10" ht="16.5">
      <c r="A172" s="14"/>
      <c r="C172" s="20" t="s">
        <v>200</v>
      </c>
      <c r="D172" s="22">
        <v>283</v>
      </c>
      <c r="E172" s="22" t="s">
        <v>78</v>
      </c>
      <c r="F172" s="53">
        <v>100000</v>
      </c>
      <c r="G172" s="23">
        <v>100000</v>
      </c>
      <c r="H172" s="19">
        <f>ROUND(F172/36,0)</f>
        <v>2778</v>
      </c>
      <c r="I172" s="17">
        <f>ROUND(G172*13%*22/365,0)</f>
        <v>784</v>
      </c>
      <c r="J172" s="17">
        <f>SUM(H172:I172)</f>
        <v>3562</v>
      </c>
    </row>
    <row r="173" spans="1:10" ht="17.25" thickBot="1">
      <c r="A173" s="14"/>
      <c r="B173" s="56" t="s">
        <v>4</v>
      </c>
      <c r="C173" s="30"/>
      <c r="D173" s="30"/>
      <c r="E173" s="30"/>
      <c r="F173" s="66">
        <f>SUM(F171:F172)</f>
        <v>200000</v>
      </c>
      <c r="G173" s="36"/>
      <c r="H173" s="22">
        <f>SUM(H171:H172)</f>
        <v>5556</v>
      </c>
      <c r="I173" s="32">
        <f>SUM(I171:I172)</f>
        <v>1568</v>
      </c>
      <c r="J173" s="32">
        <f>SUM(J171:J172)</f>
        <v>7124</v>
      </c>
    </row>
    <row r="174" spans="1:10" ht="17.25" thickBot="1">
      <c r="A174" s="34"/>
      <c r="B174" s="51" t="s">
        <v>20</v>
      </c>
      <c r="C174" s="39"/>
      <c r="D174" s="39"/>
      <c r="E174" s="39"/>
      <c r="F174" s="50">
        <f>SUM(F7+F33+F46+F60+F77+F92+F103+F109+F121+F125+F130+F145+F157+F163+F168+F173)</f>
        <v>11002600</v>
      </c>
      <c r="G174" s="50"/>
      <c r="H174" s="50">
        <f>SUM(H7+H33+H46+H60+H77+H92+H103+H109+H121+H125+H130+H145+H157+H163+H168+H173)</f>
        <v>329301</v>
      </c>
      <c r="I174" s="50">
        <f>SUM(I7+I33+I46+I60+I77+I92+I103+I109+I121+I125+I130+I145+I157+I163+I168+I173)</f>
        <v>95680</v>
      </c>
      <c r="J174" s="50">
        <f>SUM(J7+J33+J46+J60+J77+J92+J103+J109+J121+J125+J130+J145+J157+J163+J168+J173)</f>
        <v>424981</v>
      </c>
    </row>
    <row r="175" spans="1:10">
      <c r="B175" s="2"/>
      <c r="C175" s="2"/>
      <c r="D175" s="3"/>
      <c r="E175" s="3"/>
      <c r="F175" s="3"/>
      <c r="G175" s="3"/>
    </row>
    <row r="176" spans="1:10">
      <c r="B176" s="2"/>
      <c r="C176" s="2"/>
      <c r="D176" s="3"/>
      <c r="E176" s="3"/>
      <c r="F176" s="3"/>
      <c r="G176" s="3"/>
    </row>
    <row r="177" spans="2:7" ht="18.75">
      <c r="E177" s="4"/>
      <c r="F177" s="1"/>
      <c r="G177" s="1"/>
    </row>
    <row r="178" spans="2:7">
      <c r="F178" s="1"/>
      <c r="G178" s="1"/>
    </row>
    <row r="180" spans="2:7" ht="16.5">
      <c r="B180" s="30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2" orientation="portrait" horizontalDpi="0" verticalDpi="0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9"/>
  <dimension ref="A1:K186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5703125" customWidth="1"/>
    <col min="5" max="5" width="8.7109375" customWidth="1"/>
    <col min="6" max="6" width="10.7109375" customWidth="1"/>
    <col min="7" max="7" width="8.5703125" customWidth="1"/>
    <col min="8" max="8" width="9.28515625" customWidth="1"/>
    <col min="9" max="9" width="8.140625" customWidth="1"/>
    <col min="10" max="10" width="9.8554687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201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18">
        <v>75000</v>
      </c>
      <c r="G5" s="18">
        <v>60419</v>
      </c>
      <c r="H5" s="19">
        <f>ROUND(F5/36,0)</f>
        <v>2083</v>
      </c>
      <c r="I5" s="17">
        <v>690</v>
      </c>
      <c r="J5" s="17">
        <f>SUM(H5:I5)</f>
        <v>2773</v>
      </c>
    </row>
    <row r="6" spans="1:10" ht="16.5">
      <c r="A6" s="15"/>
      <c r="B6" s="13" t="s">
        <v>4</v>
      </c>
      <c r="C6" s="20"/>
      <c r="D6" s="20"/>
      <c r="E6" s="20"/>
      <c r="F6" s="22">
        <f>SUM(F5)</f>
        <v>75000</v>
      </c>
      <c r="G6" s="21"/>
      <c r="H6" s="22">
        <f>SUM(H5)</f>
        <v>2083</v>
      </c>
      <c r="I6" s="22">
        <f>SUM(I5:I5)</f>
        <v>690</v>
      </c>
      <c r="J6" s="22">
        <f>SUM(J5:J5)</f>
        <v>2773</v>
      </c>
    </row>
    <row r="7" spans="1:10" ht="16.5">
      <c r="A7" s="28"/>
      <c r="B7" s="29"/>
      <c r="C7" s="30"/>
      <c r="D7" s="30"/>
      <c r="E7" s="30"/>
      <c r="F7" s="31"/>
      <c r="G7" s="31"/>
      <c r="H7" s="32"/>
      <c r="I7" s="32"/>
      <c r="J7" s="32"/>
    </row>
    <row r="8" spans="1:10" ht="16.5">
      <c r="A8" s="28"/>
      <c r="B8" s="29"/>
      <c r="C8" s="30"/>
      <c r="D8" s="30"/>
      <c r="E8" s="30"/>
      <c r="F8" s="31"/>
      <c r="G8" s="31"/>
      <c r="H8" s="32"/>
      <c r="I8" s="32"/>
      <c r="J8" s="32"/>
    </row>
    <row r="9" spans="1:10" ht="16.5">
      <c r="A9" s="28"/>
      <c r="B9" s="29" t="s">
        <v>5</v>
      </c>
      <c r="C9" s="30"/>
      <c r="D9" s="30"/>
      <c r="E9" s="30"/>
      <c r="F9" s="31"/>
      <c r="G9" s="31"/>
      <c r="H9" s="33"/>
      <c r="I9" s="34"/>
      <c r="J9" s="34"/>
    </row>
    <row r="10" spans="1:10" ht="15.75">
      <c r="A10" s="15">
        <v>1</v>
      </c>
      <c r="B10" s="14" t="s">
        <v>8</v>
      </c>
      <c r="C10" s="16" t="s">
        <v>28</v>
      </c>
      <c r="D10" s="17">
        <v>108</v>
      </c>
      <c r="E10" s="16" t="s">
        <v>38</v>
      </c>
      <c r="F10" s="18">
        <v>150000</v>
      </c>
      <c r="G10" s="18">
        <v>108330</v>
      </c>
      <c r="H10" s="19">
        <f>ROUND(F10/36,0)</f>
        <v>4167</v>
      </c>
      <c r="I10" s="17">
        <v>1242</v>
      </c>
      <c r="J10" s="17">
        <f>SUM(H10:I10)</f>
        <v>5409</v>
      </c>
    </row>
    <row r="11" spans="1:10" ht="15.75">
      <c r="A11" s="15"/>
      <c r="B11" s="14" t="s">
        <v>8</v>
      </c>
      <c r="C11" s="16" t="s">
        <v>30</v>
      </c>
      <c r="D11" s="17">
        <v>109</v>
      </c>
      <c r="E11" s="16" t="s">
        <v>38</v>
      </c>
      <c r="F11" s="18">
        <v>75000</v>
      </c>
      <c r="G11" s="23">
        <v>54170</v>
      </c>
      <c r="H11" s="19">
        <f>ROUND(F11/36,0)</f>
        <v>2083</v>
      </c>
      <c r="I11" s="17">
        <v>621</v>
      </c>
      <c r="J11" s="17">
        <f t="shared" ref="J11:J31" si="0">SUM(H11:I11)</f>
        <v>2704</v>
      </c>
    </row>
    <row r="12" spans="1:10" ht="15.75">
      <c r="A12" s="15">
        <v>2</v>
      </c>
      <c r="B12" s="14" t="s">
        <v>9</v>
      </c>
      <c r="C12" s="16" t="s">
        <v>31</v>
      </c>
      <c r="D12" s="17">
        <v>122</v>
      </c>
      <c r="E12" s="16" t="s">
        <v>38</v>
      </c>
      <c r="F12" s="18">
        <v>100000</v>
      </c>
      <c r="G12" s="23">
        <v>72220</v>
      </c>
      <c r="H12" s="19">
        <f t="shared" ref="H12:H26" si="1">ROUND(F12/36,0)</f>
        <v>2778</v>
      </c>
      <c r="I12" s="17">
        <v>828</v>
      </c>
      <c r="J12" s="17">
        <f t="shared" si="0"/>
        <v>3606</v>
      </c>
    </row>
    <row r="13" spans="1:10" ht="15.75">
      <c r="A13" s="15"/>
      <c r="B13" s="14" t="s">
        <v>9</v>
      </c>
      <c r="C13" s="16" t="s">
        <v>32</v>
      </c>
      <c r="D13" s="17">
        <v>123</v>
      </c>
      <c r="E13" s="16" t="s">
        <v>38</v>
      </c>
      <c r="F13" s="18">
        <v>100000</v>
      </c>
      <c r="G13" s="23">
        <v>50000</v>
      </c>
      <c r="H13" s="19">
        <f>ROUND(F13/20,0)</f>
        <v>5000</v>
      </c>
      <c r="I13" s="17">
        <v>607</v>
      </c>
      <c r="J13" s="17">
        <f t="shared" si="0"/>
        <v>5607</v>
      </c>
    </row>
    <row r="14" spans="1:10" ht="15.75">
      <c r="A14" s="15"/>
      <c r="B14" s="14" t="s">
        <v>9</v>
      </c>
      <c r="C14" s="16" t="s">
        <v>90</v>
      </c>
      <c r="D14" s="17">
        <v>213</v>
      </c>
      <c r="E14" s="16" t="s">
        <v>38</v>
      </c>
      <c r="F14" s="18">
        <v>90000</v>
      </c>
      <c r="G14" s="23">
        <v>77500</v>
      </c>
      <c r="H14" s="19">
        <f>ROUND(F14/36,0)</f>
        <v>2500</v>
      </c>
      <c r="I14" s="17">
        <v>883</v>
      </c>
      <c r="J14" s="17">
        <f t="shared" si="0"/>
        <v>3383</v>
      </c>
    </row>
    <row r="15" spans="1:10" ht="15.75">
      <c r="A15" s="15">
        <v>3</v>
      </c>
      <c r="B15" s="14" t="s">
        <v>6</v>
      </c>
      <c r="C15" s="16" t="s">
        <v>33</v>
      </c>
      <c r="D15" s="17">
        <v>136</v>
      </c>
      <c r="E15" s="16" t="s">
        <v>38</v>
      </c>
      <c r="F15" s="18">
        <v>45000</v>
      </c>
      <c r="G15" s="23">
        <v>33750</v>
      </c>
      <c r="H15" s="19">
        <f t="shared" si="1"/>
        <v>1250</v>
      </c>
      <c r="I15" s="17">
        <v>386</v>
      </c>
      <c r="J15" s="17">
        <f t="shared" si="0"/>
        <v>1636</v>
      </c>
    </row>
    <row r="16" spans="1:10" ht="15.75">
      <c r="A16" s="15">
        <v>4</v>
      </c>
      <c r="B16" s="14" t="s">
        <v>7</v>
      </c>
      <c r="C16" s="16" t="s">
        <v>34</v>
      </c>
      <c r="D16" s="17">
        <v>143</v>
      </c>
      <c r="E16" s="16" t="s">
        <v>38</v>
      </c>
      <c r="F16" s="18">
        <v>100000</v>
      </c>
      <c r="G16" s="23">
        <v>77776</v>
      </c>
      <c r="H16" s="19">
        <f t="shared" si="1"/>
        <v>2778</v>
      </c>
      <c r="I16" s="17">
        <v>889</v>
      </c>
      <c r="J16" s="17">
        <f t="shared" si="0"/>
        <v>3667</v>
      </c>
    </row>
    <row r="17" spans="1:10" ht="15.75">
      <c r="A17" s="15"/>
      <c r="B17" s="14" t="s">
        <v>7</v>
      </c>
      <c r="C17" s="16" t="s">
        <v>58</v>
      </c>
      <c r="D17" s="17">
        <v>144</v>
      </c>
      <c r="E17" s="16" t="s">
        <v>38</v>
      </c>
      <c r="F17" s="18">
        <v>85000</v>
      </c>
      <c r="G17" s="23">
        <v>66112</v>
      </c>
      <c r="H17" s="19">
        <f t="shared" si="1"/>
        <v>2361</v>
      </c>
      <c r="I17" s="17">
        <v>756</v>
      </c>
      <c r="J17" s="17">
        <f t="shared" si="0"/>
        <v>3117</v>
      </c>
    </row>
    <row r="18" spans="1:10" ht="15.75">
      <c r="A18" s="15"/>
      <c r="B18" s="14" t="s">
        <v>7</v>
      </c>
      <c r="C18" s="16" t="s">
        <v>35</v>
      </c>
      <c r="D18" s="17">
        <v>145</v>
      </c>
      <c r="E18" s="16" t="s">
        <v>38</v>
      </c>
      <c r="F18" s="18">
        <v>90000</v>
      </c>
      <c r="G18" s="23">
        <v>70000</v>
      </c>
      <c r="H18" s="19">
        <f t="shared" si="1"/>
        <v>2500</v>
      </c>
      <c r="I18" s="17">
        <v>800</v>
      </c>
      <c r="J18" s="17">
        <f t="shared" si="0"/>
        <v>3300</v>
      </c>
    </row>
    <row r="19" spans="1:10" ht="15.75">
      <c r="A19" s="15"/>
      <c r="B19" s="14" t="s">
        <v>7</v>
      </c>
      <c r="C19" s="16" t="s">
        <v>36</v>
      </c>
      <c r="D19" s="17">
        <v>146</v>
      </c>
      <c r="E19" s="16" t="s">
        <v>38</v>
      </c>
      <c r="F19" s="18">
        <v>60000</v>
      </c>
      <c r="G19" s="23">
        <v>31768</v>
      </c>
      <c r="H19" s="19">
        <f>ROUND(F19/17,0)</f>
        <v>3529</v>
      </c>
      <c r="I19" s="17">
        <v>390</v>
      </c>
      <c r="J19" s="17">
        <f t="shared" si="0"/>
        <v>3919</v>
      </c>
    </row>
    <row r="20" spans="1:10" ht="15.75">
      <c r="A20" s="15"/>
      <c r="B20" s="14" t="s">
        <v>7</v>
      </c>
      <c r="C20" s="16" t="s">
        <v>168</v>
      </c>
      <c r="D20" s="17">
        <v>293</v>
      </c>
      <c r="E20" s="16" t="s">
        <v>38</v>
      </c>
      <c r="F20" s="18">
        <v>90000</v>
      </c>
      <c r="G20" s="23">
        <v>83794</v>
      </c>
      <c r="H20" s="19">
        <f>ROUND(F20/29,0)</f>
        <v>3103</v>
      </c>
      <c r="I20" s="17">
        <v>959</v>
      </c>
      <c r="J20" s="17">
        <f t="shared" si="0"/>
        <v>4062</v>
      </c>
    </row>
    <row r="21" spans="1:10" ht="15.75">
      <c r="A21" s="15">
        <v>5</v>
      </c>
      <c r="B21" s="14" t="s">
        <v>5</v>
      </c>
      <c r="C21" s="16" t="s">
        <v>142</v>
      </c>
      <c r="D21" s="17">
        <v>257</v>
      </c>
      <c r="E21" s="16" t="s">
        <v>38</v>
      </c>
      <c r="F21" s="18">
        <v>100000</v>
      </c>
      <c r="G21" s="23">
        <v>86668</v>
      </c>
      <c r="H21" s="19">
        <f>ROUND(F21/30,0)</f>
        <v>3333</v>
      </c>
      <c r="I21" s="17">
        <v>994</v>
      </c>
      <c r="J21" s="17">
        <f t="shared" si="0"/>
        <v>4327</v>
      </c>
    </row>
    <row r="22" spans="1:10" ht="15.75">
      <c r="A22" s="15"/>
      <c r="B22" s="14" t="s">
        <v>5</v>
      </c>
      <c r="C22" s="16" t="s">
        <v>143</v>
      </c>
      <c r="D22" s="17">
        <v>258</v>
      </c>
      <c r="E22" s="16" t="s">
        <v>38</v>
      </c>
      <c r="F22" s="18">
        <v>100000</v>
      </c>
      <c r="G22" s="23">
        <v>86668</v>
      </c>
      <c r="H22" s="19">
        <f>ROUND(F22/30,0)</f>
        <v>3333</v>
      </c>
      <c r="I22" s="17">
        <v>994</v>
      </c>
      <c r="J22" s="17">
        <f t="shared" si="0"/>
        <v>4327</v>
      </c>
    </row>
    <row r="23" spans="1:10" ht="15.75">
      <c r="A23" s="15"/>
      <c r="B23" s="14" t="s">
        <v>5</v>
      </c>
      <c r="C23" s="16" t="s">
        <v>159</v>
      </c>
      <c r="D23" s="17">
        <v>275</v>
      </c>
      <c r="E23" s="16" t="s">
        <v>38</v>
      </c>
      <c r="F23" s="18">
        <v>200000</v>
      </c>
      <c r="G23" s="23">
        <v>182354</v>
      </c>
      <c r="H23" s="19">
        <f>ROUND(F23/34,0)</f>
        <v>5882</v>
      </c>
      <c r="I23" s="17">
        <v>2078</v>
      </c>
      <c r="J23" s="17">
        <f t="shared" si="0"/>
        <v>7960</v>
      </c>
    </row>
    <row r="24" spans="1:10" ht="15.75">
      <c r="A24" s="15"/>
      <c r="B24" s="14" t="s">
        <v>5</v>
      </c>
      <c r="C24" s="16" t="s">
        <v>160</v>
      </c>
      <c r="D24" s="17">
        <v>276</v>
      </c>
      <c r="E24" s="16" t="s">
        <v>38</v>
      </c>
      <c r="F24" s="18">
        <v>100000</v>
      </c>
      <c r="G24" s="23">
        <v>91177</v>
      </c>
      <c r="H24" s="19">
        <f>ROUND(F24/34,0)</f>
        <v>2941</v>
      </c>
      <c r="I24" s="17">
        <v>1039</v>
      </c>
      <c r="J24" s="17">
        <f t="shared" si="0"/>
        <v>3980</v>
      </c>
    </row>
    <row r="25" spans="1:10" ht="15.75">
      <c r="A25" s="55"/>
      <c r="B25" s="14" t="s">
        <v>128</v>
      </c>
      <c r="C25" s="16" t="s">
        <v>129</v>
      </c>
      <c r="D25" s="17">
        <v>248</v>
      </c>
      <c r="E25" s="16" t="s">
        <v>38</v>
      </c>
      <c r="F25" s="18">
        <v>100000</v>
      </c>
      <c r="G25" s="23">
        <v>88888</v>
      </c>
      <c r="H25" s="19">
        <f t="shared" si="1"/>
        <v>2778</v>
      </c>
      <c r="I25" s="17">
        <v>1012</v>
      </c>
      <c r="J25" s="17">
        <f t="shared" si="0"/>
        <v>3790</v>
      </c>
    </row>
    <row r="26" spans="1:10" ht="15.75">
      <c r="A26" s="55"/>
      <c r="B26" s="14" t="s">
        <v>128</v>
      </c>
      <c r="C26" s="16" t="s">
        <v>166</v>
      </c>
      <c r="D26" s="17">
        <v>291</v>
      </c>
      <c r="E26" s="16" t="s">
        <v>38</v>
      </c>
      <c r="F26" s="18">
        <v>150000</v>
      </c>
      <c r="G26" s="23">
        <v>141666</v>
      </c>
      <c r="H26" s="19">
        <f t="shared" si="1"/>
        <v>4167</v>
      </c>
      <c r="I26" s="17">
        <v>1610</v>
      </c>
      <c r="J26" s="17">
        <f t="shared" si="0"/>
        <v>5777</v>
      </c>
    </row>
    <row r="27" spans="1:10" ht="15.75">
      <c r="A27" s="55"/>
      <c r="B27" s="14" t="s">
        <v>128</v>
      </c>
      <c r="C27" s="16" t="s">
        <v>167</v>
      </c>
      <c r="D27" s="17">
        <v>292</v>
      </c>
      <c r="E27" s="16" t="s">
        <v>38</v>
      </c>
      <c r="F27" s="18">
        <v>100000</v>
      </c>
      <c r="G27" s="23">
        <v>90910</v>
      </c>
      <c r="H27" s="19">
        <f>ROUND(F27/22,0)</f>
        <v>4545</v>
      </c>
      <c r="I27" s="17">
        <v>1054</v>
      </c>
      <c r="J27" s="17">
        <f t="shared" si="0"/>
        <v>5599</v>
      </c>
    </row>
    <row r="28" spans="1:10" ht="15.75">
      <c r="A28" s="55"/>
      <c r="B28" s="14" t="s">
        <v>128</v>
      </c>
      <c r="C28" s="16" t="s">
        <v>185</v>
      </c>
      <c r="D28" s="17">
        <v>296</v>
      </c>
      <c r="E28" s="16" t="s">
        <v>38</v>
      </c>
      <c r="F28" s="18">
        <v>120000</v>
      </c>
      <c r="G28" s="23">
        <v>109090</v>
      </c>
      <c r="H28" s="19">
        <f>ROUND(F28/22,0)</f>
        <v>5455</v>
      </c>
      <c r="I28" s="17">
        <v>1265</v>
      </c>
      <c r="J28" s="17">
        <f t="shared" si="0"/>
        <v>6720</v>
      </c>
    </row>
    <row r="29" spans="1:10" ht="15.75">
      <c r="A29" s="55"/>
      <c r="B29" s="14" t="s">
        <v>190</v>
      </c>
      <c r="C29" s="16" t="s">
        <v>191</v>
      </c>
      <c r="D29" s="17">
        <v>314</v>
      </c>
      <c r="E29" s="16" t="s">
        <v>38</v>
      </c>
      <c r="F29" s="18">
        <v>115000</v>
      </c>
      <c r="G29" s="23">
        <v>108612</v>
      </c>
      <c r="H29" s="19">
        <f>ROUND(F29/36,0)</f>
        <v>3194</v>
      </c>
      <c r="I29" s="17">
        <v>1234</v>
      </c>
      <c r="J29" s="17">
        <f t="shared" si="0"/>
        <v>4428</v>
      </c>
    </row>
    <row r="30" spans="1:10" ht="15.75">
      <c r="A30" s="55"/>
      <c r="B30" s="14" t="s">
        <v>179</v>
      </c>
      <c r="C30" s="16" t="s">
        <v>180</v>
      </c>
      <c r="D30" s="17">
        <v>304</v>
      </c>
      <c r="E30" s="16" t="s">
        <v>38</v>
      </c>
      <c r="F30" s="18">
        <v>120000</v>
      </c>
      <c r="G30" s="23">
        <v>113334</v>
      </c>
      <c r="H30" s="19">
        <f>ROUND(F30/36,0)</f>
        <v>3333</v>
      </c>
      <c r="I30" s="17">
        <v>1288</v>
      </c>
      <c r="J30" s="17">
        <f t="shared" si="0"/>
        <v>4621</v>
      </c>
    </row>
    <row r="31" spans="1:10" ht="15.75">
      <c r="A31" s="55"/>
      <c r="B31" s="14" t="s">
        <v>179</v>
      </c>
      <c r="C31" s="16" t="s">
        <v>181</v>
      </c>
      <c r="D31" s="17">
        <v>305</v>
      </c>
      <c r="E31" s="16" t="s">
        <v>38</v>
      </c>
      <c r="F31" s="18">
        <v>75000</v>
      </c>
      <c r="G31" s="23">
        <v>70834</v>
      </c>
      <c r="H31" s="19">
        <f>ROUND(F31/36,0)</f>
        <v>2083</v>
      </c>
      <c r="I31" s="17">
        <v>805</v>
      </c>
      <c r="J31" s="17">
        <f t="shared" si="0"/>
        <v>2888</v>
      </c>
    </row>
    <row r="32" spans="1:10" ht="16.5">
      <c r="A32" s="15"/>
      <c r="B32" s="13" t="s">
        <v>4</v>
      </c>
      <c r="C32" s="20"/>
      <c r="D32" s="20"/>
      <c r="E32" s="20"/>
      <c r="F32" s="22">
        <f>SUM(F10:F31)</f>
        <v>2265000</v>
      </c>
      <c r="G32" s="25"/>
      <c r="H32" s="22">
        <f>SUM(H10:H31)</f>
        <v>73093</v>
      </c>
      <c r="I32" s="22">
        <f>SUM(I10:I31)</f>
        <v>21734</v>
      </c>
      <c r="J32" s="22">
        <f>SUM(J10:J31)</f>
        <v>94827</v>
      </c>
    </row>
    <row r="33" spans="1:10" ht="16.5">
      <c r="A33" s="28"/>
      <c r="B33" s="29"/>
      <c r="C33" s="30"/>
      <c r="D33" s="30"/>
      <c r="E33" s="30"/>
      <c r="F33" s="35"/>
      <c r="G33" s="36"/>
      <c r="H33" s="32"/>
      <c r="I33" s="32"/>
      <c r="J33" s="32"/>
    </row>
    <row r="34" spans="1:10" ht="16.5">
      <c r="A34" s="28"/>
      <c r="B34" s="29"/>
      <c r="C34" s="30"/>
      <c r="D34" s="30"/>
      <c r="E34" s="30"/>
      <c r="F34" s="35"/>
      <c r="G34" s="36"/>
      <c r="H34" s="32"/>
      <c r="I34" s="32"/>
      <c r="J34" s="32"/>
    </row>
    <row r="35" spans="1:10" ht="16.5">
      <c r="A35" s="28"/>
      <c r="B35" s="29" t="s">
        <v>10</v>
      </c>
      <c r="C35" s="30"/>
      <c r="D35" s="30"/>
      <c r="E35" s="30"/>
      <c r="F35" s="35"/>
      <c r="G35" s="36"/>
      <c r="H35" s="34"/>
      <c r="I35" s="34"/>
      <c r="J35" s="34"/>
    </row>
    <row r="36" spans="1:10" ht="15.75">
      <c r="A36" s="15">
        <v>1</v>
      </c>
      <c r="B36" s="14" t="s">
        <v>10</v>
      </c>
      <c r="C36" s="16" t="s">
        <v>198</v>
      </c>
      <c r="D36" s="59" t="s">
        <v>70</v>
      </c>
      <c r="E36" s="58" t="s">
        <v>39</v>
      </c>
      <c r="F36" s="60">
        <v>44000</v>
      </c>
      <c r="G36" s="61">
        <v>18489</v>
      </c>
      <c r="H36" s="62">
        <f>ROUND(F36/30,0)</f>
        <v>1467</v>
      </c>
      <c r="I36" s="63">
        <f>ROUND(G36*11.5%*31/365,0)</f>
        <v>181</v>
      </c>
      <c r="J36" s="63">
        <f t="shared" ref="J36:J42" si="2">SUM(H36:I36)</f>
        <v>1648</v>
      </c>
    </row>
    <row r="37" spans="1:10" ht="15.75">
      <c r="A37" s="15"/>
      <c r="B37" s="14" t="s">
        <v>10</v>
      </c>
      <c r="C37" s="16" t="s">
        <v>140</v>
      </c>
      <c r="D37" s="26" t="s">
        <v>141</v>
      </c>
      <c r="E37" s="16" t="s">
        <v>38</v>
      </c>
      <c r="F37" s="18">
        <v>250000</v>
      </c>
      <c r="G37" s="23">
        <v>222224</v>
      </c>
      <c r="H37" s="19">
        <v>6944</v>
      </c>
      <c r="I37" s="17">
        <v>2263</v>
      </c>
      <c r="J37" s="17">
        <f t="shared" si="2"/>
        <v>9207</v>
      </c>
    </row>
    <row r="38" spans="1:10" ht="15.75">
      <c r="A38" s="15">
        <v>2</v>
      </c>
      <c r="B38" s="14" t="s">
        <v>91</v>
      </c>
      <c r="C38" s="16" t="s">
        <v>93</v>
      </c>
      <c r="D38" s="26" t="s">
        <v>95</v>
      </c>
      <c r="E38" s="16" t="s">
        <v>38</v>
      </c>
      <c r="F38" s="18">
        <v>25000</v>
      </c>
      <c r="G38" s="23">
        <v>21530</v>
      </c>
      <c r="H38" s="19">
        <v>694</v>
      </c>
      <c r="I38" s="17">
        <f t="shared" ref="I38:I42" si="3">ROUND(G38*13%*31/365,0)</f>
        <v>238</v>
      </c>
      <c r="J38" s="17">
        <f t="shared" si="2"/>
        <v>932</v>
      </c>
    </row>
    <row r="39" spans="1:10" ht="15.75">
      <c r="A39" s="15">
        <v>3</v>
      </c>
      <c r="B39" s="14" t="s">
        <v>182</v>
      </c>
      <c r="C39" s="16" t="s">
        <v>50</v>
      </c>
      <c r="D39" s="26" t="s">
        <v>183</v>
      </c>
      <c r="E39" s="16" t="s">
        <v>38</v>
      </c>
      <c r="F39" s="18">
        <v>50000</v>
      </c>
      <c r="G39" s="23">
        <v>38627</v>
      </c>
      <c r="H39" s="19">
        <v>1389</v>
      </c>
      <c r="I39" s="17">
        <f t="shared" si="3"/>
        <v>426</v>
      </c>
      <c r="J39" s="17">
        <f t="shared" si="2"/>
        <v>1815</v>
      </c>
    </row>
    <row r="40" spans="1:10" ht="15.75">
      <c r="A40" s="15"/>
      <c r="B40" s="14" t="s">
        <v>182</v>
      </c>
      <c r="C40" s="16" t="s">
        <v>194</v>
      </c>
      <c r="D40" s="26" t="s">
        <v>195</v>
      </c>
      <c r="E40" s="16" t="s">
        <v>38</v>
      </c>
      <c r="F40" s="18">
        <v>120000</v>
      </c>
      <c r="G40" s="23">
        <v>113334</v>
      </c>
      <c r="H40" s="19">
        <v>3333</v>
      </c>
      <c r="I40" s="17">
        <f t="shared" si="3"/>
        <v>1251</v>
      </c>
      <c r="J40" s="17">
        <f t="shared" ref="J40:J41" si="4">SUM(H40:I40)</f>
        <v>4584</v>
      </c>
    </row>
    <row r="41" spans="1:10" ht="15.75">
      <c r="A41" s="15"/>
      <c r="B41" s="14" t="s">
        <v>182</v>
      </c>
      <c r="C41" s="16" t="s">
        <v>202</v>
      </c>
      <c r="D41" s="26" t="s">
        <v>203</v>
      </c>
      <c r="E41" s="16" t="s">
        <v>38</v>
      </c>
      <c r="F41" s="18">
        <v>90000</v>
      </c>
      <c r="G41" s="23">
        <v>87500</v>
      </c>
      <c r="H41" s="19">
        <f t="shared" ref="H41:H42" si="5">ROUND(F41/36,0)</f>
        <v>2500</v>
      </c>
      <c r="I41" s="17">
        <f>ROUND(G41*13%*44/365,0)</f>
        <v>1371</v>
      </c>
      <c r="J41" s="17">
        <f t="shared" si="4"/>
        <v>3871</v>
      </c>
    </row>
    <row r="42" spans="1:10" ht="15.75">
      <c r="A42" s="15">
        <v>3</v>
      </c>
      <c r="B42" s="14" t="s">
        <v>156</v>
      </c>
      <c r="C42" s="16" t="s">
        <v>157</v>
      </c>
      <c r="D42" s="26" t="s">
        <v>158</v>
      </c>
      <c r="E42" s="16" t="s">
        <v>38</v>
      </c>
      <c r="F42" s="18">
        <v>50000</v>
      </c>
      <c r="G42" s="23">
        <v>45833</v>
      </c>
      <c r="H42" s="19">
        <f t="shared" si="5"/>
        <v>1389</v>
      </c>
      <c r="I42" s="17">
        <f t="shared" si="3"/>
        <v>506</v>
      </c>
      <c r="J42" s="17">
        <f t="shared" si="2"/>
        <v>1895</v>
      </c>
    </row>
    <row r="43" spans="1:10" ht="15.75">
      <c r="A43" s="15">
        <v>4</v>
      </c>
      <c r="B43" s="14" t="s">
        <v>120</v>
      </c>
      <c r="C43" s="16" t="s">
        <v>121</v>
      </c>
      <c r="D43" s="26" t="s">
        <v>136</v>
      </c>
      <c r="E43" s="16" t="s">
        <v>38</v>
      </c>
      <c r="F43" s="18">
        <v>100000</v>
      </c>
      <c r="G43" s="23">
        <v>87500</v>
      </c>
      <c r="H43" s="19">
        <f>ROUND(F43/32,0)</f>
        <v>3125</v>
      </c>
      <c r="I43" s="17">
        <v>648</v>
      </c>
      <c r="J43" s="17">
        <f t="shared" ref="J43:J44" si="6">SUM(H43:I43)</f>
        <v>3773</v>
      </c>
    </row>
    <row r="44" spans="1:10" ht="15.75">
      <c r="A44" s="15"/>
      <c r="B44" s="14" t="s">
        <v>120</v>
      </c>
      <c r="C44" s="16" t="s">
        <v>122</v>
      </c>
      <c r="D44" s="26" t="s">
        <v>123</v>
      </c>
      <c r="E44" s="16" t="s">
        <v>38</v>
      </c>
      <c r="F44" s="18">
        <v>90000</v>
      </c>
      <c r="G44" s="23">
        <v>80000</v>
      </c>
      <c r="H44" s="19">
        <f t="shared" ref="H44" si="7">ROUND(F44/36,0)</f>
        <v>2500</v>
      </c>
      <c r="I44" s="17">
        <v>590</v>
      </c>
      <c r="J44" s="17">
        <f t="shared" si="6"/>
        <v>3090</v>
      </c>
    </row>
    <row r="45" spans="1:10" ht="16.5">
      <c r="A45" s="15"/>
      <c r="B45" s="13" t="s">
        <v>4</v>
      </c>
      <c r="C45" s="20"/>
      <c r="D45" s="20"/>
      <c r="E45" s="20"/>
      <c r="F45" s="22">
        <f>SUM(F36:F44)</f>
        <v>819000</v>
      </c>
      <c r="G45" s="25"/>
      <c r="H45" s="22">
        <f>SUM(H36:H44)</f>
        <v>23341</v>
      </c>
      <c r="I45" s="22">
        <f>SUM(I36:I44)</f>
        <v>7474</v>
      </c>
      <c r="J45" s="22">
        <f>SUM(J36:J44)</f>
        <v>30815</v>
      </c>
    </row>
    <row r="46" spans="1:10" ht="16.5">
      <c r="A46" s="28"/>
      <c r="B46" s="29"/>
      <c r="C46" s="30"/>
      <c r="D46" s="30"/>
      <c r="E46" s="30"/>
      <c r="F46" s="35"/>
      <c r="G46" s="36"/>
      <c r="H46" s="32"/>
      <c r="I46" s="32"/>
      <c r="J46" s="32"/>
    </row>
    <row r="47" spans="1:10" ht="16.5">
      <c r="A47" s="28"/>
      <c r="B47" s="29"/>
      <c r="C47" s="30"/>
      <c r="D47" s="30"/>
      <c r="E47" s="30"/>
      <c r="F47" s="35"/>
      <c r="G47" s="36"/>
      <c r="H47" s="32"/>
      <c r="I47" s="32"/>
      <c r="J47" s="32"/>
    </row>
    <row r="48" spans="1:10" ht="16.5">
      <c r="A48" s="28"/>
      <c r="B48" s="29" t="s">
        <v>11</v>
      </c>
      <c r="C48" s="30"/>
      <c r="D48" s="30"/>
      <c r="E48" s="30"/>
      <c r="F48" s="35"/>
      <c r="G48" s="36"/>
      <c r="H48" s="34"/>
      <c r="I48" s="34"/>
      <c r="J48" s="34"/>
    </row>
    <row r="49" spans="1:10" ht="15.75">
      <c r="A49" s="15">
        <v>1</v>
      </c>
      <c r="B49" s="14" t="s">
        <v>12</v>
      </c>
      <c r="C49" s="16" t="s">
        <v>40</v>
      </c>
      <c r="D49" s="19">
        <v>110</v>
      </c>
      <c r="E49" s="16" t="s">
        <v>38</v>
      </c>
      <c r="F49" s="18">
        <v>175000</v>
      </c>
      <c r="G49" s="23">
        <v>126390</v>
      </c>
      <c r="H49" s="19">
        <f t="shared" ref="H49:H56" si="8">ROUND(F49/36,0)</f>
        <v>4861</v>
      </c>
      <c r="I49" s="17">
        <f t="shared" ref="I49:I58" si="9">ROUND(G49*13%*31/365,0)</f>
        <v>1395</v>
      </c>
      <c r="J49" s="17">
        <f t="shared" ref="J49:J56" si="10">SUM(H49:I49)</f>
        <v>6256</v>
      </c>
    </row>
    <row r="50" spans="1:10" ht="15.75">
      <c r="A50" s="15"/>
      <c r="B50" s="14" t="s">
        <v>12</v>
      </c>
      <c r="C50" s="16" t="s">
        <v>41</v>
      </c>
      <c r="D50" s="19">
        <v>111</v>
      </c>
      <c r="E50" s="16" t="s">
        <v>38</v>
      </c>
      <c r="F50" s="18">
        <v>165000</v>
      </c>
      <c r="G50" s="23">
        <v>119170</v>
      </c>
      <c r="H50" s="19">
        <f t="shared" si="8"/>
        <v>4583</v>
      </c>
      <c r="I50" s="17">
        <f t="shared" si="9"/>
        <v>1316</v>
      </c>
      <c r="J50" s="17">
        <f t="shared" si="10"/>
        <v>5899</v>
      </c>
    </row>
    <row r="51" spans="1:10" ht="15.75">
      <c r="A51" s="15">
        <v>2</v>
      </c>
      <c r="B51" s="14" t="s">
        <v>11</v>
      </c>
      <c r="C51" s="16" t="s">
        <v>42</v>
      </c>
      <c r="D51" s="19">
        <v>112</v>
      </c>
      <c r="E51" s="16" t="s">
        <v>38</v>
      </c>
      <c r="F51" s="18">
        <v>125000</v>
      </c>
      <c r="G51" s="23">
        <v>90280</v>
      </c>
      <c r="H51" s="19">
        <f t="shared" si="8"/>
        <v>3472</v>
      </c>
      <c r="I51" s="17">
        <f t="shared" si="9"/>
        <v>997</v>
      </c>
      <c r="J51" s="17">
        <f t="shared" si="10"/>
        <v>4469</v>
      </c>
    </row>
    <row r="52" spans="1:10" ht="15.75">
      <c r="A52" s="15"/>
      <c r="B52" s="14" t="s">
        <v>11</v>
      </c>
      <c r="C52" s="16" t="s">
        <v>43</v>
      </c>
      <c r="D52" s="19">
        <v>113</v>
      </c>
      <c r="E52" s="16" t="s">
        <v>38</v>
      </c>
      <c r="F52" s="18">
        <v>100000</v>
      </c>
      <c r="G52" s="23">
        <v>72220</v>
      </c>
      <c r="H52" s="19">
        <f t="shared" si="8"/>
        <v>2778</v>
      </c>
      <c r="I52" s="17">
        <f t="shared" si="9"/>
        <v>797</v>
      </c>
      <c r="J52" s="17">
        <f t="shared" si="10"/>
        <v>3575</v>
      </c>
    </row>
    <row r="53" spans="1:10" ht="15.75">
      <c r="A53" s="15"/>
      <c r="B53" s="14" t="s">
        <v>11</v>
      </c>
      <c r="C53" s="16" t="s">
        <v>44</v>
      </c>
      <c r="D53" s="19">
        <v>114</v>
      </c>
      <c r="E53" s="16" t="s">
        <v>38</v>
      </c>
      <c r="F53" s="18">
        <v>40000</v>
      </c>
      <c r="G53" s="23">
        <v>21820</v>
      </c>
      <c r="H53" s="19">
        <f>ROUND(F53/22,0)</f>
        <v>1818</v>
      </c>
      <c r="I53" s="17">
        <f t="shared" si="9"/>
        <v>241</v>
      </c>
      <c r="J53" s="17">
        <f t="shared" si="10"/>
        <v>2059</v>
      </c>
    </row>
    <row r="54" spans="1:10" ht="15.75">
      <c r="A54" s="15"/>
      <c r="B54" s="14" t="s">
        <v>11</v>
      </c>
      <c r="C54" s="16" t="s">
        <v>45</v>
      </c>
      <c r="D54" s="19">
        <v>116</v>
      </c>
      <c r="E54" s="16" t="s">
        <v>38</v>
      </c>
      <c r="F54" s="18">
        <v>125000</v>
      </c>
      <c r="G54" s="23">
        <v>90280</v>
      </c>
      <c r="H54" s="19">
        <f>ROUND(F54/36,0)</f>
        <v>3472</v>
      </c>
      <c r="I54" s="17">
        <f t="shared" si="9"/>
        <v>997</v>
      </c>
      <c r="J54" s="17">
        <f>SUM(H54:I54)</f>
        <v>4469</v>
      </c>
    </row>
    <row r="55" spans="1:10" ht="15.75">
      <c r="A55" s="15"/>
      <c r="B55" s="14" t="s">
        <v>11</v>
      </c>
      <c r="C55" s="16" t="s">
        <v>47</v>
      </c>
      <c r="D55" s="19">
        <v>124</v>
      </c>
      <c r="E55" s="16" t="s">
        <v>38</v>
      </c>
      <c r="F55" s="18">
        <v>50000</v>
      </c>
      <c r="G55" s="23">
        <v>36110</v>
      </c>
      <c r="H55" s="19">
        <f>ROUND(F55/36,0)</f>
        <v>1389</v>
      </c>
      <c r="I55" s="17">
        <f t="shared" si="9"/>
        <v>399</v>
      </c>
      <c r="J55" s="17">
        <f>SUM(H55:I55)</f>
        <v>1788</v>
      </c>
    </row>
    <row r="56" spans="1:10" ht="15.75">
      <c r="A56" s="15">
        <v>3</v>
      </c>
      <c r="B56" s="14" t="s">
        <v>13</v>
      </c>
      <c r="C56" s="16" t="s">
        <v>46</v>
      </c>
      <c r="D56" s="19">
        <v>117</v>
      </c>
      <c r="E56" s="16" t="s">
        <v>38</v>
      </c>
      <c r="F56" s="18">
        <v>100000</v>
      </c>
      <c r="G56" s="23">
        <v>72220</v>
      </c>
      <c r="H56" s="19">
        <f t="shared" si="8"/>
        <v>2778</v>
      </c>
      <c r="I56" s="17">
        <f t="shared" si="9"/>
        <v>797</v>
      </c>
      <c r="J56" s="17">
        <f t="shared" si="10"/>
        <v>3575</v>
      </c>
    </row>
    <row r="57" spans="1:10" ht="15.75">
      <c r="A57" s="15">
        <v>4</v>
      </c>
      <c r="B57" s="14" t="s">
        <v>73</v>
      </c>
      <c r="C57" s="16" t="s">
        <v>74</v>
      </c>
      <c r="D57" s="19">
        <v>203</v>
      </c>
      <c r="E57" s="16" t="s">
        <v>38</v>
      </c>
      <c r="F57" s="18">
        <v>95000</v>
      </c>
      <c r="G57" s="23">
        <v>79166</v>
      </c>
      <c r="H57" s="19">
        <f>ROUND(F57/36,0)</f>
        <v>2639</v>
      </c>
      <c r="I57" s="17">
        <f t="shared" si="9"/>
        <v>874</v>
      </c>
      <c r="J57" s="17">
        <f>SUM(H57:I57)</f>
        <v>3513</v>
      </c>
    </row>
    <row r="58" spans="1:10" ht="15.75">
      <c r="A58" s="15"/>
      <c r="B58" s="14" t="s">
        <v>73</v>
      </c>
      <c r="C58" s="16" t="s">
        <v>96</v>
      </c>
      <c r="D58" s="19">
        <v>221</v>
      </c>
      <c r="E58" s="16" t="s">
        <v>38</v>
      </c>
      <c r="F58" s="18">
        <v>100000</v>
      </c>
      <c r="G58" s="23">
        <v>86110</v>
      </c>
      <c r="H58" s="19">
        <f>ROUND(F58/36,0)</f>
        <v>2778</v>
      </c>
      <c r="I58" s="17">
        <f t="shared" si="9"/>
        <v>951</v>
      </c>
      <c r="J58" s="17">
        <f>SUM(H58:I58)</f>
        <v>3729</v>
      </c>
    </row>
    <row r="59" spans="1:10" ht="16.5">
      <c r="A59" s="15"/>
      <c r="B59" s="13" t="s">
        <v>4</v>
      </c>
      <c r="C59" s="20"/>
      <c r="D59" s="20"/>
      <c r="E59" s="20"/>
      <c r="F59" s="22">
        <f>SUM(F49:F58)</f>
        <v>1075000</v>
      </c>
      <c r="G59" s="25"/>
      <c r="H59" s="22">
        <f>SUM(H49:H58)</f>
        <v>30568</v>
      </c>
      <c r="I59" s="22">
        <f>SUM(I49:I58)</f>
        <v>8764</v>
      </c>
      <c r="J59" s="22">
        <f>SUM(J49:J58)</f>
        <v>39332</v>
      </c>
    </row>
    <row r="60" spans="1:10" ht="16.5">
      <c r="A60" s="28"/>
      <c r="B60" s="29"/>
      <c r="C60" s="30"/>
      <c r="D60" s="30"/>
      <c r="E60" s="30"/>
      <c r="F60" s="35"/>
      <c r="G60" s="36"/>
      <c r="H60" s="32"/>
      <c r="I60" s="32"/>
      <c r="J60" s="32"/>
    </row>
    <row r="61" spans="1:10" ht="16.5">
      <c r="A61" s="28"/>
      <c r="B61" s="29"/>
      <c r="C61" s="30"/>
      <c r="D61" s="30"/>
      <c r="E61" s="30"/>
      <c r="F61" s="35"/>
      <c r="G61" s="36"/>
      <c r="H61" s="32"/>
      <c r="I61" s="32"/>
      <c r="J61" s="32"/>
    </row>
    <row r="62" spans="1:10" ht="16.5">
      <c r="A62" s="28"/>
      <c r="B62" s="29" t="s">
        <v>14</v>
      </c>
      <c r="C62" s="30"/>
      <c r="D62" s="30"/>
      <c r="E62" s="30"/>
      <c r="F62" s="35"/>
      <c r="G62" s="36"/>
      <c r="H62" s="34"/>
      <c r="I62" s="34"/>
      <c r="J62" s="34"/>
    </row>
    <row r="63" spans="1:10" ht="15.75">
      <c r="A63" s="15">
        <v>1</v>
      </c>
      <c r="B63" s="14" t="s">
        <v>14</v>
      </c>
      <c r="C63" s="16" t="s">
        <v>48</v>
      </c>
      <c r="D63" s="17">
        <v>138</v>
      </c>
      <c r="E63" s="16" t="s">
        <v>38</v>
      </c>
      <c r="F63" s="18">
        <v>100000</v>
      </c>
      <c r="G63" s="23">
        <v>74998</v>
      </c>
      <c r="H63" s="19">
        <f t="shared" ref="H63:H75" si="11">ROUND(F63/36,0)</f>
        <v>2778</v>
      </c>
      <c r="I63" s="17">
        <f t="shared" ref="I63:I74" si="12">ROUND(G63*13%*31/365,0)</f>
        <v>828</v>
      </c>
      <c r="J63" s="17">
        <f t="shared" ref="J63:J67" si="13">SUM(H63:I63)</f>
        <v>3606</v>
      </c>
    </row>
    <row r="64" spans="1:10" ht="15.75">
      <c r="A64" s="15"/>
      <c r="B64" s="14" t="s">
        <v>14</v>
      </c>
      <c r="C64" s="16" t="s">
        <v>59</v>
      </c>
      <c r="D64" s="17">
        <v>152</v>
      </c>
      <c r="E64" s="16" t="s">
        <v>38</v>
      </c>
      <c r="F64" s="18">
        <v>55000</v>
      </c>
      <c r="G64" s="23">
        <v>42776</v>
      </c>
      <c r="H64" s="19">
        <f t="shared" si="11"/>
        <v>1528</v>
      </c>
      <c r="I64" s="17">
        <f t="shared" si="12"/>
        <v>472</v>
      </c>
      <c r="J64" s="17">
        <f t="shared" si="13"/>
        <v>2000</v>
      </c>
    </row>
    <row r="65" spans="1:10" ht="15.75">
      <c r="A65" s="27">
        <v>2</v>
      </c>
      <c r="B65" s="14" t="s">
        <v>15</v>
      </c>
      <c r="C65" s="16" t="s">
        <v>49</v>
      </c>
      <c r="D65" s="17">
        <v>175</v>
      </c>
      <c r="E65" s="16" t="s">
        <v>38</v>
      </c>
      <c r="F65" s="18">
        <v>75000</v>
      </c>
      <c r="G65" s="23">
        <v>60419</v>
      </c>
      <c r="H65" s="19">
        <f t="shared" si="11"/>
        <v>2083</v>
      </c>
      <c r="I65" s="17">
        <f t="shared" si="12"/>
        <v>667</v>
      </c>
      <c r="J65" s="17">
        <f t="shared" si="13"/>
        <v>2750</v>
      </c>
    </row>
    <row r="66" spans="1:10" ht="15.75">
      <c r="A66" s="15"/>
      <c r="B66" s="14" t="s">
        <v>15</v>
      </c>
      <c r="C66" s="16" t="s">
        <v>51</v>
      </c>
      <c r="D66" s="17">
        <v>177</v>
      </c>
      <c r="E66" s="16" t="s">
        <v>38</v>
      </c>
      <c r="F66" s="18">
        <v>70000</v>
      </c>
      <c r="G66" s="23">
        <v>56392</v>
      </c>
      <c r="H66" s="19">
        <f t="shared" si="11"/>
        <v>1944</v>
      </c>
      <c r="I66" s="17">
        <f t="shared" si="12"/>
        <v>623</v>
      </c>
      <c r="J66" s="17">
        <f t="shared" si="13"/>
        <v>2567</v>
      </c>
    </row>
    <row r="67" spans="1:10" ht="15.75">
      <c r="A67" s="15"/>
      <c r="B67" s="14" t="s">
        <v>15</v>
      </c>
      <c r="C67" s="16" t="s">
        <v>52</v>
      </c>
      <c r="D67" s="17">
        <v>178</v>
      </c>
      <c r="E67" s="16" t="s">
        <v>38</v>
      </c>
      <c r="F67" s="18">
        <v>95000</v>
      </c>
      <c r="G67" s="23">
        <v>76527</v>
      </c>
      <c r="H67" s="19">
        <f t="shared" si="11"/>
        <v>2639</v>
      </c>
      <c r="I67" s="17">
        <f t="shared" si="12"/>
        <v>845</v>
      </c>
      <c r="J67" s="17">
        <f t="shared" si="13"/>
        <v>3484</v>
      </c>
    </row>
    <row r="68" spans="1:10" ht="15.75">
      <c r="A68" s="15">
        <v>3</v>
      </c>
      <c r="B68" s="14" t="s">
        <v>97</v>
      </c>
      <c r="C68" s="16" t="s">
        <v>98</v>
      </c>
      <c r="D68" s="17">
        <v>205</v>
      </c>
      <c r="E68" s="16" t="s">
        <v>38</v>
      </c>
      <c r="F68" s="18">
        <v>100000</v>
      </c>
      <c r="G68" s="23">
        <v>86110</v>
      </c>
      <c r="H68" s="19">
        <f t="shared" si="11"/>
        <v>2778</v>
      </c>
      <c r="I68" s="17">
        <f t="shared" si="12"/>
        <v>951</v>
      </c>
      <c r="J68" s="17">
        <f t="shared" ref="J68:J74" si="14">SUM(H68:I68)</f>
        <v>3729</v>
      </c>
    </row>
    <row r="69" spans="1:10" ht="15.75">
      <c r="A69" s="15"/>
      <c r="B69" s="14" t="s">
        <v>97</v>
      </c>
      <c r="C69" s="16" t="s">
        <v>99</v>
      </c>
      <c r="D69" s="17">
        <v>206</v>
      </c>
      <c r="E69" s="16" t="s">
        <v>38</v>
      </c>
      <c r="F69" s="18">
        <v>130000</v>
      </c>
      <c r="G69" s="23">
        <v>111945</v>
      </c>
      <c r="H69" s="19">
        <f t="shared" si="11"/>
        <v>3611</v>
      </c>
      <c r="I69" s="17">
        <f t="shared" si="12"/>
        <v>1236</v>
      </c>
      <c r="J69" s="17">
        <f t="shared" si="14"/>
        <v>4847</v>
      </c>
    </row>
    <row r="70" spans="1:10" ht="15.75">
      <c r="A70" s="15"/>
      <c r="B70" s="14" t="s">
        <v>97</v>
      </c>
      <c r="C70" s="16" t="s">
        <v>173</v>
      </c>
      <c r="D70" s="17">
        <v>298</v>
      </c>
      <c r="E70" s="16" t="s">
        <v>38</v>
      </c>
      <c r="F70" s="18">
        <v>190000</v>
      </c>
      <c r="G70" s="23">
        <v>179444</v>
      </c>
      <c r="H70" s="19">
        <f t="shared" si="11"/>
        <v>5278</v>
      </c>
      <c r="I70" s="17">
        <f t="shared" si="12"/>
        <v>1981</v>
      </c>
      <c r="J70" s="17">
        <f t="shared" si="14"/>
        <v>7259</v>
      </c>
    </row>
    <row r="71" spans="1:10" ht="15.75">
      <c r="A71" s="15"/>
      <c r="B71" s="14" t="s">
        <v>117</v>
      </c>
      <c r="C71" s="16" t="s">
        <v>118</v>
      </c>
      <c r="D71" s="17">
        <v>242</v>
      </c>
      <c r="E71" s="16" t="s">
        <v>38</v>
      </c>
      <c r="F71" s="18">
        <v>85000</v>
      </c>
      <c r="G71" s="23">
        <v>75556</v>
      </c>
      <c r="H71" s="19">
        <f t="shared" si="11"/>
        <v>2361</v>
      </c>
      <c r="I71" s="17">
        <f t="shared" si="12"/>
        <v>834</v>
      </c>
      <c r="J71" s="17">
        <f t="shared" si="14"/>
        <v>3195</v>
      </c>
    </row>
    <row r="72" spans="1:10" ht="15.75">
      <c r="A72" s="15"/>
      <c r="B72" s="14" t="s">
        <v>117</v>
      </c>
      <c r="C72" s="16" t="s">
        <v>119</v>
      </c>
      <c r="D72" s="17">
        <v>243</v>
      </c>
      <c r="E72" s="16" t="s">
        <v>38</v>
      </c>
      <c r="F72" s="18">
        <v>100000</v>
      </c>
      <c r="G72" s="23">
        <v>88888</v>
      </c>
      <c r="H72" s="19">
        <f t="shared" si="11"/>
        <v>2778</v>
      </c>
      <c r="I72" s="17">
        <f t="shared" si="12"/>
        <v>981</v>
      </c>
      <c r="J72" s="17">
        <f t="shared" si="14"/>
        <v>3759</v>
      </c>
    </row>
    <row r="73" spans="1:10" ht="15.75">
      <c r="A73" s="15"/>
      <c r="B73" s="14" t="s">
        <v>117</v>
      </c>
      <c r="C73" s="16" t="s">
        <v>186</v>
      </c>
      <c r="D73" s="17">
        <v>307</v>
      </c>
      <c r="E73" s="16" t="s">
        <v>38</v>
      </c>
      <c r="F73" s="18">
        <v>190000</v>
      </c>
      <c r="G73" s="23">
        <v>179444</v>
      </c>
      <c r="H73" s="19">
        <f t="shared" si="11"/>
        <v>5278</v>
      </c>
      <c r="I73" s="17">
        <f t="shared" si="12"/>
        <v>1981</v>
      </c>
      <c r="J73" s="17">
        <f t="shared" si="14"/>
        <v>7259</v>
      </c>
    </row>
    <row r="74" spans="1:10" ht="15.75">
      <c r="A74" s="15">
        <v>5</v>
      </c>
      <c r="B74" s="14" t="s">
        <v>130</v>
      </c>
      <c r="C74" s="16" t="s">
        <v>131</v>
      </c>
      <c r="D74" s="17">
        <v>249</v>
      </c>
      <c r="E74" s="16" t="s">
        <v>38</v>
      </c>
      <c r="F74" s="18">
        <v>150000</v>
      </c>
      <c r="G74" s="18">
        <v>133332</v>
      </c>
      <c r="H74" s="19">
        <f t="shared" si="11"/>
        <v>4167</v>
      </c>
      <c r="I74" s="17">
        <f t="shared" si="12"/>
        <v>1472</v>
      </c>
      <c r="J74" s="17">
        <f t="shared" si="14"/>
        <v>5639</v>
      </c>
    </row>
    <row r="75" spans="1:10" ht="15.75">
      <c r="A75" s="15"/>
      <c r="B75" s="14" t="s">
        <v>130</v>
      </c>
      <c r="C75" s="16" t="s">
        <v>197</v>
      </c>
      <c r="D75" s="17">
        <v>319</v>
      </c>
      <c r="E75" s="16" t="s">
        <v>38</v>
      </c>
      <c r="F75" s="18">
        <v>140000</v>
      </c>
      <c r="G75" s="18">
        <v>132222</v>
      </c>
      <c r="H75" s="19">
        <f t="shared" si="11"/>
        <v>3889</v>
      </c>
      <c r="I75" s="17">
        <f>ROUND(G75*13%*31/365,0)</f>
        <v>1460</v>
      </c>
      <c r="J75" s="17">
        <f t="shared" ref="J75" si="15">SUM(H75:I75)</f>
        <v>5349</v>
      </c>
    </row>
    <row r="76" spans="1:10" ht="16.5">
      <c r="A76" s="14"/>
      <c r="B76" s="13" t="s">
        <v>4</v>
      </c>
      <c r="C76" s="20"/>
      <c r="D76" s="20"/>
      <c r="E76" s="20"/>
      <c r="F76" s="22">
        <f>SUM(F63:F75)</f>
        <v>1480000</v>
      </c>
      <c r="G76" s="25"/>
      <c r="H76" s="22">
        <f>SUM(H63:H75)</f>
        <v>41112</v>
      </c>
      <c r="I76" s="22">
        <f>SUM(I63:I75)</f>
        <v>14331</v>
      </c>
      <c r="J76" s="22">
        <f>SUM(J63:J75)</f>
        <v>55443</v>
      </c>
    </row>
    <row r="77" spans="1:10" ht="16.5">
      <c r="A77" s="34"/>
      <c r="B77" s="29"/>
      <c r="C77" s="30"/>
      <c r="D77" s="30"/>
      <c r="E77" s="30"/>
      <c r="F77" s="35"/>
      <c r="G77" s="36"/>
      <c r="H77" s="32"/>
      <c r="I77" s="32"/>
      <c r="J77" s="32"/>
    </row>
    <row r="78" spans="1:10" ht="16.5">
      <c r="A78" s="34"/>
      <c r="B78" s="29"/>
      <c r="C78" s="30"/>
      <c r="D78" s="30"/>
      <c r="E78" s="30"/>
      <c r="F78" s="35"/>
      <c r="G78" s="36"/>
      <c r="H78" s="32"/>
      <c r="I78" s="32"/>
      <c r="J78" s="32"/>
    </row>
    <row r="79" spans="1:10" ht="16.5">
      <c r="A79" s="34"/>
      <c r="B79" s="29" t="s">
        <v>16</v>
      </c>
      <c r="C79" s="30"/>
      <c r="D79" s="30"/>
      <c r="E79" s="30"/>
      <c r="F79" s="35"/>
      <c r="G79" s="36"/>
      <c r="H79" s="32"/>
      <c r="I79" s="32"/>
      <c r="J79" s="32"/>
    </row>
    <row r="80" spans="1:10" ht="15.75">
      <c r="A80" s="14">
        <v>1</v>
      </c>
      <c r="B80" s="14" t="s">
        <v>17</v>
      </c>
      <c r="C80" s="16" t="s">
        <v>69</v>
      </c>
      <c r="D80" s="17">
        <v>142</v>
      </c>
      <c r="E80" s="16" t="s">
        <v>38</v>
      </c>
      <c r="F80" s="18">
        <v>140000</v>
      </c>
      <c r="G80" s="23">
        <v>108888</v>
      </c>
      <c r="H80" s="19">
        <f t="shared" ref="H80:H91" si="16">ROUND(F80/36,0)</f>
        <v>3889</v>
      </c>
      <c r="I80" s="17">
        <f t="shared" ref="I80:I91" si="17">ROUND(G80*13%*31/365,0)</f>
        <v>1202</v>
      </c>
      <c r="J80" s="17">
        <f t="shared" ref="J80:J89" si="18">SUM(H80:I80)</f>
        <v>5091</v>
      </c>
    </row>
    <row r="81" spans="1:10" ht="15.75">
      <c r="A81" s="14"/>
      <c r="B81" s="14" t="s">
        <v>17</v>
      </c>
      <c r="C81" s="16" t="s">
        <v>174</v>
      </c>
      <c r="D81" s="17">
        <v>299</v>
      </c>
      <c r="E81" s="16" t="s">
        <v>38</v>
      </c>
      <c r="F81" s="18">
        <v>200000</v>
      </c>
      <c r="G81" s="23">
        <v>188572</v>
      </c>
      <c r="H81" s="19">
        <f>ROUND(F81/35,0)</f>
        <v>5714</v>
      </c>
      <c r="I81" s="17">
        <f t="shared" si="17"/>
        <v>2082</v>
      </c>
      <c r="J81" s="17">
        <f t="shared" ref="J81:J82" si="19">SUM(H81:I81)</f>
        <v>7796</v>
      </c>
    </row>
    <row r="82" spans="1:10" ht="15.75">
      <c r="A82" s="14">
        <v>2</v>
      </c>
      <c r="B82" s="14" t="s">
        <v>187</v>
      </c>
      <c r="C82" s="16" t="s">
        <v>188</v>
      </c>
      <c r="D82" s="17">
        <v>312</v>
      </c>
      <c r="E82" s="16" t="s">
        <v>38</v>
      </c>
      <c r="F82" s="18">
        <v>135000</v>
      </c>
      <c r="G82" s="23">
        <v>127500</v>
      </c>
      <c r="H82" s="19">
        <f>ROUND(F82/36,0)</f>
        <v>3750</v>
      </c>
      <c r="I82" s="17">
        <f t="shared" si="17"/>
        <v>1408</v>
      </c>
      <c r="J82" s="17">
        <f t="shared" si="19"/>
        <v>5158</v>
      </c>
    </row>
    <row r="83" spans="1:10" ht="15.75">
      <c r="A83" s="14">
        <v>3</v>
      </c>
      <c r="B83" s="14" t="s">
        <v>62</v>
      </c>
      <c r="C83" s="16" t="s">
        <v>61</v>
      </c>
      <c r="D83" s="17">
        <v>188</v>
      </c>
      <c r="E83" s="16" t="s">
        <v>38</v>
      </c>
      <c r="F83" s="18">
        <v>100000</v>
      </c>
      <c r="G83" s="23">
        <v>83332</v>
      </c>
      <c r="H83" s="19">
        <f t="shared" si="16"/>
        <v>2778</v>
      </c>
      <c r="I83" s="17">
        <f t="shared" si="17"/>
        <v>920</v>
      </c>
      <c r="J83" s="17">
        <f t="shared" si="18"/>
        <v>3698</v>
      </c>
    </row>
    <row r="84" spans="1:10" ht="15.75">
      <c r="A84" s="14"/>
      <c r="B84" s="14" t="s">
        <v>62</v>
      </c>
      <c r="C84" s="16" t="s">
        <v>63</v>
      </c>
      <c r="D84" s="17">
        <v>189</v>
      </c>
      <c r="E84" s="16" t="s">
        <v>38</v>
      </c>
      <c r="F84" s="18">
        <v>100000</v>
      </c>
      <c r="G84" s="23">
        <v>83332</v>
      </c>
      <c r="H84" s="19">
        <f t="shared" si="16"/>
        <v>2778</v>
      </c>
      <c r="I84" s="17">
        <f t="shared" si="17"/>
        <v>920</v>
      </c>
      <c r="J84" s="17">
        <f t="shared" si="18"/>
        <v>3698</v>
      </c>
    </row>
    <row r="85" spans="1:10" ht="15.75">
      <c r="A85" s="14"/>
      <c r="B85" s="14" t="s">
        <v>62</v>
      </c>
      <c r="C85" s="16" t="s">
        <v>64</v>
      </c>
      <c r="D85" s="17">
        <v>193</v>
      </c>
      <c r="E85" s="16" t="s">
        <v>38</v>
      </c>
      <c r="F85" s="18">
        <v>40000</v>
      </c>
      <c r="G85" s="23">
        <v>33334</v>
      </c>
      <c r="H85" s="19">
        <f t="shared" si="16"/>
        <v>1111</v>
      </c>
      <c r="I85" s="17">
        <f t="shared" si="17"/>
        <v>368</v>
      </c>
      <c r="J85" s="17">
        <f t="shared" si="18"/>
        <v>1479</v>
      </c>
    </row>
    <row r="86" spans="1:10" ht="15.75">
      <c r="A86" s="14"/>
      <c r="B86" s="14" t="s">
        <v>62</v>
      </c>
      <c r="C86" s="16" t="s">
        <v>206</v>
      </c>
      <c r="D86" s="17">
        <v>324</v>
      </c>
      <c r="E86" s="16" t="s">
        <v>38</v>
      </c>
      <c r="F86" s="18">
        <v>110000</v>
      </c>
      <c r="G86" s="23">
        <v>106944</v>
      </c>
      <c r="H86" s="19">
        <f t="shared" si="16"/>
        <v>3056</v>
      </c>
      <c r="I86" s="17">
        <f>ROUND(G86*13%*36/365,0)</f>
        <v>1371</v>
      </c>
      <c r="J86" s="17">
        <f t="shared" si="18"/>
        <v>4427</v>
      </c>
    </row>
    <row r="87" spans="1:10" ht="15.75">
      <c r="A87" s="14"/>
      <c r="B87" s="14" t="s">
        <v>62</v>
      </c>
      <c r="C87" s="16" t="s">
        <v>65</v>
      </c>
      <c r="D87" s="17">
        <v>194</v>
      </c>
      <c r="E87" s="16" t="s">
        <v>38</v>
      </c>
      <c r="F87" s="18">
        <v>60000</v>
      </c>
      <c r="G87" s="23">
        <v>49998</v>
      </c>
      <c r="H87" s="19">
        <f t="shared" si="16"/>
        <v>1667</v>
      </c>
      <c r="I87" s="17">
        <f t="shared" si="17"/>
        <v>552</v>
      </c>
      <c r="J87" s="17">
        <f t="shared" si="18"/>
        <v>2219</v>
      </c>
    </row>
    <row r="88" spans="1:10" ht="15.75">
      <c r="A88" s="14">
        <v>4</v>
      </c>
      <c r="B88" s="14" t="s">
        <v>66</v>
      </c>
      <c r="C88" s="16" t="s">
        <v>67</v>
      </c>
      <c r="D88" s="17">
        <v>195</v>
      </c>
      <c r="E88" s="16" t="s">
        <v>38</v>
      </c>
      <c r="F88" s="18">
        <v>100000</v>
      </c>
      <c r="G88" s="23">
        <v>76000</v>
      </c>
      <c r="H88" s="19">
        <f>ROUND(F88/25,0)</f>
        <v>4000</v>
      </c>
      <c r="I88" s="17">
        <f t="shared" si="17"/>
        <v>839</v>
      </c>
      <c r="J88" s="17">
        <f t="shared" si="18"/>
        <v>4839</v>
      </c>
    </row>
    <row r="89" spans="1:10" ht="15.75">
      <c r="A89" s="14"/>
      <c r="B89" s="14" t="s">
        <v>66</v>
      </c>
      <c r="C89" s="16" t="s">
        <v>68</v>
      </c>
      <c r="D89" s="17">
        <v>196</v>
      </c>
      <c r="E89" s="16" t="s">
        <v>38</v>
      </c>
      <c r="F89" s="18">
        <v>45000</v>
      </c>
      <c r="G89" s="23">
        <v>37500</v>
      </c>
      <c r="H89" s="19">
        <f t="shared" si="16"/>
        <v>1250</v>
      </c>
      <c r="I89" s="17">
        <f t="shared" si="17"/>
        <v>414</v>
      </c>
      <c r="J89" s="17">
        <f t="shared" si="18"/>
        <v>1664</v>
      </c>
    </row>
    <row r="90" spans="1:10" ht="15.75">
      <c r="A90" s="14"/>
      <c r="B90" s="14" t="s">
        <v>66</v>
      </c>
      <c r="C90" s="16" t="s">
        <v>189</v>
      </c>
      <c r="D90" s="17">
        <v>313</v>
      </c>
      <c r="E90" s="16" t="s">
        <v>38</v>
      </c>
      <c r="F90" s="18">
        <v>195000</v>
      </c>
      <c r="G90" s="23">
        <v>184166</v>
      </c>
      <c r="H90" s="19">
        <f t="shared" si="16"/>
        <v>5417</v>
      </c>
      <c r="I90" s="17">
        <f t="shared" si="17"/>
        <v>2033</v>
      </c>
      <c r="J90" s="17">
        <f t="shared" ref="J90:J91" si="20">SUM(H90:I90)</f>
        <v>7450</v>
      </c>
    </row>
    <row r="91" spans="1:10" ht="15.75">
      <c r="A91" s="14">
        <v>5</v>
      </c>
      <c r="B91" s="14" t="s">
        <v>100</v>
      </c>
      <c r="C91" s="16" t="s">
        <v>101</v>
      </c>
      <c r="D91" s="17">
        <v>214</v>
      </c>
      <c r="E91" s="16" t="s">
        <v>38</v>
      </c>
      <c r="F91" s="18">
        <v>100000</v>
      </c>
      <c r="G91" s="23">
        <v>86110</v>
      </c>
      <c r="H91" s="19">
        <f t="shared" si="16"/>
        <v>2778</v>
      </c>
      <c r="I91" s="17">
        <f t="shared" si="17"/>
        <v>951</v>
      </c>
      <c r="J91" s="17">
        <f t="shared" si="20"/>
        <v>3729</v>
      </c>
    </row>
    <row r="92" spans="1:10" ht="16.5">
      <c r="A92" s="27"/>
      <c r="B92" s="13" t="s">
        <v>4</v>
      </c>
      <c r="C92" s="20"/>
      <c r="D92" s="20"/>
      <c r="E92" s="20"/>
      <c r="F92" s="22">
        <f>SUM(F80:F91)</f>
        <v>1325000</v>
      </c>
      <c r="G92" s="25"/>
      <c r="H92" s="22">
        <f>SUM(H80:H91)</f>
        <v>38188</v>
      </c>
      <c r="I92" s="22">
        <f>SUM(I80:I91)</f>
        <v>13060</v>
      </c>
      <c r="J92" s="22">
        <f>SUM(J80:J91)</f>
        <v>51248</v>
      </c>
    </row>
    <row r="93" spans="1:10" ht="16.5">
      <c r="A93" s="37"/>
      <c r="B93" s="29"/>
      <c r="C93" s="30"/>
      <c r="D93" s="30"/>
      <c r="E93" s="30"/>
      <c r="F93" s="35"/>
      <c r="G93" s="36"/>
      <c r="H93" s="32"/>
      <c r="I93" s="32"/>
      <c r="J93" s="32"/>
    </row>
    <row r="94" spans="1:10" ht="16.5">
      <c r="A94" s="37"/>
      <c r="B94" s="29"/>
      <c r="C94" s="30"/>
      <c r="D94" s="30"/>
      <c r="E94" s="30"/>
      <c r="F94" s="35"/>
      <c r="G94" s="36"/>
      <c r="H94" s="32"/>
      <c r="I94" s="32"/>
      <c r="J94" s="32"/>
    </row>
    <row r="95" spans="1:10" ht="16.5">
      <c r="A95" s="37"/>
      <c r="B95" s="29" t="s">
        <v>18</v>
      </c>
      <c r="C95" s="30"/>
      <c r="D95" s="30"/>
      <c r="E95" s="30"/>
      <c r="F95" s="35"/>
      <c r="G95" s="36"/>
      <c r="H95" s="34"/>
      <c r="I95" s="34"/>
      <c r="J95" s="34"/>
    </row>
    <row r="96" spans="1:10" ht="15.75">
      <c r="A96" s="27">
        <v>1</v>
      </c>
      <c r="B96" s="14" t="s">
        <v>19</v>
      </c>
      <c r="C96" s="16" t="s">
        <v>60</v>
      </c>
      <c r="D96" s="17">
        <v>153</v>
      </c>
      <c r="E96" s="16" t="s">
        <v>38</v>
      </c>
      <c r="F96" s="23">
        <v>55000</v>
      </c>
      <c r="G96" s="23">
        <v>33000</v>
      </c>
      <c r="H96" s="19">
        <f>ROUND(F96/20,0)</f>
        <v>2750</v>
      </c>
      <c r="I96" s="17">
        <f t="shared" ref="I96:I102" si="21">ROUND(G96*13%*31/365,0)</f>
        <v>364</v>
      </c>
      <c r="J96" s="17">
        <f>SUM(H96:I96)</f>
        <v>3114</v>
      </c>
    </row>
    <row r="97" spans="1:11" ht="15.75">
      <c r="A97" s="27"/>
      <c r="B97" s="14" t="s">
        <v>19</v>
      </c>
      <c r="C97" s="16" t="s">
        <v>54</v>
      </c>
      <c r="D97" s="17">
        <v>154</v>
      </c>
      <c r="E97" s="16" t="s">
        <v>38</v>
      </c>
      <c r="F97" s="23">
        <v>85000</v>
      </c>
      <c r="G97" s="23">
        <v>54088</v>
      </c>
      <c r="H97" s="19">
        <f>ROUND(F97/22,0)</f>
        <v>3864</v>
      </c>
      <c r="I97" s="17">
        <f t="shared" si="21"/>
        <v>597</v>
      </c>
      <c r="J97" s="17">
        <f>SUM(H97:I97)</f>
        <v>4461</v>
      </c>
    </row>
    <row r="98" spans="1:11" ht="15.75">
      <c r="A98" s="27">
        <v>2</v>
      </c>
      <c r="B98" s="14" t="s">
        <v>18</v>
      </c>
      <c r="C98" s="16" t="s">
        <v>192</v>
      </c>
      <c r="D98" s="17">
        <v>315</v>
      </c>
      <c r="E98" s="16" t="s">
        <v>38</v>
      </c>
      <c r="F98" s="23">
        <v>100000</v>
      </c>
      <c r="G98" s="23">
        <v>94444</v>
      </c>
      <c r="H98" s="19">
        <f>ROUND(F98/36,0)</f>
        <v>2778</v>
      </c>
      <c r="I98" s="17">
        <f t="shared" si="21"/>
        <v>1043</v>
      </c>
      <c r="J98" s="17">
        <f>SUM(H98:I98)</f>
        <v>3821</v>
      </c>
    </row>
    <row r="99" spans="1:11" ht="15.75">
      <c r="A99" s="27"/>
      <c r="B99" s="14" t="s">
        <v>18</v>
      </c>
      <c r="C99" s="16" t="s">
        <v>193</v>
      </c>
      <c r="D99" s="17">
        <v>316</v>
      </c>
      <c r="E99" s="16" t="s">
        <v>38</v>
      </c>
      <c r="F99" s="23">
        <v>65000</v>
      </c>
      <c r="G99" s="23">
        <v>61388</v>
      </c>
      <c r="H99" s="19">
        <f>ROUND(F99/36,0)</f>
        <v>1806</v>
      </c>
      <c r="I99" s="17">
        <f t="shared" si="21"/>
        <v>678</v>
      </c>
      <c r="J99" s="17">
        <f>SUM(H99:I99)</f>
        <v>2484</v>
      </c>
    </row>
    <row r="100" spans="1:11" ht="15.75">
      <c r="A100" s="27">
        <v>3</v>
      </c>
      <c r="B100" s="14" t="s">
        <v>71</v>
      </c>
      <c r="C100" s="16" t="s">
        <v>196</v>
      </c>
      <c r="D100" s="17">
        <v>318</v>
      </c>
      <c r="E100" s="16" t="s">
        <v>38</v>
      </c>
      <c r="F100" s="23">
        <v>40000</v>
      </c>
      <c r="G100" s="23">
        <v>36924</v>
      </c>
      <c r="H100" s="19">
        <f>ROUND(F100/26,0)</f>
        <v>1538</v>
      </c>
      <c r="I100" s="17">
        <f t="shared" si="21"/>
        <v>408</v>
      </c>
      <c r="J100" s="17">
        <f>SUM(H100:I100)</f>
        <v>1946</v>
      </c>
    </row>
    <row r="101" spans="1:11" ht="15.75">
      <c r="A101" s="27"/>
      <c r="B101" s="14" t="s">
        <v>71</v>
      </c>
      <c r="C101" s="16" t="s">
        <v>72</v>
      </c>
      <c r="D101" s="17">
        <v>197</v>
      </c>
      <c r="E101" s="16" t="s">
        <v>38</v>
      </c>
      <c r="F101" s="23">
        <v>90000</v>
      </c>
      <c r="G101" s="23">
        <v>28297</v>
      </c>
      <c r="H101" s="19">
        <v>976</v>
      </c>
      <c r="I101" s="17">
        <f t="shared" si="21"/>
        <v>312</v>
      </c>
      <c r="J101" s="17">
        <f t="shared" ref="J101:J102" si="22">SUM(H101:I101)</f>
        <v>1288</v>
      </c>
    </row>
    <row r="102" spans="1:11" ht="15.75">
      <c r="A102" s="27"/>
      <c r="B102" s="14" t="s">
        <v>71</v>
      </c>
      <c r="C102" s="16" t="s">
        <v>172</v>
      </c>
      <c r="D102" s="17">
        <v>297</v>
      </c>
      <c r="E102" s="16" t="s">
        <v>38</v>
      </c>
      <c r="F102" s="23">
        <v>90000</v>
      </c>
      <c r="G102" s="23">
        <v>83076</v>
      </c>
      <c r="H102" s="19">
        <f>ROUND(F102/26,0)</f>
        <v>3462</v>
      </c>
      <c r="I102" s="17">
        <f t="shared" si="21"/>
        <v>917</v>
      </c>
      <c r="J102" s="17">
        <f t="shared" si="22"/>
        <v>4379</v>
      </c>
    </row>
    <row r="103" spans="1:11" ht="16.5">
      <c r="A103" s="14"/>
      <c r="B103" s="13" t="s">
        <v>4</v>
      </c>
      <c r="C103" s="20"/>
      <c r="D103" s="20"/>
      <c r="E103" s="20"/>
      <c r="F103" s="22">
        <f>SUM(F96:F102)</f>
        <v>525000</v>
      </c>
      <c r="G103" s="25"/>
      <c r="H103" s="22">
        <f>SUM(H96:H102)</f>
        <v>17174</v>
      </c>
      <c r="I103" s="22">
        <f>SUM(I96:I102)</f>
        <v>4319</v>
      </c>
      <c r="J103" s="22">
        <f>SUM(J96:J102)</f>
        <v>21493</v>
      </c>
    </row>
    <row r="104" spans="1:11" ht="16.5">
      <c r="A104" s="34"/>
      <c r="B104" s="29"/>
      <c r="C104" s="30"/>
      <c r="D104" s="30"/>
      <c r="E104" s="30"/>
      <c r="F104" s="35"/>
      <c r="G104" s="36"/>
      <c r="H104" s="32"/>
      <c r="I104" s="32"/>
      <c r="J104" s="32"/>
    </row>
    <row r="105" spans="1:11" ht="16.5">
      <c r="A105" s="34"/>
      <c r="B105" s="29"/>
      <c r="C105" s="30"/>
      <c r="D105" s="30"/>
      <c r="E105" s="30"/>
      <c r="F105" s="35"/>
      <c r="G105" s="36"/>
      <c r="H105" s="32"/>
      <c r="I105" s="32"/>
      <c r="J105" s="32"/>
    </row>
    <row r="106" spans="1:11" ht="16.5">
      <c r="A106" s="34"/>
      <c r="B106" s="29" t="s">
        <v>75</v>
      </c>
      <c r="C106" s="30"/>
      <c r="D106" s="30"/>
      <c r="E106" s="30"/>
      <c r="F106" s="35"/>
      <c r="G106" s="36"/>
      <c r="H106" s="32"/>
      <c r="I106" s="32"/>
      <c r="J106" s="32"/>
    </row>
    <row r="107" spans="1:11" ht="15.75">
      <c r="A107" s="14">
        <v>1</v>
      </c>
      <c r="B107" s="14" t="s">
        <v>76</v>
      </c>
      <c r="C107" s="16" t="s">
        <v>77</v>
      </c>
      <c r="D107" s="52">
        <v>190</v>
      </c>
      <c r="E107" s="16" t="s">
        <v>78</v>
      </c>
      <c r="F107" s="53">
        <v>90000</v>
      </c>
      <c r="G107" s="23">
        <v>75000</v>
      </c>
      <c r="H107" s="19">
        <f>ROUND(F107/36,0)</f>
        <v>2500</v>
      </c>
      <c r="I107" s="17">
        <f t="shared" ref="I107:I108" si="23">ROUND(G107*13%*31/365,0)</f>
        <v>828</v>
      </c>
      <c r="J107" s="17">
        <f>SUM(H107:I107)</f>
        <v>3328</v>
      </c>
      <c r="K107" s="5"/>
    </row>
    <row r="108" spans="1:11" ht="15.75">
      <c r="A108" s="14"/>
      <c r="B108" s="14" t="s">
        <v>76</v>
      </c>
      <c r="C108" s="16" t="s">
        <v>102</v>
      </c>
      <c r="D108" s="52">
        <v>215</v>
      </c>
      <c r="E108" s="16" t="s">
        <v>78</v>
      </c>
      <c r="F108" s="53">
        <v>75000</v>
      </c>
      <c r="G108" s="23">
        <v>64585</v>
      </c>
      <c r="H108" s="19">
        <f>ROUND(F108/36,0)</f>
        <v>2083</v>
      </c>
      <c r="I108" s="17">
        <f t="shared" si="23"/>
        <v>713</v>
      </c>
      <c r="J108" s="17">
        <f>SUM(H108:I108)</f>
        <v>2796</v>
      </c>
      <c r="K108" s="5"/>
    </row>
    <row r="109" spans="1:11" ht="16.5">
      <c r="A109" s="14"/>
      <c r="B109" s="13" t="s">
        <v>4</v>
      </c>
      <c r="C109" s="20"/>
      <c r="D109" s="46"/>
      <c r="E109" s="20"/>
      <c r="F109" s="22">
        <f>SUM(F107:F108)</f>
        <v>165000</v>
      </c>
      <c r="G109" s="25"/>
      <c r="H109" s="22">
        <f>SUM(H107:H108)</f>
        <v>4583</v>
      </c>
      <c r="I109" s="22">
        <f>SUM(I107:I108)</f>
        <v>1541</v>
      </c>
      <c r="J109" s="22">
        <f>SUM(J107:J108)</f>
        <v>6124</v>
      </c>
      <c r="K109" s="5"/>
    </row>
    <row r="110" spans="1:11" ht="16.5">
      <c r="A110" s="34"/>
      <c r="B110" s="29"/>
      <c r="C110" s="30"/>
      <c r="D110" s="48"/>
      <c r="E110" s="30"/>
      <c r="F110" s="49"/>
      <c r="G110" s="36"/>
      <c r="H110" s="32"/>
      <c r="I110" s="32"/>
      <c r="J110" s="32"/>
      <c r="K110" s="5"/>
    </row>
    <row r="111" spans="1:11" ht="16.5">
      <c r="A111" s="34"/>
      <c r="B111" s="29"/>
      <c r="C111" s="30"/>
      <c r="D111" s="48"/>
      <c r="E111" s="30"/>
      <c r="F111" s="49"/>
      <c r="G111" s="36"/>
      <c r="H111" s="32"/>
      <c r="I111" s="32"/>
      <c r="J111" s="32"/>
      <c r="K111" s="5"/>
    </row>
    <row r="112" spans="1:11" ht="16.5">
      <c r="A112" s="34"/>
      <c r="B112" s="29" t="s">
        <v>79</v>
      </c>
      <c r="C112" s="30"/>
      <c r="D112" s="48"/>
      <c r="E112" s="30"/>
      <c r="F112" s="49"/>
      <c r="G112" s="36"/>
      <c r="H112" s="32"/>
      <c r="I112" s="32"/>
      <c r="J112" s="32"/>
      <c r="K112" s="5"/>
    </row>
    <row r="113" spans="1:11" ht="15.75">
      <c r="A113" s="14">
        <v>1</v>
      </c>
      <c r="B113" s="14" t="s">
        <v>79</v>
      </c>
      <c r="C113" s="16" t="s">
        <v>80</v>
      </c>
      <c r="D113" s="52">
        <v>191</v>
      </c>
      <c r="E113" s="16" t="s">
        <v>78</v>
      </c>
      <c r="F113" s="53">
        <v>100000</v>
      </c>
      <c r="G113" s="23">
        <v>82354</v>
      </c>
      <c r="H113" s="19">
        <f>ROUND(F113/34,0)</f>
        <v>2941</v>
      </c>
      <c r="I113" s="17">
        <f t="shared" ref="I113:I121" si="24">ROUND(G113*13%*31/365,0)</f>
        <v>909</v>
      </c>
      <c r="J113" s="17">
        <f t="shared" ref="J113:J121" si="25">SUM(H113:I113)</f>
        <v>3850</v>
      </c>
      <c r="K113" s="5"/>
    </row>
    <row r="114" spans="1:11" ht="15.75">
      <c r="A114" s="14"/>
      <c r="B114" s="14" t="s">
        <v>79</v>
      </c>
      <c r="C114" s="16" t="s">
        <v>104</v>
      </c>
      <c r="D114" s="52">
        <v>216</v>
      </c>
      <c r="E114" s="16" t="s">
        <v>78</v>
      </c>
      <c r="F114" s="53">
        <v>75000</v>
      </c>
      <c r="G114" s="23">
        <v>64585</v>
      </c>
      <c r="H114" s="19">
        <f>ROUND(F114/36,0)</f>
        <v>2083</v>
      </c>
      <c r="I114" s="17">
        <f t="shared" si="24"/>
        <v>713</v>
      </c>
      <c r="J114" s="17">
        <f t="shared" si="25"/>
        <v>2796</v>
      </c>
      <c r="K114" s="5"/>
    </row>
    <row r="115" spans="1:11" ht="15.75">
      <c r="A115" s="14"/>
      <c r="B115" s="14" t="s">
        <v>79</v>
      </c>
      <c r="C115" s="16" t="s">
        <v>124</v>
      </c>
      <c r="D115" s="52">
        <v>246</v>
      </c>
      <c r="E115" s="16" t="s">
        <v>78</v>
      </c>
      <c r="F115" s="53">
        <v>75000</v>
      </c>
      <c r="G115" s="23">
        <v>66668</v>
      </c>
      <c r="H115" s="19">
        <f>ROUND(F115/36,0)</f>
        <v>2083</v>
      </c>
      <c r="I115" s="17">
        <f t="shared" si="24"/>
        <v>736</v>
      </c>
      <c r="J115" s="17">
        <f t="shared" si="25"/>
        <v>2819</v>
      </c>
      <c r="K115" s="5"/>
    </row>
    <row r="116" spans="1:11" ht="15.75">
      <c r="A116" s="68">
        <v>2</v>
      </c>
      <c r="B116" s="14" t="s">
        <v>211</v>
      </c>
      <c r="C116" s="16" t="s">
        <v>92</v>
      </c>
      <c r="D116" s="26" t="s">
        <v>94</v>
      </c>
      <c r="E116" s="16" t="s">
        <v>38</v>
      </c>
      <c r="F116" s="18">
        <v>100000</v>
      </c>
      <c r="G116" s="23">
        <v>80000</v>
      </c>
      <c r="H116" s="19">
        <f>ROUND(F116/25,0)</f>
        <v>4000</v>
      </c>
      <c r="I116" s="17">
        <f>ROUND(G116*13%*31/365,0)</f>
        <v>883</v>
      </c>
      <c r="J116" s="17">
        <f>SUM(H116:I116)</f>
        <v>4883</v>
      </c>
      <c r="K116" s="5"/>
    </row>
    <row r="117" spans="1:11" ht="15.75">
      <c r="A117" s="14">
        <v>3</v>
      </c>
      <c r="B117" s="14" t="s">
        <v>103</v>
      </c>
      <c r="C117" s="16" t="s">
        <v>107</v>
      </c>
      <c r="D117" s="52">
        <v>217</v>
      </c>
      <c r="E117" s="16" t="s">
        <v>78</v>
      </c>
      <c r="F117" s="53">
        <v>100000</v>
      </c>
      <c r="G117" s="23">
        <v>82571</v>
      </c>
      <c r="H117" s="19">
        <f>ROUND(F117/36,0)</f>
        <v>2778</v>
      </c>
      <c r="I117" s="17">
        <f t="shared" si="24"/>
        <v>912</v>
      </c>
      <c r="J117" s="17">
        <f t="shared" si="25"/>
        <v>3690</v>
      </c>
      <c r="K117" s="5"/>
    </row>
    <row r="118" spans="1:11" ht="15.75">
      <c r="A118" s="14"/>
      <c r="B118" s="14" t="s">
        <v>103</v>
      </c>
      <c r="C118" s="16" t="s">
        <v>105</v>
      </c>
      <c r="D118" s="52">
        <v>218</v>
      </c>
      <c r="E118" s="16" t="s">
        <v>78</v>
      </c>
      <c r="F118" s="53">
        <v>100000</v>
      </c>
      <c r="G118" s="23">
        <v>82571</v>
      </c>
      <c r="H118" s="19">
        <f t="shared" ref="H118:H121" si="26">ROUND(F118/36,0)</f>
        <v>2778</v>
      </c>
      <c r="I118" s="17">
        <f t="shared" si="24"/>
        <v>912</v>
      </c>
      <c r="J118" s="17">
        <f t="shared" si="25"/>
        <v>3690</v>
      </c>
      <c r="K118" s="5"/>
    </row>
    <row r="119" spans="1:11" ht="15.75">
      <c r="A119" s="14">
        <v>4</v>
      </c>
      <c r="B119" s="14" t="s">
        <v>146</v>
      </c>
      <c r="C119" s="16" t="s">
        <v>147</v>
      </c>
      <c r="D119" s="52">
        <v>261</v>
      </c>
      <c r="E119" s="16" t="s">
        <v>78</v>
      </c>
      <c r="F119" s="53">
        <v>135000</v>
      </c>
      <c r="G119" s="23">
        <v>123750</v>
      </c>
      <c r="H119" s="19">
        <f t="shared" si="26"/>
        <v>3750</v>
      </c>
      <c r="I119" s="17">
        <f t="shared" si="24"/>
        <v>1366</v>
      </c>
      <c r="J119" s="17">
        <f t="shared" si="25"/>
        <v>5116</v>
      </c>
      <c r="K119" s="5"/>
    </row>
    <row r="120" spans="1:11" ht="15.75">
      <c r="A120" s="14">
        <v>5</v>
      </c>
      <c r="B120" s="14" t="s">
        <v>132</v>
      </c>
      <c r="C120" s="16" t="s">
        <v>133</v>
      </c>
      <c r="D120" s="52">
        <v>250</v>
      </c>
      <c r="E120" s="16" t="s">
        <v>78</v>
      </c>
      <c r="F120" s="53">
        <v>125000</v>
      </c>
      <c r="G120" s="23">
        <v>111112</v>
      </c>
      <c r="H120" s="19">
        <f t="shared" si="26"/>
        <v>3472</v>
      </c>
      <c r="I120" s="17">
        <f t="shared" si="24"/>
        <v>1227</v>
      </c>
      <c r="J120" s="17">
        <f t="shared" si="25"/>
        <v>4699</v>
      </c>
      <c r="K120" s="5"/>
    </row>
    <row r="121" spans="1:11" ht="15.75">
      <c r="A121" s="14"/>
      <c r="B121" s="14" t="s">
        <v>132</v>
      </c>
      <c r="C121" s="16" t="s">
        <v>139</v>
      </c>
      <c r="D121" s="52">
        <v>254</v>
      </c>
      <c r="E121" s="16" t="s">
        <v>78</v>
      </c>
      <c r="F121" s="53">
        <v>140000</v>
      </c>
      <c r="G121" s="23">
        <v>124444</v>
      </c>
      <c r="H121" s="19">
        <f t="shared" si="26"/>
        <v>3889</v>
      </c>
      <c r="I121" s="17">
        <f t="shared" si="24"/>
        <v>1374</v>
      </c>
      <c r="J121" s="17">
        <f t="shared" si="25"/>
        <v>5263</v>
      </c>
      <c r="K121" s="5"/>
    </row>
    <row r="122" spans="1:11" ht="16.5">
      <c r="A122" s="14"/>
      <c r="B122" s="13" t="s">
        <v>4</v>
      </c>
      <c r="C122" s="20"/>
      <c r="D122" s="46"/>
      <c r="E122" s="20"/>
      <c r="F122" s="22">
        <f>SUM(F113:F121)</f>
        <v>950000</v>
      </c>
      <c r="G122" s="25"/>
      <c r="H122" s="22">
        <f>SUM(H113:H121)</f>
        <v>27774</v>
      </c>
      <c r="I122" s="22">
        <f>SUM(I113:I121)</f>
        <v>9032</v>
      </c>
      <c r="J122" s="22">
        <f>SUM(J113:J121)</f>
        <v>36806</v>
      </c>
      <c r="K122" s="5"/>
    </row>
    <row r="123" spans="1:11" ht="16.5">
      <c r="A123" s="34"/>
      <c r="B123" s="29"/>
      <c r="C123" s="30"/>
      <c r="D123" s="48"/>
      <c r="E123" s="30"/>
      <c r="F123" s="49"/>
      <c r="G123" s="36"/>
      <c r="H123" s="32"/>
      <c r="I123" s="32"/>
      <c r="J123" s="32"/>
      <c r="K123" s="5"/>
    </row>
    <row r="124" spans="1:11" ht="16.5">
      <c r="A124" s="34"/>
      <c r="B124" s="29" t="s">
        <v>81</v>
      </c>
      <c r="C124" s="30"/>
      <c r="D124" s="48"/>
      <c r="E124" s="30"/>
      <c r="F124" s="49"/>
      <c r="G124" s="36"/>
      <c r="H124" s="32"/>
      <c r="I124" s="32"/>
      <c r="J124" s="32"/>
      <c r="K124" s="5"/>
    </row>
    <row r="125" spans="1:11" ht="15.75">
      <c r="A125" s="14">
        <v>1</v>
      </c>
      <c r="B125" s="14" t="s">
        <v>81</v>
      </c>
      <c r="C125" s="16" t="s">
        <v>82</v>
      </c>
      <c r="D125" s="52">
        <v>192</v>
      </c>
      <c r="E125" s="16" t="s">
        <v>78</v>
      </c>
      <c r="F125" s="53">
        <v>200000</v>
      </c>
      <c r="G125" s="23">
        <v>166664</v>
      </c>
      <c r="H125" s="19">
        <f t="shared" ref="H125" si="27">ROUND(F125/36,0)</f>
        <v>5556</v>
      </c>
      <c r="I125" s="17">
        <f t="shared" ref="I125" si="28">ROUND(G125*13%*31/365,0)</f>
        <v>1840</v>
      </c>
      <c r="J125" s="17">
        <f>SUM(H125:I125)</f>
        <v>7396</v>
      </c>
      <c r="K125" s="5"/>
    </row>
    <row r="126" spans="1:11" ht="16.5">
      <c r="A126" s="14"/>
      <c r="B126" s="13" t="s">
        <v>4</v>
      </c>
      <c r="C126" s="20"/>
      <c r="D126" s="46"/>
      <c r="E126" s="20"/>
      <c r="F126" s="22">
        <f>SUM(F125)</f>
        <v>200000</v>
      </c>
      <c r="G126" s="25"/>
      <c r="H126" s="22">
        <f t="shared" ref="H126" si="29">SUM(H125)</f>
        <v>5556</v>
      </c>
      <c r="I126" s="22">
        <f>SUM(I125)</f>
        <v>1840</v>
      </c>
      <c r="J126" s="22">
        <f>SUM(J125)</f>
        <v>7396</v>
      </c>
      <c r="K126" s="5"/>
    </row>
    <row r="127" spans="1:11" ht="16.5">
      <c r="A127" s="34"/>
      <c r="B127" s="29"/>
      <c r="C127" s="30"/>
      <c r="D127" s="48"/>
      <c r="E127" s="30"/>
      <c r="F127" s="49"/>
      <c r="G127" s="36"/>
      <c r="H127" s="32"/>
      <c r="I127" s="32"/>
      <c r="J127" s="32"/>
      <c r="K127" s="5"/>
    </row>
    <row r="128" spans="1:11" ht="16.5">
      <c r="A128" s="34"/>
      <c r="B128" s="29"/>
      <c r="C128" s="30"/>
      <c r="D128" s="48"/>
      <c r="E128" s="30"/>
      <c r="F128" s="49"/>
      <c r="G128" s="36"/>
      <c r="H128" s="32"/>
      <c r="I128" s="32"/>
      <c r="J128" s="32"/>
      <c r="K128" s="5"/>
    </row>
    <row r="129" spans="1:11" ht="18" customHeight="1">
      <c r="A129" s="34"/>
      <c r="B129" s="29" t="s">
        <v>83</v>
      </c>
      <c r="C129" s="30"/>
      <c r="D129" s="48"/>
      <c r="E129" s="30"/>
      <c r="F129" s="49"/>
      <c r="G129" s="36"/>
      <c r="H129" s="32"/>
      <c r="I129" s="32"/>
      <c r="J129" s="32"/>
      <c r="K129" s="5"/>
    </row>
    <row r="130" spans="1:11" ht="15.75">
      <c r="A130" s="14">
        <v>1</v>
      </c>
      <c r="B130" s="14" t="s">
        <v>84</v>
      </c>
      <c r="C130" s="16" t="s">
        <v>85</v>
      </c>
      <c r="D130" s="52">
        <v>187</v>
      </c>
      <c r="E130" s="16" t="s">
        <v>78</v>
      </c>
      <c r="F130" s="53">
        <v>60000</v>
      </c>
      <c r="G130" s="23">
        <v>49998</v>
      </c>
      <c r="H130" s="19">
        <f t="shared" ref="H130" si="30">ROUND(F130/36,0)</f>
        <v>1667</v>
      </c>
      <c r="I130" s="17">
        <f t="shared" ref="I130" si="31">ROUND(G130*13%*31/365,0)</f>
        <v>552</v>
      </c>
      <c r="J130" s="17">
        <f>SUM(H130:I130)</f>
        <v>2219</v>
      </c>
      <c r="K130" s="5"/>
    </row>
    <row r="131" spans="1:11" ht="16.5">
      <c r="A131" s="14"/>
      <c r="B131" s="13" t="s">
        <v>4</v>
      </c>
      <c r="C131" s="20"/>
      <c r="D131" s="20"/>
      <c r="E131" s="20"/>
      <c r="F131" s="22">
        <f>SUM(F130)</f>
        <v>60000</v>
      </c>
      <c r="G131" s="25"/>
      <c r="H131" s="22">
        <f t="shared" ref="H131" si="32">SUM(H130)</f>
        <v>1667</v>
      </c>
      <c r="I131" s="22">
        <f>SUM(I130)</f>
        <v>552</v>
      </c>
      <c r="J131" s="22">
        <f>SUM(J130)</f>
        <v>2219</v>
      </c>
    </row>
    <row r="132" spans="1:11" ht="16.5">
      <c r="A132" s="34"/>
      <c r="B132" s="29"/>
      <c r="C132" s="30"/>
      <c r="D132" s="30"/>
      <c r="E132" s="30"/>
      <c r="F132" s="32"/>
      <c r="G132" s="36"/>
      <c r="H132" s="32"/>
      <c r="I132" s="32"/>
      <c r="J132" s="32"/>
    </row>
    <row r="133" spans="1:11" ht="16.5">
      <c r="A133" s="34"/>
      <c r="B133" s="29"/>
      <c r="C133" s="30"/>
      <c r="D133" s="30"/>
      <c r="E133" s="30"/>
      <c r="F133" s="32"/>
      <c r="G133" s="36"/>
      <c r="H133" s="32"/>
      <c r="I133" s="32"/>
      <c r="J133" s="32"/>
    </row>
    <row r="134" spans="1:11" ht="16.5">
      <c r="A134" s="34"/>
      <c r="B134" s="29" t="s">
        <v>109</v>
      </c>
      <c r="C134" s="30"/>
      <c r="D134" s="48"/>
      <c r="E134" s="30"/>
      <c r="F134" s="49"/>
      <c r="G134" s="36"/>
      <c r="H134" s="32"/>
      <c r="I134" s="32"/>
      <c r="J134" s="32"/>
    </row>
    <row r="135" spans="1:11" ht="15.75">
      <c r="A135" s="14">
        <v>1</v>
      </c>
      <c r="B135" s="14" t="s">
        <v>110</v>
      </c>
      <c r="C135" s="16" t="s">
        <v>111</v>
      </c>
      <c r="D135" s="52">
        <v>225</v>
      </c>
      <c r="E135" s="16" t="s">
        <v>78</v>
      </c>
      <c r="F135" s="53">
        <v>86000</v>
      </c>
      <c r="G135" s="23">
        <v>74055</v>
      </c>
      <c r="H135" s="19">
        <f t="shared" ref="H135:H147" si="33">ROUND(F135/36,0)</f>
        <v>2389</v>
      </c>
      <c r="I135" s="17">
        <f t="shared" ref="I135:I147" si="34">ROUND(G135*13%*31/365,0)</f>
        <v>818</v>
      </c>
      <c r="J135" s="17">
        <f>SUM(H135:I135)</f>
        <v>3207</v>
      </c>
    </row>
    <row r="136" spans="1:11" ht="15.75">
      <c r="A136" s="14"/>
      <c r="B136" s="14" t="s">
        <v>110</v>
      </c>
      <c r="C136" s="16" t="s">
        <v>112</v>
      </c>
      <c r="D136" s="52">
        <v>226</v>
      </c>
      <c r="E136" s="16" t="s">
        <v>78</v>
      </c>
      <c r="F136" s="53">
        <v>93000</v>
      </c>
      <c r="G136" s="23">
        <v>80085</v>
      </c>
      <c r="H136" s="19">
        <f t="shared" si="33"/>
        <v>2583</v>
      </c>
      <c r="I136" s="17">
        <f t="shared" si="34"/>
        <v>884</v>
      </c>
      <c r="J136" s="17">
        <f t="shared" ref="J136:J147" si="35">SUM(H136:I136)</f>
        <v>3467</v>
      </c>
    </row>
    <row r="137" spans="1:11" ht="15.75">
      <c r="A137" s="14"/>
      <c r="B137" s="14" t="s">
        <v>110</v>
      </c>
      <c r="C137" s="16" t="s">
        <v>113</v>
      </c>
      <c r="D137" s="52">
        <v>227</v>
      </c>
      <c r="E137" s="16" t="s">
        <v>78</v>
      </c>
      <c r="F137" s="53">
        <v>68000</v>
      </c>
      <c r="G137" s="23">
        <v>58555</v>
      </c>
      <c r="H137" s="19">
        <f t="shared" si="33"/>
        <v>1889</v>
      </c>
      <c r="I137" s="17">
        <f t="shared" si="34"/>
        <v>647</v>
      </c>
      <c r="J137" s="17">
        <f t="shared" si="35"/>
        <v>2536</v>
      </c>
    </row>
    <row r="138" spans="1:11" ht="15.75">
      <c r="A138" s="14"/>
      <c r="B138" s="14" t="s">
        <v>110</v>
      </c>
      <c r="C138" s="16" t="s">
        <v>114</v>
      </c>
      <c r="D138" s="52">
        <v>228</v>
      </c>
      <c r="E138" s="16" t="s">
        <v>78</v>
      </c>
      <c r="F138" s="53">
        <v>55000</v>
      </c>
      <c r="G138" s="23">
        <v>17925</v>
      </c>
      <c r="H138" s="19">
        <v>689</v>
      </c>
      <c r="I138" s="17">
        <f t="shared" si="34"/>
        <v>198</v>
      </c>
      <c r="J138" s="17">
        <f t="shared" si="35"/>
        <v>887</v>
      </c>
    </row>
    <row r="139" spans="1:11" ht="15.75">
      <c r="A139" s="14"/>
      <c r="B139" s="14" t="s">
        <v>110</v>
      </c>
      <c r="C139" s="16" t="s">
        <v>115</v>
      </c>
      <c r="D139" s="52">
        <v>229</v>
      </c>
      <c r="E139" s="16" t="s">
        <v>78</v>
      </c>
      <c r="F139" s="53">
        <v>141000</v>
      </c>
      <c r="G139" s="23">
        <v>121415</v>
      </c>
      <c r="H139" s="19">
        <f t="shared" si="33"/>
        <v>3917</v>
      </c>
      <c r="I139" s="17">
        <f t="shared" si="34"/>
        <v>1341</v>
      </c>
      <c r="J139" s="17">
        <f t="shared" si="35"/>
        <v>5258</v>
      </c>
    </row>
    <row r="140" spans="1:11" ht="15.75">
      <c r="A140" s="14"/>
      <c r="B140" s="14" t="s">
        <v>110</v>
      </c>
      <c r="C140" s="16" t="s">
        <v>116</v>
      </c>
      <c r="D140" s="52">
        <v>234</v>
      </c>
      <c r="E140" s="16" t="s">
        <v>78</v>
      </c>
      <c r="F140" s="53">
        <v>160000</v>
      </c>
      <c r="G140" s="23">
        <v>137780</v>
      </c>
      <c r="H140" s="19">
        <f t="shared" si="33"/>
        <v>4444</v>
      </c>
      <c r="I140" s="17">
        <f t="shared" si="34"/>
        <v>1521</v>
      </c>
      <c r="J140" s="17">
        <f t="shared" si="35"/>
        <v>5965</v>
      </c>
    </row>
    <row r="141" spans="1:11" ht="15.75">
      <c r="A141" s="14">
        <v>2</v>
      </c>
      <c r="B141" s="14" t="s">
        <v>109</v>
      </c>
      <c r="C141" s="16" t="s">
        <v>165</v>
      </c>
      <c r="D141" s="52">
        <v>284</v>
      </c>
      <c r="E141" s="16" t="s">
        <v>78</v>
      </c>
      <c r="F141" s="53">
        <v>130000</v>
      </c>
      <c r="G141" s="23">
        <v>121334</v>
      </c>
      <c r="H141" s="19">
        <f>ROUND(F141/30,0)</f>
        <v>4333</v>
      </c>
      <c r="I141" s="17">
        <f t="shared" si="34"/>
        <v>1340</v>
      </c>
      <c r="J141" s="17">
        <f t="shared" si="35"/>
        <v>5673</v>
      </c>
    </row>
    <row r="142" spans="1:11" ht="15.75">
      <c r="A142" s="14"/>
      <c r="B142" s="14" t="s">
        <v>109</v>
      </c>
      <c r="C142" s="16" t="s">
        <v>184</v>
      </c>
      <c r="D142" s="52">
        <v>285</v>
      </c>
      <c r="E142" s="16" t="s">
        <v>78</v>
      </c>
      <c r="F142" s="53">
        <v>110000</v>
      </c>
      <c r="G142" s="23">
        <v>103888</v>
      </c>
      <c r="H142" s="19">
        <f t="shared" si="33"/>
        <v>3056</v>
      </c>
      <c r="I142" s="17">
        <f t="shared" si="34"/>
        <v>1147</v>
      </c>
      <c r="J142" s="17">
        <f t="shared" si="35"/>
        <v>4203</v>
      </c>
    </row>
    <row r="143" spans="1:11" ht="15.75">
      <c r="A143" s="14"/>
      <c r="B143" s="14" t="s">
        <v>109</v>
      </c>
      <c r="C143" s="16" t="s">
        <v>175</v>
      </c>
      <c r="D143" s="52">
        <v>300</v>
      </c>
      <c r="E143" s="16" t="s">
        <v>78</v>
      </c>
      <c r="F143" s="53">
        <v>95000</v>
      </c>
      <c r="G143" s="23">
        <v>89722</v>
      </c>
      <c r="H143" s="19">
        <f t="shared" si="33"/>
        <v>2639</v>
      </c>
      <c r="I143" s="17">
        <f t="shared" si="34"/>
        <v>991</v>
      </c>
      <c r="J143" s="17">
        <f t="shared" si="35"/>
        <v>3630</v>
      </c>
    </row>
    <row r="144" spans="1:11" ht="15.75">
      <c r="A144" s="14">
        <v>3</v>
      </c>
      <c r="B144" s="14" t="s">
        <v>169</v>
      </c>
      <c r="C144" s="16" t="s">
        <v>170</v>
      </c>
      <c r="D144" s="52">
        <v>294</v>
      </c>
      <c r="E144" s="16" t="s">
        <v>78</v>
      </c>
      <c r="F144" s="53">
        <v>55000</v>
      </c>
      <c r="G144" s="23">
        <v>51944</v>
      </c>
      <c r="H144" s="19">
        <f t="shared" si="33"/>
        <v>1528</v>
      </c>
      <c r="I144" s="17">
        <f t="shared" si="34"/>
        <v>574</v>
      </c>
      <c r="J144" s="17">
        <f t="shared" si="35"/>
        <v>2102</v>
      </c>
    </row>
    <row r="145" spans="1:10" ht="15.75">
      <c r="A145" s="14">
        <v>4</v>
      </c>
      <c r="B145" s="14" t="s">
        <v>169</v>
      </c>
      <c r="C145" s="16" t="s">
        <v>209</v>
      </c>
      <c r="D145" s="52">
        <v>327</v>
      </c>
      <c r="E145" s="16" t="s">
        <v>78</v>
      </c>
      <c r="F145" s="53">
        <v>90000</v>
      </c>
      <c r="G145" s="23">
        <v>87500</v>
      </c>
      <c r="H145" s="19">
        <f t="shared" si="33"/>
        <v>2500</v>
      </c>
      <c r="I145" s="17">
        <f>ROUND(G145*13%*23/365,0)</f>
        <v>717</v>
      </c>
      <c r="J145" s="17">
        <f t="shared" ref="J145:J146" si="36">SUM(H145:I145)</f>
        <v>3217</v>
      </c>
    </row>
    <row r="146" spans="1:10" ht="15.75">
      <c r="A146" s="14"/>
      <c r="B146" s="14" t="s">
        <v>169</v>
      </c>
      <c r="C146" s="16" t="s">
        <v>208</v>
      </c>
      <c r="D146" s="52">
        <v>326</v>
      </c>
      <c r="E146" s="16" t="s">
        <v>78</v>
      </c>
      <c r="F146" s="53">
        <v>135000</v>
      </c>
      <c r="G146" s="23">
        <v>131250</v>
      </c>
      <c r="H146" s="19">
        <f t="shared" si="33"/>
        <v>3750</v>
      </c>
      <c r="I146" s="17">
        <f>ROUND(G146*13%*23/365,0)</f>
        <v>1075</v>
      </c>
      <c r="J146" s="17">
        <f t="shared" si="36"/>
        <v>4825</v>
      </c>
    </row>
    <row r="147" spans="1:10" ht="15.75">
      <c r="A147" s="14"/>
      <c r="B147" s="14" t="s">
        <v>169</v>
      </c>
      <c r="C147" s="16" t="s">
        <v>171</v>
      </c>
      <c r="D147" s="52">
        <v>295</v>
      </c>
      <c r="E147" s="16" t="s">
        <v>78</v>
      </c>
      <c r="F147" s="53">
        <v>80000</v>
      </c>
      <c r="G147" s="23">
        <v>75556</v>
      </c>
      <c r="H147" s="19">
        <f t="shared" si="33"/>
        <v>2222</v>
      </c>
      <c r="I147" s="17">
        <f t="shared" si="34"/>
        <v>834</v>
      </c>
      <c r="J147" s="17">
        <f t="shared" si="35"/>
        <v>3056</v>
      </c>
    </row>
    <row r="148" spans="1:10" ht="16.5">
      <c r="A148" s="14"/>
      <c r="B148" s="13" t="s">
        <v>4</v>
      </c>
      <c r="C148" s="20"/>
      <c r="D148" s="20"/>
      <c r="E148" s="20"/>
      <c r="F148" s="22">
        <f>SUM(F135:F147)</f>
        <v>1298000</v>
      </c>
      <c r="G148" s="25"/>
      <c r="H148" s="22">
        <f>SUM(H135:H147)</f>
        <v>35939</v>
      </c>
      <c r="I148" s="22">
        <f>SUM(I135:I147)</f>
        <v>12087</v>
      </c>
      <c r="J148" s="22">
        <f>SUM(J135:J147)</f>
        <v>48026</v>
      </c>
    </row>
    <row r="149" spans="1:10" ht="16.5">
      <c r="A149" s="34"/>
      <c r="B149" s="29"/>
      <c r="C149" s="30"/>
      <c r="D149" s="30"/>
      <c r="E149" s="30"/>
      <c r="F149" s="32"/>
      <c r="G149" s="36"/>
      <c r="H149" s="32"/>
      <c r="I149" s="32"/>
      <c r="J149" s="32"/>
    </row>
    <row r="150" spans="1:10" ht="16.5">
      <c r="A150" s="34"/>
      <c r="B150" s="29"/>
      <c r="C150" s="30"/>
      <c r="D150" s="30"/>
      <c r="E150" s="30"/>
      <c r="F150" s="32"/>
      <c r="G150" s="36"/>
      <c r="H150" s="32"/>
      <c r="I150" s="32"/>
      <c r="J150" s="32"/>
    </row>
    <row r="151" spans="1:10" ht="16.5">
      <c r="A151" s="34"/>
      <c r="B151" s="29"/>
      <c r="C151" s="30"/>
      <c r="D151" s="30"/>
      <c r="E151" s="30"/>
      <c r="F151" s="35"/>
      <c r="G151" s="36"/>
      <c r="H151" s="32"/>
      <c r="I151" s="32"/>
      <c r="J151" s="32"/>
    </row>
    <row r="152" spans="1:10" ht="16.5">
      <c r="A152" s="34"/>
      <c r="B152" s="29" t="s">
        <v>125</v>
      </c>
      <c r="C152" s="30"/>
      <c r="D152" s="30"/>
      <c r="E152" s="30"/>
      <c r="F152" s="35"/>
      <c r="G152" s="36"/>
      <c r="H152" s="32"/>
      <c r="I152" s="32"/>
      <c r="J152" s="32"/>
    </row>
    <row r="153" spans="1:10" ht="15.75">
      <c r="A153" s="14">
        <v>1</v>
      </c>
      <c r="B153" s="14" t="s">
        <v>126</v>
      </c>
      <c r="C153" s="16" t="s">
        <v>127</v>
      </c>
      <c r="D153" s="17">
        <v>247</v>
      </c>
      <c r="E153" s="16" t="s">
        <v>78</v>
      </c>
      <c r="F153" s="18">
        <v>100000</v>
      </c>
      <c r="G153" s="18">
        <v>88888</v>
      </c>
      <c r="H153" s="19">
        <f t="shared" ref="H153" si="37">ROUND(F153/36,0)</f>
        <v>2778</v>
      </c>
      <c r="I153" s="17">
        <f t="shared" ref="I153:I160" si="38">ROUND(G153*13%*31/365,0)</f>
        <v>981</v>
      </c>
      <c r="J153" s="19">
        <f t="shared" ref="J153" si="39">SUM(H153:I153)</f>
        <v>3759</v>
      </c>
    </row>
    <row r="154" spans="1:10" ht="15.75">
      <c r="A154" s="14">
        <v>2</v>
      </c>
      <c r="B154" s="14" t="s">
        <v>137</v>
      </c>
      <c r="C154" s="16" t="s">
        <v>138</v>
      </c>
      <c r="D154" s="17">
        <v>253</v>
      </c>
      <c r="E154" s="16" t="s">
        <v>78</v>
      </c>
      <c r="F154" s="18">
        <v>100000</v>
      </c>
      <c r="G154" s="18">
        <v>88888</v>
      </c>
      <c r="H154" s="19">
        <f>ROUND(F154/36,0)</f>
        <v>2778</v>
      </c>
      <c r="I154" s="17">
        <f>ROUND(G154*13%*31/365,0)</f>
        <v>981</v>
      </c>
      <c r="J154" s="19">
        <f>SUM(H154:I154)</f>
        <v>3759</v>
      </c>
    </row>
    <row r="155" spans="1:10" ht="15.75">
      <c r="A155" s="14"/>
      <c r="B155" s="14" t="s">
        <v>137</v>
      </c>
      <c r="C155" s="16" t="s">
        <v>207</v>
      </c>
      <c r="D155" s="17">
        <v>325</v>
      </c>
      <c r="E155" s="16" t="s">
        <v>78</v>
      </c>
      <c r="F155" s="18">
        <v>50000</v>
      </c>
      <c r="G155" s="18">
        <v>47917</v>
      </c>
      <c r="H155" s="19">
        <f>ROUND(F155/24,0)</f>
        <v>2083</v>
      </c>
      <c r="I155" s="17">
        <f>ROUND(G155*13%*32/365,0)</f>
        <v>546</v>
      </c>
      <c r="J155" s="19">
        <f>SUM(H155:I155)</f>
        <v>2629</v>
      </c>
    </row>
    <row r="156" spans="1:10" ht="16.5">
      <c r="A156" s="14">
        <v>3</v>
      </c>
      <c r="B156" s="14" t="s">
        <v>151</v>
      </c>
      <c r="C156" s="16" t="s">
        <v>152</v>
      </c>
      <c r="D156" s="22">
        <v>272</v>
      </c>
      <c r="E156" s="22" t="s">
        <v>78</v>
      </c>
      <c r="F156" s="53">
        <v>100000</v>
      </c>
      <c r="G156" s="23">
        <v>89287</v>
      </c>
      <c r="H156" s="19">
        <f>ROUND(F156/28,0)</f>
        <v>3571</v>
      </c>
      <c r="I156" s="17">
        <f t="shared" si="38"/>
        <v>986</v>
      </c>
      <c r="J156" s="17">
        <f>SUM(H156:I156)</f>
        <v>4557</v>
      </c>
    </row>
    <row r="157" spans="1:10" ht="16.5">
      <c r="A157" s="14"/>
      <c r="B157" s="14" t="s">
        <v>151</v>
      </c>
      <c r="C157" s="16" t="s">
        <v>176</v>
      </c>
      <c r="D157" s="22">
        <v>301</v>
      </c>
      <c r="E157" s="22" t="s">
        <v>78</v>
      </c>
      <c r="F157" s="53">
        <v>80000</v>
      </c>
      <c r="G157" s="23">
        <v>65454</v>
      </c>
      <c r="H157" s="19">
        <f>ROUND(F157/11,0)</f>
        <v>7273</v>
      </c>
      <c r="I157" s="17">
        <f t="shared" si="38"/>
        <v>723</v>
      </c>
      <c r="J157" s="17">
        <f t="shared" ref="J157:J159" si="40">SUM(H157:I157)</f>
        <v>7996</v>
      </c>
    </row>
    <row r="158" spans="1:10" ht="16.5">
      <c r="A158" s="14"/>
      <c r="B158" s="14" t="s">
        <v>151</v>
      </c>
      <c r="C158" s="16" t="s">
        <v>177</v>
      </c>
      <c r="D158" s="22">
        <v>302</v>
      </c>
      <c r="E158" s="22" t="s">
        <v>78</v>
      </c>
      <c r="F158" s="53">
        <v>90000</v>
      </c>
      <c r="G158" s="23">
        <v>85000</v>
      </c>
      <c r="H158" s="19">
        <f>ROUND(F158/36,0)</f>
        <v>2500</v>
      </c>
      <c r="I158" s="17">
        <f t="shared" si="38"/>
        <v>938</v>
      </c>
      <c r="J158" s="17">
        <f t="shared" si="40"/>
        <v>3438</v>
      </c>
    </row>
    <row r="159" spans="1:10" ht="16.5">
      <c r="A159" s="14"/>
      <c r="B159" s="14" t="s">
        <v>151</v>
      </c>
      <c r="C159" s="16" t="s">
        <v>178</v>
      </c>
      <c r="D159" s="22">
        <v>303</v>
      </c>
      <c r="E159" s="22" t="s">
        <v>78</v>
      </c>
      <c r="F159" s="53">
        <v>100000</v>
      </c>
      <c r="G159" s="23">
        <v>94444</v>
      </c>
      <c r="H159" s="19">
        <f>ROUND(F159/36,0)</f>
        <v>2778</v>
      </c>
      <c r="I159" s="17">
        <f t="shared" si="38"/>
        <v>1043</v>
      </c>
      <c r="J159" s="17">
        <f t="shared" si="40"/>
        <v>3821</v>
      </c>
    </row>
    <row r="160" spans="1:10" ht="15.75">
      <c r="A160" s="14">
        <v>4</v>
      </c>
      <c r="B160" s="14" t="s">
        <v>134</v>
      </c>
      <c r="C160" s="16" t="s">
        <v>135</v>
      </c>
      <c r="D160" s="52">
        <v>202</v>
      </c>
      <c r="E160" s="16" t="s">
        <v>78</v>
      </c>
      <c r="F160" s="53">
        <v>50000</v>
      </c>
      <c r="G160" s="18">
        <v>37500</v>
      </c>
      <c r="H160" s="19">
        <f>ROUND(F160/20,0)</f>
        <v>2500</v>
      </c>
      <c r="I160" s="17">
        <f t="shared" si="38"/>
        <v>414</v>
      </c>
      <c r="J160" s="19">
        <f>SUM(H160:I160)</f>
        <v>2914</v>
      </c>
    </row>
    <row r="161" spans="1:10" ht="16.5">
      <c r="A161" s="14"/>
      <c r="B161" s="13" t="s">
        <v>4</v>
      </c>
      <c r="C161" s="20"/>
      <c r="D161" s="20"/>
      <c r="E161" s="20"/>
      <c r="F161" s="54">
        <f>SUM(F153:F160)</f>
        <v>670000</v>
      </c>
      <c r="G161" s="54"/>
      <c r="H161" s="54">
        <f>SUM(H153:H160)</f>
        <v>26261</v>
      </c>
      <c r="I161" s="54">
        <f>SUM(I153:I160)</f>
        <v>6612</v>
      </c>
      <c r="J161" s="54">
        <f>SUM(J153:J160)</f>
        <v>32873</v>
      </c>
    </row>
    <row r="162" spans="1:10" ht="16.5">
      <c r="A162" s="34"/>
      <c r="B162" s="29"/>
      <c r="C162" s="30"/>
      <c r="D162" s="30"/>
      <c r="E162" s="30"/>
      <c r="F162" s="35"/>
      <c r="G162" s="36"/>
      <c r="H162" s="32"/>
      <c r="I162" s="32"/>
      <c r="J162" s="32"/>
    </row>
    <row r="163" spans="1:10" ht="16.5">
      <c r="A163" s="34"/>
      <c r="B163" s="29"/>
      <c r="C163" s="30"/>
      <c r="D163" s="48"/>
      <c r="E163" s="30"/>
      <c r="F163" s="49"/>
      <c r="G163" s="36"/>
      <c r="H163" s="32"/>
      <c r="I163" s="32"/>
      <c r="J163" s="32"/>
    </row>
    <row r="164" spans="1:10" ht="16.5">
      <c r="A164" s="34"/>
      <c r="B164" s="29" t="s">
        <v>148</v>
      </c>
      <c r="C164" s="30"/>
      <c r="D164" s="48"/>
      <c r="E164" s="30"/>
      <c r="F164" s="49"/>
      <c r="G164" s="36"/>
      <c r="H164" s="32"/>
      <c r="I164" s="32"/>
      <c r="J164" s="32"/>
    </row>
    <row r="165" spans="1:10" ht="16.5">
      <c r="A165" s="34">
        <v>1</v>
      </c>
      <c r="B165" s="13" t="s">
        <v>148</v>
      </c>
      <c r="C165" s="16" t="s">
        <v>205</v>
      </c>
      <c r="D165" s="52">
        <v>323</v>
      </c>
      <c r="E165" s="16" t="s">
        <v>78</v>
      </c>
      <c r="F165" s="53">
        <v>100000</v>
      </c>
      <c r="G165" s="23">
        <v>97222</v>
      </c>
      <c r="H165" s="19">
        <f>ROUND(F165/36,0)</f>
        <v>2778</v>
      </c>
      <c r="I165" s="17">
        <f>ROUND(G165*13%*39/365,0)</f>
        <v>1350</v>
      </c>
      <c r="J165" s="17">
        <f>SUM(H165:I165)</f>
        <v>4128</v>
      </c>
    </row>
    <row r="166" spans="1:10" ht="16.5">
      <c r="A166" s="14" t="s">
        <v>204</v>
      </c>
      <c r="B166" s="13" t="s">
        <v>148</v>
      </c>
      <c r="C166" s="16" t="s">
        <v>210</v>
      </c>
      <c r="D166" s="52">
        <v>322</v>
      </c>
      <c r="E166" s="16" t="s">
        <v>78</v>
      </c>
      <c r="F166" s="53">
        <v>150000</v>
      </c>
      <c r="G166" s="23">
        <v>143182</v>
      </c>
      <c r="H166" s="19">
        <f>ROUND(F166/22,0)</f>
        <v>6818</v>
      </c>
      <c r="I166" s="17">
        <f>ROUND(G166*13%*39/365,0)</f>
        <v>1989</v>
      </c>
      <c r="J166" s="17">
        <f>SUM(H166:I166)</f>
        <v>8807</v>
      </c>
    </row>
    <row r="167" spans="1:10" ht="15.75">
      <c r="A167" s="14">
        <v>2</v>
      </c>
      <c r="B167" s="14" t="s">
        <v>149</v>
      </c>
      <c r="C167" s="16" t="s">
        <v>150</v>
      </c>
      <c r="D167" s="52">
        <v>266</v>
      </c>
      <c r="E167" s="16" t="s">
        <v>78</v>
      </c>
      <c r="F167" s="53">
        <v>155000</v>
      </c>
      <c r="G167" s="23">
        <v>142082</v>
      </c>
      <c r="H167" s="19">
        <f t="shared" ref="H167:H168" si="41">ROUND(F167/36,0)</f>
        <v>4306</v>
      </c>
      <c r="I167" s="17">
        <f t="shared" ref="I167" si="42">ROUND(G167*13%*31/365,0)</f>
        <v>1569</v>
      </c>
      <c r="J167" s="17">
        <f>SUM(H167:I167)</f>
        <v>5875</v>
      </c>
    </row>
    <row r="168" spans="1:10" ht="15.75">
      <c r="A168" s="14"/>
      <c r="B168" s="14" t="s">
        <v>149</v>
      </c>
      <c r="C168" s="16" t="s">
        <v>199</v>
      </c>
      <c r="D168" s="64">
        <v>11</v>
      </c>
      <c r="E168" s="58" t="s">
        <v>39</v>
      </c>
      <c r="F168" s="65">
        <v>40600</v>
      </c>
      <c r="G168" s="61">
        <v>37216</v>
      </c>
      <c r="H168" s="62">
        <f t="shared" si="41"/>
        <v>1128</v>
      </c>
      <c r="I168" s="63">
        <f>ROUND(G168*11.5%*31/365,0)</f>
        <v>363</v>
      </c>
      <c r="J168" s="63">
        <f>SUM(H168:I168)</f>
        <v>1491</v>
      </c>
    </row>
    <row r="169" spans="1:10" ht="16.5">
      <c r="A169" s="14"/>
      <c r="B169" s="13" t="s">
        <v>4</v>
      </c>
      <c r="C169" s="20"/>
      <c r="D169" s="46"/>
      <c r="E169" s="20"/>
      <c r="F169" s="22">
        <f>SUM(F165:F168)</f>
        <v>445600</v>
      </c>
      <c r="G169" s="22"/>
      <c r="H169" s="22">
        <f>SUM(H165:H168)</f>
        <v>15030</v>
      </c>
      <c r="I169" s="22">
        <f>SUM(I165:I168)</f>
        <v>5271</v>
      </c>
      <c r="J169" s="22">
        <f>SUM(J165:J168)</f>
        <v>20301</v>
      </c>
    </row>
    <row r="170" spans="1:10" ht="16.5">
      <c r="A170" s="34"/>
      <c r="B170" s="29"/>
      <c r="C170" s="30"/>
      <c r="D170" s="30"/>
      <c r="E170" s="30"/>
      <c r="F170" s="35"/>
      <c r="G170" s="36"/>
      <c r="H170" s="32"/>
      <c r="I170" s="32"/>
      <c r="J170" s="32"/>
    </row>
    <row r="171" spans="1:10" ht="16.5">
      <c r="A171" s="34"/>
      <c r="B171" s="29"/>
      <c r="C171" s="30"/>
      <c r="D171" s="30"/>
      <c r="E171" s="30"/>
      <c r="F171" s="35"/>
      <c r="G171" s="36"/>
      <c r="H171" s="32"/>
      <c r="I171" s="32"/>
      <c r="J171" s="32"/>
    </row>
    <row r="172" spans="1:10" ht="16.5">
      <c r="A172" s="34"/>
      <c r="B172" s="29" t="s">
        <v>153</v>
      </c>
      <c r="C172" s="30"/>
      <c r="D172" s="30"/>
      <c r="E172" s="30"/>
      <c r="F172" s="35"/>
      <c r="G172" s="36"/>
      <c r="H172" s="32"/>
      <c r="I172" s="32"/>
      <c r="J172" s="32"/>
    </row>
    <row r="173" spans="1:10" ht="16.5">
      <c r="A173" s="14">
        <v>1</v>
      </c>
      <c r="B173" s="67" t="s">
        <v>154</v>
      </c>
      <c r="C173" s="16" t="s">
        <v>155</v>
      </c>
      <c r="D173" s="22">
        <v>273</v>
      </c>
      <c r="E173" s="22" t="s">
        <v>78</v>
      </c>
      <c r="F173" s="53">
        <v>75000</v>
      </c>
      <c r="G173" s="23">
        <v>68751</v>
      </c>
      <c r="H173" s="19">
        <f>ROUND(F173/36,0)</f>
        <v>2083</v>
      </c>
      <c r="I173" s="17">
        <f t="shared" ref="I173" si="43">ROUND(G173*13%*31/365,0)</f>
        <v>759</v>
      </c>
      <c r="J173" s="17">
        <f>SUM(H173:I173)</f>
        <v>2842</v>
      </c>
    </row>
    <row r="174" spans="1:10" ht="16.5">
      <c r="A174" s="14"/>
      <c r="B174" s="56" t="s">
        <v>4</v>
      </c>
      <c r="C174" s="20"/>
      <c r="D174" s="22"/>
      <c r="E174" s="22"/>
      <c r="F174" s="22">
        <f>SUM(F173)</f>
        <v>75000</v>
      </c>
      <c r="G174" s="25"/>
      <c r="H174" s="22">
        <f>SUM(H173)</f>
        <v>2083</v>
      </c>
      <c r="I174" s="22">
        <f>SUM(I173)</f>
        <v>759</v>
      </c>
      <c r="J174" s="22">
        <f>SUM(J173)</f>
        <v>2842</v>
      </c>
    </row>
    <row r="175" spans="1:10" ht="16.5">
      <c r="A175" s="14"/>
      <c r="B175" s="29"/>
      <c r="C175" s="30"/>
      <c r="D175" s="30"/>
      <c r="E175" s="30"/>
      <c r="F175" s="35"/>
      <c r="G175" s="36"/>
      <c r="H175" s="32"/>
      <c r="I175" s="32"/>
      <c r="J175" s="32"/>
    </row>
    <row r="176" spans="1:10" ht="16.5">
      <c r="A176" s="14"/>
      <c r="B176" s="29" t="s">
        <v>162</v>
      </c>
      <c r="C176" s="30"/>
      <c r="D176" s="30"/>
      <c r="E176" s="30"/>
      <c r="F176" s="35"/>
      <c r="G176" s="36"/>
      <c r="H176" s="32"/>
      <c r="I176" s="32"/>
      <c r="J176" s="32"/>
    </row>
    <row r="177" spans="1:10" ht="16.5">
      <c r="A177" s="14">
        <v>1</v>
      </c>
      <c r="B177" s="67" t="s">
        <v>163</v>
      </c>
      <c r="C177" s="16" t="s">
        <v>164</v>
      </c>
      <c r="D177" s="22">
        <v>282</v>
      </c>
      <c r="E177" s="22" t="s">
        <v>78</v>
      </c>
      <c r="F177" s="53">
        <v>100000</v>
      </c>
      <c r="G177" s="23">
        <v>97222</v>
      </c>
      <c r="H177" s="19">
        <f>ROUND(F177/36,0)</f>
        <v>2778</v>
      </c>
      <c r="I177" s="17">
        <f t="shared" ref="I177:I178" si="44">ROUND(G177*13%*31/365,0)</f>
        <v>1073</v>
      </c>
      <c r="J177" s="17">
        <f>SUM(H177:I177)</f>
        <v>3851</v>
      </c>
    </row>
    <row r="178" spans="1:10" ht="16.5">
      <c r="A178" s="14"/>
      <c r="B178" s="67" t="s">
        <v>163</v>
      </c>
      <c r="C178" s="16" t="s">
        <v>200</v>
      </c>
      <c r="D178" s="22">
        <v>283</v>
      </c>
      <c r="E178" s="22" t="s">
        <v>78</v>
      </c>
      <c r="F178" s="53">
        <v>100000</v>
      </c>
      <c r="G178" s="23">
        <v>97222</v>
      </c>
      <c r="H178" s="19">
        <f>ROUND(F178/36,0)</f>
        <v>2778</v>
      </c>
      <c r="I178" s="17">
        <f t="shared" si="44"/>
        <v>1073</v>
      </c>
      <c r="J178" s="17">
        <f>SUM(H178:I178)</f>
        <v>3851</v>
      </c>
    </row>
    <row r="179" spans="1:10" ht="17.25" thickBot="1">
      <c r="A179" s="14"/>
      <c r="B179" s="56" t="s">
        <v>4</v>
      </c>
      <c r="C179" s="30"/>
      <c r="D179" s="30"/>
      <c r="E179" s="30"/>
      <c r="F179" s="66">
        <f>SUM(F177:F178)</f>
        <v>200000</v>
      </c>
      <c r="G179" s="36"/>
      <c r="H179" s="22">
        <f>SUM(H177:H178)</f>
        <v>5556</v>
      </c>
      <c r="I179" s="32">
        <f>SUM(I177:I178)</f>
        <v>2146</v>
      </c>
      <c r="J179" s="32">
        <f>SUM(J177:J178)</f>
        <v>7702</v>
      </c>
    </row>
    <row r="180" spans="1:10" ht="17.25" thickBot="1">
      <c r="A180" s="34"/>
      <c r="B180" s="51" t="s">
        <v>20</v>
      </c>
      <c r="C180" s="39"/>
      <c r="D180" s="39"/>
      <c r="E180" s="39"/>
      <c r="F180" s="50">
        <f>SUM(F6+F32+F45+F59+F76+F92+F103+F109+F122+F126+F131+F148+F161+F169+F174+F179)</f>
        <v>11627600</v>
      </c>
      <c r="G180" s="50"/>
      <c r="H180" s="50">
        <f>SUM(H6+H32+H45+H59+H76+H92+H103+H109+H122+H126+H131+H148+H161+H169+H174+H179)</f>
        <v>350008</v>
      </c>
      <c r="I180" s="50">
        <f>SUM(I6+I32+I45+I59+I76+I92+I103+I109+I122+I126+I131+I148+I161+I169+I174+I179)</f>
        <v>110212</v>
      </c>
      <c r="J180" s="50">
        <f>SUM(J6+J32+J45+J59+J76+J92+J103+J109+J122+J126+J131+J148+J161+J169+J174+J179)</f>
        <v>460220</v>
      </c>
    </row>
    <row r="181" spans="1:10">
      <c r="B181" s="2"/>
      <c r="C181" s="2"/>
      <c r="D181" s="3"/>
      <c r="E181" s="3"/>
      <c r="F181" s="3"/>
      <c r="G181" s="3"/>
    </row>
    <row r="182" spans="1:10">
      <c r="B182" s="2"/>
      <c r="C182" s="2"/>
      <c r="D182" s="3"/>
      <c r="E182" s="3"/>
      <c r="F182" s="3"/>
      <c r="G182" s="3"/>
    </row>
    <row r="183" spans="1:10" ht="18.75">
      <c r="E183" s="4"/>
      <c r="F183" s="1"/>
      <c r="G183" s="1"/>
    </row>
    <row r="184" spans="1:10">
      <c r="F184" s="1"/>
      <c r="G184" s="1"/>
    </row>
    <row r="186" spans="1:10" ht="16.5">
      <c r="B186" s="30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2" orientation="portrait" horizontalDpi="0" verticalDpi="0" r:id="rId1"/>
  <rowBreaks count="1" manualBreakCount="1">
    <brk id="6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L151"/>
  <sheetViews>
    <sheetView view="pageBreakPreview" topLeftCell="A2" zoomScaleSheetLayoutView="100" workbookViewId="0">
      <selection sqref="A1:K186"/>
    </sheetView>
  </sheetViews>
  <sheetFormatPr defaultRowHeight="15"/>
  <cols>
    <col min="1" max="1" width="4.42578125" customWidth="1"/>
    <col min="2" max="2" width="18.28515625" customWidth="1"/>
    <col min="3" max="3" width="21" customWidth="1"/>
    <col min="4" max="4" width="5.28515625" customWidth="1"/>
    <col min="5" max="5" width="6" customWidth="1"/>
    <col min="6" max="7" width="10.140625" customWidth="1"/>
    <col min="8" max="9" width="7.7109375" customWidth="1"/>
    <col min="10" max="10" width="9.5703125" customWidth="1"/>
    <col min="11" max="11" width="10.42578125" customWidth="1"/>
  </cols>
  <sheetData>
    <row r="1" spans="1:11" hidden="1"/>
    <row r="2" spans="1:11" ht="22.5" customHeight="1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4.25" customHeight="1">
      <c r="A3" s="9"/>
      <c r="B3" s="900" t="s">
        <v>500</v>
      </c>
      <c r="C3" s="900"/>
      <c r="D3" s="900"/>
      <c r="E3" s="900"/>
      <c r="F3" s="900"/>
      <c r="G3" s="900"/>
      <c r="H3" s="900"/>
      <c r="I3" s="900"/>
      <c r="J3" s="900"/>
    </row>
    <row r="4" spans="1:11" ht="51.75" customHeight="1">
      <c r="A4" s="163" t="s">
        <v>446</v>
      </c>
      <c r="B4" s="157" t="s">
        <v>1</v>
      </c>
      <c r="C4" s="157" t="s">
        <v>21</v>
      </c>
      <c r="D4" s="157" t="s">
        <v>22</v>
      </c>
      <c r="E4" s="157" t="s">
        <v>23</v>
      </c>
      <c r="F4" s="207" t="s">
        <v>24</v>
      </c>
      <c r="G4" s="206" t="s">
        <v>25</v>
      </c>
      <c r="H4" s="206" t="s">
        <v>26</v>
      </c>
      <c r="I4" s="206" t="s">
        <v>27</v>
      </c>
      <c r="J4" s="206" t="s">
        <v>57</v>
      </c>
      <c r="K4" s="206" t="s">
        <v>242</v>
      </c>
    </row>
    <row r="5" spans="1:11" ht="18" customHeight="1">
      <c r="A5" s="10"/>
      <c r="B5" s="10" t="s">
        <v>270</v>
      </c>
      <c r="C5" s="10"/>
      <c r="D5" s="10"/>
      <c r="E5" s="10"/>
      <c r="F5" s="11"/>
      <c r="G5" s="12"/>
      <c r="H5" s="12"/>
      <c r="I5" s="12"/>
      <c r="J5" s="12"/>
      <c r="K5" s="12"/>
    </row>
    <row r="6" spans="1:11" ht="22.5" customHeight="1">
      <c r="A6" s="10">
        <v>1</v>
      </c>
      <c r="B6" s="184" t="s">
        <v>88</v>
      </c>
      <c r="C6" s="208" t="s">
        <v>426</v>
      </c>
      <c r="D6" s="124">
        <v>154</v>
      </c>
      <c r="E6" s="188" t="s">
        <v>38</v>
      </c>
      <c r="F6" s="70">
        <v>100000</v>
      </c>
      <c r="G6" s="77">
        <v>72000</v>
      </c>
      <c r="H6" s="71">
        <v>2000</v>
      </c>
      <c r="I6" s="69">
        <f>ROUND(G6*13%*29/365,0)</f>
        <v>744</v>
      </c>
      <c r="J6" s="71">
        <f t="shared" ref="J6:J11" si="0">SUM(H6:I6)</f>
        <v>2744</v>
      </c>
      <c r="K6" s="135">
        <f t="shared" ref="K6:K11" si="1">G6-H6</f>
        <v>70000</v>
      </c>
    </row>
    <row r="7" spans="1:11" ht="19.5" customHeight="1">
      <c r="A7" s="10">
        <v>2</v>
      </c>
      <c r="B7" s="184" t="s">
        <v>88</v>
      </c>
      <c r="C7" s="208" t="s">
        <v>491</v>
      </c>
      <c r="D7" s="124">
        <v>158</v>
      </c>
      <c r="E7" s="188" t="s">
        <v>38</v>
      </c>
      <c r="F7" s="70">
        <v>224000</v>
      </c>
      <c r="G7" s="77">
        <v>165760</v>
      </c>
      <c r="H7" s="71">
        <v>4480</v>
      </c>
      <c r="I7" s="69">
        <f t="shared" ref="I7:I11" si="2">ROUND(G7*13%*29/365,0)</f>
        <v>1712</v>
      </c>
      <c r="J7" s="71">
        <f t="shared" si="0"/>
        <v>6192</v>
      </c>
      <c r="K7" s="135">
        <f t="shared" si="1"/>
        <v>161280</v>
      </c>
    </row>
    <row r="8" spans="1:11" ht="19.5" customHeight="1">
      <c r="A8" s="10">
        <v>3</v>
      </c>
      <c r="B8" s="184" t="s">
        <v>88</v>
      </c>
      <c r="C8" s="216" t="s">
        <v>502</v>
      </c>
      <c r="D8" s="124">
        <v>200</v>
      </c>
      <c r="E8" s="188" t="s">
        <v>38</v>
      </c>
      <c r="F8" s="70">
        <v>215000</v>
      </c>
      <c r="G8" s="77">
        <v>180600</v>
      </c>
      <c r="H8" s="71">
        <v>4300</v>
      </c>
      <c r="I8" s="69">
        <f t="shared" si="2"/>
        <v>1865</v>
      </c>
      <c r="J8" s="71">
        <f t="shared" si="0"/>
        <v>6165</v>
      </c>
      <c r="K8" s="135">
        <f t="shared" si="1"/>
        <v>176300</v>
      </c>
    </row>
    <row r="9" spans="1:11" ht="17.25" customHeight="1">
      <c r="A9" s="10">
        <v>4</v>
      </c>
      <c r="B9" s="184" t="s">
        <v>3</v>
      </c>
      <c r="C9" s="116" t="s">
        <v>143</v>
      </c>
      <c r="D9" s="17">
        <v>102</v>
      </c>
      <c r="E9" s="189" t="s">
        <v>38</v>
      </c>
      <c r="F9" s="70">
        <v>190000</v>
      </c>
      <c r="G9" s="77">
        <v>121600</v>
      </c>
      <c r="H9" s="71">
        <v>3800</v>
      </c>
      <c r="I9" s="69">
        <f t="shared" si="2"/>
        <v>1256</v>
      </c>
      <c r="J9" s="71">
        <f t="shared" si="0"/>
        <v>5056</v>
      </c>
      <c r="K9" s="135">
        <f t="shared" si="1"/>
        <v>117800</v>
      </c>
    </row>
    <row r="10" spans="1:11" ht="18" customHeight="1">
      <c r="A10" s="10">
        <v>5</v>
      </c>
      <c r="B10" s="121" t="s">
        <v>353</v>
      </c>
      <c r="C10" s="208" t="s">
        <v>354</v>
      </c>
      <c r="D10" s="124">
        <v>72</v>
      </c>
      <c r="E10" s="188" t="s">
        <v>38</v>
      </c>
      <c r="F10" s="70">
        <v>30000</v>
      </c>
      <c r="G10" s="77">
        <v>10841</v>
      </c>
      <c r="H10" s="71">
        <f t="shared" ref="H10:H11" si="3">ROUND(F10/36,0)</f>
        <v>833</v>
      </c>
      <c r="I10" s="69">
        <f t="shared" si="2"/>
        <v>112</v>
      </c>
      <c r="J10" s="71">
        <f t="shared" si="0"/>
        <v>945</v>
      </c>
      <c r="K10" s="135">
        <f t="shared" si="1"/>
        <v>10008</v>
      </c>
    </row>
    <row r="11" spans="1:11" ht="19.5" customHeight="1">
      <c r="A11" s="10">
        <v>6</v>
      </c>
      <c r="B11" s="121" t="s">
        <v>353</v>
      </c>
      <c r="C11" s="208" t="s">
        <v>490</v>
      </c>
      <c r="D11" s="124">
        <v>74</v>
      </c>
      <c r="E11" s="188" t="s">
        <v>38</v>
      </c>
      <c r="F11" s="70">
        <v>50000</v>
      </c>
      <c r="G11" s="77">
        <v>19442</v>
      </c>
      <c r="H11" s="71">
        <f t="shared" si="3"/>
        <v>1389</v>
      </c>
      <c r="I11" s="69">
        <f t="shared" si="2"/>
        <v>201</v>
      </c>
      <c r="J11" s="71">
        <f t="shared" si="0"/>
        <v>1590</v>
      </c>
      <c r="K11" s="135">
        <f t="shared" si="1"/>
        <v>18053</v>
      </c>
    </row>
    <row r="12" spans="1:11" ht="16.5">
      <c r="A12" s="10"/>
      <c r="B12" s="13" t="s">
        <v>4</v>
      </c>
      <c r="C12" s="164"/>
      <c r="D12" s="10"/>
      <c r="E12" s="157"/>
      <c r="F12" s="127">
        <f>SUM(F6:F11)</f>
        <v>809000</v>
      </c>
      <c r="G12" s="127">
        <f t="shared" ref="G12:I12" si="4">SUM(G6:G11)</f>
        <v>570243</v>
      </c>
      <c r="H12" s="127">
        <f t="shared" si="4"/>
        <v>16802</v>
      </c>
      <c r="I12" s="127">
        <f t="shared" si="4"/>
        <v>5890</v>
      </c>
      <c r="J12" s="127">
        <f>SUM(H12:I12)</f>
        <v>22692</v>
      </c>
      <c r="K12" s="127">
        <f t="shared" ref="K12" si="5">SUM(K6:K11)</f>
        <v>553441</v>
      </c>
    </row>
    <row r="13" spans="1:11" ht="18.75" customHeight="1">
      <c r="A13" s="10"/>
      <c r="B13" s="13"/>
      <c r="C13" s="164"/>
      <c r="D13" s="10"/>
      <c r="E13" s="157"/>
      <c r="F13" s="127"/>
      <c r="G13" s="127"/>
      <c r="H13" s="127"/>
      <c r="I13" s="127"/>
      <c r="J13" s="127"/>
      <c r="K13" s="127"/>
    </row>
    <row r="14" spans="1:11" ht="16.5">
      <c r="A14" s="15"/>
      <c r="B14" s="13" t="s">
        <v>5</v>
      </c>
      <c r="C14" s="209"/>
      <c r="D14" s="20"/>
      <c r="E14" s="193"/>
      <c r="F14" s="174"/>
      <c r="G14" s="174"/>
      <c r="H14" s="175"/>
      <c r="I14" s="176"/>
      <c r="J14" s="176"/>
      <c r="K14" s="55"/>
    </row>
    <row r="15" spans="1:11" ht="16.5">
      <c r="A15" s="15">
        <v>1</v>
      </c>
      <c r="B15" s="156" t="s">
        <v>179</v>
      </c>
      <c r="C15" s="116" t="s">
        <v>416</v>
      </c>
      <c r="D15" s="17">
        <v>82</v>
      </c>
      <c r="E15" s="189" t="s">
        <v>38</v>
      </c>
      <c r="F15" s="70">
        <v>250000</v>
      </c>
      <c r="G15" s="77">
        <v>141300</v>
      </c>
      <c r="H15" s="71">
        <v>5435</v>
      </c>
      <c r="I15" s="69">
        <f>ROUND(G15*13%*29/365,0)</f>
        <v>1459</v>
      </c>
      <c r="J15" s="71">
        <f t="shared" ref="J15:J27" si="6">SUM(H15:I15)</f>
        <v>6894</v>
      </c>
      <c r="K15" s="106">
        <f t="shared" ref="K15:K27" si="7">G15-H15</f>
        <v>135865</v>
      </c>
    </row>
    <row r="16" spans="1:11" ht="16.5">
      <c r="A16" s="15">
        <v>2</v>
      </c>
      <c r="B16" s="156" t="s">
        <v>179</v>
      </c>
      <c r="C16" s="116" t="s">
        <v>376</v>
      </c>
      <c r="D16" s="17">
        <v>84</v>
      </c>
      <c r="E16" s="189" t="s">
        <v>38</v>
      </c>
      <c r="F16" s="70">
        <v>250000</v>
      </c>
      <c r="G16" s="77">
        <v>150000</v>
      </c>
      <c r="H16" s="71">
        <v>5000</v>
      </c>
      <c r="I16" s="69">
        <f t="shared" ref="I16:I20" si="8">ROUND(G16*13%*29/365,0)</f>
        <v>1549</v>
      </c>
      <c r="J16" s="71">
        <f t="shared" si="6"/>
        <v>6549</v>
      </c>
      <c r="K16" s="106">
        <f t="shared" si="7"/>
        <v>145000</v>
      </c>
    </row>
    <row r="17" spans="1:11" ht="16.5">
      <c r="A17" s="15">
        <v>3</v>
      </c>
      <c r="B17" s="156" t="s">
        <v>5</v>
      </c>
      <c r="C17" s="116" t="s">
        <v>375</v>
      </c>
      <c r="D17" s="17">
        <v>86</v>
      </c>
      <c r="E17" s="189" t="s">
        <v>38</v>
      </c>
      <c r="F17" s="70">
        <v>400000</v>
      </c>
      <c r="G17" s="77">
        <v>248000</v>
      </c>
      <c r="H17" s="71">
        <v>8000</v>
      </c>
      <c r="I17" s="69">
        <f t="shared" si="8"/>
        <v>2562</v>
      </c>
      <c r="J17" s="71">
        <f t="shared" si="6"/>
        <v>10562</v>
      </c>
      <c r="K17" s="106">
        <f t="shared" si="7"/>
        <v>240000</v>
      </c>
    </row>
    <row r="18" spans="1:11" ht="16.5">
      <c r="A18" s="15">
        <v>4</v>
      </c>
      <c r="B18" s="156" t="s">
        <v>386</v>
      </c>
      <c r="C18" s="116" t="s">
        <v>489</v>
      </c>
      <c r="D18" s="17">
        <v>116</v>
      </c>
      <c r="E18" s="189" t="s">
        <v>38</v>
      </c>
      <c r="F18" s="70">
        <v>200000</v>
      </c>
      <c r="G18" s="77">
        <v>128000</v>
      </c>
      <c r="H18" s="71">
        <v>4000</v>
      </c>
      <c r="I18" s="69">
        <f t="shared" si="8"/>
        <v>1322</v>
      </c>
      <c r="J18" s="71">
        <f t="shared" si="6"/>
        <v>5322</v>
      </c>
      <c r="K18" s="106">
        <f>G18-H18</f>
        <v>124000</v>
      </c>
    </row>
    <row r="19" spans="1:11" ht="16.5">
      <c r="A19" s="15">
        <v>5</v>
      </c>
      <c r="B19" s="156" t="s">
        <v>386</v>
      </c>
      <c r="C19" s="116" t="s">
        <v>455</v>
      </c>
      <c r="D19" s="17">
        <v>184</v>
      </c>
      <c r="E19" s="189" t="s">
        <v>38</v>
      </c>
      <c r="F19" s="70">
        <v>100000</v>
      </c>
      <c r="G19" s="77">
        <v>80000</v>
      </c>
      <c r="H19" s="71">
        <v>2000</v>
      </c>
      <c r="I19" s="69">
        <f t="shared" si="8"/>
        <v>826</v>
      </c>
      <c r="J19" s="71">
        <f t="shared" si="6"/>
        <v>2826</v>
      </c>
      <c r="K19" s="106">
        <f>G19-H19</f>
        <v>78000</v>
      </c>
    </row>
    <row r="20" spans="1:11" ht="16.5">
      <c r="A20" s="15">
        <v>6</v>
      </c>
      <c r="B20" s="156" t="s">
        <v>429</v>
      </c>
      <c r="C20" s="116" t="s">
        <v>488</v>
      </c>
      <c r="D20" s="17">
        <v>156</v>
      </c>
      <c r="E20" s="189" t="s">
        <v>38</v>
      </c>
      <c r="F20" s="70">
        <v>150000</v>
      </c>
      <c r="G20" s="77">
        <v>111000</v>
      </c>
      <c r="H20" s="71">
        <v>3000</v>
      </c>
      <c r="I20" s="69">
        <f t="shared" si="8"/>
        <v>1146</v>
      </c>
      <c r="J20" s="71">
        <f t="shared" si="6"/>
        <v>4146</v>
      </c>
      <c r="K20" s="106">
        <f>G20-H20</f>
        <v>108000</v>
      </c>
    </row>
    <row r="21" spans="1:11" ht="16.5">
      <c r="A21" s="15"/>
      <c r="B21" s="186" t="s">
        <v>4</v>
      </c>
      <c r="C21" s="116"/>
      <c r="D21" s="17"/>
      <c r="E21" s="189"/>
      <c r="F21" s="97">
        <f>SUM(F15:F20)</f>
        <v>1350000</v>
      </c>
      <c r="G21" s="97">
        <f>(SUM(G15:G20))-27435</f>
        <v>830865</v>
      </c>
      <c r="H21" s="97">
        <f>SUM(H15:H20)</f>
        <v>27435</v>
      </c>
      <c r="I21" s="97">
        <f>SUM(I15:I20)</f>
        <v>8864</v>
      </c>
      <c r="J21" s="97">
        <f>SUM(H21:I21)</f>
        <v>36299</v>
      </c>
      <c r="K21" s="97">
        <f t="shared" ref="K21" si="9">SUM(K15:K20)</f>
        <v>830865</v>
      </c>
    </row>
    <row r="22" spans="1:11" ht="17.25" customHeight="1">
      <c r="A22" s="15"/>
      <c r="B22" s="186"/>
      <c r="C22" s="116" t="s">
        <v>462</v>
      </c>
      <c r="D22" s="17"/>
      <c r="E22" s="189"/>
      <c r="F22" s="97"/>
      <c r="G22" s="161"/>
      <c r="H22" s="88"/>
      <c r="I22" s="72"/>
      <c r="J22" s="88"/>
      <c r="K22" s="131"/>
    </row>
    <row r="23" spans="1:11" ht="16.5">
      <c r="A23" s="15"/>
      <c r="B23" s="186" t="s">
        <v>363</v>
      </c>
      <c r="C23" s="116"/>
      <c r="D23" s="17"/>
      <c r="E23" s="189"/>
      <c r="F23" s="70"/>
      <c r="G23" s="77"/>
      <c r="H23" s="71"/>
      <c r="I23" s="69"/>
      <c r="J23" s="71"/>
      <c r="K23" s="106"/>
    </row>
    <row r="24" spans="1:11" ht="16.5">
      <c r="A24" s="15">
        <v>1</v>
      </c>
      <c r="B24" s="156" t="s">
        <v>357</v>
      </c>
      <c r="C24" s="116" t="s">
        <v>371</v>
      </c>
      <c r="D24" s="17">
        <v>87</v>
      </c>
      <c r="E24" s="189" t="s">
        <v>38</v>
      </c>
      <c r="F24" s="70">
        <v>275000</v>
      </c>
      <c r="G24" s="77">
        <v>170500</v>
      </c>
      <c r="H24" s="71">
        <v>5500</v>
      </c>
      <c r="I24" s="69">
        <f>ROUND(G24*13%*29/365,0)</f>
        <v>1761</v>
      </c>
      <c r="J24" s="71">
        <f t="shared" si="6"/>
        <v>7261</v>
      </c>
      <c r="K24" s="106">
        <f t="shared" si="7"/>
        <v>165000</v>
      </c>
    </row>
    <row r="25" spans="1:11" ht="16.5">
      <c r="A25" s="15">
        <v>2</v>
      </c>
      <c r="B25" s="156" t="s">
        <v>357</v>
      </c>
      <c r="C25" s="116" t="s">
        <v>388</v>
      </c>
      <c r="D25" s="17">
        <v>120</v>
      </c>
      <c r="E25" s="189" t="s">
        <v>38</v>
      </c>
      <c r="F25" s="70">
        <v>280000</v>
      </c>
      <c r="G25" s="77">
        <v>179200</v>
      </c>
      <c r="H25" s="71">
        <v>5600</v>
      </c>
      <c r="I25" s="69">
        <f t="shared" ref="I25:I27" si="10">ROUND(G25*13%*29/365,0)</f>
        <v>1851</v>
      </c>
      <c r="J25" s="71">
        <f t="shared" si="6"/>
        <v>7451</v>
      </c>
      <c r="K25" s="106">
        <f t="shared" si="7"/>
        <v>173600</v>
      </c>
    </row>
    <row r="26" spans="1:11" ht="16.5">
      <c r="A26" s="15">
        <v>3</v>
      </c>
      <c r="B26" s="156" t="s">
        <v>368</v>
      </c>
      <c r="C26" s="116" t="s">
        <v>372</v>
      </c>
      <c r="D26" s="17">
        <v>90</v>
      </c>
      <c r="E26" s="189" t="s">
        <v>38</v>
      </c>
      <c r="F26" s="70">
        <v>340000</v>
      </c>
      <c r="G26" s="77">
        <v>210800</v>
      </c>
      <c r="H26" s="71">
        <v>6800</v>
      </c>
      <c r="I26" s="69">
        <f t="shared" si="10"/>
        <v>2177</v>
      </c>
      <c r="J26" s="71">
        <f t="shared" si="6"/>
        <v>8977</v>
      </c>
      <c r="K26" s="106">
        <f t="shared" si="7"/>
        <v>204000</v>
      </c>
    </row>
    <row r="27" spans="1:11" ht="16.5">
      <c r="A27" s="15">
        <v>4</v>
      </c>
      <c r="B27" s="156" t="s">
        <v>363</v>
      </c>
      <c r="C27" s="116" t="s">
        <v>374</v>
      </c>
      <c r="D27" s="17">
        <v>80</v>
      </c>
      <c r="E27" s="189" t="s">
        <v>38</v>
      </c>
      <c r="F27" s="70">
        <v>200000</v>
      </c>
      <c r="G27" s="77">
        <v>116000</v>
      </c>
      <c r="H27" s="71">
        <v>4000</v>
      </c>
      <c r="I27" s="69">
        <f t="shared" si="10"/>
        <v>1198</v>
      </c>
      <c r="J27" s="71">
        <f t="shared" si="6"/>
        <v>5198</v>
      </c>
      <c r="K27" s="106">
        <f t="shared" si="7"/>
        <v>112000</v>
      </c>
    </row>
    <row r="28" spans="1:11" ht="16.5">
      <c r="A28" s="55"/>
      <c r="B28" s="13" t="s">
        <v>4</v>
      </c>
      <c r="C28" s="55"/>
      <c r="D28" s="55"/>
      <c r="E28" s="210"/>
      <c r="F28" s="97">
        <f>SUM(F24:F27)</f>
        <v>1095000</v>
      </c>
      <c r="G28" s="97">
        <f t="shared" ref="G28:K28" si="11">SUM(G24:G27)</f>
        <v>676500</v>
      </c>
      <c r="H28" s="97">
        <f>SUM(H24:H27)</f>
        <v>21900</v>
      </c>
      <c r="I28" s="97">
        <f>SUM(I24:I27)</f>
        <v>6987</v>
      </c>
      <c r="J28" s="97">
        <f>SUM(H28:I28)</f>
        <v>28887</v>
      </c>
      <c r="K28" s="97">
        <f t="shared" si="11"/>
        <v>654600</v>
      </c>
    </row>
    <row r="29" spans="1:11" ht="20.25" customHeight="1">
      <c r="A29" s="15"/>
      <c r="B29" s="55"/>
      <c r="C29" s="20"/>
      <c r="D29" s="20"/>
      <c r="E29" s="193"/>
      <c r="F29" s="72"/>
      <c r="G29" s="72"/>
      <c r="H29" s="72"/>
      <c r="I29" s="72"/>
      <c r="J29" s="72"/>
      <c r="K29" s="72"/>
    </row>
    <row r="30" spans="1:11" ht="25.5" customHeight="1">
      <c r="A30" s="15"/>
      <c r="B30" s="13" t="s">
        <v>10</v>
      </c>
      <c r="C30" s="20"/>
      <c r="D30" s="20"/>
      <c r="E30" s="193"/>
      <c r="F30" s="177"/>
      <c r="G30" s="161"/>
      <c r="H30" s="176"/>
      <c r="I30" s="69"/>
      <c r="J30" s="176"/>
      <c r="K30" s="55"/>
    </row>
    <row r="31" spans="1:11" ht="16.5">
      <c r="A31" s="15">
        <v>1</v>
      </c>
      <c r="B31" s="211" t="s">
        <v>120</v>
      </c>
      <c r="C31" s="116" t="s">
        <v>411</v>
      </c>
      <c r="D31" s="26" t="s">
        <v>306</v>
      </c>
      <c r="E31" s="189" t="s">
        <v>38</v>
      </c>
      <c r="F31" s="70">
        <v>170000</v>
      </c>
      <c r="G31" s="77">
        <v>18896</v>
      </c>
      <c r="H31" s="71">
        <f>ROUND(F31/36,0)</f>
        <v>4722</v>
      </c>
      <c r="I31" s="69">
        <f>ROUND(G31*13%*29/365,0)</f>
        <v>195</v>
      </c>
      <c r="J31" s="69">
        <f t="shared" ref="J31:J32" si="12">SUM(H31:I31)</f>
        <v>4917</v>
      </c>
      <c r="K31" s="106">
        <f t="shared" ref="K31:K32" si="13">G31-H31</f>
        <v>14174</v>
      </c>
    </row>
    <row r="32" spans="1:11" ht="16.5">
      <c r="A32" s="15">
        <v>2</v>
      </c>
      <c r="B32" s="211" t="s">
        <v>91</v>
      </c>
      <c r="C32" s="16" t="s">
        <v>432</v>
      </c>
      <c r="D32" s="26" t="s">
        <v>433</v>
      </c>
      <c r="E32" s="189" t="s">
        <v>38</v>
      </c>
      <c r="F32" s="70">
        <v>150000</v>
      </c>
      <c r="G32" s="77">
        <v>111000</v>
      </c>
      <c r="H32" s="71">
        <v>3000</v>
      </c>
      <c r="I32" s="69">
        <f>ROUND(G32*13%*29/365,0)</f>
        <v>1146</v>
      </c>
      <c r="J32" s="69">
        <f t="shared" si="12"/>
        <v>4146</v>
      </c>
      <c r="K32" s="106">
        <f t="shared" si="13"/>
        <v>108000</v>
      </c>
    </row>
    <row r="33" spans="1:11" ht="16.5">
      <c r="A33" s="15"/>
      <c r="B33" s="186" t="s">
        <v>4</v>
      </c>
      <c r="C33" s="20"/>
      <c r="D33" s="20"/>
      <c r="E33" s="193"/>
      <c r="F33" s="72">
        <f t="shared" ref="F33:K33" si="14">SUM(F31:F32)</f>
        <v>320000</v>
      </c>
      <c r="G33" s="72">
        <f t="shared" si="14"/>
        <v>129896</v>
      </c>
      <c r="H33" s="72">
        <f>SUM(H31:H32)</f>
        <v>7722</v>
      </c>
      <c r="I33" s="72">
        <f>SUM(I31:I32)</f>
        <v>1341</v>
      </c>
      <c r="J33" s="72">
        <f>SUM(H33:I33)</f>
        <v>9063</v>
      </c>
      <c r="K33" s="72">
        <f t="shared" si="14"/>
        <v>122174</v>
      </c>
    </row>
    <row r="34" spans="1:11" ht="16.5">
      <c r="A34" s="15"/>
      <c r="B34" s="186"/>
      <c r="C34" s="20"/>
      <c r="D34" s="20"/>
      <c r="E34" s="193"/>
      <c r="F34" s="72"/>
      <c r="G34" s="72"/>
      <c r="H34" s="72"/>
      <c r="I34" s="69"/>
      <c r="J34" s="72"/>
      <c r="K34" s="72"/>
    </row>
    <row r="35" spans="1:11" ht="16.5">
      <c r="A35" s="15"/>
      <c r="B35" s="186" t="s">
        <v>11</v>
      </c>
      <c r="C35" s="20"/>
      <c r="D35" s="20"/>
      <c r="E35" s="193"/>
      <c r="F35" s="177"/>
      <c r="G35" s="161"/>
      <c r="H35" s="176"/>
      <c r="I35" s="69"/>
      <c r="J35" s="176"/>
      <c r="K35" s="55"/>
    </row>
    <row r="36" spans="1:11" ht="16.5">
      <c r="A36" s="15">
        <v>1</v>
      </c>
      <c r="B36" s="156" t="s">
        <v>11</v>
      </c>
      <c r="C36" s="16" t="s">
        <v>412</v>
      </c>
      <c r="D36" s="19">
        <v>70</v>
      </c>
      <c r="E36" s="189" t="s">
        <v>38</v>
      </c>
      <c r="F36" s="70">
        <v>300000</v>
      </c>
      <c r="G36" s="77">
        <v>100008</v>
      </c>
      <c r="H36" s="71">
        <f>ROUND(F36/36,0)</f>
        <v>8333</v>
      </c>
      <c r="I36" s="69">
        <f>ROUND(G36*13%*29/365,0)</f>
        <v>1033</v>
      </c>
      <c r="J36" s="69">
        <f t="shared" ref="J36:J38" si="15">SUM(H36:I36)</f>
        <v>9366</v>
      </c>
      <c r="K36" s="106">
        <f t="shared" ref="K36:K38" si="16">G36-H36</f>
        <v>91675</v>
      </c>
    </row>
    <row r="37" spans="1:11" ht="16.5">
      <c r="A37" s="15">
        <v>2</v>
      </c>
      <c r="B37" s="156" t="s">
        <v>11</v>
      </c>
      <c r="C37" s="16" t="s">
        <v>487</v>
      </c>
      <c r="D37" s="19">
        <v>164</v>
      </c>
      <c r="E37" s="189" t="s">
        <v>38</v>
      </c>
      <c r="F37" s="70">
        <v>270000</v>
      </c>
      <c r="G37" s="77">
        <v>205200</v>
      </c>
      <c r="H37" s="71">
        <v>5400</v>
      </c>
      <c r="I37" s="69">
        <f t="shared" ref="I37:I38" si="17">ROUND(G37*13%*29/365,0)</f>
        <v>2119</v>
      </c>
      <c r="J37" s="69">
        <f t="shared" si="15"/>
        <v>7519</v>
      </c>
      <c r="K37" s="106">
        <f t="shared" si="16"/>
        <v>199800</v>
      </c>
    </row>
    <row r="38" spans="1:11" ht="16.5">
      <c r="A38" s="15">
        <v>3</v>
      </c>
      <c r="B38" s="156" t="s">
        <v>73</v>
      </c>
      <c r="C38" s="16" t="s">
        <v>414</v>
      </c>
      <c r="D38" s="19">
        <v>68</v>
      </c>
      <c r="E38" s="189" t="s">
        <v>38</v>
      </c>
      <c r="F38" s="70">
        <v>100000</v>
      </c>
      <c r="G38" s="77">
        <v>33328</v>
      </c>
      <c r="H38" s="71">
        <v>2778</v>
      </c>
      <c r="I38" s="69">
        <f t="shared" si="17"/>
        <v>344</v>
      </c>
      <c r="J38" s="69">
        <f t="shared" si="15"/>
        <v>3122</v>
      </c>
      <c r="K38" s="106">
        <f t="shared" si="16"/>
        <v>30550</v>
      </c>
    </row>
    <row r="39" spans="1:11" ht="18.75" customHeight="1">
      <c r="A39" s="15"/>
      <c r="B39" s="186" t="s">
        <v>4</v>
      </c>
      <c r="C39" s="20"/>
      <c r="D39" s="20"/>
      <c r="E39" s="193"/>
      <c r="F39" s="72">
        <f t="shared" ref="F39:K39" si="18">SUM(F36:F38)</f>
        <v>670000</v>
      </c>
      <c r="G39" s="72">
        <f t="shared" si="18"/>
        <v>338536</v>
      </c>
      <c r="H39" s="72">
        <f>SUM(H36:H38)</f>
        <v>16511</v>
      </c>
      <c r="I39" s="72">
        <f>SUM(I36:I38)</f>
        <v>3496</v>
      </c>
      <c r="J39" s="72">
        <f>SUM(H39:I39)</f>
        <v>20007</v>
      </c>
      <c r="K39" s="72">
        <f t="shared" si="18"/>
        <v>322025</v>
      </c>
    </row>
    <row r="40" spans="1:11" ht="18.75" customHeight="1">
      <c r="A40" s="15"/>
      <c r="B40" s="186"/>
      <c r="C40" s="20"/>
      <c r="D40" s="20"/>
      <c r="E40" s="193"/>
      <c r="F40" s="72"/>
      <c r="G40" s="72"/>
      <c r="H40" s="72"/>
      <c r="I40" s="72"/>
      <c r="J40" s="72"/>
      <c r="K40" s="72"/>
    </row>
    <row r="41" spans="1:11" ht="20.25" customHeight="1">
      <c r="A41" s="15"/>
      <c r="B41" s="186" t="s">
        <v>14</v>
      </c>
      <c r="C41" s="20"/>
      <c r="D41" s="20"/>
      <c r="E41" s="193"/>
      <c r="F41" s="177"/>
      <c r="G41" s="161"/>
      <c r="H41" s="176"/>
      <c r="I41" s="69"/>
      <c r="J41" s="176"/>
      <c r="K41" s="55"/>
    </row>
    <row r="42" spans="1:11" ht="16.5">
      <c r="A42" s="15">
        <v>1</v>
      </c>
      <c r="B42" s="121" t="s">
        <v>327</v>
      </c>
      <c r="C42" s="116" t="s">
        <v>482</v>
      </c>
      <c r="D42" s="17">
        <v>48</v>
      </c>
      <c r="E42" s="189" t="s">
        <v>38</v>
      </c>
      <c r="F42" s="70">
        <v>120000</v>
      </c>
      <c r="G42" s="77">
        <v>26676</v>
      </c>
      <c r="H42" s="71">
        <f t="shared" ref="H42:H46" si="19">ROUND(F42/36,0)</f>
        <v>3333</v>
      </c>
      <c r="I42" s="69">
        <f>ROUND(G42*13%*29/365,0)</f>
        <v>276</v>
      </c>
      <c r="J42" s="69">
        <f t="shared" ref="J42:J51" si="20">SUM(H42:I42)</f>
        <v>3609</v>
      </c>
      <c r="K42" s="106">
        <f t="shared" ref="K42:K51" si="21">G42-H42</f>
        <v>23343</v>
      </c>
    </row>
    <row r="43" spans="1:11" ht="16.5">
      <c r="A43" s="15">
        <v>2</v>
      </c>
      <c r="B43" s="121" t="s">
        <v>327</v>
      </c>
      <c r="C43" s="116" t="s">
        <v>483</v>
      </c>
      <c r="D43" s="17">
        <v>50</v>
      </c>
      <c r="E43" s="189" t="s">
        <v>38</v>
      </c>
      <c r="F43" s="70">
        <v>130000</v>
      </c>
      <c r="G43" s="77">
        <v>28892</v>
      </c>
      <c r="H43" s="71">
        <f t="shared" si="19"/>
        <v>3611</v>
      </c>
      <c r="I43" s="69">
        <f t="shared" ref="I43:I51" si="22">ROUND(G43*13%*29/365,0)</f>
        <v>298</v>
      </c>
      <c r="J43" s="69">
        <f t="shared" si="20"/>
        <v>3909</v>
      </c>
      <c r="K43" s="106">
        <f t="shared" si="21"/>
        <v>25281</v>
      </c>
    </row>
    <row r="44" spans="1:11" ht="16.5">
      <c r="A44" s="15">
        <v>3</v>
      </c>
      <c r="B44" s="121" t="s">
        <v>97</v>
      </c>
      <c r="C44" s="116" t="s">
        <v>484</v>
      </c>
      <c r="D44" s="17">
        <v>170</v>
      </c>
      <c r="E44" s="189" t="s">
        <v>38</v>
      </c>
      <c r="F44" s="70">
        <v>220000</v>
      </c>
      <c r="G44" s="77">
        <v>176000</v>
      </c>
      <c r="H44" s="71">
        <v>4400</v>
      </c>
      <c r="I44" s="69">
        <f t="shared" si="22"/>
        <v>1818</v>
      </c>
      <c r="J44" s="69">
        <f t="shared" si="20"/>
        <v>6218</v>
      </c>
      <c r="K44" s="106">
        <f t="shared" si="21"/>
        <v>171600</v>
      </c>
    </row>
    <row r="45" spans="1:11" ht="16.5">
      <c r="A45" s="15">
        <v>4</v>
      </c>
      <c r="B45" s="121" t="s">
        <v>14</v>
      </c>
      <c r="C45" s="116" t="s">
        <v>59</v>
      </c>
      <c r="D45" s="17">
        <v>176</v>
      </c>
      <c r="E45" s="189" t="s">
        <v>38</v>
      </c>
      <c r="F45" s="70">
        <v>100000</v>
      </c>
      <c r="G45" s="77">
        <v>80000</v>
      </c>
      <c r="H45" s="71">
        <v>2000</v>
      </c>
      <c r="I45" s="69">
        <f t="shared" si="22"/>
        <v>826</v>
      </c>
      <c r="J45" s="69">
        <f t="shared" si="20"/>
        <v>2826</v>
      </c>
      <c r="K45" s="106">
        <f t="shared" si="21"/>
        <v>78000</v>
      </c>
    </row>
    <row r="46" spans="1:11" ht="16.5">
      <c r="A46" s="15">
        <v>5</v>
      </c>
      <c r="B46" s="121" t="s">
        <v>15</v>
      </c>
      <c r="C46" s="116" t="s">
        <v>485</v>
      </c>
      <c r="D46" s="17">
        <v>112</v>
      </c>
      <c r="E46" s="189" t="s">
        <v>38</v>
      </c>
      <c r="F46" s="70">
        <v>200000</v>
      </c>
      <c r="G46" s="77">
        <v>99992</v>
      </c>
      <c r="H46" s="71">
        <f t="shared" si="19"/>
        <v>5556</v>
      </c>
      <c r="I46" s="69">
        <f t="shared" si="22"/>
        <v>1033</v>
      </c>
      <c r="J46" s="69">
        <f t="shared" si="20"/>
        <v>6589</v>
      </c>
      <c r="K46" s="106">
        <f t="shared" si="21"/>
        <v>94436</v>
      </c>
    </row>
    <row r="47" spans="1:11" ht="14.25" customHeight="1">
      <c r="A47" s="15">
        <v>6</v>
      </c>
      <c r="B47" s="121" t="s">
        <v>15</v>
      </c>
      <c r="C47" s="116" t="s">
        <v>385</v>
      </c>
      <c r="D47" s="17">
        <v>114</v>
      </c>
      <c r="E47" s="189" t="s">
        <v>38</v>
      </c>
      <c r="F47" s="70">
        <v>210000</v>
      </c>
      <c r="G47" s="77">
        <v>134400</v>
      </c>
      <c r="H47" s="71">
        <v>4200</v>
      </c>
      <c r="I47" s="69">
        <f t="shared" si="22"/>
        <v>1388</v>
      </c>
      <c r="J47" s="69">
        <f t="shared" si="20"/>
        <v>5588</v>
      </c>
      <c r="K47" s="106">
        <f t="shared" si="21"/>
        <v>130200</v>
      </c>
    </row>
    <row r="48" spans="1:11" ht="15" customHeight="1">
      <c r="A48" s="15">
        <v>7</v>
      </c>
      <c r="B48" s="121" t="s">
        <v>15</v>
      </c>
      <c r="C48" s="116" t="s">
        <v>486</v>
      </c>
      <c r="D48" s="17">
        <v>122</v>
      </c>
      <c r="E48" s="189" t="s">
        <v>38</v>
      </c>
      <c r="F48" s="70">
        <v>230000</v>
      </c>
      <c r="G48" s="77">
        <v>147200</v>
      </c>
      <c r="H48" s="71">
        <v>4600</v>
      </c>
      <c r="I48" s="69">
        <f t="shared" si="22"/>
        <v>1520</v>
      </c>
      <c r="J48" s="69">
        <f t="shared" si="20"/>
        <v>6120</v>
      </c>
      <c r="K48" s="106">
        <f t="shared" si="21"/>
        <v>142600</v>
      </c>
    </row>
    <row r="49" spans="1:11" ht="16.5">
      <c r="A49" s="15">
        <v>8</v>
      </c>
      <c r="B49" s="121" t="s">
        <v>15</v>
      </c>
      <c r="C49" s="116" t="s">
        <v>390</v>
      </c>
      <c r="D49" s="17">
        <v>124</v>
      </c>
      <c r="E49" s="189" t="s">
        <v>38</v>
      </c>
      <c r="F49" s="70">
        <v>200000</v>
      </c>
      <c r="G49" s="77">
        <v>132000</v>
      </c>
      <c r="H49" s="71">
        <v>4000</v>
      </c>
      <c r="I49" s="69">
        <f t="shared" si="22"/>
        <v>1363</v>
      </c>
      <c r="J49" s="69">
        <f t="shared" si="20"/>
        <v>5363</v>
      </c>
      <c r="K49" s="106">
        <f t="shared" si="21"/>
        <v>128000</v>
      </c>
    </row>
    <row r="50" spans="1:11" ht="16.5">
      <c r="A50" s="15">
        <v>9</v>
      </c>
      <c r="B50" s="121" t="s">
        <v>464</v>
      </c>
      <c r="C50" s="116" t="s">
        <v>131</v>
      </c>
      <c r="D50" s="172">
        <v>9.1999999999999993</v>
      </c>
      <c r="E50" s="189" t="s">
        <v>38</v>
      </c>
      <c r="F50" s="70">
        <v>200000</v>
      </c>
      <c r="G50" s="77">
        <v>192000</v>
      </c>
      <c r="H50" s="71">
        <v>4000</v>
      </c>
      <c r="I50" s="69">
        <f t="shared" si="22"/>
        <v>1983</v>
      </c>
      <c r="J50" s="69">
        <f t="shared" si="20"/>
        <v>5983</v>
      </c>
      <c r="K50" s="106">
        <f t="shared" si="21"/>
        <v>188000</v>
      </c>
    </row>
    <row r="51" spans="1:11" ht="16.5">
      <c r="A51" s="15">
        <v>10</v>
      </c>
      <c r="B51" s="121" t="s">
        <v>317</v>
      </c>
      <c r="C51" s="116" t="s">
        <v>318</v>
      </c>
      <c r="D51" s="172">
        <v>25.1</v>
      </c>
      <c r="E51" s="189" t="s">
        <v>38</v>
      </c>
      <c r="F51" s="70">
        <v>225000</v>
      </c>
      <c r="G51" s="77">
        <v>220500</v>
      </c>
      <c r="H51" s="71">
        <v>4500</v>
      </c>
      <c r="I51" s="69">
        <f t="shared" si="22"/>
        <v>2277</v>
      </c>
      <c r="J51" s="69">
        <f t="shared" si="20"/>
        <v>6777</v>
      </c>
      <c r="K51" s="106">
        <f t="shared" si="21"/>
        <v>216000</v>
      </c>
    </row>
    <row r="52" spans="1:11" ht="16.5">
      <c r="A52" s="14"/>
      <c r="B52" s="186" t="s">
        <v>4</v>
      </c>
      <c r="C52" s="20"/>
      <c r="D52" s="20"/>
      <c r="E52" s="193"/>
      <c r="F52" s="72">
        <f t="shared" ref="F52:K52" si="23">SUM(F42:F51)</f>
        <v>1835000</v>
      </c>
      <c r="G52" s="72">
        <f t="shared" si="23"/>
        <v>1237660</v>
      </c>
      <c r="H52" s="72">
        <f t="shared" si="23"/>
        <v>40200</v>
      </c>
      <c r="I52" s="72">
        <f t="shared" si="23"/>
        <v>12782</v>
      </c>
      <c r="J52" s="72">
        <f>SUM(H52:I52)</f>
        <v>52982</v>
      </c>
      <c r="K52" s="72">
        <f t="shared" si="23"/>
        <v>1197460</v>
      </c>
    </row>
    <row r="53" spans="1:11" ht="16.5">
      <c r="A53" s="14"/>
      <c r="B53" s="186"/>
      <c r="C53" s="20"/>
      <c r="D53" s="20"/>
      <c r="E53" s="193"/>
      <c r="F53" s="177"/>
      <c r="G53" s="161"/>
      <c r="H53" s="72"/>
      <c r="I53" s="69"/>
      <c r="J53" s="72"/>
      <c r="K53" s="55"/>
    </row>
    <row r="54" spans="1:11" ht="16.5">
      <c r="A54" s="14"/>
      <c r="B54" s="186" t="s">
        <v>16</v>
      </c>
      <c r="C54" s="20"/>
      <c r="D54" s="20"/>
      <c r="E54" s="193"/>
      <c r="F54" s="177"/>
      <c r="G54" s="161"/>
      <c r="H54" s="72"/>
      <c r="I54" s="69"/>
      <c r="J54" s="72"/>
      <c r="K54" s="55"/>
    </row>
    <row r="55" spans="1:11" ht="16.5">
      <c r="A55" s="14">
        <v>1</v>
      </c>
      <c r="B55" s="156" t="s">
        <v>17</v>
      </c>
      <c r="C55" s="116" t="s">
        <v>69</v>
      </c>
      <c r="D55" s="17">
        <v>1.1000000000000001</v>
      </c>
      <c r="E55" s="189" t="s">
        <v>78</v>
      </c>
      <c r="F55" s="70">
        <v>240000</v>
      </c>
      <c r="G55" s="77">
        <v>206400</v>
      </c>
      <c r="H55" s="71">
        <v>4800</v>
      </c>
      <c r="I55" s="69">
        <f>ROUND(G55*13%*29/365,0)</f>
        <v>2132</v>
      </c>
      <c r="J55" s="69">
        <f t="shared" ref="J55:J63" si="24">SUM(H55:I55)</f>
        <v>6932</v>
      </c>
      <c r="K55" s="106">
        <f t="shared" ref="K55:K63" si="25">G55-H55</f>
        <v>201600</v>
      </c>
    </row>
    <row r="56" spans="1:11" ht="16.5">
      <c r="A56" s="14">
        <v>2</v>
      </c>
      <c r="B56" s="156" t="s">
        <v>187</v>
      </c>
      <c r="C56" s="116" t="s">
        <v>394</v>
      </c>
      <c r="D56" s="17">
        <v>132</v>
      </c>
      <c r="E56" s="189" t="s">
        <v>38</v>
      </c>
      <c r="F56" s="70">
        <v>150000</v>
      </c>
      <c r="G56" s="77">
        <v>99000</v>
      </c>
      <c r="H56" s="71">
        <v>3000</v>
      </c>
      <c r="I56" s="69">
        <f t="shared" ref="I56:I63" si="26">ROUND(G56*13%*29/365,0)</f>
        <v>1023</v>
      </c>
      <c r="J56" s="69">
        <f t="shared" si="24"/>
        <v>4023</v>
      </c>
      <c r="K56" s="106">
        <f t="shared" si="25"/>
        <v>96000</v>
      </c>
    </row>
    <row r="57" spans="1:11" ht="16.5">
      <c r="A57" s="14">
        <v>3</v>
      </c>
      <c r="B57" s="121" t="s">
        <v>187</v>
      </c>
      <c r="C57" s="116" t="s">
        <v>472</v>
      </c>
      <c r="D57" s="17">
        <v>194</v>
      </c>
      <c r="E57" s="189" t="s">
        <v>38</v>
      </c>
      <c r="F57" s="70">
        <v>190000</v>
      </c>
      <c r="G57" s="77">
        <v>153054</v>
      </c>
      <c r="H57" s="71">
        <v>5278</v>
      </c>
      <c r="I57" s="69">
        <f t="shared" si="26"/>
        <v>1581</v>
      </c>
      <c r="J57" s="69">
        <f t="shared" si="24"/>
        <v>6859</v>
      </c>
      <c r="K57" s="106">
        <f t="shared" si="25"/>
        <v>147776</v>
      </c>
    </row>
    <row r="58" spans="1:11" ht="16.5">
      <c r="A58" s="14">
        <v>4</v>
      </c>
      <c r="B58" s="121" t="s">
        <v>62</v>
      </c>
      <c r="C58" s="116" t="s">
        <v>473</v>
      </c>
      <c r="D58" s="17">
        <v>62</v>
      </c>
      <c r="E58" s="189" t="s">
        <v>38</v>
      </c>
      <c r="F58" s="70">
        <v>160000</v>
      </c>
      <c r="G58" s="77">
        <v>44456</v>
      </c>
      <c r="H58" s="71">
        <v>4444</v>
      </c>
      <c r="I58" s="69">
        <f t="shared" si="26"/>
        <v>459</v>
      </c>
      <c r="J58" s="69">
        <f t="shared" si="24"/>
        <v>4903</v>
      </c>
      <c r="K58" s="106">
        <f t="shared" si="25"/>
        <v>40012</v>
      </c>
    </row>
    <row r="59" spans="1:11" ht="16.5">
      <c r="A59" s="14">
        <v>5</v>
      </c>
      <c r="B59" s="121" t="s">
        <v>62</v>
      </c>
      <c r="C59" s="116" t="s">
        <v>291</v>
      </c>
      <c r="D59" s="17">
        <v>100</v>
      </c>
      <c r="E59" s="189" t="s">
        <v>38</v>
      </c>
      <c r="F59" s="70">
        <v>180000</v>
      </c>
      <c r="G59" s="77">
        <v>115200</v>
      </c>
      <c r="H59" s="71">
        <v>3600</v>
      </c>
      <c r="I59" s="69">
        <f t="shared" si="26"/>
        <v>1190</v>
      </c>
      <c r="J59" s="69">
        <f t="shared" si="24"/>
        <v>4790</v>
      </c>
      <c r="K59" s="106">
        <f t="shared" si="25"/>
        <v>111600</v>
      </c>
    </row>
    <row r="60" spans="1:11" ht="16.5">
      <c r="A60" s="14">
        <v>6</v>
      </c>
      <c r="B60" s="121" t="s">
        <v>62</v>
      </c>
      <c r="C60" s="116" t="s">
        <v>468</v>
      </c>
      <c r="D60" s="17">
        <v>182</v>
      </c>
      <c r="E60" s="189" t="s">
        <v>38</v>
      </c>
      <c r="F60" s="70">
        <v>239000</v>
      </c>
      <c r="G60" s="77">
        <v>191200</v>
      </c>
      <c r="H60" s="71">
        <v>4780</v>
      </c>
      <c r="I60" s="69">
        <f t="shared" si="26"/>
        <v>1975</v>
      </c>
      <c r="J60" s="69">
        <f t="shared" si="24"/>
        <v>6755</v>
      </c>
      <c r="K60" s="106">
        <f t="shared" si="25"/>
        <v>186420</v>
      </c>
    </row>
    <row r="61" spans="1:11" ht="16.5">
      <c r="A61" s="14">
        <v>7</v>
      </c>
      <c r="B61" s="121" t="s">
        <v>62</v>
      </c>
      <c r="C61" s="116" t="s">
        <v>471</v>
      </c>
      <c r="D61" s="172">
        <v>11.2</v>
      </c>
      <c r="E61" s="189" t="s">
        <v>38</v>
      </c>
      <c r="F61" s="70">
        <v>210000</v>
      </c>
      <c r="G61" s="77">
        <v>201600</v>
      </c>
      <c r="H61" s="71">
        <v>4200</v>
      </c>
      <c r="I61" s="69">
        <f t="shared" si="26"/>
        <v>2082</v>
      </c>
      <c r="J61" s="69">
        <f t="shared" si="24"/>
        <v>6282</v>
      </c>
      <c r="K61" s="106">
        <f t="shared" si="25"/>
        <v>197400</v>
      </c>
    </row>
    <row r="62" spans="1:11" ht="16.5">
      <c r="A62" s="14">
        <v>8</v>
      </c>
      <c r="B62" s="121" t="s">
        <v>336</v>
      </c>
      <c r="C62" s="116" t="s">
        <v>337</v>
      </c>
      <c r="D62" s="17">
        <v>56</v>
      </c>
      <c r="E62" s="189" t="s">
        <v>38</v>
      </c>
      <c r="F62" s="70">
        <v>50000</v>
      </c>
      <c r="G62" s="77">
        <v>13886</v>
      </c>
      <c r="H62" s="71">
        <v>1389</v>
      </c>
      <c r="I62" s="69">
        <f t="shared" si="26"/>
        <v>143</v>
      </c>
      <c r="J62" s="69">
        <f t="shared" si="24"/>
        <v>1532</v>
      </c>
      <c r="K62" s="106">
        <f t="shared" si="25"/>
        <v>12497</v>
      </c>
    </row>
    <row r="63" spans="1:11" ht="16.5">
      <c r="A63" s="14">
        <v>9</v>
      </c>
      <c r="B63" s="121" t="s">
        <v>336</v>
      </c>
      <c r="C63" s="116" t="s">
        <v>48</v>
      </c>
      <c r="D63" s="17">
        <v>174</v>
      </c>
      <c r="E63" s="189" t="s">
        <v>38</v>
      </c>
      <c r="F63" s="70">
        <v>150000</v>
      </c>
      <c r="G63" s="77">
        <v>120000</v>
      </c>
      <c r="H63" s="71">
        <v>3000</v>
      </c>
      <c r="I63" s="69">
        <f t="shared" si="26"/>
        <v>1239</v>
      </c>
      <c r="J63" s="69">
        <f t="shared" si="24"/>
        <v>4239</v>
      </c>
      <c r="K63" s="106">
        <f t="shared" si="25"/>
        <v>117000</v>
      </c>
    </row>
    <row r="64" spans="1:11" ht="16.5">
      <c r="A64" s="27"/>
      <c r="B64" s="185" t="s">
        <v>4</v>
      </c>
      <c r="C64" s="20"/>
      <c r="D64" s="20"/>
      <c r="E64" s="193"/>
      <c r="F64" s="72">
        <f t="shared" ref="F64:K64" si="27">SUM(F55:F63)</f>
        <v>1569000</v>
      </c>
      <c r="G64" s="72">
        <f t="shared" si="27"/>
        <v>1144796</v>
      </c>
      <c r="H64" s="72">
        <f>SUM(H55:H63)</f>
        <v>34491</v>
      </c>
      <c r="I64" s="72">
        <f>SUM(I55:I63)</f>
        <v>11824</v>
      </c>
      <c r="J64" s="72">
        <f>SUM(H64:I64)</f>
        <v>46315</v>
      </c>
      <c r="K64" s="72">
        <f t="shared" si="27"/>
        <v>1110305</v>
      </c>
    </row>
    <row r="65" spans="1:11" ht="16.5">
      <c r="A65" s="27"/>
      <c r="B65" s="185"/>
      <c r="C65" s="20"/>
      <c r="D65" s="20"/>
      <c r="E65" s="193"/>
      <c r="F65" s="177"/>
      <c r="G65" s="161"/>
      <c r="H65" s="72"/>
      <c r="I65" s="69"/>
      <c r="J65" s="72"/>
      <c r="K65" s="55"/>
    </row>
    <row r="66" spans="1:11" ht="16.5">
      <c r="A66" s="27"/>
      <c r="B66" s="185" t="s">
        <v>18</v>
      </c>
      <c r="C66" s="209"/>
      <c r="D66" s="20"/>
      <c r="E66" s="193"/>
      <c r="F66" s="177"/>
      <c r="G66" s="161"/>
      <c r="H66" s="176"/>
      <c r="I66" s="69"/>
      <c r="J66" s="176"/>
      <c r="K66" s="55"/>
    </row>
    <row r="67" spans="1:11" ht="16.5">
      <c r="A67" s="27">
        <v>1</v>
      </c>
      <c r="B67" s="121" t="s">
        <v>18</v>
      </c>
      <c r="C67" s="116" t="s">
        <v>378</v>
      </c>
      <c r="D67" s="17">
        <v>92</v>
      </c>
      <c r="E67" s="204" t="s">
        <v>38</v>
      </c>
      <c r="F67" s="85">
        <v>150000</v>
      </c>
      <c r="G67" s="77">
        <v>96000</v>
      </c>
      <c r="H67" s="71">
        <v>3000</v>
      </c>
      <c r="I67" s="69">
        <f>ROUND(G67*13%*29/365,0)</f>
        <v>992</v>
      </c>
      <c r="J67" s="69">
        <f t="shared" ref="J67:J75" si="28">SUM(H67:I67)</f>
        <v>3992</v>
      </c>
      <c r="K67" s="106">
        <f t="shared" ref="K67:K75" si="29">G67-H67</f>
        <v>93000</v>
      </c>
    </row>
    <row r="68" spans="1:11" ht="16.5">
      <c r="A68" s="27">
        <v>2</v>
      </c>
      <c r="B68" s="121" t="s">
        <v>18</v>
      </c>
      <c r="C68" s="116" t="s">
        <v>379</v>
      </c>
      <c r="D68" s="17">
        <v>94</v>
      </c>
      <c r="E68" s="204" t="s">
        <v>38</v>
      </c>
      <c r="F68" s="85">
        <v>300000</v>
      </c>
      <c r="G68" s="77">
        <v>192000</v>
      </c>
      <c r="H68" s="71">
        <v>6000</v>
      </c>
      <c r="I68" s="69">
        <f t="shared" ref="I68:I75" si="30">ROUND(G68*13%*29/365,0)</f>
        <v>1983</v>
      </c>
      <c r="J68" s="69">
        <f t="shared" si="28"/>
        <v>7983</v>
      </c>
      <c r="K68" s="106">
        <f t="shared" si="29"/>
        <v>186000</v>
      </c>
    </row>
    <row r="69" spans="1:11" ht="16.5">
      <c r="A69" s="27">
        <v>3</v>
      </c>
      <c r="B69" s="121" t="s">
        <v>18</v>
      </c>
      <c r="C69" s="116" t="s">
        <v>380</v>
      </c>
      <c r="D69" s="17">
        <v>96</v>
      </c>
      <c r="E69" s="204" t="s">
        <v>38</v>
      </c>
      <c r="F69" s="85">
        <v>150000</v>
      </c>
      <c r="G69" s="77">
        <v>96000</v>
      </c>
      <c r="H69" s="71">
        <v>3000</v>
      </c>
      <c r="I69" s="69">
        <f t="shared" si="30"/>
        <v>992</v>
      </c>
      <c r="J69" s="69">
        <f t="shared" si="28"/>
        <v>3992</v>
      </c>
      <c r="K69" s="106">
        <f t="shared" si="29"/>
        <v>93000</v>
      </c>
    </row>
    <row r="70" spans="1:11" ht="16.5">
      <c r="A70" s="27">
        <v>4</v>
      </c>
      <c r="B70" s="121" t="s">
        <v>18</v>
      </c>
      <c r="C70" s="116" t="s">
        <v>393</v>
      </c>
      <c r="D70" s="17">
        <v>130</v>
      </c>
      <c r="E70" s="204" t="s">
        <v>38</v>
      </c>
      <c r="F70" s="85">
        <v>230000</v>
      </c>
      <c r="G70" s="77">
        <v>143113</v>
      </c>
      <c r="H70" s="71">
        <v>5111</v>
      </c>
      <c r="I70" s="69">
        <f t="shared" si="30"/>
        <v>1478</v>
      </c>
      <c r="J70" s="69">
        <f t="shared" si="28"/>
        <v>6589</v>
      </c>
      <c r="K70" s="106">
        <f t="shared" si="29"/>
        <v>138002</v>
      </c>
    </row>
    <row r="71" spans="1:11" ht="16.5">
      <c r="A71" s="27">
        <v>5</v>
      </c>
      <c r="B71" s="121" t="s">
        <v>19</v>
      </c>
      <c r="C71" s="116" t="s">
        <v>400</v>
      </c>
      <c r="D71" s="17">
        <v>142</v>
      </c>
      <c r="E71" s="204" t="s">
        <v>38</v>
      </c>
      <c r="F71" s="85">
        <v>170000</v>
      </c>
      <c r="G71" s="77">
        <v>115600</v>
      </c>
      <c r="H71" s="71">
        <v>3400</v>
      </c>
      <c r="I71" s="69">
        <f t="shared" si="30"/>
        <v>1194</v>
      </c>
      <c r="J71" s="69">
        <f t="shared" si="28"/>
        <v>4594</v>
      </c>
      <c r="K71" s="106">
        <f t="shared" si="29"/>
        <v>112200</v>
      </c>
    </row>
    <row r="72" spans="1:11" ht="16.5">
      <c r="A72" s="27">
        <v>6</v>
      </c>
      <c r="B72" s="121" t="s">
        <v>398</v>
      </c>
      <c r="C72" s="116" t="s">
        <v>470</v>
      </c>
      <c r="D72" s="17">
        <v>138</v>
      </c>
      <c r="E72" s="204" t="s">
        <v>38</v>
      </c>
      <c r="F72" s="85">
        <v>200000</v>
      </c>
      <c r="G72" s="77">
        <v>136000</v>
      </c>
      <c r="H72" s="71">
        <v>4000</v>
      </c>
      <c r="I72" s="69">
        <f t="shared" si="30"/>
        <v>1405</v>
      </c>
      <c r="J72" s="69">
        <f t="shared" si="28"/>
        <v>5405</v>
      </c>
      <c r="K72" s="106">
        <f t="shared" si="29"/>
        <v>132000</v>
      </c>
    </row>
    <row r="73" spans="1:11" ht="16.5">
      <c r="A73" s="27">
        <v>7</v>
      </c>
      <c r="B73" s="121" t="s">
        <v>381</v>
      </c>
      <c r="C73" s="116" t="s">
        <v>469</v>
      </c>
      <c r="D73" s="17">
        <v>108</v>
      </c>
      <c r="E73" s="204" t="s">
        <v>38</v>
      </c>
      <c r="F73" s="85">
        <v>150000</v>
      </c>
      <c r="G73" s="77">
        <v>96000</v>
      </c>
      <c r="H73" s="71">
        <v>3000</v>
      </c>
      <c r="I73" s="69">
        <f t="shared" si="30"/>
        <v>992</v>
      </c>
      <c r="J73" s="69">
        <f t="shared" si="28"/>
        <v>3992</v>
      </c>
      <c r="K73" s="106">
        <f t="shared" si="29"/>
        <v>93000</v>
      </c>
    </row>
    <row r="74" spans="1:11" ht="16.5">
      <c r="A74" s="27">
        <v>8</v>
      </c>
      <c r="B74" s="121" t="s">
        <v>381</v>
      </c>
      <c r="C74" s="116" t="s">
        <v>383</v>
      </c>
      <c r="D74" s="17">
        <v>110</v>
      </c>
      <c r="E74" s="204" t="s">
        <v>38</v>
      </c>
      <c r="F74" s="85">
        <v>160000</v>
      </c>
      <c r="G74" s="77">
        <v>102400</v>
      </c>
      <c r="H74" s="71">
        <v>3200</v>
      </c>
      <c r="I74" s="69">
        <f t="shared" si="30"/>
        <v>1058</v>
      </c>
      <c r="J74" s="69">
        <f t="shared" si="28"/>
        <v>4258</v>
      </c>
      <c r="K74" s="106">
        <f t="shared" si="29"/>
        <v>99200</v>
      </c>
    </row>
    <row r="75" spans="1:11" ht="16.5">
      <c r="A75" s="27">
        <v>9</v>
      </c>
      <c r="B75" s="121" t="s">
        <v>71</v>
      </c>
      <c r="C75" s="116" t="s">
        <v>235</v>
      </c>
      <c r="D75" s="17">
        <v>146</v>
      </c>
      <c r="E75" s="204" t="s">
        <v>38</v>
      </c>
      <c r="F75" s="85">
        <v>175000</v>
      </c>
      <c r="G75" s="77">
        <v>122500</v>
      </c>
      <c r="H75" s="71">
        <v>3500</v>
      </c>
      <c r="I75" s="69">
        <f t="shared" si="30"/>
        <v>1265</v>
      </c>
      <c r="J75" s="69">
        <f t="shared" si="28"/>
        <v>4765</v>
      </c>
      <c r="K75" s="106">
        <f t="shared" si="29"/>
        <v>119000</v>
      </c>
    </row>
    <row r="76" spans="1:11" ht="16.5">
      <c r="A76" s="14"/>
      <c r="B76" s="185" t="s">
        <v>4</v>
      </c>
      <c r="C76" s="20"/>
      <c r="D76" s="20"/>
      <c r="E76" s="193"/>
      <c r="F76" s="72">
        <f>SUM(F67:F75)</f>
        <v>1685000</v>
      </c>
      <c r="G76" s="72">
        <f t="shared" ref="G76:K76" si="31">SUM(G67:G75)</f>
        <v>1099613</v>
      </c>
      <c r="H76" s="72">
        <f>SUM(H67:H75)</f>
        <v>34211</v>
      </c>
      <c r="I76" s="72">
        <f>SUM(I67:I75)</f>
        <v>11359</v>
      </c>
      <c r="J76" s="72">
        <f>SUM(H76:I76)</f>
        <v>45570</v>
      </c>
      <c r="K76" s="72">
        <f t="shared" si="31"/>
        <v>1065402</v>
      </c>
    </row>
    <row r="77" spans="1:11" ht="16.5">
      <c r="A77" s="14"/>
      <c r="B77" s="185"/>
      <c r="C77" s="20"/>
      <c r="D77" s="20"/>
      <c r="E77" s="193"/>
      <c r="F77" s="177"/>
      <c r="G77" s="161"/>
      <c r="H77" s="72"/>
      <c r="I77" s="69"/>
      <c r="J77" s="72"/>
      <c r="K77" s="55"/>
    </row>
    <row r="78" spans="1:11" ht="16.5">
      <c r="A78" s="14"/>
      <c r="B78" s="185" t="s">
        <v>79</v>
      </c>
      <c r="C78" s="20"/>
      <c r="D78" s="46"/>
      <c r="E78" s="193"/>
      <c r="F78" s="170"/>
      <c r="G78" s="161"/>
      <c r="H78" s="72"/>
      <c r="I78" s="69"/>
      <c r="J78" s="72"/>
      <c r="K78" s="55"/>
    </row>
    <row r="79" spans="1:11" ht="16.5">
      <c r="A79" s="14">
        <v>1</v>
      </c>
      <c r="B79" s="121" t="s">
        <v>79</v>
      </c>
      <c r="C79" s="116" t="s">
        <v>342</v>
      </c>
      <c r="D79" s="52">
        <v>67</v>
      </c>
      <c r="E79" s="189" t="s">
        <v>78</v>
      </c>
      <c r="F79" s="85">
        <v>180000</v>
      </c>
      <c r="G79" s="70">
        <v>55000</v>
      </c>
      <c r="H79" s="71">
        <v>5000</v>
      </c>
      <c r="I79" s="69">
        <f>ROUND(G79*13%*29/365,0)</f>
        <v>568</v>
      </c>
      <c r="J79" s="69">
        <f>SUM(H79:I79)</f>
        <v>5568</v>
      </c>
      <c r="K79" s="106">
        <f t="shared" ref="K79:K94" si="32">G79-H79</f>
        <v>50000</v>
      </c>
    </row>
    <row r="80" spans="1:11" ht="16.5">
      <c r="A80" s="14">
        <v>2</v>
      </c>
      <c r="B80" s="121" t="s">
        <v>79</v>
      </c>
      <c r="C80" s="116" t="s">
        <v>453</v>
      </c>
      <c r="D80" s="52">
        <v>3.1</v>
      </c>
      <c r="E80" s="189" t="s">
        <v>78</v>
      </c>
      <c r="F80" s="85">
        <v>220000</v>
      </c>
      <c r="G80" s="70">
        <v>189200</v>
      </c>
      <c r="H80" s="71">
        <v>4400</v>
      </c>
      <c r="I80" s="69">
        <f t="shared" ref="I80:I94" si="33">ROUND(G80*13%*29/365,0)</f>
        <v>1954</v>
      </c>
      <c r="J80" s="69">
        <f t="shared" ref="J80:J94" si="34">SUM(H80:I80)</f>
        <v>6354</v>
      </c>
      <c r="K80" s="106">
        <f t="shared" si="32"/>
        <v>184800</v>
      </c>
    </row>
    <row r="81" spans="1:11" ht="15.75">
      <c r="A81" s="14">
        <v>3</v>
      </c>
      <c r="B81" s="121" t="s">
        <v>79</v>
      </c>
      <c r="C81" s="189" t="s">
        <v>465</v>
      </c>
      <c r="D81" s="52">
        <v>13.2</v>
      </c>
      <c r="E81" s="189" t="s">
        <v>78</v>
      </c>
      <c r="F81" s="85">
        <v>215000</v>
      </c>
      <c r="G81" s="70">
        <v>206400</v>
      </c>
      <c r="H81" s="71">
        <v>4300</v>
      </c>
      <c r="I81" s="69">
        <f t="shared" si="33"/>
        <v>2132</v>
      </c>
      <c r="J81" s="69">
        <f t="shared" si="34"/>
        <v>6432</v>
      </c>
      <c r="K81" s="106">
        <f t="shared" si="32"/>
        <v>202100</v>
      </c>
    </row>
    <row r="82" spans="1:11" ht="16.5">
      <c r="A82" s="14">
        <v>4</v>
      </c>
      <c r="B82" s="121" t="s">
        <v>224</v>
      </c>
      <c r="C82" s="116" t="s">
        <v>313</v>
      </c>
      <c r="D82" s="52">
        <v>28</v>
      </c>
      <c r="E82" s="189" t="s">
        <v>78</v>
      </c>
      <c r="F82" s="85">
        <v>120000</v>
      </c>
      <c r="G82" s="77">
        <v>15127</v>
      </c>
      <c r="H82" s="71">
        <v>3383</v>
      </c>
      <c r="I82" s="69">
        <f t="shared" si="33"/>
        <v>156</v>
      </c>
      <c r="J82" s="69">
        <f t="shared" si="34"/>
        <v>3539</v>
      </c>
      <c r="K82" s="106">
        <f t="shared" si="32"/>
        <v>11744</v>
      </c>
    </row>
    <row r="83" spans="1:11" ht="16.5">
      <c r="A83" s="14">
        <v>5</v>
      </c>
      <c r="B83" s="121" t="s">
        <v>224</v>
      </c>
      <c r="C83" s="116" t="s">
        <v>501</v>
      </c>
      <c r="D83" s="52">
        <v>33.1</v>
      </c>
      <c r="E83" s="189" t="s">
        <v>78</v>
      </c>
      <c r="F83" s="85">
        <v>185000</v>
      </c>
      <c r="G83" s="77">
        <v>185000</v>
      </c>
      <c r="H83" s="71">
        <v>3700</v>
      </c>
      <c r="I83" s="69">
        <v>2636</v>
      </c>
      <c r="J83" s="69">
        <f t="shared" si="34"/>
        <v>6336</v>
      </c>
      <c r="K83" s="106">
        <f t="shared" si="32"/>
        <v>181300</v>
      </c>
    </row>
    <row r="84" spans="1:11" ht="15.75">
      <c r="A84" s="14">
        <v>6</v>
      </c>
      <c r="B84" s="121" t="s">
        <v>437</v>
      </c>
      <c r="C84" s="189" t="s">
        <v>438</v>
      </c>
      <c r="D84" s="52">
        <v>168</v>
      </c>
      <c r="E84" s="189" t="s">
        <v>78</v>
      </c>
      <c r="F84" s="85">
        <v>175000</v>
      </c>
      <c r="G84" s="77">
        <v>133000</v>
      </c>
      <c r="H84" s="71">
        <v>3500</v>
      </c>
      <c r="I84" s="69">
        <f t="shared" si="33"/>
        <v>1374</v>
      </c>
      <c r="J84" s="69">
        <f t="shared" si="34"/>
        <v>4874</v>
      </c>
      <c r="K84" s="106">
        <f t="shared" si="32"/>
        <v>129500</v>
      </c>
    </row>
    <row r="85" spans="1:11" ht="16.5">
      <c r="A85" s="14">
        <v>7</v>
      </c>
      <c r="B85" s="121" t="s">
        <v>266</v>
      </c>
      <c r="C85" s="116" t="s">
        <v>330</v>
      </c>
      <c r="D85" s="52">
        <v>52</v>
      </c>
      <c r="E85" s="189" t="s">
        <v>78</v>
      </c>
      <c r="F85" s="85">
        <v>120000</v>
      </c>
      <c r="G85" s="77">
        <v>26676</v>
      </c>
      <c r="H85" s="71">
        <v>3333</v>
      </c>
      <c r="I85" s="69">
        <f t="shared" si="33"/>
        <v>276</v>
      </c>
      <c r="J85" s="69">
        <f t="shared" si="34"/>
        <v>3609</v>
      </c>
      <c r="K85" s="106">
        <f t="shared" si="32"/>
        <v>23343</v>
      </c>
    </row>
    <row r="86" spans="1:11" ht="16.5">
      <c r="A86" s="14">
        <v>8</v>
      </c>
      <c r="B86" s="121" t="s">
        <v>266</v>
      </c>
      <c r="C86" s="116" t="s">
        <v>331</v>
      </c>
      <c r="D86" s="52">
        <v>54</v>
      </c>
      <c r="E86" s="189" t="s">
        <v>78</v>
      </c>
      <c r="F86" s="85">
        <v>110000</v>
      </c>
      <c r="G86" s="77">
        <v>24432</v>
      </c>
      <c r="H86" s="71">
        <v>3056</v>
      </c>
      <c r="I86" s="69">
        <f t="shared" si="33"/>
        <v>252</v>
      </c>
      <c r="J86" s="69">
        <f t="shared" si="34"/>
        <v>3308</v>
      </c>
      <c r="K86" s="106">
        <f t="shared" si="32"/>
        <v>21376</v>
      </c>
    </row>
    <row r="87" spans="1:11" ht="16.5">
      <c r="A87" s="14">
        <v>9</v>
      </c>
      <c r="B87" s="121" t="s">
        <v>211</v>
      </c>
      <c r="C87" s="116" t="s">
        <v>225</v>
      </c>
      <c r="D87" s="52">
        <v>198</v>
      </c>
      <c r="E87" s="189" t="s">
        <v>78</v>
      </c>
      <c r="F87" s="85">
        <v>220000</v>
      </c>
      <c r="G87" s="77">
        <v>189200</v>
      </c>
      <c r="H87" s="71">
        <v>4400</v>
      </c>
      <c r="I87" s="69">
        <f t="shared" si="33"/>
        <v>1954</v>
      </c>
      <c r="J87" s="69">
        <f t="shared" si="34"/>
        <v>6354</v>
      </c>
      <c r="K87" s="106">
        <f t="shared" si="32"/>
        <v>184800</v>
      </c>
    </row>
    <row r="88" spans="1:11" ht="16.5">
      <c r="A88" s="14">
        <v>10</v>
      </c>
      <c r="B88" s="121" t="s">
        <v>132</v>
      </c>
      <c r="C88" s="116" t="s">
        <v>133</v>
      </c>
      <c r="D88" s="52">
        <v>32</v>
      </c>
      <c r="E88" s="189" t="s">
        <v>78</v>
      </c>
      <c r="F88" s="85">
        <v>150000</v>
      </c>
      <c r="G88" s="77">
        <v>24990</v>
      </c>
      <c r="H88" s="71">
        <v>4167</v>
      </c>
      <c r="I88" s="69">
        <f t="shared" si="33"/>
        <v>258</v>
      </c>
      <c r="J88" s="69">
        <f t="shared" si="34"/>
        <v>4425</v>
      </c>
      <c r="K88" s="106">
        <f t="shared" si="32"/>
        <v>20823</v>
      </c>
    </row>
    <row r="89" spans="1:11" ht="16.5">
      <c r="A89" s="14">
        <v>11</v>
      </c>
      <c r="B89" s="121" t="s">
        <v>103</v>
      </c>
      <c r="C89" s="116" t="s">
        <v>442</v>
      </c>
      <c r="D89" s="52">
        <v>178</v>
      </c>
      <c r="E89" s="189" t="s">
        <v>78</v>
      </c>
      <c r="F89" s="85">
        <v>180000</v>
      </c>
      <c r="G89" s="77">
        <v>144000</v>
      </c>
      <c r="H89" s="71">
        <v>3600</v>
      </c>
      <c r="I89" s="69">
        <f t="shared" si="33"/>
        <v>1487</v>
      </c>
      <c r="J89" s="69">
        <f t="shared" si="34"/>
        <v>5087</v>
      </c>
      <c r="K89" s="106">
        <f t="shared" si="32"/>
        <v>140400</v>
      </c>
    </row>
    <row r="90" spans="1:11" ht="16.5">
      <c r="A90" s="14">
        <v>12</v>
      </c>
      <c r="B90" s="121" t="s">
        <v>103</v>
      </c>
      <c r="C90" s="116" t="s">
        <v>460</v>
      </c>
      <c r="D90" s="52">
        <v>5</v>
      </c>
      <c r="E90" s="189" t="s">
        <v>78</v>
      </c>
      <c r="F90" s="85">
        <v>200000</v>
      </c>
      <c r="G90" s="77">
        <v>176000</v>
      </c>
      <c r="H90" s="71">
        <v>4000</v>
      </c>
      <c r="I90" s="69">
        <f t="shared" si="33"/>
        <v>1818</v>
      </c>
      <c r="J90" s="69">
        <f t="shared" si="34"/>
        <v>5818</v>
      </c>
      <c r="K90" s="106">
        <f t="shared" si="32"/>
        <v>172000</v>
      </c>
    </row>
    <row r="91" spans="1:11" ht="16.5">
      <c r="A91" s="14">
        <v>13</v>
      </c>
      <c r="B91" s="121" t="s">
        <v>103</v>
      </c>
      <c r="C91" s="116" t="s">
        <v>107</v>
      </c>
      <c r="D91" s="52">
        <v>192</v>
      </c>
      <c r="E91" s="189" t="s">
        <v>78</v>
      </c>
      <c r="F91" s="85">
        <v>200000</v>
      </c>
      <c r="G91" s="77">
        <v>164000</v>
      </c>
      <c r="H91" s="71">
        <v>4000</v>
      </c>
      <c r="I91" s="69">
        <f t="shared" si="33"/>
        <v>1694</v>
      </c>
      <c r="J91" s="69">
        <f t="shared" si="34"/>
        <v>5694</v>
      </c>
      <c r="K91" s="106">
        <f t="shared" si="32"/>
        <v>160000</v>
      </c>
    </row>
    <row r="92" spans="1:11" ht="16.5">
      <c r="A92" s="14">
        <v>14</v>
      </c>
      <c r="B92" s="121" t="s">
        <v>493</v>
      </c>
      <c r="C92" s="116" t="s">
        <v>494</v>
      </c>
      <c r="D92" s="52">
        <v>17.100000000000001</v>
      </c>
      <c r="E92" s="189" t="s">
        <v>78</v>
      </c>
      <c r="F92" s="85">
        <v>185000</v>
      </c>
      <c r="G92" s="77">
        <v>181300</v>
      </c>
      <c r="H92" s="71">
        <v>3700</v>
      </c>
      <c r="I92" s="69">
        <f t="shared" si="33"/>
        <v>1873</v>
      </c>
      <c r="J92" s="69">
        <f t="shared" si="34"/>
        <v>5573</v>
      </c>
      <c r="K92" s="106">
        <f t="shared" si="32"/>
        <v>177600</v>
      </c>
    </row>
    <row r="93" spans="1:11" ht="16.5">
      <c r="A93" s="14">
        <v>15</v>
      </c>
      <c r="B93" s="121" t="s">
        <v>493</v>
      </c>
      <c r="C93" s="116" t="s">
        <v>48</v>
      </c>
      <c r="D93" s="52">
        <v>19.100000000000001</v>
      </c>
      <c r="E93" s="189" t="s">
        <v>78</v>
      </c>
      <c r="F93" s="85">
        <v>165000</v>
      </c>
      <c r="G93" s="77">
        <v>161700</v>
      </c>
      <c r="H93" s="71">
        <v>3300</v>
      </c>
      <c r="I93" s="69">
        <f t="shared" si="33"/>
        <v>1670</v>
      </c>
      <c r="J93" s="69">
        <f t="shared" si="34"/>
        <v>4970</v>
      </c>
      <c r="K93" s="106">
        <f t="shared" si="32"/>
        <v>158400</v>
      </c>
    </row>
    <row r="94" spans="1:11" ht="16.5">
      <c r="A94" s="14">
        <v>16</v>
      </c>
      <c r="B94" s="156" t="s">
        <v>493</v>
      </c>
      <c r="C94" s="116" t="s">
        <v>496</v>
      </c>
      <c r="D94" s="52">
        <v>23.1</v>
      </c>
      <c r="E94" s="189" t="s">
        <v>78</v>
      </c>
      <c r="F94" s="85">
        <v>160000</v>
      </c>
      <c r="G94" s="77">
        <v>156800</v>
      </c>
      <c r="H94" s="71">
        <v>3200</v>
      </c>
      <c r="I94" s="69">
        <f t="shared" si="33"/>
        <v>1620</v>
      </c>
      <c r="J94" s="69">
        <f t="shared" si="34"/>
        <v>4820</v>
      </c>
      <c r="K94" s="106">
        <f t="shared" si="32"/>
        <v>153600</v>
      </c>
    </row>
    <row r="95" spans="1:11" ht="16.5">
      <c r="A95" s="14"/>
      <c r="B95" s="186" t="s">
        <v>4</v>
      </c>
      <c r="C95" s="20"/>
      <c r="D95" s="46"/>
      <c r="E95" s="193"/>
      <c r="F95" s="72">
        <f t="shared" ref="F95:K95" si="35">SUM(F79:F94)</f>
        <v>2785000</v>
      </c>
      <c r="G95" s="72">
        <f t="shared" si="35"/>
        <v>2032825</v>
      </c>
      <c r="H95" s="72">
        <f>SUM(H79:H94)</f>
        <v>61039</v>
      </c>
      <c r="I95" s="72">
        <f>SUM(I79:I94)</f>
        <v>21722</v>
      </c>
      <c r="J95" s="72">
        <f>SUM(H95:I95)</f>
        <v>82761</v>
      </c>
      <c r="K95" s="72">
        <f t="shared" si="35"/>
        <v>1971786</v>
      </c>
    </row>
    <row r="96" spans="1:11" ht="0.75" customHeight="1">
      <c r="A96" s="14"/>
      <c r="B96" s="186"/>
      <c r="C96" s="20"/>
      <c r="D96" s="46"/>
      <c r="E96" s="193"/>
      <c r="F96" s="72"/>
      <c r="G96" s="72"/>
      <c r="H96" s="72"/>
      <c r="I96" s="72"/>
      <c r="J96" s="72"/>
      <c r="K96" s="72"/>
    </row>
    <row r="97" spans="1:11" ht="16.5">
      <c r="A97" s="14"/>
      <c r="B97" s="185" t="s">
        <v>422</v>
      </c>
      <c r="C97" s="20"/>
      <c r="D97" s="20"/>
      <c r="E97" s="193"/>
      <c r="F97" s="177"/>
      <c r="G97" s="161"/>
      <c r="H97" s="72"/>
      <c r="I97" s="69"/>
      <c r="J97" s="72"/>
      <c r="K97" s="55"/>
    </row>
    <row r="98" spans="1:11" ht="15.75">
      <c r="A98" s="14">
        <v>1</v>
      </c>
      <c r="B98" s="121" t="s">
        <v>285</v>
      </c>
      <c r="C98" s="189" t="s">
        <v>315</v>
      </c>
      <c r="D98" s="52">
        <v>30</v>
      </c>
      <c r="E98" s="189" t="s">
        <v>78</v>
      </c>
      <c r="F98" s="85">
        <v>100000</v>
      </c>
      <c r="G98" s="77">
        <v>16660</v>
      </c>
      <c r="H98" s="71">
        <v>2778</v>
      </c>
      <c r="I98" s="69">
        <f>ROUND(G98*13%*29/365,0)</f>
        <v>172</v>
      </c>
      <c r="J98" s="69">
        <f>SUM(H98:I98)</f>
        <v>2950</v>
      </c>
      <c r="K98" s="106">
        <f t="shared" ref="K98" si="36">G98-H98</f>
        <v>13882</v>
      </c>
    </row>
    <row r="99" spans="1:11" ht="16.5">
      <c r="A99" s="14"/>
      <c r="B99" s="185" t="s">
        <v>4</v>
      </c>
      <c r="C99" s="20"/>
      <c r="D99" s="46"/>
      <c r="E99" s="193"/>
      <c r="F99" s="170">
        <f>SUM(F98)</f>
        <v>100000</v>
      </c>
      <c r="G99" s="170">
        <f t="shared" ref="G99:K99" si="37">SUM(G98)</f>
        <v>16660</v>
      </c>
      <c r="H99" s="170">
        <f t="shared" si="37"/>
        <v>2778</v>
      </c>
      <c r="I99" s="170">
        <f t="shared" si="37"/>
        <v>172</v>
      </c>
      <c r="J99" s="170">
        <f t="shared" si="37"/>
        <v>2950</v>
      </c>
      <c r="K99" s="170">
        <f t="shared" si="37"/>
        <v>13882</v>
      </c>
    </row>
    <row r="100" spans="1:11" ht="9.75" customHeight="1">
      <c r="A100" s="14"/>
      <c r="B100" s="185"/>
      <c r="C100" s="20"/>
      <c r="D100" s="46"/>
      <c r="E100" s="193"/>
      <c r="F100" s="72"/>
      <c r="G100" s="72"/>
      <c r="H100" s="72"/>
      <c r="I100" s="72"/>
      <c r="J100" s="72"/>
      <c r="K100" s="55"/>
    </row>
    <row r="101" spans="1:11" ht="16.5">
      <c r="A101" s="14"/>
      <c r="B101" s="185" t="s">
        <v>109</v>
      </c>
      <c r="C101" s="20"/>
      <c r="D101" s="46"/>
      <c r="E101" s="193"/>
      <c r="F101" s="170"/>
      <c r="G101" s="161"/>
      <c r="H101" s="72"/>
      <c r="I101" s="69"/>
      <c r="J101" s="72"/>
      <c r="K101" s="55"/>
    </row>
    <row r="102" spans="1:11" ht="15.75">
      <c r="A102" s="14">
        <v>1</v>
      </c>
      <c r="B102" s="121" t="s">
        <v>169</v>
      </c>
      <c r="C102" s="16" t="s">
        <v>424</v>
      </c>
      <c r="D102" s="52">
        <v>150</v>
      </c>
      <c r="E102" s="189" t="s">
        <v>78</v>
      </c>
      <c r="F102" s="85">
        <v>150000</v>
      </c>
      <c r="G102" s="77">
        <v>108000</v>
      </c>
      <c r="H102" s="71">
        <v>3000</v>
      </c>
      <c r="I102" s="69">
        <f>ROUND(G102*13%*29/365,0)</f>
        <v>1116</v>
      </c>
      <c r="J102" s="69">
        <f t="shared" ref="J102:J106" si="38">SUM(H102:I102)</f>
        <v>4116</v>
      </c>
      <c r="K102" s="106">
        <f t="shared" ref="K102:K106" si="39">G102-H102</f>
        <v>105000</v>
      </c>
    </row>
    <row r="103" spans="1:11" ht="15.75">
      <c r="A103" s="14">
        <v>2</v>
      </c>
      <c r="B103" s="121" t="s">
        <v>169</v>
      </c>
      <c r="C103" s="16" t="s">
        <v>474</v>
      </c>
      <c r="D103" s="52">
        <v>152</v>
      </c>
      <c r="E103" s="189" t="s">
        <v>78</v>
      </c>
      <c r="F103" s="85">
        <v>50000</v>
      </c>
      <c r="G103" s="77">
        <v>36000</v>
      </c>
      <c r="H103" s="71">
        <v>1000</v>
      </c>
      <c r="I103" s="69">
        <f t="shared" ref="I103:I106" si="40">ROUND(G103*13%*29/365,0)</f>
        <v>372</v>
      </c>
      <c r="J103" s="69">
        <f t="shared" si="38"/>
        <v>1372</v>
      </c>
      <c r="K103" s="106">
        <f t="shared" si="39"/>
        <v>35000</v>
      </c>
    </row>
    <row r="104" spans="1:11" ht="15.75">
      <c r="A104" s="14">
        <v>3</v>
      </c>
      <c r="B104" s="121" t="s">
        <v>169</v>
      </c>
      <c r="C104" s="16" t="s">
        <v>475</v>
      </c>
      <c r="D104" s="52">
        <v>180</v>
      </c>
      <c r="E104" s="189" t="s">
        <v>78</v>
      </c>
      <c r="F104" s="85">
        <v>100000</v>
      </c>
      <c r="G104" s="77">
        <v>58330</v>
      </c>
      <c r="H104" s="71">
        <v>4167</v>
      </c>
      <c r="I104" s="69">
        <f t="shared" si="40"/>
        <v>602</v>
      </c>
      <c r="J104" s="69">
        <f t="shared" si="38"/>
        <v>4769</v>
      </c>
      <c r="K104" s="106">
        <f t="shared" si="39"/>
        <v>54163</v>
      </c>
    </row>
    <row r="105" spans="1:11" ht="15.75">
      <c r="A105" s="14">
        <v>4</v>
      </c>
      <c r="B105" s="121" t="s">
        <v>109</v>
      </c>
      <c r="C105" s="16" t="s">
        <v>476</v>
      </c>
      <c r="D105" s="52">
        <v>144</v>
      </c>
      <c r="E105" s="189" t="s">
        <v>78</v>
      </c>
      <c r="F105" s="85">
        <v>180000</v>
      </c>
      <c r="G105" s="77">
        <v>120000</v>
      </c>
      <c r="H105" s="71">
        <v>4000</v>
      </c>
      <c r="I105" s="69">
        <f t="shared" si="40"/>
        <v>1239</v>
      </c>
      <c r="J105" s="69">
        <f t="shared" si="38"/>
        <v>5239</v>
      </c>
      <c r="K105" s="106">
        <f t="shared" si="39"/>
        <v>116000</v>
      </c>
    </row>
    <row r="106" spans="1:11" ht="15.75">
      <c r="A106" s="14">
        <v>5</v>
      </c>
      <c r="B106" s="121" t="s">
        <v>273</v>
      </c>
      <c r="C106" s="16" t="s">
        <v>495</v>
      </c>
      <c r="D106" s="52">
        <v>21.1</v>
      </c>
      <c r="E106" s="189" t="s">
        <v>78</v>
      </c>
      <c r="F106" s="85">
        <v>150000</v>
      </c>
      <c r="G106" s="77">
        <v>147000</v>
      </c>
      <c r="H106" s="71">
        <v>3000</v>
      </c>
      <c r="I106" s="69">
        <f t="shared" si="40"/>
        <v>1518</v>
      </c>
      <c r="J106" s="69">
        <f t="shared" si="38"/>
        <v>4518</v>
      </c>
      <c r="K106" s="106">
        <f t="shared" si="39"/>
        <v>144000</v>
      </c>
    </row>
    <row r="107" spans="1:11" ht="16.5">
      <c r="A107" s="14"/>
      <c r="B107" s="13" t="s">
        <v>4</v>
      </c>
      <c r="C107" s="20"/>
      <c r="D107" s="20"/>
      <c r="E107" s="193"/>
      <c r="F107" s="72">
        <f t="shared" ref="F107:K107" si="41">SUM(F102:F106)</f>
        <v>630000</v>
      </c>
      <c r="G107" s="72">
        <f t="shared" si="41"/>
        <v>469330</v>
      </c>
      <c r="H107" s="72">
        <f>SUM(H102:H106)</f>
        <v>15167</v>
      </c>
      <c r="I107" s="72">
        <f>SUM(I102:I106)</f>
        <v>4847</v>
      </c>
      <c r="J107" s="72">
        <f>SUM(H107:I107)</f>
        <v>20014</v>
      </c>
      <c r="K107" s="72">
        <f t="shared" si="41"/>
        <v>454163</v>
      </c>
    </row>
    <row r="108" spans="1:11" ht="16.5">
      <c r="A108" s="14"/>
      <c r="B108" s="13"/>
      <c r="C108" s="20"/>
      <c r="D108" s="20"/>
      <c r="E108" s="193"/>
      <c r="F108" s="72"/>
      <c r="G108" s="161"/>
      <c r="H108" s="72"/>
      <c r="I108" s="69"/>
      <c r="J108" s="72"/>
      <c r="K108" s="55"/>
    </row>
    <row r="109" spans="1:11" ht="16.5">
      <c r="A109" s="14"/>
      <c r="B109" s="13" t="s">
        <v>125</v>
      </c>
      <c r="C109" s="20"/>
      <c r="D109" s="20"/>
      <c r="E109" s="193"/>
      <c r="F109" s="177"/>
      <c r="G109" s="161"/>
      <c r="H109" s="72"/>
      <c r="I109" s="69"/>
      <c r="J109" s="72"/>
      <c r="K109" s="55"/>
    </row>
    <row r="110" spans="1:11" ht="15.75">
      <c r="A110" s="14">
        <v>1</v>
      </c>
      <c r="B110" s="121" t="s">
        <v>137</v>
      </c>
      <c r="C110" s="189" t="s">
        <v>419</v>
      </c>
      <c r="D110" s="17">
        <v>140</v>
      </c>
      <c r="E110" s="189" t="s">
        <v>78</v>
      </c>
      <c r="F110" s="70">
        <v>200000</v>
      </c>
      <c r="G110" s="70">
        <v>136000</v>
      </c>
      <c r="H110" s="71">
        <v>4000</v>
      </c>
      <c r="I110" s="69">
        <f>ROUND(G110*13%*29/365,0)</f>
        <v>1405</v>
      </c>
      <c r="J110" s="71">
        <f>SUM(H110:I110)</f>
        <v>5405</v>
      </c>
      <c r="K110" s="106">
        <f t="shared" ref="K110:K113" si="42">G110-H110</f>
        <v>132000</v>
      </c>
    </row>
    <row r="111" spans="1:11" ht="16.5">
      <c r="A111" s="14">
        <v>2</v>
      </c>
      <c r="B111" s="121" t="s">
        <v>137</v>
      </c>
      <c r="C111" s="116" t="s">
        <v>207</v>
      </c>
      <c r="D111" s="17">
        <v>35.1</v>
      </c>
      <c r="E111" s="189" t="s">
        <v>78</v>
      </c>
      <c r="F111" s="70">
        <v>100000</v>
      </c>
      <c r="G111" s="70">
        <v>100000</v>
      </c>
      <c r="H111" s="71">
        <v>2000</v>
      </c>
      <c r="I111" s="69">
        <v>1318</v>
      </c>
      <c r="J111" s="71">
        <f t="shared" ref="J111:J113" si="43">SUM(H111:I111)</f>
        <v>3318</v>
      </c>
      <c r="K111" s="106">
        <f t="shared" si="42"/>
        <v>98000</v>
      </c>
    </row>
    <row r="112" spans="1:11" ht="15.75">
      <c r="A112" s="14">
        <v>3</v>
      </c>
      <c r="B112" s="121" t="s">
        <v>126</v>
      </c>
      <c r="C112" s="189" t="s">
        <v>447</v>
      </c>
      <c r="D112" s="52">
        <v>188</v>
      </c>
      <c r="E112" s="189" t="s">
        <v>78</v>
      </c>
      <c r="F112" s="85">
        <v>175000</v>
      </c>
      <c r="G112" s="70">
        <v>143500</v>
      </c>
      <c r="H112" s="71">
        <v>3500</v>
      </c>
      <c r="I112" s="69">
        <f t="shared" ref="I112:I113" si="44">ROUND(G112*13%*29/365,0)</f>
        <v>1482</v>
      </c>
      <c r="J112" s="71">
        <f t="shared" si="43"/>
        <v>4982</v>
      </c>
      <c r="K112" s="106">
        <f t="shared" si="42"/>
        <v>140000</v>
      </c>
    </row>
    <row r="113" spans="1:11" ht="15.75">
      <c r="A113" s="14">
        <v>4</v>
      </c>
      <c r="B113" s="121" t="s">
        <v>126</v>
      </c>
      <c r="C113" s="16" t="s">
        <v>448</v>
      </c>
      <c r="D113" s="52">
        <v>190</v>
      </c>
      <c r="E113" s="189" t="s">
        <v>78</v>
      </c>
      <c r="F113" s="85">
        <v>230000</v>
      </c>
      <c r="G113" s="70">
        <v>188600</v>
      </c>
      <c r="H113" s="71">
        <v>4600</v>
      </c>
      <c r="I113" s="69">
        <f t="shared" si="44"/>
        <v>1948</v>
      </c>
      <c r="J113" s="71">
        <f t="shared" si="43"/>
        <v>6548</v>
      </c>
      <c r="K113" s="106">
        <f t="shared" si="42"/>
        <v>184000</v>
      </c>
    </row>
    <row r="114" spans="1:11" ht="16.5">
      <c r="A114" s="14"/>
      <c r="B114" s="185" t="s">
        <v>4</v>
      </c>
      <c r="C114" s="20"/>
      <c r="D114" s="20"/>
      <c r="E114" s="193"/>
      <c r="F114" s="88">
        <f>SUM(F110:F113)</f>
        <v>705000</v>
      </c>
      <c r="G114" s="88">
        <f t="shared" ref="G114:K114" si="45">SUM(G110:G113)</f>
        <v>568100</v>
      </c>
      <c r="H114" s="88">
        <f>SUM(H110:H113)</f>
        <v>14100</v>
      </c>
      <c r="I114" s="88">
        <f>SUM(I110:I113)</f>
        <v>6153</v>
      </c>
      <c r="J114" s="88">
        <f>SUM(H114:I114)</f>
        <v>20253</v>
      </c>
      <c r="K114" s="88">
        <f t="shared" si="45"/>
        <v>554000</v>
      </c>
    </row>
    <row r="115" spans="1:11" ht="16.5">
      <c r="A115" s="14"/>
      <c r="B115" s="185"/>
      <c r="C115" s="20" t="s">
        <v>204</v>
      </c>
      <c r="D115" s="20"/>
      <c r="E115" s="193"/>
      <c r="F115" s="177"/>
      <c r="G115" s="161"/>
      <c r="H115" s="72"/>
      <c r="I115" s="69"/>
      <c r="J115" s="72"/>
      <c r="K115" s="55"/>
    </row>
    <row r="116" spans="1:11" ht="16.5">
      <c r="A116" s="14"/>
      <c r="B116" s="185" t="s">
        <v>148</v>
      </c>
      <c r="C116" s="20"/>
      <c r="D116" s="46"/>
      <c r="E116" s="193"/>
      <c r="F116" s="170"/>
      <c r="G116" s="161"/>
      <c r="H116" s="72"/>
      <c r="I116" s="69"/>
      <c r="J116" s="72"/>
      <c r="K116" s="55"/>
    </row>
    <row r="117" spans="1:11" ht="15.75">
      <c r="A117" s="14">
        <v>1</v>
      </c>
      <c r="B117" s="121" t="s">
        <v>148</v>
      </c>
      <c r="C117" s="16" t="s">
        <v>391</v>
      </c>
      <c r="D117" s="52">
        <v>126</v>
      </c>
      <c r="E117" s="189" t="s">
        <v>78</v>
      </c>
      <c r="F117" s="85">
        <v>80000</v>
      </c>
      <c r="G117" s="77">
        <v>52800</v>
      </c>
      <c r="H117" s="71">
        <v>1600</v>
      </c>
      <c r="I117" s="69">
        <f>ROUND(G117*13%*29/365,0)</f>
        <v>545</v>
      </c>
      <c r="J117" s="69">
        <f t="shared" ref="J117:J119" si="46">SUM(H117:I117)</f>
        <v>2145</v>
      </c>
      <c r="K117" s="106">
        <f t="shared" ref="K117:K119" si="47">G117-H117</f>
        <v>51200</v>
      </c>
    </row>
    <row r="118" spans="1:11" ht="15.75">
      <c r="A118" s="14">
        <v>2</v>
      </c>
      <c r="B118" s="121" t="s">
        <v>148</v>
      </c>
      <c r="C118" s="16" t="s">
        <v>478</v>
      </c>
      <c r="D118" s="52">
        <v>134</v>
      </c>
      <c r="E118" s="189" t="s">
        <v>78</v>
      </c>
      <c r="F118" s="85">
        <v>250000</v>
      </c>
      <c r="G118" s="77">
        <v>154768</v>
      </c>
      <c r="H118" s="71">
        <v>5952</v>
      </c>
      <c r="I118" s="69">
        <f t="shared" ref="I118:I119" si="48">ROUND(G118*13%*29/365,0)</f>
        <v>1599</v>
      </c>
      <c r="J118" s="69">
        <f t="shared" si="46"/>
        <v>7551</v>
      </c>
      <c r="K118" s="106">
        <f t="shared" si="47"/>
        <v>148816</v>
      </c>
    </row>
    <row r="119" spans="1:11" ht="15.75">
      <c r="A119" s="14">
        <v>3</v>
      </c>
      <c r="B119" s="121" t="s">
        <v>148</v>
      </c>
      <c r="C119" s="16" t="s">
        <v>477</v>
      </c>
      <c r="D119" s="52">
        <v>136</v>
      </c>
      <c r="E119" s="189" t="s">
        <v>78</v>
      </c>
      <c r="F119" s="85">
        <v>100000</v>
      </c>
      <c r="G119" s="77">
        <v>61904</v>
      </c>
      <c r="H119" s="71">
        <v>2381</v>
      </c>
      <c r="I119" s="69">
        <f t="shared" si="48"/>
        <v>639</v>
      </c>
      <c r="J119" s="69">
        <f t="shared" si="46"/>
        <v>3020</v>
      </c>
      <c r="K119" s="106">
        <f t="shared" si="47"/>
        <v>59523</v>
      </c>
    </row>
    <row r="120" spans="1:11" ht="16.5">
      <c r="A120" s="14"/>
      <c r="B120" s="185" t="s">
        <v>4</v>
      </c>
      <c r="C120" s="20"/>
      <c r="D120" s="46"/>
      <c r="E120" s="193"/>
      <c r="F120" s="72">
        <f t="shared" ref="F120:K120" si="49">SUM(F117:F119)</f>
        <v>430000</v>
      </c>
      <c r="G120" s="72">
        <f t="shared" si="49"/>
        <v>269472</v>
      </c>
      <c r="H120" s="72">
        <f>SUM(H117:H119)</f>
        <v>9933</v>
      </c>
      <c r="I120" s="72">
        <f>SUM(I117:I119)</f>
        <v>2783</v>
      </c>
      <c r="J120" s="72">
        <f>SUM(H120:I120)</f>
        <v>12716</v>
      </c>
      <c r="K120" s="72">
        <f t="shared" si="49"/>
        <v>259539</v>
      </c>
    </row>
    <row r="121" spans="1:11" ht="16.5">
      <c r="A121" s="14"/>
      <c r="B121" s="185"/>
      <c r="C121" s="20"/>
      <c r="D121" s="22"/>
      <c r="E121" s="194"/>
      <c r="F121" s="72"/>
      <c r="G121" s="72"/>
      <c r="H121" s="72"/>
      <c r="I121" s="72"/>
      <c r="J121" s="72"/>
      <c r="K121" s="72"/>
    </row>
    <row r="122" spans="1:11" ht="16.5">
      <c r="A122" s="14"/>
      <c r="B122" s="185" t="s">
        <v>162</v>
      </c>
      <c r="C122" s="16"/>
      <c r="D122" s="22"/>
      <c r="E122" s="194"/>
      <c r="F122" s="85"/>
      <c r="G122" s="77"/>
      <c r="H122" s="71"/>
      <c r="I122" s="69"/>
      <c r="J122" s="69"/>
      <c r="K122" s="106"/>
    </row>
    <row r="123" spans="1:11" ht="16.5">
      <c r="A123" s="14">
        <v>1</v>
      </c>
      <c r="B123" s="121" t="s">
        <v>163</v>
      </c>
      <c r="C123" s="16" t="s">
        <v>479</v>
      </c>
      <c r="D123" s="22">
        <v>162</v>
      </c>
      <c r="E123" s="194" t="s">
        <v>78</v>
      </c>
      <c r="F123" s="85">
        <v>200000</v>
      </c>
      <c r="G123" s="77">
        <v>148000</v>
      </c>
      <c r="H123" s="71">
        <v>4000</v>
      </c>
      <c r="I123" s="69">
        <f>ROUND(G123*13%*29/365,0)</f>
        <v>1529</v>
      </c>
      <c r="J123" s="69">
        <f t="shared" ref="J123" si="50">SUM(H123:I123)</f>
        <v>5529</v>
      </c>
      <c r="K123" s="106">
        <f t="shared" ref="K123" si="51">G123-H123</f>
        <v>144000</v>
      </c>
    </row>
    <row r="124" spans="1:11" ht="16.5">
      <c r="A124" s="14"/>
      <c r="B124" s="186" t="s">
        <v>4</v>
      </c>
      <c r="C124" s="20"/>
      <c r="D124" s="20"/>
      <c r="E124" s="193"/>
      <c r="F124" s="97">
        <f t="shared" ref="F124:K124" si="52">SUM(F123:F123)</f>
        <v>200000</v>
      </c>
      <c r="G124" s="97">
        <f t="shared" si="52"/>
        <v>148000</v>
      </c>
      <c r="H124" s="97">
        <f t="shared" si="52"/>
        <v>4000</v>
      </c>
      <c r="I124" s="97">
        <f t="shared" si="52"/>
        <v>1529</v>
      </c>
      <c r="J124" s="97">
        <f t="shared" si="52"/>
        <v>5529</v>
      </c>
      <c r="K124" s="97">
        <f t="shared" si="52"/>
        <v>144000</v>
      </c>
    </row>
    <row r="125" spans="1:11" ht="16.5">
      <c r="A125" s="14"/>
      <c r="B125" s="186"/>
      <c r="C125" s="20"/>
      <c r="D125" s="20"/>
      <c r="E125" s="193"/>
      <c r="F125" s="97"/>
      <c r="G125" s="97"/>
      <c r="H125" s="72"/>
      <c r="I125" s="72"/>
      <c r="J125" s="72"/>
      <c r="K125" s="131"/>
    </row>
    <row r="126" spans="1:11" ht="16.5">
      <c r="A126" s="14"/>
      <c r="B126" s="186" t="s">
        <v>282</v>
      </c>
      <c r="C126" s="20"/>
      <c r="D126" s="20"/>
      <c r="E126" s="193"/>
      <c r="F126" s="177"/>
      <c r="G126" s="161"/>
      <c r="H126" s="72"/>
      <c r="I126" s="69"/>
      <c r="J126" s="72"/>
      <c r="K126" s="55"/>
    </row>
    <row r="127" spans="1:11" ht="16.5">
      <c r="A127" s="14">
        <v>1</v>
      </c>
      <c r="B127" s="121" t="s">
        <v>84</v>
      </c>
      <c r="C127" s="16" t="s">
        <v>283</v>
      </c>
      <c r="D127" s="22">
        <v>77</v>
      </c>
      <c r="E127" s="194" t="s">
        <v>78</v>
      </c>
      <c r="F127" s="85">
        <v>150000</v>
      </c>
      <c r="G127" s="77">
        <v>58326</v>
      </c>
      <c r="H127" s="71">
        <f>ROUND(F127/36,0)</f>
        <v>4167</v>
      </c>
      <c r="I127" s="69">
        <f>ROUND(G127*13%*29/365,0)</f>
        <v>602</v>
      </c>
      <c r="J127" s="69">
        <f t="shared" ref="J127:J133" si="53">SUM(H127:I127)</f>
        <v>4769</v>
      </c>
      <c r="K127" s="106">
        <f t="shared" ref="K127:K132" si="54">G127-H127</f>
        <v>54159</v>
      </c>
    </row>
    <row r="128" spans="1:11" ht="16.5">
      <c r="A128" s="14">
        <v>2</v>
      </c>
      <c r="B128" s="121" t="s">
        <v>84</v>
      </c>
      <c r="C128" s="16" t="s">
        <v>392</v>
      </c>
      <c r="D128" s="52">
        <v>128</v>
      </c>
      <c r="E128" s="194" t="s">
        <v>78</v>
      </c>
      <c r="F128" s="85">
        <v>120000</v>
      </c>
      <c r="G128" s="77">
        <v>79200</v>
      </c>
      <c r="H128" s="71">
        <v>2400</v>
      </c>
      <c r="I128" s="69">
        <f t="shared" ref="I128:I132" si="55">ROUND(G128*13%*29/365,0)</f>
        <v>818</v>
      </c>
      <c r="J128" s="69">
        <f t="shared" si="53"/>
        <v>3218</v>
      </c>
      <c r="K128" s="106">
        <f t="shared" si="54"/>
        <v>76800</v>
      </c>
    </row>
    <row r="129" spans="1:11" ht="16.5">
      <c r="A129" s="14">
        <v>3</v>
      </c>
      <c r="B129" s="121" t="s">
        <v>84</v>
      </c>
      <c r="C129" s="16" t="s">
        <v>323</v>
      </c>
      <c r="D129" s="52">
        <v>27.1</v>
      </c>
      <c r="E129" s="194" t="s">
        <v>78</v>
      </c>
      <c r="F129" s="85">
        <v>120000</v>
      </c>
      <c r="G129" s="77">
        <v>117600</v>
      </c>
      <c r="H129" s="71">
        <v>2400</v>
      </c>
      <c r="I129" s="69">
        <f t="shared" si="55"/>
        <v>1215</v>
      </c>
      <c r="J129" s="69">
        <f t="shared" si="53"/>
        <v>3615</v>
      </c>
      <c r="K129" s="106">
        <f t="shared" si="54"/>
        <v>115200</v>
      </c>
    </row>
    <row r="130" spans="1:11" ht="16.5">
      <c r="A130" s="14">
        <v>4</v>
      </c>
      <c r="B130" s="121" t="s">
        <v>497</v>
      </c>
      <c r="C130" s="16" t="s">
        <v>498</v>
      </c>
      <c r="D130" s="52">
        <v>29.1</v>
      </c>
      <c r="E130" s="194" t="s">
        <v>78</v>
      </c>
      <c r="F130" s="85">
        <v>120000</v>
      </c>
      <c r="G130" s="77">
        <v>117600</v>
      </c>
      <c r="H130" s="71">
        <v>2400</v>
      </c>
      <c r="I130" s="69">
        <f t="shared" si="55"/>
        <v>1215</v>
      </c>
      <c r="J130" s="69">
        <f t="shared" si="53"/>
        <v>3615</v>
      </c>
      <c r="K130" s="106">
        <f t="shared" si="54"/>
        <v>115200</v>
      </c>
    </row>
    <row r="131" spans="1:11" ht="16.5">
      <c r="A131" s="14">
        <v>5</v>
      </c>
      <c r="B131" s="121" t="s">
        <v>497</v>
      </c>
      <c r="C131" s="16" t="s">
        <v>499</v>
      </c>
      <c r="D131" s="52">
        <v>31.1</v>
      </c>
      <c r="E131" s="194" t="s">
        <v>78</v>
      </c>
      <c r="F131" s="85">
        <v>120000</v>
      </c>
      <c r="G131" s="77">
        <v>117600</v>
      </c>
      <c r="H131" s="71">
        <v>2400</v>
      </c>
      <c r="I131" s="69">
        <f t="shared" si="55"/>
        <v>1215</v>
      </c>
      <c r="J131" s="69">
        <f t="shared" si="53"/>
        <v>3615</v>
      </c>
      <c r="K131" s="106">
        <f t="shared" si="54"/>
        <v>115200</v>
      </c>
    </row>
    <row r="132" spans="1:11" ht="16.5">
      <c r="A132" s="14">
        <v>6</v>
      </c>
      <c r="B132" s="121" t="s">
        <v>466</v>
      </c>
      <c r="C132" s="16" t="s">
        <v>467</v>
      </c>
      <c r="D132" s="52">
        <v>15.2</v>
      </c>
      <c r="E132" s="194" t="s">
        <v>78</v>
      </c>
      <c r="F132" s="85">
        <v>235000</v>
      </c>
      <c r="G132" s="77">
        <v>225600</v>
      </c>
      <c r="H132" s="71">
        <v>4700</v>
      </c>
      <c r="I132" s="69">
        <f t="shared" si="55"/>
        <v>2330</v>
      </c>
      <c r="J132" s="69">
        <f t="shared" si="53"/>
        <v>7030</v>
      </c>
      <c r="K132" s="106">
        <f t="shared" si="54"/>
        <v>220900</v>
      </c>
    </row>
    <row r="133" spans="1:11" ht="16.5">
      <c r="A133" s="14"/>
      <c r="B133" s="185"/>
      <c r="C133" s="20"/>
      <c r="D133" s="20"/>
      <c r="E133" s="193"/>
      <c r="F133" s="97">
        <f t="shared" ref="F133:K133" si="56">SUM(F127:F132)</f>
        <v>865000</v>
      </c>
      <c r="G133" s="97">
        <f t="shared" si="56"/>
        <v>715926</v>
      </c>
      <c r="H133" s="97">
        <f>SUM(H127:H132)</f>
        <v>18467</v>
      </c>
      <c r="I133" s="97">
        <f>SUM(I127:I132)</f>
        <v>7395</v>
      </c>
      <c r="J133" s="97">
        <f t="shared" si="53"/>
        <v>25862</v>
      </c>
      <c r="K133" s="97">
        <f t="shared" si="56"/>
        <v>697459</v>
      </c>
    </row>
    <row r="134" spans="1:11" ht="16.5">
      <c r="A134" s="14"/>
      <c r="B134" s="185" t="s">
        <v>300</v>
      </c>
      <c r="C134" s="20"/>
      <c r="D134" s="20"/>
      <c r="E134" s="193"/>
      <c r="F134" s="177"/>
      <c r="G134" s="161"/>
      <c r="H134" s="72"/>
      <c r="I134" s="69"/>
      <c r="J134" s="72"/>
      <c r="K134" s="55"/>
    </row>
    <row r="135" spans="1:11" ht="16.5">
      <c r="A135" s="14">
        <v>1</v>
      </c>
      <c r="B135" s="121" t="s">
        <v>406</v>
      </c>
      <c r="C135" s="16" t="s">
        <v>302</v>
      </c>
      <c r="D135" s="22">
        <v>8</v>
      </c>
      <c r="E135" s="194" t="s">
        <v>78</v>
      </c>
      <c r="F135" s="85">
        <v>200000</v>
      </c>
      <c r="G135" s="77">
        <v>22208</v>
      </c>
      <c r="H135" s="71">
        <f>ROUND(F135/36,0)</f>
        <v>5556</v>
      </c>
      <c r="I135" s="69">
        <f>ROUND(G135*13%*29/365,0)</f>
        <v>229</v>
      </c>
      <c r="J135" s="69">
        <f>SUM(H135:I135)</f>
        <v>5785</v>
      </c>
      <c r="K135" s="106">
        <f>SUM(G135-H135)</f>
        <v>16652</v>
      </c>
    </row>
    <row r="136" spans="1:11" ht="16.5">
      <c r="A136" s="14">
        <v>2</v>
      </c>
      <c r="B136" s="121" t="s">
        <v>406</v>
      </c>
      <c r="C136" s="16" t="s">
        <v>444</v>
      </c>
      <c r="D136" s="22">
        <v>12</v>
      </c>
      <c r="E136" s="194" t="s">
        <v>78</v>
      </c>
      <c r="F136" s="85">
        <v>200000</v>
      </c>
      <c r="G136" s="77">
        <v>22208</v>
      </c>
      <c r="H136" s="71">
        <f>ROUND(F136/36,0)</f>
        <v>5556</v>
      </c>
      <c r="I136" s="69">
        <f t="shared" ref="I136:I137" si="57">ROUND(G136*13%*29/365,0)</f>
        <v>229</v>
      </c>
      <c r="J136" s="69">
        <f t="shared" ref="J136" si="58">SUM(H136:I136)</f>
        <v>5785</v>
      </c>
      <c r="K136" s="106">
        <f t="shared" ref="K136" si="59">SUM(G136-H136)</f>
        <v>16652</v>
      </c>
    </row>
    <row r="137" spans="1:11" ht="16.5">
      <c r="A137" s="14">
        <v>3</v>
      </c>
      <c r="B137" s="121" t="s">
        <v>456</v>
      </c>
      <c r="C137" s="16" t="s">
        <v>481</v>
      </c>
      <c r="D137" s="52">
        <v>7.1</v>
      </c>
      <c r="E137" s="194" t="s">
        <v>78</v>
      </c>
      <c r="F137" s="85">
        <v>175000</v>
      </c>
      <c r="G137" s="77">
        <v>119315</v>
      </c>
      <c r="H137" s="71">
        <v>7955</v>
      </c>
      <c r="I137" s="69">
        <f t="shared" si="57"/>
        <v>1232</v>
      </c>
      <c r="J137" s="69">
        <f>(H137+I137)</f>
        <v>9187</v>
      </c>
      <c r="K137" s="106">
        <f>G137-H137</f>
        <v>111360</v>
      </c>
    </row>
    <row r="138" spans="1:11" ht="16.5">
      <c r="A138" s="14"/>
      <c r="B138" s="185"/>
      <c r="C138" s="20"/>
      <c r="D138" s="20"/>
      <c r="E138" s="193"/>
      <c r="F138" s="97">
        <f>SUM(F135:F137)</f>
        <v>575000</v>
      </c>
      <c r="G138" s="97">
        <f t="shared" ref="G138:K138" si="60">SUM(G135:G137)</f>
        <v>163731</v>
      </c>
      <c r="H138" s="97">
        <f>SUM(H135:H137)</f>
        <v>19067</v>
      </c>
      <c r="I138" s="97">
        <f>SUM(I135:I137)</f>
        <v>1690</v>
      </c>
      <c r="J138" s="97">
        <f>SUM(H138:I138)</f>
        <v>20757</v>
      </c>
      <c r="K138" s="97">
        <f t="shared" si="60"/>
        <v>144664</v>
      </c>
    </row>
    <row r="139" spans="1:11" ht="16.5" hidden="1">
      <c r="A139" s="14"/>
      <c r="B139" s="121"/>
      <c r="C139" s="16"/>
      <c r="D139" s="22"/>
      <c r="E139" s="194"/>
      <c r="F139" s="85"/>
      <c r="G139" s="77"/>
      <c r="H139" s="71"/>
      <c r="I139" s="69"/>
      <c r="J139" s="69"/>
      <c r="K139" s="106"/>
    </row>
    <row r="140" spans="1:11" ht="16.5" hidden="1">
      <c r="A140" s="14"/>
      <c r="B140" s="185"/>
      <c r="C140" s="20"/>
      <c r="D140" s="20"/>
      <c r="E140" s="193"/>
      <c r="F140" s="97"/>
      <c r="G140" s="97"/>
      <c r="H140" s="97"/>
      <c r="I140" s="97"/>
      <c r="J140" s="97"/>
      <c r="K140" s="97"/>
    </row>
    <row r="141" spans="1:11" ht="16.5">
      <c r="A141" s="14"/>
      <c r="B141" s="185" t="s">
        <v>404</v>
      </c>
      <c r="C141" s="20"/>
      <c r="D141" s="20"/>
      <c r="E141" s="193"/>
      <c r="F141" s="177"/>
      <c r="G141" s="161"/>
      <c r="H141" s="72"/>
      <c r="I141" s="69"/>
      <c r="J141" s="72"/>
      <c r="K141" s="55"/>
    </row>
    <row r="142" spans="1:11" ht="16.5">
      <c r="A142" s="14">
        <v>1</v>
      </c>
      <c r="B142" s="121" t="s">
        <v>408</v>
      </c>
      <c r="C142" s="16" t="s">
        <v>420</v>
      </c>
      <c r="D142" s="22">
        <v>88</v>
      </c>
      <c r="E142" s="194" t="s">
        <v>78</v>
      </c>
      <c r="F142" s="85">
        <v>300000</v>
      </c>
      <c r="G142" s="77">
        <v>190800</v>
      </c>
      <c r="H142" s="71">
        <v>6000</v>
      </c>
      <c r="I142" s="69">
        <f>ROUND(G142*13%*26/365,0)</f>
        <v>1767</v>
      </c>
      <c r="J142" s="69">
        <f>SUM(H142:I142)</f>
        <v>7767</v>
      </c>
      <c r="K142" s="106">
        <f t="shared" ref="K142" si="61">G142-H142</f>
        <v>184800</v>
      </c>
    </row>
    <row r="143" spans="1:11" ht="16.5">
      <c r="A143" s="14"/>
      <c r="B143" s="185"/>
      <c r="C143" s="20"/>
      <c r="D143" s="20"/>
      <c r="E143" s="193"/>
      <c r="F143" s="97">
        <f>SUM(F142)</f>
        <v>300000</v>
      </c>
      <c r="G143" s="97">
        <f t="shared" ref="G143:I143" si="62">SUM(G142)</f>
        <v>190800</v>
      </c>
      <c r="H143" s="97">
        <f t="shared" si="62"/>
        <v>6000</v>
      </c>
      <c r="I143" s="97">
        <f t="shared" si="62"/>
        <v>1767</v>
      </c>
      <c r="J143" s="97">
        <f>SUM(H143:I143)</f>
        <v>7767</v>
      </c>
      <c r="K143" s="97">
        <f t="shared" ref="K143" si="63">SUM(K142)</f>
        <v>184800</v>
      </c>
    </row>
    <row r="144" spans="1:11" ht="16.5">
      <c r="A144" s="14"/>
      <c r="B144" s="185"/>
      <c r="C144" s="20"/>
      <c r="D144" s="20"/>
      <c r="E144" s="193"/>
      <c r="F144" s="97"/>
      <c r="G144" s="97"/>
      <c r="H144" s="72"/>
      <c r="I144" s="72"/>
      <c r="J144" s="72"/>
      <c r="K144" s="131"/>
    </row>
    <row r="145" spans="1:12" ht="16.5">
      <c r="A145" s="55"/>
      <c r="B145" s="185" t="s">
        <v>20</v>
      </c>
      <c r="C145" s="20"/>
      <c r="D145" s="20"/>
      <c r="E145" s="193"/>
      <c r="F145" s="198">
        <f t="shared" ref="F145:K145" si="64">SUM(F140+F138+F133+F124+F120+F114+F107+F99+F95+F76+F64+F52+F39+F33+F28+F21+F12+F143)</f>
        <v>15923000</v>
      </c>
      <c r="G145" s="198">
        <f t="shared" si="64"/>
        <v>10602953</v>
      </c>
      <c r="H145" s="198">
        <f t="shared" si="64"/>
        <v>349823</v>
      </c>
      <c r="I145" s="198">
        <f t="shared" si="64"/>
        <v>110601</v>
      </c>
      <c r="J145" s="198">
        <f t="shared" si="64"/>
        <v>460424</v>
      </c>
      <c r="K145" s="198">
        <f t="shared" si="64"/>
        <v>10280565</v>
      </c>
    </row>
    <row r="146" spans="1:12">
      <c r="A146" s="5"/>
      <c r="B146" s="215"/>
      <c r="C146" s="2"/>
      <c r="D146" s="3"/>
      <c r="E146" s="205"/>
      <c r="F146" s="3"/>
      <c r="G146" s="3"/>
      <c r="H146" s="5"/>
      <c r="I146" s="5"/>
      <c r="J146" s="212"/>
      <c r="K146" s="212"/>
    </row>
    <row r="147" spans="1:12">
      <c r="A147" s="5"/>
      <c r="B147" s="215"/>
      <c r="C147" s="2"/>
      <c r="D147" s="3"/>
      <c r="E147" s="205"/>
      <c r="F147" s="3"/>
      <c r="G147" s="3"/>
      <c r="H147" s="5"/>
      <c r="I147" s="5"/>
      <c r="J147" s="5"/>
      <c r="K147" s="5"/>
    </row>
    <row r="148" spans="1:12">
      <c r="A148" s="5"/>
      <c r="B148" s="212"/>
      <c r="C148" s="5"/>
      <c r="D148" s="5"/>
      <c r="E148" s="213"/>
      <c r="F148" s="214"/>
      <c r="G148" s="214"/>
      <c r="H148" s="5"/>
      <c r="I148" s="5"/>
      <c r="J148" s="5"/>
      <c r="K148" s="5"/>
      <c r="L148" t="s">
        <v>321</v>
      </c>
    </row>
    <row r="149" spans="1:12">
      <c r="A149" s="5"/>
      <c r="B149" s="212"/>
      <c r="C149" s="5"/>
      <c r="D149" s="5"/>
      <c r="E149" s="212"/>
      <c r="F149" s="214"/>
      <c r="G149" s="214"/>
      <c r="H149" s="5"/>
      <c r="I149" s="5"/>
      <c r="J149" s="5"/>
      <c r="K149" s="5"/>
    </row>
    <row r="151" spans="1:12" ht="16.5">
      <c r="B151" s="30"/>
      <c r="J151" t="s">
        <v>503</v>
      </c>
    </row>
  </sheetData>
  <mergeCells count="2">
    <mergeCell ref="A2:K2"/>
    <mergeCell ref="B3:J3"/>
  </mergeCells>
  <pageMargins left="0.31496062992125984" right="0.11811023622047245" top="0.31496062992125984" bottom="0.11811023622047245" header="0.19685039370078741" footer="0.31496062992125984"/>
  <pageSetup paperSize="9" scale="89" orientation="portrait" horizontalDpi="0" verticalDpi="0" r:id="rId1"/>
  <rowBreaks count="2" manualBreakCount="2">
    <brk id="40" max="10" man="1"/>
    <brk id="96" max="10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10"/>
  <dimension ref="A1:K190"/>
  <sheetViews>
    <sheetView view="pageBreakPreview" topLeftCell="B1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5703125" customWidth="1"/>
    <col min="5" max="5" width="8.7109375" customWidth="1"/>
    <col min="6" max="6" width="10.7109375" customWidth="1"/>
    <col min="7" max="7" width="10.140625" customWidth="1"/>
    <col min="8" max="8" width="9.28515625" customWidth="1"/>
    <col min="9" max="9" width="8.140625" customWidth="1"/>
    <col min="10" max="10" width="9.85546875" customWidth="1"/>
  </cols>
  <sheetData>
    <row r="1" spans="1:10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0" ht="16.5">
      <c r="A2" s="9"/>
      <c r="B2" s="900" t="s">
        <v>217</v>
      </c>
      <c r="C2" s="900"/>
      <c r="D2" s="900"/>
      <c r="E2" s="900"/>
      <c r="F2" s="900"/>
      <c r="G2" s="900"/>
      <c r="H2" s="900"/>
      <c r="I2" s="7"/>
    </row>
    <row r="3" spans="1:10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0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0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70">
        <v>75000</v>
      </c>
      <c r="G5" s="70">
        <v>60419</v>
      </c>
      <c r="H5" s="71">
        <f>ROUND(F5/36,0)</f>
        <v>2083</v>
      </c>
      <c r="I5" s="69">
        <f>ROUND(G5*13%*30/365,0)</f>
        <v>646</v>
      </c>
      <c r="J5" s="69">
        <f>SUM(H5:I5)</f>
        <v>2729</v>
      </c>
    </row>
    <row r="6" spans="1:10" ht="16.5">
      <c r="A6" s="15"/>
      <c r="B6" s="13" t="s">
        <v>4</v>
      </c>
      <c r="C6" s="20"/>
      <c r="D6" s="20"/>
      <c r="E6" s="20"/>
      <c r="F6" s="72">
        <f>SUM(F5)</f>
        <v>75000</v>
      </c>
      <c r="G6" s="72">
        <f>SUM(G5)</f>
        <v>60419</v>
      </c>
      <c r="H6" s="72">
        <f>SUM(H5)</f>
        <v>2083</v>
      </c>
      <c r="I6" s="72">
        <f>SUM(I5:I5)</f>
        <v>646</v>
      </c>
      <c r="J6" s="72">
        <f>SUM(J5:J5)</f>
        <v>2729</v>
      </c>
    </row>
    <row r="7" spans="1:10" ht="16.5">
      <c r="A7" s="28"/>
      <c r="B7" s="29"/>
      <c r="C7" s="30"/>
      <c r="D7" s="30"/>
      <c r="E7" s="30"/>
      <c r="F7" s="73"/>
      <c r="G7" s="73"/>
      <c r="H7" s="74"/>
      <c r="I7" s="74"/>
      <c r="J7" s="74"/>
    </row>
    <row r="8" spans="1:10" ht="16.5">
      <c r="A8" s="28"/>
      <c r="B8" s="29"/>
      <c r="C8" s="30"/>
      <c r="D8" s="30"/>
      <c r="E8" s="30"/>
      <c r="F8" s="73"/>
      <c r="G8" s="73"/>
      <c r="H8" s="74"/>
      <c r="I8" s="74"/>
      <c r="J8" s="74"/>
    </row>
    <row r="9" spans="1:10" ht="16.5">
      <c r="A9" s="28"/>
      <c r="B9" s="29" t="s">
        <v>5</v>
      </c>
      <c r="C9" s="30"/>
      <c r="D9" s="30"/>
      <c r="E9" s="30"/>
      <c r="F9" s="73"/>
      <c r="G9" s="73"/>
      <c r="H9" s="75"/>
      <c r="I9" s="76"/>
      <c r="J9" s="76"/>
    </row>
    <row r="10" spans="1:10" ht="15.75">
      <c r="A10" s="15">
        <v>1</v>
      </c>
      <c r="B10" s="14" t="s">
        <v>8</v>
      </c>
      <c r="C10" s="16" t="s">
        <v>28</v>
      </c>
      <c r="D10" s="17">
        <v>108</v>
      </c>
      <c r="E10" s="16" t="s">
        <v>38</v>
      </c>
      <c r="F10" s="70">
        <v>150000</v>
      </c>
      <c r="G10" s="70">
        <v>108330</v>
      </c>
      <c r="H10" s="71">
        <f>ROUND(F10/36,0)</f>
        <v>4167</v>
      </c>
      <c r="I10" s="69">
        <f>ROUND(G10*13%*30/365,0)</f>
        <v>1157</v>
      </c>
      <c r="J10" s="69">
        <f>SUM(H10:I10)</f>
        <v>5324</v>
      </c>
    </row>
    <row r="11" spans="1:10" ht="15.75">
      <c r="A11" s="15">
        <v>2</v>
      </c>
      <c r="B11" s="14" t="s">
        <v>8</v>
      </c>
      <c r="C11" s="16" t="s">
        <v>30</v>
      </c>
      <c r="D11" s="17">
        <v>109</v>
      </c>
      <c r="E11" s="16" t="s">
        <v>38</v>
      </c>
      <c r="F11" s="70">
        <v>75000</v>
      </c>
      <c r="G11" s="77">
        <v>54170</v>
      </c>
      <c r="H11" s="71">
        <f>ROUND(F11/36,0)</f>
        <v>2083</v>
      </c>
      <c r="I11" s="69">
        <f t="shared" ref="I11:I75" si="0">ROUND(G11*13%*30/365,0)</f>
        <v>579</v>
      </c>
      <c r="J11" s="69">
        <f t="shared" ref="J11:J25" si="1">SUM(H11:I11)</f>
        <v>2662</v>
      </c>
    </row>
    <row r="12" spans="1:10" ht="15.75">
      <c r="A12" s="15">
        <v>3</v>
      </c>
      <c r="B12" s="14" t="s">
        <v>9</v>
      </c>
      <c r="C12" s="16" t="s">
        <v>31</v>
      </c>
      <c r="D12" s="17">
        <v>122</v>
      </c>
      <c r="E12" s="16" t="s">
        <v>38</v>
      </c>
      <c r="F12" s="70">
        <v>100000</v>
      </c>
      <c r="G12" s="77">
        <v>72220</v>
      </c>
      <c r="H12" s="71">
        <f t="shared" ref="H12:H26" si="2">ROUND(F12/36,0)</f>
        <v>2778</v>
      </c>
      <c r="I12" s="69">
        <f t="shared" si="0"/>
        <v>772</v>
      </c>
      <c r="J12" s="69">
        <f t="shared" si="1"/>
        <v>3550</v>
      </c>
    </row>
    <row r="13" spans="1:10" ht="15.75">
      <c r="A13" s="15">
        <v>4</v>
      </c>
      <c r="B13" s="14" t="s">
        <v>9</v>
      </c>
      <c r="C13" s="16" t="s">
        <v>32</v>
      </c>
      <c r="D13" s="17">
        <v>123</v>
      </c>
      <c r="E13" s="16" t="s">
        <v>38</v>
      </c>
      <c r="F13" s="70">
        <v>100000</v>
      </c>
      <c r="G13" s="77">
        <v>50000</v>
      </c>
      <c r="H13" s="71">
        <f>ROUND(F13/20,0)</f>
        <v>5000</v>
      </c>
      <c r="I13" s="69">
        <f t="shared" si="0"/>
        <v>534</v>
      </c>
      <c r="J13" s="69">
        <f t="shared" si="1"/>
        <v>5534</v>
      </c>
    </row>
    <row r="14" spans="1:10" ht="15.75">
      <c r="A14" s="15">
        <v>5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77500</v>
      </c>
      <c r="H14" s="71">
        <f>ROUND(F14/36,0)</f>
        <v>2500</v>
      </c>
      <c r="I14" s="69">
        <f t="shared" si="0"/>
        <v>828</v>
      </c>
      <c r="J14" s="69">
        <f t="shared" si="1"/>
        <v>3328</v>
      </c>
    </row>
    <row r="15" spans="1:10" ht="15.75">
      <c r="A15" s="15">
        <v>6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33750</v>
      </c>
      <c r="H15" s="71">
        <f t="shared" si="2"/>
        <v>1250</v>
      </c>
      <c r="I15" s="69">
        <f t="shared" si="0"/>
        <v>361</v>
      </c>
      <c r="J15" s="69">
        <f t="shared" si="1"/>
        <v>1611</v>
      </c>
    </row>
    <row r="16" spans="1:10" ht="15.75">
      <c r="A16" s="15">
        <v>7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77776</v>
      </c>
      <c r="H16" s="71">
        <f t="shared" si="2"/>
        <v>2778</v>
      </c>
      <c r="I16" s="69">
        <f t="shared" si="0"/>
        <v>831</v>
      </c>
      <c r="J16" s="69">
        <f t="shared" si="1"/>
        <v>3609</v>
      </c>
    </row>
    <row r="17" spans="1:10" ht="15.75">
      <c r="A17" s="15">
        <v>8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66112</v>
      </c>
      <c r="H17" s="71">
        <f t="shared" si="2"/>
        <v>2361</v>
      </c>
      <c r="I17" s="69">
        <f t="shared" si="0"/>
        <v>706</v>
      </c>
      <c r="J17" s="69">
        <f t="shared" si="1"/>
        <v>3067</v>
      </c>
    </row>
    <row r="18" spans="1:10" ht="15.75">
      <c r="A18" s="15">
        <v>9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70000</v>
      </c>
      <c r="H18" s="71">
        <f t="shared" si="2"/>
        <v>2500</v>
      </c>
      <c r="I18" s="69">
        <f t="shared" si="0"/>
        <v>748</v>
      </c>
      <c r="J18" s="69">
        <f t="shared" si="1"/>
        <v>3248</v>
      </c>
    </row>
    <row r="19" spans="1:10" ht="15.75">
      <c r="A19" s="15">
        <v>10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31768</v>
      </c>
      <c r="H19" s="71">
        <f>ROUND(F19/17,0)</f>
        <v>3529</v>
      </c>
      <c r="I19" s="69">
        <f t="shared" si="0"/>
        <v>339</v>
      </c>
      <c r="J19" s="69">
        <f t="shared" ref="J19" si="3">SUM(H19:I19)</f>
        <v>3868</v>
      </c>
    </row>
    <row r="20" spans="1:10" ht="15.75">
      <c r="A20" s="15">
        <v>11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83794</v>
      </c>
      <c r="H20" s="71">
        <f>ROUND(F20/29,0)</f>
        <v>3103</v>
      </c>
      <c r="I20" s="69">
        <f t="shared" si="0"/>
        <v>895</v>
      </c>
      <c r="J20" s="69">
        <f t="shared" si="1"/>
        <v>3998</v>
      </c>
    </row>
    <row r="21" spans="1:10" ht="15.75">
      <c r="A21" s="15">
        <v>12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86668</v>
      </c>
      <c r="H21" s="71">
        <f>ROUND(F21/30,0)</f>
        <v>3333</v>
      </c>
      <c r="I21" s="69">
        <f t="shared" si="0"/>
        <v>926</v>
      </c>
      <c r="J21" s="69">
        <f t="shared" si="1"/>
        <v>4259</v>
      </c>
    </row>
    <row r="22" spans="1:10" ht="15.75">
      <c r="A22" s="15">
        <v>13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86668</v>
      </c>
      <c r="H22" s="71">
        <f>ROUND(F22/30,0)</f>
        <v>3333</v>
      </c>
      <c r="I22" s="69">
        <f t="shared" si="0"/>
        <v>926</v>
      </c>
      <c r="J22" s="69">
        <f t="shared" si="1"/>
        <v>4259</v>
      </c>
    </row>
    <row r="23" spans="1:10" ht="15.75">
      <c r="A23" s="15">
        <v>14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182354</v>
      </c>
      <c r="H23" s="71">
        <f>ROUND(F23/34,0)</f>
        <v>5882</v>
      </c>
      <c r="I23" s="69">
        <f t="shared" si="0"/>
        <v>1948</v>
      </c>
      <c r="J23" s="69">
        <f t="shared" si="1"/>
        <v>7830</v>
      </c>
    </row>
    <row r="24" spans="1:10" ht="15.75">
      <c r="A24" s="15">
        <v>15</v>
      </c>
      <c r="B24" s="14" t="s">
        <v>5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91177</v>
      </c>
      <c r="H24" s="71">
        <f>ROUND(F24/34,0)</f>
        <v>2941</v>
      </c>
      <c r="I24" s="69">
        <f t="shared" si="0"/>
        <v>974</v>
      </c>
      <c r="J24" s="69">
        <f t="shared" si="1"/>
        <v>3915</v>
      </c>
    </row>
    <row r="25" spans="1:10" ht="15.75">
      <c r="A25" s="15">
        <v>16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88888</v>
      </c>
      <c r="H25" s="71">
        <f t="shared" si="2"/>
        <v>2778</v>
      </c>
      <c r="I25" s="69">
        <f t="shared" si="0"/>
        <v>950</v>
      </c>
      <c r="J25" s="69">
        <f t="shared" si="1"/>
        <v>3728</v>
      </c>
    </row>
    <row r="26" spans="1:10" ht="15.75">
      <c r="A26" s="15">
        <v>17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141666</v>
      </c>
      <c r="H26" s="71">
        <f t="shared" si="2"/>
        <v>4167</v>
      </c>
      <c r="I26" s="69">
        <f t="shared" si="0"/>
        <v>1514</v>
      </c>
      <c r="J26" s="69">
        <f t="shared" ref="J26:J31" si="4">SUM(H26:I26)</f>
        <v>5681</v>
      </c>
    </row>
    <row r="27" spans="1:10" ht="15.75">
      <c r="A27" s="15">
        <v>18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90910</v>
      </c>
      <c r="H27" s="71">
        <f>ROUND(F27/22,0)</f>
        <v>4545</v>
      </c>
      <c r="I27" s="69">
        <f t="shared" si="0"/>
        <v>971</v>
      </c>
      <c r="J27" s="69">
        <f t="shared" si="4"/>
        <v>5516</v>
      </c>
    </row>
    <row r="28" spans="1:10" ht="15.75">
      <c r="A28" s="15">
        <v>19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109090</v>
      </c>
      <c r="H28" s="71">
        <f>ROUND(F28/22,0)</f>
        <v>5455</v>
      </c>
      <c r="I28" s="69">
        <f t="shared" si="0"/>
        <v>1166</v>
      </c>
      <c r="J28" s="69">
        <f t="shared" si="4"/>
        <v>6621</v>
      </c>
    </row>
    <row r="29" spans="1:10" ht="15.75">
      <c r="A29" s="15">
        <v>20</v>
      </c>
      <c r="B29" s="14" t="s">
        <v>190</v>
      </c>
      <c r="C29" s="16" t="s">
        <v>191</v>
      </c>
      <c r="D29" s="17">
        <v>314</v>
      </c>
      <c r="E29" s="16" t="s">
        <v>38</v>
      </c>
      <c r="F29" s="70">
        <v>115000</v>
      </c>
      <c r="G29" s="77">
        <v>108612</v>
      </c>
      <c r="H29" s="71">
        <f>ROUND(F29/36,0)</f>
        <v>3194</v>
      </c>
      <c r="I29" s="69">
        <f t="shared" si="0"/>
        <v>1161</v>
      </c>
      <c r="J29" s="69">
        <f t="shared" si="4"/>
        <v>4355</v>
      </c>
    </row>
    <row r="30" spans="1:10" ht="15.75">
      <c r="A30" s="15">
        <v>21</v>
      </c>
      <c r="B30" s="14" t="s">
        <v>179</v>
      </c>
      <c r="C30" s="16" t="s">
        <v>180</v>
      </c>
      <c r="D30" s="17">
        <v>304</v>
      </c>
      <c r="E30" s="16" t="s">
        <v>38</v>
      </c>
      <c r="F30" s="70">
        <v>120000</v>
      </c>
      <c r="G30" s="77">
        <v>113334</v>
      </c>
      <c r="H30" s="71">
        <f>ROUND(F30/36,0)</f>
        <v>3333</v>
      </c>
      <c r="I30" s="69">
        <f t="shared" si="0"/>
        <v>1211</v>
      </c>
      <c r="J30" s="69">
        <f t="shared" si="4"/>
        <v>4544</v>
      </c>
    </row>
    <row r="31" spans="1:10" ht="15.75">
      <c r="A31" s="15">
        <v>22</v>
      </c>
      <c r="B31" s="14" t="s">
        <v>179</v>
      </c>
      <c r="C31" s="16" t="s">
        <v>181</v>
      </c>
      <c r="D31" s="17">
        <v>305</v>
      </c>
      <c r="E31" s="16" t="s">
        <v>38</v>
      </c>
      <c r="F31" s="70">
        <v>75000</v>
      </c>
      <c r="G31" s="77">
        <v>70834</v>
      </c>
      <c r="H31" s="71">
        <f>ROUND(F31/36,0)</f>
        <v>2083</v>
      </c>
      <c r="I31" s="69">
        <f t="shared" si="0"/>
        <v>757</v>
      </c>
      <c r="J31" s="69">
        <f t="shared" si="4"/>
        <v>2840</v>
      </c>
    </row>
    <row r="32" spans="1:10" ht="16.5">
      <c r="A32" s="15"/>
      <c r="B32" s="13" t="s">
        <v>4</v>
      </c>
      <c r="C32" s="20"/>
      <c r="D32" s="20"/>
      <c r="E32" s="20"/>
      <c r="F32" s="72">
        <f>SUM(F10:F31)</f>
        <v>2265000</v>
      </c>
      <c r="G32" s="72">
        <f>SUM(G10:G31)</f>
        <v>1895621</v>
      </c>
      <c r="H32" s="72">
        <f>SUM(H10:H31)</f>
        <v>73093</v>
      </c>
      <c r="I32" s="72">
        <f t="shared" ref="I32:J32" si="5">SUM(I10:I31)</f>
        <v>20254</v>
      </c>
      <c r="J32" s="72">
        <f t="shared" si="5"/>
        <v>93347</v>
      </c>
    </row>
    <row r="33" spans="1:10" ht="16.5">
      <c r="A33" s="28"/>
      <c r="B33" s="29"/>
      <c r="C33" s="30"/>
      <c r="D33" s="30"/>
      <c r="E33" s="30"/>
      <c r="F33" s="78"/>
      <c r="G33" s="79"/>
      <c r="H33" s="74"/>
      <c r="I33" s="80"/>
      <c r="J33" s="74"/>
    </row>
    <row r="34" spans="1:10" ht="16.5">
      <c r="A34" s="28"/>
      <c r="B34" s="29"/>
      <c r="C34" s="30"/>
      <c r="D34" s="30"/>
      <c r="E34" s="30"/>
      <c r="F34" s="78"/>
      <c r="G34" s="79"/>
      <c r="H34" s="74"/>
      <c r="I34" s="80"/>
      <c r="J34" s="74"/>
    </row>
    <row r="35" spans="1:10" ht="16.5">
      <c r="A35" s="28"/>
      <c r="B35" s="29" t="s">
        <v>10</v>
      </c>
      <c r="C35" s="30"/>
      <c r="D35" s="30"/>
      <c r="E35" s="30"/>
      <c r="F35" s="78"/>
      <c r="G35" s="79"/>
      <c r="H35" s="76"/>
      <c r="I35" s="80"/>
      <c r="J35" s="76"/>
    </row>
    <row r="36" spans="1:10" ht="15.75">
      <c r="A36" s="15">
        <v>1</v>
      </c>
      <c r="B36" s="14" t="s">
        <v>10</v>
      </c>
      <c r="C36" s="16" t="s">
        <v>198</v>
      </c>
      <c r="D36" s="59" t="s">
        <v>70</v>
      </c>
      <c r="E36" s="58" t="s">
        <v>39</v>
      </c>
      <c r="F36" s="81">
        <v>44000</v>
      </c>
      <c r="G36" s="82">
        <v>18489</v>
      </c>
      <c r="H36" s="83">
        <f>ROUND(F36/30,0)</f>
        <v>1467</v>
      </c>
      <c r="I36" s="69">
        <f>ROUND(G36*11.5%*30/365,0)</f>
        <v>175</v>
      </c>
      <c r="J36" s="84">
        <f t="shared" ref="J36:J42" si="6">SUM(H36:I36)</f>
        <v>1642</v>
      </c>
    </row>
    <row r="37" spans="1:10" ht="15.75">
      <c r="A37" s="15">
        <v>2</v>
      </c>
      <c r="B37" s="14" t="s">
        <v>10</v>
      </c>
      <c r="C37" s="16" t="s">
        <v>140</v>
      </c>
      <c r="D37" s="26" t="s">
        <v>141</v>
      </c>
      <c r="E37" s="16" t="s">
        <v>38</v>
      </c>
      <c r="F37" s="70">
        <v>250000</v>
      </c>
      <c r="G37" s="77">
        <v>222224</v>
      </c>
      <c r="H37" s="71">
        <v>6944</v>
      </c>
      <c r="I37" s="69">
        <f t="shared" si="0"/>
        <v>2374</v>
      </c>
      <c r="J37" s="69">
        <f t="shared" si="6"/>
        <v>9318</v>
      </c>
    </row>
    <row r="38" spans="1:10" ht="15.75">
      <c r="A38" s="15">
        <v>3</v>
      </c>
      <c r="B38" s="14" t="s">
        <v>91</v>
      </c>
      <c r="C38" s="16" t="s">
        <v>93</v>
      </c>
      <c r="D38" s="26" t="s">
        <v>95</v>
      </c>
      <c r="E38" s="16" t="s">
        <v>38</v>
      </c>
      <c r="F38" s="70">
        <v>25000</v>
      </c>
      <c r="G38" s="77">
        <v>21530</v>
      </c>
      <c r="H38" s="71">
        <v>694</v>
      </c>
      <c r="I38" s="69">
        <f t="shared" si="0"/>
        <v>230</v>
      </c>
      <c r="J38" s="69">
        <f t="shared" si="6"/>
        <v>924</v>
      </c>
    </row>
    <row r="39" spans="1:10" ht="15.75">
      <c r="A39" s="15">
        <v>4</v>
      </c>
      <c r="B39" s="14" t="s">
        <v>182</v>
      </c>
      <c r="C39" s="16" t="s">
        <v>50</v>
      </c>
      <c r="D39" s="26" t="s">
        <v>183</v>
      </c>
      <c r="E39" s="16" t="s">
        <v>38</v>
      </c>
      <c r="F39" s="70">
        <v>50000</v>
      </c>
      <c r="G39" s="77">
        <v>38627</v>
      </c>
      <c r="H39" s="71">
        <v>1389</v>
      </c>
      <c r="I39" s="69">
        <f t="shared" si="0"/>
        <v>413</v>
      </c>
      <c r="J39" s="69">
        <f t="shared" si="6"/>
        <v>1802</v>
      </c>
    </row>
    <row r="40" spans="1:10" ht="15.75">
      <c r="A40" s="15">
        <v>5</v>
      </c>
      <c r="B40" s="14" t="s">
        <v>182</v>
      </c>
      <c r="C40" s="16" t="s">
        <v>194</v>
      </c>
      <c r="D40" s="26" t="s">
        <v>195</v>
      </c>
      <c r="E40" s="16" t="s">
        <v>38</v>
      </c>
      <c r="F40" s="70">
        <v>120000</v>
      </c>
      <c r="G40" s="77">
        <v>113334</v>
      </c>
      <c r="H40" s="71">
        <v>3333</v>
      </c>
      <c r="I40" s="69">
        <f t="shared" si="0"/>
        <v>1211</v>
      </c>
      <c r="J40" s="69">
        <f t="shared" ref="J40:J41" si="7">SUM(H40:I40)</f>
        <v>4544</v>
      </c>
    </row>
    <row r="41" spans="1:10" ht="15.75">
      <c r="A41" s="15">
        <v>6</v>
      </c>
      <c r="B41" s="14" t="s">
        <v>182</v>
      </c>
      <c r="C41" s="16" t="s">
        <v>202</v>
      </c>
      <c r="D41" s="26" t="s">
        <v>203</v>
      </c>
      <c r="E41" s="16" t="s">
        <v>38</v>
      </c>
      <c r="F41" s="70">
        <v>90000</v>
      </c>
      <c r="G41" s="77">
        <v>87500</v>
      </c>
      <c r="H41" s="71">
        <f t="shared" ref="H41:H42" si="8">ROUND(F41/36,0)</f>
        <v>2500</v>
      </c>
      <c r="I41" s="69">
        <f t="shared" si="0"/>
        <v>935</v>
      </c>
      <c r="J41" s="69">
        <f t="shared" si="7"/>
        <v>3435</v>
      </c>
    </row>
    <row r="42" spans="1:10" ht="15.75">
      <c r="A42" s="15">
        <v>7</v>
      </c>
      <c r="B42" s="14" t="s">
        <v>156</v>
      </c>
      <c r="C42" s="16" t="s">
        <v>157</v>
      </c>
      <c r="D42" s="26" t="s">
        <v>158</v>
      </c>
      <c r="E42" s="16" t="s">
        <v>38</v>
      </c>
      <c r="F42" s="70">
        <v>50000</v>
      </c>
      <c r="G42" s="77">
        <v>45833</v>
      </c>
      <c r="H42" s="71">
        <f t="shared" si="8"/>
        <v>1389</v>
      </c>
      <c r="I42" s="69">
        <f t="shared" si="0"/>
        <v>490</v>
      </c>
      <c r="J42" s="69">
        <f t="shared" si="6"/>
        <v>1879</v>
      </c>
    </row>
    <row r="43" spans="1:10" ht="15.75">
      <c r="A43" s="15">
        <v>8</v>
      </c>
      <c r="B43" s="14" t="s">
        <v>120</v>
      </c>
      <c r="C43" s="16" t="s">
        <v>121</v>
      </c>
      <c r="D43" s="26" t="s">
        <v>136</v>
      </c>
      <c r="E43" s="16" t="s">
        <v>38</v>
      </c>
      <c r="F43" s="70">
        <v>100000</v>
      </c>
      <c r="G43" s="77">
        <v>87500</v>
      </c>
      <c r="H43" s="71">
        <f>ROUND(F43/32,0)</f>
        <v>3125</v>
      </c>
      <c r="I43" s="69">
        <f t="shared" si="0"/>
        <v>935</v>
      </c>
      <c r="J43" s="69">
        <f t="shared" ref="J43:J44" si="9">SUM(H43:I43)</f>
        <v>4060</v>
      </c>
    </row>
    <row r="44" spans="1:10" ht="15.75">
      <c r="A44" s="15">
        <v>9</v>
      </c>
      <c r="B44" s="14" t="s">
        <v>120</v>
      </c>
      <c r="C44" s="16" t="s">
        <v>122</v>
      </c>
      <c r="D44" s="26" t="s">
        <v>123</v>
      </c>
      <c r="E44" s="16" t="s">
        <v>38</v>
      </c>
      <c r="F44" s="70">
        <v>90000</v>
      </c>
      <c r="G44" s="77">
        <v>80000</v>
      </c>
      <c r="H44" s="71">
        <f t="shared" ref="H44" si="10">ROUND(F44/36,0)</f>
        <v>2500</v>
      </c>
      <c r="I44" s="69">
        <f t="shared" si="0"/>
        <v>855</v>
      </c>
      <c r="J44" s="69">
        <f t="shared" si="9"/>
        <v>3355</v>
      </c>
    </row>
    <row r="45" spans="1:10" ht="16.5">
      <c r="A45" s="15"/>
      <c r="B45" s="13" t="s">
        <v>4</v>
      </c>
      <c r="C45" s="20"/>
      <c r="D45" s="20"/>
      <c r="E45" s="20"/>
      <c r="F45" s="72">
        <f>SUM(F36:F44)</f>
        <v>819000</v>
      </c>
      <c r="G45" s="72">
        <f>SUM(G36:G44)</f>
        <v>715037</v>
      </c>
      <c r="H45" s="72">
        <f>SUM(H36:H44)</f>
        <v>23341</v>
      </c>
      <c r="I45" s="72">
        <f t="shared" ref="I45:J45" si="11">SUM(I36:I44)</f>
        <v>7618</v>
      </c>
      <c r="J45" s="72">
        <f t="shared" si="11"/>
        <v>30959</v>
      </c>
    </row>
    <row r="46" spans="1:10" ht="16.5">
      <c r="A46" s="28"/>
      <c r="B46" s="29"/>
      <c r="C46" s="30"/>
      <c r="D46" s="30"/>
      <c r="E46" s="30"/>
      <c r="F46" s="78"/>
      <c r="G46" s="79"/>
      <c r="H46" s="74"/>
      <c r="I46" s="80"/>
      <c r="J46" s="74"/>
    </row>
    <row r="47" spans="1:10" ht="16.5">
      <c r="A47" s="28"/>
      <c r="B47" s="29"/>
      <c r="C47" s="30"/>
      <c r="D47" s="30"/>
      <c r="E47" s="30"/>
      <c r="F47" s="78"/>
      <c r="G47" s="79"/>
      <c r="H47" s="74"/>
      <c r="I47" s="80"/>
      <c r="J47" s="74"/>
    </row>
    <row r="48" spans="1:10" ht="16.5">
      <c r="A48" s="28"/>
      <c r="B48" s="29" t="s">
        <v>11</v>
      </c>
      <c r="C48" s="30"/>
      <c r="D48" s="30"/>
      <c r="E48" s="30"/>
      <c r="F48" s="78"/>
      <c r="G48" s="79"/>
      <c r="H48" s="76"/>
      <c r="I48" s="80"/>
      <c r="J48" s="76"/>
    </row>
    <row r="49" spans="1:10" ht="15.75">
      <c r="A49" s="15">
        <v>1</v>
      </c>
      <c r="B49" s="14" t="s">
        <v>12</v>
      </c>
      <c r="C49" s="16" t="s">
        <v>40</v>
      </c>
      <c r="D49" s="19">
        <v>110</v>
      </c>
      <c r="E49" s="16" t="s">
        <v>38</v>
      </c>
      <c r="F49" s="70">
        <v>175000</v>
      </c>
      <c r="G49" s="77">
        <v>126390</v>
      </c>
      <c r="H49" s="71">
        <f t="shared" ref="H49:H56" si="12">ROUND(F49/36,0)</f>
        <v>4861</v>
      </c>
      <c r="I49" s="69">
        <f t="shared" si="0"/>
        <v>1350</v>
      </c>
      <c r="J49" s="69">
        <f t="shared" ref="J49:J56" si="13">SUM(H49:I49)</f>
        <v>6211</v>
      </c>
    </row>
    <row r="50" spans="1:10" ht="15.75">
      <c r="A50" s="15">
        <v>2</v>
      </c>
      <c r="B50" s="14" t="s">
        <v>12</v>
      </c>
      <c r="C50" s="16" t="s">
        <v>41</v>
      </c>
      <c r="D50" s="19">
        <v>111</v>
      </c>
      <c r="E50" s="16" t="s">
        <v>38</v>
      </c>
      <c r="F50" s="70">
        <v>165000</v>
      </c>
      <c r="G50" s="77">
        <v>119170</v>
      </c>
      <c r="H50" s="71">
        <f t="shared" si="12"/>
        <v>4583</v>
      </c>
      <c r="I50" s="69">
        <f t="shared" si="0"/>
        <v>1273</v>
      </c>
      <c r="J50" s="69">
        <f t="shared" si="13"/>
        <v>5856</v>
      </c>
    </row>
    <row r="51" spans="1:10" ht="15.75">
      <c r="A51" s="15">
        <v>3</v>
      </c>
      <c r="B51" s="14" t="s">
        <v>11</v>
      </c>
      <c r="C51" s="16" t="s">
        <v>42</v>
      </c>
      <c r="D51" s="19">
        <v>112</v>
      </c>
      <c r="E51" s="16" t="s">
        <v>38</v>
      </c>
      <c r="F51" s="70">
        <v>125000</v>
      </c>
      <c r="G51" s="77">
        <v>90280</v>
      </c>
      <c r="H51" s="71">
        <f t="shared" si="12"/>
        <v>3472</v>
      </c>
      <c r="I51" s="69">
        <f t="shared" si="0"/>
        <v>965</v>
      </c>
      <c r="J51" s="69">
        <f t="shared" si="13"/>
        <v>4437</v>
      </c>
    </row>
    <row r="52" spans="1:10" ht="15.75">
      <c r="A52" s="15">
        <v>4</v>
      </c>
      <c r="B52" s="14" t="s">
        <v>11</v>
      </c>
      <c r="C52" s="16" t="s">
        <v>43</v>
      </c>
      <c r="D52" s="19">
        <v>113</v>
      </c>
      <c r="E52" s="16" t="s">
        <v>38</v>
      </c>
      <c r="F52" s="70">
        <v>100000</v>
      </c>
      <c r="G52" s="77">
        <v>72220</v>
      </c>
      <c r="H52" s="71">
        <f t="shared" si="12"/>
        <v>2778</v>
      </c>
      <c r="I52" s="69">
        <f t="shared" si="0"/>
        <v>772</v>
      </c>
      <c r="J52" s="69">
        <f t="shared" si="13"/>
        <v>3550</v>
      </c>
    </row>
    <row r="53" spans="1:10" ht="15.75">
      <c r="A53" s="15">
        <v>5</v>
      </c>
      <c r="B53" s="14" t="s">
        <v>11</v>
      </c>
      <c r="C53" s="16" t="s">
        <v>44</v>
      </c>
      <c r="D53" s="19">
        <v>114</v>
      </c>
      <c r="E53" s="16" t="s">
        <v>38</v>
      </c>
      <c r="F53" s="70">
        <v>40000</v>
      </c>
      <c r="G53" s="77">
        <v>21820</v>
      </c>
      <c r="H53" s="71">
        <f>ROUND(F53/22,0)</f>
        <v>1818</v>
      </c>
      <c r="I53" s="69">
        <f t="shared" si="0"/>
        <v>233</v>
      </c>
      <c r="J53" s="69">
        <f t="shared" si="13"/>
        <v>2051</v>
      </c>
    </row>
    <row r="54" spans="1:10" ht="15.75">
      <c r="A54" s="15">
        <v>6</v>
      </c>
      <c r="B54" s="14" t="s">
        <v>11</v>
      </c>
      <c r="C54" s="16" t="s">
        <v>45</v>
      </c>
      <c r="D54" s="19">
        <v>116</v>
      </c>
      <c r="E54" s="16" t="s">
        <v>38</v>
      </c>
      <c r="F54" s="70">
        <v>125000</v>
      </c>
      <c r="G54" s="77">
        <v>90280</v>
      </c>
      <c r="H54" s="71">
        <f>ROUND(F54/36,0)</f>
        <v>3472</v>
      </c>
      <c r="I54" s="69">
        <f t="shared" si="0"/>
        <v>965</v>
      </c>
      <c r="J54" s="69">
        <f>SUM(H54:I54)</f>
        <v>4437</v>
      </c>
    </row>
    <row r="55" spans="1:10" ht="15.75">
      <c r="A55" s="15">
        <v>7</v>
      </c>
      <c r="B55" s="14" t="s">
        <v>11</v>
      </c>
      <c r="C55" s="16" t="s">
        <v>47</v>
      </c>
      <c r="D55" s="19">
        <v>124</v>
      </c>
      <c r="E55" s="16" t="s">
        <v>38</v>
      </c>
      <c r="F55" s="70">
        <v>50000</v>
      </c>
      <c r="G55" s="77">
        <v>36110</v>
      </c>
      <c r="H55" s="71">
        <f>ROUND(F55/36,0)</f>
        <v>1389</v>
      </c>
      <c r="I55" s="69">
        <f t="shared" si="0"/>
        <v>386</v>
      </c>
      <c r="J55" s="69">
        <f>SUM(H55:I55)</f>
        <v>1775</v>
      </c>
    </row>
    <row r="56" spans="1:10" ht="15.75">
      <c r="A56" s="15">
        <v>8</v>
      </c>
      <c r="B56" s="14" t="s">
        <v>13</v>
      </c>
      <c r="C56" s="16" t="s">
        <v>46</v>
      </c>
      <c r="D56" s="19">
        <v>117</v>
      </c>
      <c r="E56" s="16" t="s">
        <v>38</v>
      </c>
      <c r="F56" s="70">
        <v>100000</v>
      </c>
      <c r="G56" s="77">
        <v>72220</v>
      </c>
      <c r="H56" s="71">
        <f t="shared" si="12"/>
        <v>2778</v>
      </c>
      <c r="I56" s="69">
        <f t="shared" si="0"/>
        <v>772</v>
      </c>
      <c r="J56" s="69">
        <f t="shared" si="13"/>
        <v>3550</v>
      </c>
    </row>
    <row r="57" spans="1:10" ht="15.75">
      <c r="A57" s="15">
        <v>9</v>
      </c>
      <c r="B57" s="14" t="s">
        <v>73</v>
      </c>
      <c r="C57" s="16" t="s">
        <v>74</v>
      </c>
      <c r="D57" s="19">
        <v>203</v>
      </c>
      <c r="E57" s="16" t="s">
        <v>38</v>
      </c>
      <c r="F57" s="70">
        <v>95000</v>
      </c>
      <c r="G57" s="77">
        <v>79166</v>
      </c>
      <c r="H57" s="71">
        <f>ROUND(F57/36,0)</f>
        <v>2639</v>
      </c>
      <c r="I57" s="69">
        <f t="shared" si="0"/>
        <v>846</v>
      </c>
      <c r="J57" s="69">
        <f>SUM(H57:I57)</f>
        <v>3485</v>
      </c>
    </row>
    <row r="58" spans="1:10" ht="15.75">
      <c r="A58" s="15">
        <v>10</v>
      </c>
      <c r="B58" s="14" t="s">
        <v>73</v>
      </c>
      <c r="C58" s="16" t="s">
        <v>214</v>
      </c>
      <c r="D58" s="19">
        <v>341</v>
      </c>
      <c r="E58" s="16" t="s">
        <v>38</v>
      </c>
      <c r="F58" s="70">
        <v>110000</v>
      </c>
      <c r="G58" s="77">
        <v>110000</v>
      </c>
      <c r="H58" s="71">
        <v>3057</v>
      </c>
      <c r="I58" s="69">
        <f>ROUND(G58*13%*15/365,0)</f>
        <v>588</v>
      </c>
      <c r="J58" s="69">
        <f>SUM(H58:I58)</f>
        <v>3645</v>
      </c>
    </row>
    <row r="59" spans="1:10" ht="15.75">
      <c r="A59" s="15">
        <v>11</v>
      </c>
      <c r="B59" s="14" t="s">
        <v>73</v>
      </c>
      <c r="C59" s="16" t="s">
        <v>96</v>
      </c>
      <c r="D59" s="19">
        <v>221</v>
      </c>
      <c r="E59" s="16" t="s">
        <v>38</v>
      </c>
      <c r="F59" s="70">
        <v>100000</v>
      </c>
      <c r="G59" s="77">
        <v>86110</v>
      </c>
      <c r="H59" s="71">
        <f>ROUND(F59/36,0)</f>
        <v>2778</v>
      </c>
      <c r="I59" s="69">
        <f t="shared" si="0"/>
        <v>920</v>
      </c>
      <c r="J59" s="69">
        <f>SUM(H59:I59)</f>
        <v>3698</v>
      </c>
    </row>
    <row r="60" spans="1:10" ht="16.5">
      <c r="A60" s="15"/>
      <c r="B60" s="13" t="s">
        <v>4</v>
      </c>
      <c r="C60" s="20"/>
      <c r="D60" s="20"/>
      <c r="E60" s="20"/>
      <c r="F60" s="72">
        <f>SUM(F49:F59)</f>
        <v>1185000</v>
      </c>
      <c r="G60" s="72">
        <f>SUM(G49:G59)</f>
        <v>903766</v>
      </c>
      <c r="H60" s="72">
        <f>SUM(H49:H59)</f>
        <v>33625</v>
      </c>
      <c r="I60" s="72">
        <f t="shared" ref="I60:J60" si="14">SUM(I49:I59)</f>
        <v>9070</v>
      </c>
      <c r="J60" s="72">
        <f t="shared" si="14"/>
        <v>42695</v>
      </c>
    </row>
    <row r="61" spans="1:10" ht="16.5">
      <c r="A61" s="28"/>
      <c r="B61" s="29"/>
      <c r="C61" s="30"/>
      <c r="D61" s="30"/>
      <c r="E61" s="30"/>
      <c r="F61" s="78"/>
      <c r="G61" s="79"/>
      <c r="H61" s="74"/>
      <c r="I61" s="80"/>
      <c r="J61" s="74"/>
    </row>
    <row r="62" spans="1:10" ht="16.5">
      <c r="A62" s="28"/>
      <c r="B62" s="29"/>
      <c r="C62" s="30"/>
      <c r="D62" s="30"/>
      <c r="E62" s="30"/>
      <c r="F62" s="78"/>
      <c r="G62" s="79"/>
      <c r="H62" s="74"/>
      <c r="I62" s="80"/>
      <c r="J62" s="74"/>
    </row>
    <row r="63" spans="1:10" ht="16.5">
      <c r="A63" s="28"/>
      <c r="B63" s="29" t="s">
        <v>14</v>
      </c>
      <c r="C63" s="30"/>
      <c r="D63" s="30"/>
      <c r="E63" s="30"/>
      <c r="F63" s="78"/>
      <c r="G63" s="79"/>
      <c r="H63" s="76"/>
      <c r="I63" s="94"/>
      <c r="J63" s="76"/>
    </row>
    <row r="64" spans="1:10" ht="15.75">
      <c r="A64" s="15">
        <v>1</v>
      </c>
      <c r="B64" s="14" t="s">
        <v>14</v>
      </c>
      <c r="C64" s="16" t="s">
        <v>48</v>
      </c>
      <c r="D64" s="17">
        <v>138</v>
      </c>
      <c r="E64" s="16" t="s">
        <v>38</v>
      </c>
      <c r="F64" s="70">
        <v>100000</v>
      </c>
      <c r="G64" s="77">
        <v>74998</v>
      </c>
      <c r="H64" s="71">
        <f t="shared" ref="H64:H76" si="15">ROUND(F64/36,0)</f>
        <v>2778</v>
      </c>
      <c r="I64" s="69">
        <f t="shared" si="0"/>
        <v>801</v>
      </c>
      <c r="J64" s="69">
        <f t="shared" ref="J64:J68" si="16">SUM(H64:I64)</f>
        <v>3579</v>
      </c>
    </row>
    <row r="65" spans="1:10" ht="15.75">
      <c r="A65" s="15">
        <v>2</v>
      </c>
      <c r="B65" s="14" t="s">
        <v>14</v>
      </c>
      <c r="C65" s="16" t="s">
        <v>59</v>
      </c>
      <c r="D65" s="17">
        <v>152</v>
      </c>
      <c r="E65" s="16" t="s">
        <v>38</v>
      </c>
      <c r="F65" s="70">
        <v>55000</v>
      </c>
      <c r="G65" s="77">
        <v>42776</v>
      </c>
      <c r="H65" s="71">
        <f t="shared" si="15"/>
        <v>1528</v>
      </c>
      <c r="I65" s="69">
        <f t="shared" si="0"/>
        <v>457</v>
      </c>
      <c r="J65" s="69">
        <f t="shared" si="16"/>
        <v>1985</v>
      </c>
    </row>
    <row r="66" spans="1:10" ht="15.75">
      <c r="A66" s="27">
        <v>3</v>
      </c>
      <c r="B66" s="14" t="s">
        <v>15</v>
      </c>
      <c r="C66" s="16" t="s">
        <v>49</v>
      </c>
      <c r="D66" s="17">
        <v>175</v>
      </c>
      <c r="E66" s="16" t="s">
        <v>38</v>
      </c>
      <c r="F66" s="70">
        <v>75000</v>
      </c>
      <c r="G66" s="77">
        <v>60419</v>
      </c>
      <c r="H66" s="71">
        <f t="shared" si="15"/>
        <v>2083</v>
      </c>
      <c r="I66" s="69">
        <f t="shared" si="0"/>
        <v>646</v>
      </c>
      <c r="J66" s="69">
        <f t="shared" si="16"/>
        <v>2729</v>
      </c>
    </row>
    <row r="67" spans="1:10" ht="15.75">
      <c r="A67" s="15">
        <v>4</v>
      </c>
      <c r="B67" s="14" t="s">
        <v>15</v>
      </c>
      <c r="C67" s="16" t="s">
        <v>51</v>
      </c>
      <c r="D67" s="17">
        <v>177</v>
      </c>
      <c r="E67" s="16" t="s">
        <v>38</v>
      </c>
      <c r="F67" s="70">
        <v>70000</v>
      </c>
      <c r="G67" s="77">
        <v>56392</v>
      </c>
      <c r="H67" s="71">
        <f t="shared" si="15"/>
        <v>1944</v>
      </c>
      <c r="I67" s="69">
        <f t="shared" si="0"/>
        <v>603</v>
      </c>
      <c r="J67" s="69">
        <f t="shared" si="16"/>
        <v>2547</v>
      </c>
    </row>
    <row r="68" spans="1:10" ht="15.75">
      <c r="A68" s="15">
        <v>5</v>
      </c>
      <c r="B68" s="14" t="s">
        <v>15</v>
      </c>
      <c r="C68" s="16" t="s">
        <v>52</v>
      </c>
      <c r="D68" s="17">
        <v>178</v>
      </c>
      <c r="E68" s="16" t="s">
        <v>38</v>
      </c>
      <c r="F68" s="70">
        <v>95000</v>
      </c>
      <c r="G68" s="77">
        <v>76527</v>
      </c>
      <c r="H68" s="71">
        <f t="shared" si="15"/>
        <v>2639</v>
      </c>
      <c r="I68" s="69">
        <f t="shared" si="0"/>
        <v>818</v>
      </c>
      <c r="J68" s="69">
        <f t="shared" si="16"/>
        <v>3457</v>
      </c>
    </row>
    <row r="69" spans="1:10" ht="15.75">
      <c r="A69" s="27">
        <v>6</v>
      </c>
      <c r="B69" s="14" t="s">
        <v>97</v>
      </c>
      <c r="C69" s="16" t="s">
        <v>98</v>
      </c>
      <c r="D69" s="17">
        <v>205</v>
      </c>
      <c r="E69" s="16" t="s">
        <v>38</v>
      </c>
      <c r="F69" s="70">
        <v>100000</v>
      </c>
      <c r="G69" s="77">
        <v>86110</v>
      </c>
      <c r="H69" s="71">
        <f t="shared" si="15"/>
        <v>2778</v>
      </c>
      <c r="I69" s="69">
        <f t="shared" si="0"/>
        <v>920</v>
      </c>
      <c r="J69" s="69">
        <f t="shared" ref="J69:J75" si="17">SUM(H69:I69)</f>
        <v>3698</v>
      </c>
    </row>
    <row r="70" spans="1:10" ht="15.75">
      <c r="A70" s="15">
        <v>7</v>
      </c>
      <c r="B70" s="14" t="s">
        <v>97</v>
      </c>
      <c r="C70" s="16" t="s">
        <v>99</v>
      </c>
      <c r="D70" s="17">
        <v>206</v>
      </c>
      <c r="E70" s="16" t="s">
        <v>38</v>
      </c>
      <c r="F70" s="70">
        <v>130000</v>
      </c>
      <c r="G70" s="77">
        <v>111945</v>
      </c>
      <c r="H70" s="71">
        <f t="shared" si="15"/>
        <v>3611</v>
      </c>
      <c r="I70" s="69">
        <f t="shared" si="0"/>
        <v>1196</v>
      </c>
      <c r="J70" s="69">
        <f t="shared" si="17"/>
        <v>4807</v>
      </c>
    </row>
    <row r="71" spans="1:10" ht="15.75">
      <c r="A71" s="15">
        <v>8</v>
      </c>
      <c r="B71" s="14" t="s">
        <v>97</v>
      </c>
      <c r="C71" s="16" t="s">
        <v>173</v>
      </c>
      <c r="D71" s="17">
        <v>298</v>
      </c>
      <c r="E71" s="16" t="s">
        <v>38</v>
      </c>
      <c r="F71" s="70">
        <v>190000</v>
      </c>
      <c r="G71" s="77">
        <v>179444</v>
      </c>
      <c r="H71" s="71">
        <f t="shared" si="15"/>
        <v>5278</v>
      </c>
      <c r="I71" s="69">
        <f t="shared" si="0"/>
        <v>1917</v>
      </c>
      <c r="J71" s="69">
        <f t="shared" ref="J71" si="18">SUM(H71:I71)</f>
        <v>7195</v>
      </c>
    </row>
    <row r="72" spans="1:10" ht="15.75">
      <c r="A72" s="27">
        <v>9</v>
      </c>
      <c r="B72" s="14" t="s">
        <v>117</v>
      </c>
      <c r="C72" s="16" t="s">
        <v>118</v>
      </c>
      <c r="D72" s="17">
        <v>242</v>
      </c>
      <c r="E72" s="16" t="s">
        <v>38</v>
      </c>
      <c r="F72" s="70">
        <v>85000</v>
      </c>
      <c r="G72" s="77">
        <v>75556</v>
      </c>
      <c r="H72" s="71">
        <f t="shared" si="15"/>
        <v>2361</v>
      </c>
      <c r="I72" s="69">
        <f t="shared" si="0"/>
        <v>807</v>
      </c>
      <c r="J72" s="69">
        <f t="shared" si="17"/>
        <v>3168</v>
      </c>
    </row>
    <row r="73" spans="1:10" ht="15.75">
      <c r="A73" s="15">
        <v>10</v>
      </c>
      <c r="B73" s="14" t="s">
        <v>117</v>
      </c>
      <c r="C73" s="16" t="s">
        <v>119</v>
      </c>
      <c r="D73" s="17">
        <v>243</v>
      </c>
      <c r="E73" s="16" t="s">
        <v>38</v>
      </c>
      <c r="F73" s="70">
        <v>100000</v>
      </c>
      <c r="G73" s="77">
        <v>88888</v>
      </c>
      <c r="H73" s="71">
        <f t="shared" si="15"/>
        <v>2778</v>
      </c>
      <c r="I73" s="69">
        <f t="shared" si="0"/>
        <v>950</v>
      </c>
      <c r="J73" s="69">
        <f t="shared" si="17"/>
        <v>3728</v>
      </c>
    </row>
    <row r="74" spans="1:10" ht="15.75">
      <c r="A74" s="15">
        <v>11</v>
      </c>
      <c r="B74" s="14" t="s">
        <v>117</v>
      </c>
      <c r="C74" s="16" t="s">
        <v>186</v>
      </c>
      <c r="D74" s="17">
        <v>307</v>
      </c>
      <c r="E74" s="16" t="s">
        <v>38</v>
      </c>
      <c r="F74" s="70">
        <v>190000</v>
      </c>
      <c r="G74" s="77">
        <v>179444</v>
      </c>
      <c r="H74" s="71">
        <f t="shared" si="15"/>
        <v>5278</v>
      </c>
      <c r="I74" s="69">
        <f t="shared" si="0"/>
        <v>1917</v>
      </c>
      <c r="J74" s="69">
        <f t="shared" ref="J74" si="19">SUM(H74:I74)</f>
        <v>7195</v>
      </c>
    </row>
    <row r="75" spans="1:10" ht="15.75">
      <c r="A75" s="27">
        <v>12</v>
      </c>
      <c r="B75" s="14" t="s">
        <v>130</v>
      </c>
      <c r="C75" s="16" t="s">
        <v>131</v>
      </c>
      <c r="D75" s="17">
        <v>249</v>
      </c>
      <c r="E75" s="16" t="s">
        <v>38</v>
      </c>
      <c r="F75" s="70">
        <v>150000</v>
      </c>
      <c r="G75" s="70">
        <v>133332</v>
      </c>
      <c r="H75" s="71">
        <f t="shared" si="15"/>
        <v>4167</v>
      </c>
      <c r="I75" s="69">
        <f t="shared" si="0"/>
        <v>1425</v>
      </c>
      <c r="J75" s="69">
        <f t="shared" si="17"/>
        <v>5592</v>
      </c>
    </row>
    <row r="76" spans="1:10" ht="15.75">
      <c r="A76" s="15">
        <v>13</v>
      </c>
      <c r="B76" s="14" t="s">
        <v>130</v>
      </c>
      <c r="C76" s="16" t="s">
        <v>197</v>
      </c>
      <c r="D76" s="17">
        <v>319</v>
      </c>
      <c r="E76" s="16" t="s">
        <v>38</v>
      </c>
      <c r="F76" s="70">
        <v>140000</v>
      </c>
      <c r="G76" s="70">
        <v>132222</v>
      </c>
      <c r="H76" s="71">
        <f t="shared" si="15"/>
        <v>3889</v>
      </c>
      <c r="I76" s="69">
        <f t="shared" ref="I76:I140" si="20">ROUND(G76*13%*30/365,0)</f>
        <v>1413</v>
      </c>
      <c r="J76" s="69">
        <f t="shared" ref="J76" si="21">SUM(H76:I76)</f>
        <v>5302</v>
      </c>
    </row>
    <row r="77" spans="1:10" ht="16.5">
      <c r="A77" s="14"/>
      <c r="B77" s="13" t="s">
        <v>4</v>
      </c>
      <c r="C77" s="20"/>
      <c r="D77" s="20"/>
      <c r="E77" s="20"/>
      <c r="F77" s="72">
        <f>SUM(F64:F76)</f>
        <v>1480000</v>
      </c>
      <c r="G77" s="72">
        <f>SUM(G64:G76)</f>
        <v>1298053</v>
      </c>
      <c r="H77" s="72">
        <f>SUM(H64:H76)</f>
        <v>41112</v>
      </c>
      <c r="I77" s="72">
        <f t="shared" ref="I77:J77" si="22">SUM(I64:I76)</f>
        <v>13870</v>
      </c>
      <c r="J77" s="72">
        <f t="shared" si="22"/>
        <v>54982</v>
      </c>
    </row>
    <row r="78" spans="1:10" ht="16.5">
      <c r="A78" s="34"/>
      <c r="B78" s="29"/>
      <c r="C78" s="30"/>
      <c r="D78" s="30"/>
      <c r="E78" s="30"/>
      <c r="F78" s="78"/>
      <c r="G78" s="79"/>
      <c r="H78" s="74"/>
      <c r="I78" s="80"/>
      <c r="J78" s="74"/>
    </row>
    <row r="79" spans="1:10" ht="16.5">
      <c r="A79" s="34"/>
      <c r="B79" s="29"/>
      <c r="C79" s="30"/>
      <c r="D79" s="30"/>
      <c r="E79" s="30"/>
      <c r="F79" s="78"/>
      <c r="G79" s="79"/>
      <c r="H79" s="74"/>
      <c r="I79" s="80"/>
      <c r="J79" s="74"/>
    </row>
    <row r="80" spans="1:10" ht="16.5">
      <c r="A80" s="34"/>
      <c r="B80" s="29" t="s">
        <v>16</v>
      </c>
      <c r="C80" s="30"/>
      <c r="D80" s="30"/>
      <c r="E80" s="30"/>
      <c r="F80" s="78"/>
      <c r="G80" s="79"/>
      <c r="H80" s="74"/>
      <c r="I80" s="80"/>
      <c r="J80" s="74"/>
    </row>
    <row r="81" spans="1:10" ht="15.75">
      <c r="A81" s="14">
        <v>1</v>
      </c>
      <c r="B81" s="14" t="s">
        <v>17</v>
      </c>
      <c r="C81" s="16" t="s">
        <v>69</v>
      </c>
      <c r="D81" s="17">
        <v>142</v>
      </c>
      <c r="E81" s="16" t="s">
        <v>38</v>
      </c>
      <c r="F81" s="70">
        <v>140000</v>
      </c>
      <c r="G81" s="77">
        <v>108888</v>
      </c>
      <c r="H81" s="71">
        <f t="shared" ref="H81:H93" si="23">ROUND(F81/36,0)</f>
        <v>3889</v>
      </c>
      <c r="I81" s="69">
        <f t="shared" si="20"/>
        <v>1163</v>
      </c>
      <c r="J81" s="69">
        <f t="shared" ref="J81:J91" si="24">SUM(H81:I81)</f>
        <v>5052</v>
      </c>
    </row>
    <row r="82" spans="1:10" ht="15.75">
      <c r="A82" s="14">
        <v>2</v>
      </c>
      <c r="B82" s="14" t="s">
        <v>17</v>
      </c>
      <c r="C82" s="16" t="s">
        <v>174</v>
      </c>
      <c r="D82" s="17">
        <v>299</v>
      </c>
      <c r="E82" s="16" t="s">
        <v>38</v>
      </c>
      <c r="F82" s="70">
        <v>200000</v>
      </c>
      <c r="G82" s="77">
        <v>188572</v>
      </c>
      <c r="H82" s="71">
        <f>ROUND(F82/35,0)</f>
        <v>5714</v>
      </c>
      <c r="I82" s="69">
        <f t="shared" si="20"/>
        <v>2015</v>
      </c>
      <c r="J82" s="69">
        <f t="shared" ref="J82:J84" si="25">SUM(H82:I82)</f>
        <v>7729</v>
      </c>
    </row>
    <row r="83" spans="1:10" ht="15.75">
      <c r="A83" s="14">
        <v>3</v>
      </c>
      <c r="B83" s="14" t="s">
        <v>187</v>
      </c>
      <c r="C83" s="16" t="s">
        <v>188</v>
      </c>
      <c r="D83" s="17">
        <v>312</v>
      </c>
      <c r="E83" s="16" t="s">
        <v>38</v>
      </c>
      <c r="F83" s="70">
        <v>135000</v>
      </c>
      <c r="G83" s="77">
        <v>127500</v>
      </c>
      <c r="H83" s="71">
        <f>ROUND(F83/36,0)</f>
        <v>3750</v>
      </c>
      <c r="I83" s="69">
        <f t="shared" si="20"/>
        <v>1362</v>
      </c>
      <c r="J83" s="69">
        <f t="shared" si="25"/>
        <v>5112</v>
      </c>
    </row>
    <row r="84" spans="1:10" ht="15.75">
      <c r="A84" s="14">
        <v>4</v>
      </c>
      <c r="B84" s="14" t="s">
        <v>187</v>
      </c>
      <c r="C84" s="16" t="s">
        <v>212</v>
      </c>
      <c r="D84" s="17">
        <v>331</v>
      </c>
      <c r="E84" s="16" t="s">
        <v>38</v>
      </c>
      <c r="F84" s="70">
        <v>120000</v>
      </c>
      <c r="G84" s="77">
        <v>120000</v>
      </c>
      <c r="H84" s="71">
        <v>3333</v>
      </c>
      <c r="I84" s="69">
        <f>ROUND(G84*13%*35/365,0)</f>
        <v>1496</v>
      </c>
      <c r="J84" s="69">
        <f t="shared" si="25"/>
        <v>4829</v>
      </c>
    </row>
    <row r="85" spans="1:10" ht="15.75">
      <c r="A85" s="14">
        <v>5</v>
      </c>
      <c r="B85" s="14" t="s">
        <v>62</v>
      </c>
      <c r="C85" s="16" t="s">
        <v>61</v>
      </c>
      <c r="D85" s="17">
        <v>188</v>
      </c>
      <c r="E85" s="16" t="s">
        <v>38</v>
      </c>
      <c r="F85" s="70">
        <v>100000</v>
      </c>
      <c r="G85" s="77">
        <v>83332</v>
      </c>
      <c r="H85" s="71">
        <f t="shared" si="23"/>
        <v>2778</v>
      </c>
      <c r="I85" s="69">
        <f t="shared" si="20"/>
        <v>890</v>
      </c>
      <c r="J85" s="69">
        <f t="shared" si="24"/>
        <v>3668</v>
      </c>
    </row>
    <row r="86" spans="1:10" ht="15.75">
      <c r="A86" s="14">
        <v>6</v>
      </c>
      <c r="B86" s="14" t="s">
        <v>62</v>
      </c>
      <c r="C86" s="16" t="s">
        <v>63</v>
      </c>
      <c r="D86" s="17">
        <v>189</v>
      </c>
      <c r="E86" s="16" t="s">
        <v>38</v>
      </c>
      <c r="F86" s="70">
        <v>100000</v>
      </c>
      <c r="G86" s="77">
        <v>83332</v>
      </c>
      <c r="H86" s="71">
        <f t="shared" si="23"/>
        <v>2778</v>
      </c>
      <c r="I86" s="69">
        <f t="shared" si="20"/>
        <v>890</v>
      </c>
      <c r="J86" s="69">
        <f t="shared" si="24"/>
        <v>3668</v>
      </c>
    </row>
    <row r="87" spans="1:10" ht="15.75">
      <c r="A87" s="14">
        <v>7</v>
      </c>
      <c r="B87" s="14" t="s">
        <v>62</v>
      </c>
      <c r="C87" s="16" t="s">
        <v>64</v>
      </c>
      <c r="D87" s="17">
        <v>193</v>
      </c>
      <c r="E87" s="16" t="s">
        <v>38</v>
      </c>
      <c r="F87" s="70">
        <v>40000</v>
      </c>
      <c r="G87" s="77">
        <v>33334</v>
      </c>
      <c r="H87" s="71">
        <f t="shared" si="23"/>
        <v>1111</v>
      </c>
      <c r="I87" s="69">
        <f t="shared" si="20"/>
        <v>356</v>
      </c>
      <c r="J87" s="69">
        <f t="shared" si="24"/>
        <v>1467</v>
      </c>
    </row>
    <row r="88" spans="1:10" ht="15.75">
      <c r="A88" s="14">
        <v>8</v>
      </c>
      <c r="B88" s="14" t="s">
        <v>62</v>
      </c>
      <c r="C88" s="16" t="s">
        <v>206</v>
      </c>
      <c r="D88" s="17">
        <v>324</v>
      </c>
      <c r="E88" s="16" t="s">
        <v>38</v>
      </c>
      <c r="F88" s="70">
        <v>110000</v>
      </c>
      <c r="G88" s="77">
        <v>106944</v>
      </c>
      <c r="H88" s="71">
        <f t="shared" si="23"/>
        <v>3056</v>
      </c>
      <c r="I88" s="69">
        <f t="shared" si="20"/>
        <v>1143</v>
      </c>
      <c r="J88" s="69">
        <f t="shared" si="24"/>
        <v>4199</v>
      </c>
    </row>
    <row r="89" spans="1:10" ht="15.75">
      <c r="A89" s="14">
        <v>9</v>
      </c>
      <c r="B89" s="14" t="s">
        <v>62</v>
      </c>
      <c r="C89" s="16" t="s">
        <v>65</v>
      </c>
      <c r="D89" s="17">
        <v>194</v>
      </c>
      <c r="E89" s="16" t="s">
        <v>38</v>
      </c>
      <c r="F89" s="70">
        <v>60000</v>
      </c>
      <c r="G89" s="77">
        <v>49998</v>
      </c>
      <c r="H89" s="71">
        <f t="shared" si="23"/>
        <v>1667</v>
      </c>
      <c r="I89" s="69">
        <f t="shared" si="20"/>
        <v>534</v>
      </c>
      <c r="J89" s="69">
        <f t="shared" si="24"/>
        <v>2201</v>
      </c>
    </row>
    <row r="90" spans="1:10" ht="15.75">
      <c r="A90" s="14">
        <v>10</v>
      </c>
      <c r="B90" s="14" t="s">
        <v>66</v>
      </c>
      <c r="C90" s="16" t="s">
        <v>67</v>
      </c>
      <c r="D90" s="17">
        <v>195</v>
      </c>
      <c r="E90" s="16" t="s">
        <v>38</v>
      </c>
      <c r="F90" s="70">
        <v>100000</v>
      </c>
      <c r="G90" s="77">
        <v>76000</v>
      </c>
      <c r="H90" s="71">
        <f>ROUND(F90/25,0)</f>
        <v>4000</v>
      </c>
      <c r="I90" s="69">
        <f t="shared" si="20"/>
        <v>812</v>
      </c>
      <c r="J90" s="69">
        <f t="shared" si="24"/>
        <v>4812</v>
      </c>
    </row>
    <row r="91" spans="1:10" ht="15.75">
      <c r="A91" s="14">
        <v>11</v>
      </c>
      <c r="B91" s="14" t="s">
        <v>66</v>
      </c>
      <c r="C91" s="16" t="s">
        <v>68</v>
      </c>
      <c r="D91" s="17">
        <v>196</v>
      </c>
      <c r="E91" s="16" t="s">
        <v>38</v>
      </c>
      <c r="F91" s="70">
        <v>45000</v>
      </c>
      <c r="G91" s="77">
        <v>37500</v>
      </c>
      <c r="H91" s="71">
        <f t="shared" si="23"/>
        <v>1250</v>
      </c>
      <c r="I91" s="69">
        <f t="shared" si="20"/>
        <v>401</v>
      </c>
      <c r="J91" s="69">
        <f t="shared" si="24"/>
        <v>1651</v>
      </c>
    </row>
    <row r="92" spans="1:10" ht="15.75">
      <c r="A92" s="14">
        <v>12</v>
      </c>
      <c r="B92" s="14" t="s">
        <v>66</v>
      </c>
      <c r="C92" s="16" t="s">
        <v>189</v>
      </c>
      <c r="D92" s="17">
        <v>313</v>
      </c>
      <c r="E92" s="16" t="s">
        <v>38</v>
      </c>
      <c r="F92" s="70">
        <v>195000</v>
      </c>
      <c r="G92" s="77">
        <v>184166</v>
      </c>
      <c r="H92" s="71">
        <f t="shared" si="23"/>
        <v>5417</v>
      </c>
      <c r="I92" s="69">
        <f t="shared" si="20"/>
        <v>1968</v>
      </c>
      <c r="J92" s="69">
        <f t="shared" ref="J92:J93" si="26">SUM(H92:I92)</f>
        <v>7385</v>
      </c>
    </row>
    <row r="93" spans="1:10" ht="15.75">
      <c r="A93" s="14">
        <v>13</v>
      </c>
      <c r="B93" s="14" t="s">
        <v>100</v>
      </c>
      <c r="C93" s="16" t="s">
        <v>101</v>
      </c>
      <c r="D93" s="17">
        <v>214</v>
      </c>
      <c r="E93" s="16" t="s">
        <v>38</v>
      </c>
      <c r="F93" s="70">
        <v>100000</v>
      </c>
      <c r="G93" s="77">
        <v>86110</v>
      </c>
      <c r="H93" s="71">
        <f t="shared" si="23"/>
        <v>2778</v>
      </c>
      <c r="I93" s="69">
        <f t="shared" si="20"/>
        <v>920</v>
      </c>
      <c r="J93" s="69">
        <f t="shared" si="26"/>
        <v>3698</v>
      </c>
    </row>
    <row r="94" spans="1:10" ht="16.5">
      <c r="A94" s="27"/>
      <c r="B94" s="13" t="s">
        <v>4</v>
      </c>
      <c r="C94" s="20"/>
      <c r="D94" s="20"/>
      <c r="E94" s="20"/>
      <c r="F94" s="72">
        <f>SUM(F81:F93)</f>
        <v>1445000</v>
      </c>
      <c r="G94" s="72">
        <f>SUM(G81:G93)</f>
        <v>1285676</v>
      </c>
      <c r="H94" s="72">
        <f>SUM(H81:H93)</f>
        <v>41521</v>
      </c>
      <c r="I94" s="72">
        <f t="shared" ref="I94:J94" si="27">SUM(I81:I93)</f>
        <v>13950</v>
      </c>
      <c r="J94" s="72">
        <f t="shared" si="27"/>
        <v>55471</v>
      </c>
    </row>
    <row r="95" spans="1:10" ht="16.5">
      <c r="A95" s="37"/>
      <c r="B95" s="29"/>
      <c r="C95" s="30"/>
      <c r="D95" s="30"/>
      <c r="E95" s="30"/>
      <c r="F95" s="78"/>
      <c r="G95" s="79"/>
      <c r="H95" s="74"/>
      <c r="I95" s="80"/>
      <c r="J95" s="74"/>
    </row>
    <row r="96" spans="1:10" ht="16.5">
      <c r="A96" s="37"/>
      <c r="B96" s="29"/>
      <c r="C96" s="30"/>
      <c r="D96" s="30"/>
      <c r="E96" s="30"/>
      <c r="F96" s="78"/>
      <c r="G96" s="79"/>
      <c r="H96" s="74"/>
      <c r="I96" s="80"/>
      <c r="J96" s="74"/>
    </row>
    <row r="97" spans="1:11" ht="16.5">
      <c r="A97" s="37"/>
      <c r="B97" s="29" t="s">
        <v>18</v>
      </c>
      <c r="C97" s="30"/>
      <c r="D97" s="30"/>
      <c r="E97" s="30"/>
      <c r="F97" s="78"/>
      <c r="G97" s="79"/>
      <c r="H97" s="76"/>
      <c r="I97" s="80"/>
      <c r="J97" s="76"/>
    </row>
    <row r="98" spans="1:11" ht="15.75">
      <c r="A98" s="27">
        <v>1</v>
      </c>
      <c r="B98" s="14" t="s">
        <v>19</v>
      </c>
      <c r="C98" s="16" t="s">
        <v>60</v>
      </c>
      <c r="D98" s="17">
        <v>153</v>
      </c>
      <c r="E98" s="16" t="s">
        <v>38</v>
      </c>
      <c r="F98" s="77">
        <v>55000</v>
      </c>
      <c r="G98" s="77">
        <v>33000</v>
      </c>
      <c r="H98" s="71">
        <f>ROUND(F98/20,0)</f>
        <v>2750</v>
      </c>
      <c r="I98" s="69">
        <f t="shared" si="20"/>
        <v>353</v>
      </c>
      <c r="J98" s="69">
        <f>SUM(H98:I98)</f>
        <v>3103</v>
      </c>
    </row>
    <row r="99" spans="1:11" ht="15.75">
      <c r="A99" s="27">
        <v>2</v>
      </c>
      <c r="B99" s="14" t="s">
        <v>19</v>
      </c>
      <c r="C99" s="16" t="s">
        <v>54</v>
      </c>
      <c r="D99" s="17">
        <v>154</v>
      </c>
      <c r="E99" s="16" t="s">
        <v>38</v>
      </c>
      <c r="F99" s="77">
        <v>85000</v>
      </c>
      <c r="G99" s="77">
        <v>54088</v>
      </c>
      <c r="H99" s="71">
        <f>ROUND(F99/22,0)</f>
        <v>3864</v>
      </c>
      <c r="I99" s="69">
        <f t="shared" si="20"/>
        <v>578</v>
      </c>
      <c r="J99" s="69">
        <f>SUM(H99:I99)</f>
        <v>4442</v>
      </c>
    </row>
    <row r="100" spans="1:11" ht="15.75">
      <c r="A100" s="27">
        <v>3</v>
      </c>
      <c r="B100" s="14" t="s">
        <v>18</v>
      </c>
      <c r="C100" s="16" t="s">
        <v>192</v>
      </c>
      <c r="D100" s="17">
        <v>315</v>
      </c>
      <c r="E100" s="16" t="s">
        <v>38</v>
      </c>
      <c r="F100" s="77">
        <v>100000</v>
      </c>
      <c r="G100" s="77">
        <v>94444</v>
      </c>
      <c r="H100" s="71">
        <f>ROUND(F100/36,0)</f>
        <v>2778</v>
      </c>
      <c r="I100" s="69">
        <f t="shared" si="20"/>
        <v>1009</v>
      </c>
      <c r="J100" s="69">
        <f>SUM(H100:I100)</f>
        <v>3787</v>
      </c>
    </row>
    <row r="101" spans="1:11" ht="15.75">
      <c r="A101" s="27">
        <v>4</v>
      </c>
      <c r="B101" s="14" t="s">
        <v>18</v>
      </c>
      <c r="C101" s="16" t="s">
        <v>193</v>
      </c>
      <c r="D101" s="17">
        <v>316</v>
      </c>
      <c r="E101" s="16" t="s">
        <v>38</v>
      </c>
      <c r="F101" s="77">
        <v>65000</v>
      </c>
      <c r="G101" s="77">
        <v>61388</v>
      </c>
      <c r="H101" s="71">
        <f>ROUND(F101/36,0)</f>
        <v>1806</v>
      </c>
      <c r="I101" s="69">
        <f t="shared" si="20"/>
        <v>656</v>
      </c>
      <c r="J101" s="69">
        <f>SUM(H101:I101)</f>
        <v>2462</v>
      </c>
    </row>
    <row r="102" spans="1:11" ht="15.75">
      <c r="A102" s="27">
        <v>5</v>
      </c>
      <c r="B102" s="14" t="s">
        <v>71</v>
      </c>
      <c r="C102" s="16" t="s">
        <v>196</v>
      </c>
      <c r="D102" s="17">
        <v>318</v>
      </c>
      <c r="E102" s="16" t="s">
        <v>38</v>
      </c>
      <c r="F102" s="77">
        <v>40000</v>
      </c>
      <c r="G102" s="77">
        <v>36924</v>
      </c>
      <c r="H102" s="71">
        <f>ROUND(F102/26,0)</f>
        <v>1538</v>
      </c>
      <c r="I102" s="69">
        <f t="shared" si="20"/>
        <v>395</v>
      </c>
      <c r="J102" s="69">
        <f>SUM(H102:I102)</f>
        <v>1933</v>
      </c>
    </row>
    <row r="103" spans="1:11" ht="15.75">
      <c r="A103" s="27">
        <v>6</v>
      </c>
      <c r="B103" s="14" t="s">
        <v>71</v>
      </c>
      <c r="C103" s="16" t="s">
        <v>72</v>
      </c>
      <c r="D103" s="17">
        <v>197</v>
      </c>
      <c r="E103" s="16" t="s">
        <v>38</v>
      </c>
      <c r="F103" s="77">
        <v>90000</v>
      </c>
      <c r="G103" s="77">
        <v>28297</v>
      </c>
      <c r="H103" s="71">
        <v>976</v>
      </c>
      <c r="I103" s="69">
        <f t="shared" si="20"/>
        <v>302</v>
      </c>
      <c r="J103" s="69">
        <f t="shared" ref="J103:J104" si="28">SUM(H103:I103)</f>
        <v>1278</v>
      </c>
    </row>
    <row r="104" spans="1:11" ht="15.75">
      <c r="A104" s="27">
        <v>7</v>
      </c>
      <c r="B104" s="14" t="s">
        <v>71</v>
      </c>
      <c r="C104" s="16" t="s">
        <v>172</v>
      </c>
      <c r="D104" s="17">
        <v>297</v>
      </c>
      <c r="E104" s="16" t="s">
        <v>38</v>
      </c>
      <c r="F104" s="77">
        <v>90000</v>
      </c>
      <c r="G104" s="77">
        <v>83076</v>
      </c>
      <c r="H104" s="71">
        <f>ROUND(F104/26,0)</f>
        <v>3462</v>
      </c>
      <c r="I104" s="69">
        <f t="shared" si="20"/>
        <v>888</v>
      </c>
      <c r="J104" s="69">
        <f t="shared" si="28"/>
        <v>4350</v>
      </c>
    </row>
    <row r="105" spans="1:11" ht="16.5">
      <c r="A105" s="14"/>
      <c r="B105" s="13" t="s">
        <v>4</v>
      </c>
      <c r="C105" s="20"/>
      <c r="D105" s="20"/>
      <c r="E105" s="20"/>
      <c r="F105" s="72">
        <f>SUM(F98:F104)</f>
        <v>525000</v>
      </c>
      <c r="G105" s="72">
        <f>SUM(G98:G104)</f>
        <v>391217</v>
      </c>
      <c r="H105" s="72">
        <f>SUM(H98:H104)</f>
        <v>17174</v>
      </c>
      <c r="I105" s="72">
        <f t="shared" ref="I105:J105" si="29">SUM(I98:I104)</f>
        <v>4181</v>
      </c>
      <c r="J105" s="72">
        <f t="shared" si="29"/>
        <v>21355</v>
      </c>
    </row>
    <row r="106" spans="1:11" ht="16.5">
      <c r="A106" s="34"/>
      <c r="B106" s="29"/>
      <c r="C106" s="30"/>
      <c r="D106" s="30"/>
      <c r="E106" s="30"/>
      <c r="F106" s="78"/>
      <c r="G106" s="79"/>
      <c r="H106" s="74"/>
      <c r="I106" s="80"/>
      <c r="J106" s="74"/>
    </row>
    <row r="107" spans="1:11" ht="16.5">
      <c r="A107" s="34"/>
      <c r="B107" s="29"/>
      <c r="C107" s="30"/>
      <c r="D107" s="30"/>
      <c r="E107" s="30"/>
      <c r="F107" s="78"/>
      <c r="G107" s="79"/>
      <c r="H107" s="74"/>
      <c r="I107" s="80"/>
      <c r="J107" s="74"/>
    </row>
    <row r="108" spans="1:11" ht="16.5">
      <c r="A108" s="34"/>
      <c r="B108" s="29" t="s">
        <v>75</v>
      </c>
      <c r="C108" s="30"/>
      <c r="D108" s="30"/>
      <c r="E108" s="30"/>
      <c r="F108" s="78"/>
      <c r="G108" s="79"/>
      <c r="H108" s="74"/>
      <c r="I108" s="80"/>
      <c r="J108" s="74"/>
    </row>
    <row r="109" spans="1:11" ht="15.75">
      <c r="A109" s="14">
        <v>1</v>
      </c>
      <c r="B109" s="14" t="s">
        <v>76</v>
      </c>
      <c r="C109" s="16" t="s">
        <v>77</v>
      </c>
      <c r="D109" s="52">
        <v>190</v>
      </c>
      <c r="E109" s="16" t="s">
        <v>78</v>
      </c>
      <c r="F109" s="85">
        <v>90000</v>
      </c>
      <c r="G109" s="77">
        <v>75000</v>
      </c>
      <c r="H109" s="71">
        <f>ROUND(F109/36,0)</f>
        <v>2500</v>
      </c>
      <c r="I109" s="69">
        <f t="shared" si="20"/>
        <v>801</v>
      </c>
      <c r="J109" s="69">
        <f>SUM(H109:I109)</f>
        <v>3301</v>
      </c>
      <c r="K109" s="5"/>
    </row>
    <row r="110" spans="1:11" ht="15.75">
      <c r="A110" s="14">
        <v>2</v>
      </c>
      <c r="B110" s="14" t="s">
        <v>76</v>
      </c>
      <c r="C110" s="16" t="s">
        <v>102</v>
      </c>
      <c r="D110" s="52">
        <v>215</v>
      </c>
      <c r="E110" s="16" t="s">
        <v>78</v>
      </c>
      <c r="F110" s="85">
        <v>75000</v>
      </c>
      <c r="G110" s="77">
        <v>64585</v>
      </c>
      <c r="H110" s="71">
        <f>ROUND(F110/36,0)</f>
        <v>2083</v>
      </c>
      <c r="I110" s="69">
        <f t="shared" si="20"/>
        <v>690</v>
      </c>
      <c r="J110" s="69">
        <f>SUM(H110:I110)</f>
        <v>2773</v>
      </c>
      <c r="K110" s="5"/>
    </row>
    <row r="111" spans="1:11" ht="16.5">
      <c r="A111" s="14"/>
      <c r="B111" s="13" t="s">
        <v>4</v>
      </c>
      <c r="C111" s="20"/>
      <c r="D111" s="46"/>
      <c r="E111" s="20"/>
      <c r="F111" s="72">
        <f>SUM(F109:F110)</f>
        <v>165000</v>
      </c>
      <c r="G111" s="72">
        <f>SUM(G109:G110)</f>
        <v>139585</v>
      </c>
      <c r="H111" s="72">
        <f>SUM(H109:H110)</f>
        <v>4583</v>
      </c>
      <c r="I111" s="72">
        <f>SUM(I109:I110)</f>
        <v>1491</v>
      </c>
      <c r="J111" s="72">
        <f t="shared" ref="J111" si="30">SUM(J109:J110)</f>
        <v>6074</v>
      </c>
      <c r="K111" s="5"/>
    </row>
    <row r="112" spans="1:11" ht="16.5">
      <c r="A112" s="34"/>
      <c r="B112" s="29"/>
      <c r="C112" s="30"/>
      <c r="D112" s="48"/>
      <c r="E112" s="30"/>
      <c r="F112" s="86"/>
      <c r="G112" s="79"/>
      <c r="H112" s="74"/>
      <c r="I112" s="80"/>
      <c r="J112" s="74"/>
      <c r="K112" s="5"/>
    </row>
    <row r="113" spans="1:11" ht="16.5">
      <c r="A113" s="34"/>
      <c r="B113" s="29"/>
      <c r="C113" s="30"/>
      <c r="D113" s="48"/>
      <c r="E113" s="30"/>
      <c r="F113" s="86"/>
      <c r="G113" s="79"/>
      <c r="H113" s="74"/>
      <c r="I113" s="80"/>
      <c r="J113" s="74"/>
      <c r="K113" s="5"/>
    </row>
    <row r="114" spans="1:11" ht="16.5">
      <c r="A114" s="34"/>
      <c r="B114" s="29" t="s">
        <v>79</v>
      </c>
      <c r="C114" s="30"/>
      <c r="D114" s="48"/>
      <c r="E114" s="30"/>
      <c r="F114" s="86"/>
      <c r="G114" s="79"/>
      <c r="H114" s="74"/>
      <c r="I114" s="80"/>
      <c r="J114" s="74"/>
      <c r="K114" s="5"/>
    </row>
    <row r="115" spans="1:11" ht="15.75">
      <c r="A115" s="14">
        <v>1</v>
      </c>
      <c r="B115" s="14" t="s">
        <v>79</v>
      </c>
      <c r="C115" s="16" t="s">
        <v>80</v>
      </c>
      <c r="D115" s="52">
        <v>191</v>
      </c>
      <c r="E115" s="16" t="s">
        <v>78</v>
      </c>
      <c r="F115" s="85">
        <v>100000</v>
      </c>
      <c r="G115" s="77">
        <v>82354</v>
      </c>
      <c r="H115" s="71">
        <f>ROUND(F115/34,0)</f>
        <v>2941</v>
      </c>
      <c r="I115" s="69">
        <f t="shared" si="20"/>
        <v>880</v>
      </c>
      <c r="J115" s="69">
        <f t="shared" ref="J115:J123" si="31">SUM(H115:I115)</f>
        <v>3821</v>
      </c>
      <c r="K115" s="5"/>
    </row>
    <row r="116" spans="1:11" ht="15.75">
      <c r="A116" s="14">
        <v>2</v>
      </c>
      <c r="B116" s="14" t="s">
        <v>79</v>
      </c>
      <c r="C116" s="16" t="s">
        <v>104</v>
      </c>
      <c r="D116" s="52">
        <v>216</v>
      </c>
      <c r="E116" s="16" t="s">
        <v>78</v>
      </c>
      <c r="F116" s="85">
        <v>75000</v>
      </c>
      <c r="G116" s="77">
        <v>64585</v>
      </c>
      <c r="H116" s="71">
        <f>ROUND(F116/36,0)</f>
        <v>2083</v>
      </c>
      <c r="I116" s="69">
        <f t="shared" si="20"/>
        <v>690</v>
      </c>
      <c r="J116" s="69">
        <f t="shared" si="31"/>
        <v>2773</v>
      </c>
      <c r="K116" s="5"/>
    </row>
    <row r="117" spans="1:11" ht="15.75">
      <c r="A117" s="14">
        <v>3</v>
      </c>
      <c r="B117" s="14" t="s">
        <v>79</v>
      </c>
      <c r="C117" s="16" t="s">
        <v>124</v>
      </c>
      <c r="D117" s="52">
        <v>246</v>
      </c>
      <c r="E117" s="16" t="s">
        <v>78</v>
      </c>
      <c r="F117" s="85">
        <v>75000</v>
      </c>
      <c r="G117" s="77">
        <v>66668</v>
      </c>
      <c r="H117" s="71">
        <f>ROUND(F117/36,0)</f>
        <v>2083</v>
      </c>
      <c r="I117" s="69">
        <f t="shared" si="20"/>
        <v>712</v>
      </c>
      <c r="J117" s="69">
        <f t="shared" si="31"/>
        <v>2795</v>
      </c>
      <c r="K117" s="5"/>
    </row>
    <row r="118" spans="1:11" ht="15.75">
      <c r="A118" s="14">
        <v>4</v>
      </c>
      <c r="B118" s="14" t="s">
        <v>211</v>
      </c>
      <c r="C118" s="16" t="s">
        <v>92</v>
      </c>
      <c r="D118" s="26" t="s">
        <v>94</v>
      </c>
      <c r="E118" s="16" t="s">
        <v>38</v>
      </c>
      <c r="F118" s="70">
        <v>100000</v>
      </c>
      <c r="G118" s="77">
        <v>80000</v>
      </c>
      <c r="H118" s="71">
        <f>ROUND(F118/25,0)</f>
        <v>4000</v>
      </c>
      <c r="I118" s="69">
        <f t="shared" si="20"/>
        <v>855</v>
      </c>
      <c r="J118" s="69">
        <f>SUM(H118:I118)</f>
        <v>4855</v>
      </c>
      <c r="K118" s="5"/>
    </row>
    <row r="119" spans="1:11" ht="15.75">
      <c r="A119" s="14">
        <v>5</v>
      </c>
      <c r="B119" s="14" t="s">
        <v>103</v>
      </c>
      <c r="C119" s="16" t="s">
        <v>107</v>
      </c>
      <c r="D119" s="52">
        <v>217</v>
      </c>
      <c r="E119" s="16" t="s">
        <v>78</v>
      </c>
      <c r="F119" s="85">
        <v>100000</v>
      </c>
      <c r="G119" s="77">
        <v>82571</v>
      </c>
      <c r="H119" s="71">
        <f>ROUND(F119/36,0)</f>
        <v>2778</v>
      </c>
      <c r="I119" s="69">
        <f t="shared" si="20"/>
        <v>882</v>
      </c>
      <c r="J119" s="69">
        <f t="shared" si="31"/>
        <v>3660</v>
      </c>
      <c r="K119" s="5"/>
    </row>
    <row r="120" spans="1:11" ht="15.75">
      <c r="A120" s="14">
        <v>6</v>
      </c>
      <c r="B120" s="14" t="s">
        <v>103</v>
      </c>
      <c r="C120" s="16" t="s">
        <v>105</v>
      </c>
      <c r="D120" s="52">
        <v>218</v>
      </c>
      <c r="E120" s="16" t="s">
        <v>78</v>
      </c>
      <c r="F120" s="85">
        <v>100000</v>
      </c>
      <c r="G120" s="77">
        <v>82571</v>
      </c>
      <c r="H120" s="71">
        <f t="shared" ref="H120:H123" si="32">ROUND(F120/36,0)</f>
        <v>2778</v>
      </c>
      <c r="I120" s="69">
        <f t="shared" si="20"/>
        <v>882</v>
      </c>
      <c r="J120" s="69">
        <f t="shared" si="31"/>
        <v>3660</v>
      </c>
      <c r="K120" s="5"/>
    </row>
    <row r="121" spans="1:11" ht="15.75">
      <c r="A121" s="14">
        <v>7</v>
      </c>
      <c r="B121" s="14" t="s">
        <v>146</v>
      </c>
      <c r="C121" s="16" t="s">
        <v>147</v>
      </c>
      <c r="D121" s="52">
        <v>261</v>
      </c>
      <c r="E121" s="16" t="s">
        <v>78</v>
      </c>
      <c r="F121" s="85">
        <v>135000</v>
      </c>
      <c r="G121" s="77">
        <v>123750</v>
      </c>
      <c r="H121" s="71">
        <f t="shared" si="32"/>
        <v>3750</v>
      </c>
      <c r="I121" s="69">
        <f t="shared" si="20"/>
        <v>1322</v>
      </c>
      <c r="J121" s="69">
        <f t="shared" si="31"/>
        <v>5072</v>
      </c>
      <c r="K121" s="5"/>
    </row>
    <row r="122" spans="1:11" ht="15.75">
      <c r="A122" s="14">
        <v>8</v>
      </c>
      <c r="B122" s="14" t="s">
        <v>132</v>
      </c>
      <c r="C122" s="16" t="s">
        <v>133</v>
      </c>
      <c r="D122" s="52">
        <v>250</v>
      </c>
      <c r="E122" s="16" t="s">
        <v>78</v>
      </c>
      <c r="F122" s="85">
        <v>125000</v>
      </c>
      <c r="G122" s="77">
        <v>111112</v>
      </c>
      <c r="H122" s="71">
        <f t="shared" si="32"/>
        <v>3472</v>
      </c>
      <c r="I122" s="69">
        <f t="shared" si="20"/>
        <v>1187</v>
      </c>
      <c r="J122" s="69">
        <f t="shared" si="31"/>
        <v>4659</v>
      </c>
      <c r="K122" s="5"/>
    </row>
    <row r="123" spans="1:11" ht="15.75">
      <c r="A123" s="14">
        <v>9</v>
      </c>
      <c r="B123" s="14" t="s">
        <v>132</v>
      </c>
      <c r="C123" s="16" t="s">
        <v>139</v>
      </c>
      <c r="D123" s="52">
        <v>254</v>
      </c>
      <c r="E123" s="16" t="s">
        <v>78</v>
      </c>
      <c r="F123" s="85">
        <v>140000</v>
      </c>
      <c r="G123" s="77">
        <v>124444</v>
      </c>
      <c r="H123" s="71">
        <f t="shared" si="32"/>
        <v>3889</v>
      </c>
      <c r="I123" s="69">
        <f t="shared" si="20"/>
        <v>1330</v>
      </c>
      <c r="J123" s="69">
        <f t="shared" si="31"/>
        <v>5219</v>
      </c>
      <c r="K123" s="5"/>
    </row>
    <row r="124" spans="1:11" ht="16.5">
      <c r="A124" s="14"/>
      <c r="B124" s="13" t="s">
        <v>4</v>
      </c>
      <c r="C124" s="20"/>
      <c r="D124" s="46"/>
      <c r="E124" s="20"/>
      <c r="F124" s="72">
        <f>SUM(F115:F123)</f>
        <v>950000</v>
      </c>
      <c r="G124" s="72">
        <f>SUM(G115:G123)</f>
        <v>818055</v>
      </c>
      <c r="H124" s="72">
        <f>SUM(H115:H123)</f>
        <v>27774</v>
      </c>
      <c r="I124" s="87">
        <f t="shared" ref="I124:J124" si="33">SUM(I115:I123)</f>
        <v>8740</v>
      </c>
      <c r="J124" s="72">
        <f t="shared" si="33"/>
        <v>36514</v>
      </c>
      <c r="K124" s="5"/>
    </row>
    <row r="125" spans="1:11" ht="16.5">
      <c r="A125" s="34"/>
      <c r="B125" s="29"/>
      <c r="C125" s="30"/>
      <c r="D125" s="48"/>
      <c r="E125" s="30"/>
      <c r="F125" s="86"/>
      <c r="G125" s="79"/>
      <c r="H125" s="74"/>
      <c r="I125" s="80"/>
      <c r="J125" s="74"/>
      <c r="K125" s="5"/>
    </row>
    <row r="126" spans="1:11" ht="16.5">
      <c r="A126" s="34"/>
      <c r="B126" s="29" t="s">
        <v>81</v>
      </c>
      <c r="C126" s="30"/>
      <c r="D126" s="48"/>
      <c r="E126" s="30"/>
      <c r="F126" s="86"/>
      <c r="G126" s="79"/>
      <c r="H126" s="74"/>
      <c r="I126" s="80"/>
      <c r="J126" s="74"/>
      <c r="K126" s="5"/>
    </row>
    <row r="127" spans="1:11" ht="15.75">
      <c r="A127" s="14">
        <v>1</v>
      </c>
      <c r="B127" s="14" t="s">
        <v>81</v>
      </c>
      <c r="C127" s="16" t="s">
        <v>82</v>
      </c>
      <c r="D127" s="52">
        <v>192</v>
      </c>
      <c r="E127" s="16" t="s">
        <v>78</v>
      </c>
      <c r="F127" s="85">
        <v>200000</v>
      </c>
      <c r="G127" s="77">
        <v>166664</v>
      </c>
      <c r="H127" s="71">
        <f t="shared" ref="H127" si="34">ROUND(F127/36,0)</f>
        <v>5556</v>
      </c>
      <c r="I127" s="69">
        <f t="shared" si="20"/>
        <v>1781</v>
      </c>
      <c r="J127" s="69">
        <f>SUM(H127:I127)</f>
        <v>7337</v>
      </c>
      <c r="K127" s="5"/>
    </row>
    <row r="128" spans="1:11" ht="16.5">
      <c r="A128" s="14"/>
      <c r="B128" s="13" t="s">
        <v>4</v>
      </c>
      <c r="C128" s="20"/>
      <c r="D128" s="46"/>
      <c r="E128" s="20"/>
      <c r="F128" s="72">
        <f>SUM(F127)</f>
        <v>200000</v>
      </c>
      <c r="G128" s="72">
        <f>SUM(G127)</f>
        <v>166664</v>
      </c>
      <c r="H128" s="72">
        <f t="shared" ref="H128:J128" si="35">SUM(H127)</f>
        <v>5556</v>
      </c>
      <c r="I128" s="72">
        <f t="shared" si="35"/>
        <v>1781</v>
      </c>
      <c r="J128" s="72">
        <f t="shared" si="35"/>
        <v>7337</v>
      </c>
      <c r="K128" s="5"/>
    </row>
    <row r="129" spans="1:11" ht="16.5">
      <c r="A129" s="34"/>
      <c r="B129" s="29"/>
      <c r="C129" s="30"/>
      <c r="D129" s="48"/>
      <c r="E129" s="30"/>
      <c r="F129" s="86"/>
      <c r="G129" s="79"/>
      <c r="H129" s="74"/>
      <c r="I129" s="80"/>
      <c r="J129" s="74"/>
      <c r="K129" s="5"/>
    </row>
    <row r="130" spans="1:11" ht="16.5">
      <c r="A130" s="34"/>
      <c r="B130" s="29"/>
      <c r="C130" s="30"/>
      <c r="D130" s="48"/>
      <c r="E130" s="30"/>
      <c r="F130" s="86"/>
      <c r="G130" s="79"/>
      <c r="H130" s="74"/>
      <c r="I130" s="80"/>
      <c r="J130" s="74"/>
      <c r="K130" s="5"/>
    </row>
    <row r="131" spans="1:11" ht="18" customHeight="1">
      <c r="A131" s="34"/>
      <c r="B131" s="29" t="s">
        <v>83</v>
      </c>
      <c r="C131" s="30"/>
      <c r="D131" s="48"/>
      <c r="E131" s="30"/>
      <c r="F131" s="86"/>
      <c r="G131" s="79"/>
      <c r="H131" s="74"/>
      <c r="I131" s="80"/>
      <c r="J131" s="74"/>
      <c r="K131" s="5"/>
    </row>
    <row r="132" spans="1:11" ht="15.75">
      <c r="A132" s="14">
        <v>1</v>
      </c>
      <c r="B132" s="14" t="s">
        <v>84</v>
      </c>
      <c r="C132" s="16" t="s">
        <v>85</v>
      </c>
      <c r="D132" s="52">
        <v>187</v>
      </c>
      <c r="E132" s="16" t="s">
        <v>78</v>
      </c>
      <c r="F132" s="85">
        <v>60000</v>
      </c>
      <c r="G132" s="77">
        <v>49998</v>
      </c>
      <c r="H132" s="71">
        <f t="shared" ref="H132" si="36">ROUND(F132/36,0)</f>
        <v>1667</v>
      </c>
      <c r="I132" s="69">
        <f t="shared" si="20"/>
        <v>534</v>
      </c>
      <c r="J132" s="69">
        <f>SUM(H132:I132)</f>
        <v>2201</v>
      </c>
      <c r="K132" s="5"/>
    </row>
    <row r="133" spans="1:11" ht="16.5">
      <c r="A133" s="14"/>
      <c r="B133" s="13" t="s">
        <v>4</v>
      </c>
      <c r="C133" s="20"/>
      <c r="D133" s="20"/>
      <c r="E133" s="20"/>
      <c r="F133" s="72">
        <f>SUM(F132)</f>
        <v>60000</v>
      </c>
      <c r="G133" s="72">
        <f>SUM(G132)</f>
        <v>49998</v>
      </c>
      <c r="H133" s="72">
        <f t="shared" ref="H133:J133" si="37">SUM(H132)</f>
        <v>1667</v>
      </c>
      <c r="I133" s="72">
        <f t="shared" si="37"/>
        <v>534</v>
      </c>
      <c r="J133" s="72">
        <f t="shared" si="37"/>
        <v>2201</v>
      </c>
    </row>
    <row r="134" spans="1:11" ht="16.5">
      <c r="A134" s="34"/>
      <c r="B134" s="29"/>
      <c r="C134" s="30"/>
      <c r="D134" s="30"/>
      <c r="E134" s="30"/>
      <c r="F134" s="74"/>
      <c r="G134" s="79"/>
      <c r="H134" s="74"/>
      <c r="I134" s="80"/>
      <c r="J134" s="74"/>
    </row>
    <row r="135" spans="1:11" ht="16.5">
      <c r="A135" s="34"/>
      <c r="B135" s="29"/>
      <c r="C135" s="30"/>
      <c r="D135" s="30"/>
      <c r="E135" s="30"/>
      <c r="F135" s="74"/>
      <c r="G135" s="79"/>
      <c r="H135" s="74"/>
      <c r="I135" s="80"/>
      <c r="J135" s="74"/>
    </row>
    <row r="136" spans="1:11" ht="16.5">
      <c r="A136" s="34"/>
      <c r="B136" s="29" t="s">
        <v>109</v>
      </c>
      <c r="C136" s="30"/>
      <c r="D136" s="48"/>
      <c r="E136" s="30"/>
      <c r="F136" s="86"/>
      <c r="G136" s="79"/>
      <c r="H136" s="74"/>
      <c r="I136" s="80"/>
      <c r="J136" s="74"/>
    </row>
    <row r="137" spans="1:11" ht="15.75">
      <c r="A137" s="14">
        <v>1</v>
      </c>
      <c r="B137" s="14" t="s">
        <v>110</v>
      </c>
      <c r="C137" s="16" t="s">
        <v>111</v>
      </c>
      <c r="D137" s="52">
        <v>225</v>
      </c>
      <c r="E137" s="16" t="s">
        <v>78</v>
      </c>
      <c r="F137" s="85">
        <v>86000</v>
      </c>
      <c r="G137" s="77">
        <v>74055</v>
      </c>
      <c r="H137" s="71">
        <f t="shared" ref="H137:H150" si="38">ROUND(F137/36,0)</f>
        <v>2389</v>
      </c>
      <c r="I137" s="69">
        <f t="shared" si="20"/>
        <v>791</v>
      </c>
      <c r="J137" s="69">
        <f>SUM(H137:I137)</f>
        <v>3180</v>
      </c>
    </row>
    <row r="138" spans="1:11" ht="15.75">
      <c r="A138" s="14">
        <v>2</v>
      </c>
      <c r="B138" s="14" t="s">
        <v>110</v>
      </c>
      <c r="C138" s="16" t="s">
        <v>112</v>
      </c>
      <c r="D138" s="52">
        <v>226</v>
      </c>
      <c r="E138" s="16" t="s">
        <v>78</v>
      </c>
      <c r="F138" s="85">
        <v>93000</v>
      </c>
      <c r="G138" s="77">
        <v>80085</v>
      </c>
      <c r="H138" s="71">
        <f t="shared" si="38"/>
        <v>2583</v>
      </c>
      <c r="I138" s="69">
        <f t="shared" si="20"/>
        <v>856</v>
      </c>
      <c r="J138" s="69">
        <f t="shared" ref="J138:J141" si="39">SUM(H138:I138)</f>
        <v>3439</v>
      </c>
    </row>
    <row r="139" spans="1:11" ht="15.75">
      <c r="A139" s="14">
        <v>3</v>
      </c>
      <c r="B139" s="14" t="s">
        <v>110</v>
      </c>
      <c r="C139" s="16" t="s">
        <v>113</v>
      </c>
      <c r="D139" s="52">
        <v>227</v>
      </c>
      <c r="E139" s="16" t="s">
        <v>78</v>
      </c>
      <c r="F139" s="85">
        <v>68000</v>
      </c>
      <c r="G139" s="77">
        <v>58555</v>
      </c>
      <c r="H139" s="71">
        <f t="shared" si="38"/>
        <v>1889</v>
      </c>
      <c r="I139" s="69">
        <f t="shared" si="20"/>
        <v>626</v>
      </c>
      <c r="J139" s="69">
        <f t="shared" si="39"/>
        <v>2515</v>
      </c>
    </row>
    <row r="140" spans="1:11" ht="15.75">
      <c r="A140" s="14">
        <v>4</v>
      </c>
      <c r="B140" s="14" t="s">
        <v>110</v>
      </c>
      <c r="C140" s="16" t="s">
        <v>114</v>
      </c>
      <c r="D140" s="52">
        <v>228</v>
      </c>
      <c r="E140" s="16" t="s">
        <v>78</v>
      </c>
      <c r="F140" s="85">
        <v>55000</v>
      </c>
      <c r="G140" s="77">
        <v>17925</v>
      </c>
      <c r="H140" s="71">
        <v>689</v>
      </c>
      <c r="I140" s="69">
        <f t="shared" si="20"/>
        <v>192</v>
      </c>
      <c r="J140" s="69">
        <f t="shared" si="39"/>
        <v>881</v>
      </c>
    </row>
    <row r="141" spans="1:11" ht="15.75">
      <c r="A141" s="14">
        <v>5</v>
      </c>
      <c r="B141" s="14" t="s">
        <v>110</v>
      </c>
      <c r="C141" s="16" t="s">
        <v>115</v>
      </c>
      <c r="D141" s="52">
        <v>229</v>
      </c>
      <c r="E141" s="16" t="s">
        <v>78</v>
      </c>
      <c r="F141" s="85">
        <v>141000</v>
      </c>
      <c r="G141" s="77">
        <v>121415</v>
      </c>
      <c r="H141" s="71">
        <f t="shared" si="38"/>
        <v>3917</v>
      </c>
      <c r="I141" s="69">
        <f t="shared" ref="I141:I182" si="40">ROUND(G141*13%*30/365,0)</f>
        <v>1297</v>
      </c>
      <c r="J141" s="69">
        <f t="shared" si="39"/>
        <v>5214</v>
      </c>
    </row>
    <row r="142" spans="1:11" ht="15.75">
      <c r="A142" s="14">
        <v>6</v>
      </c>
      <c r="B142" s="14" t="s">
        <v>110</v>
      </c>
      <c r="C142" s="16" t="s">
        <v>116</v>
      </c>
      <c r="D142" s="52">
        <v>234</v>
      </c>
      <c r="E142" s="16" t="s">
        <v>78</v>
      </c>
      <c r="F142" s="85">
        <v>160000</v>
      </c>
      <c r="G142" s="77">
        <v>137780</v>
      </c>
      <c r="H142" s="71">
        <f t="shared" si="38"/>
        <v>4444</v>
      </c>
      <c r="I142" s="69">
        <f t="shared" si="40"/>
        <v>1472</v>
      </c>
      <c r="J142" s="69">
        <f t="shared" ref="J142:J150" si="41">SUM(H142:I142)</f>
        <v>5916</v>
      </c>
    </row>
    <row r="143" spans="1:11" ht="15.75">
      <c r="A143" s="14">
        <v>7</v>
      </c>
      <c r="B143" s="14" t="s">
        <v>109</v>
      </c>
      <c r="C143" s="16" t="s">
        <v>165</v>
      </c>
      <c r="D143" s="52">
        <v>284</v>
      </c>
      <c r="E143" s="16" t="s">
        <v>78</v>
      </c>
      <c r="F143" s="85">
        <v>130000</v>
      </c>
      <c r="G143" s="77">
        <v>121334</v>
      </c>
      <c r="H143" s="71">
        <f>ROUND(F143/30,0)</f>
        <v>4333</v>
      </c>
      <c r="I143" s="69">
        <f t="shared" si="40"/>
        <v>1296</v>
      </c>
      <c r="J143" s="69">
        <f t="shared" si="41"/>
        <v>5629</v>
      </c>
    </row>
    <row r="144" spans="1:11" ht="15.75">
      <c r="A144" s="14">
        <v>8</v>
      </c>
      <c r="B144" s="14" t="s">
        <v>109</v>
      </c>
      <c r="C144" s="16" t="s">
        <v>184</v>
      </c>
      <c r="D144" s="52">
        <v>285</v>
      </c>
      <c r="E144" s="16" t="s">
        <v>78</v>
      </c>
      <c r="F144" s="85">
        <v>110000</v>
      </c>
      <c r="G144" s="77">
        <v>103888</v>
      </c>
      <c r="H144" s="71">
        <f t="shared" si="38"/>
        <v>3056</v>
      </c>
      <c r="I144" s="69">
        <f t="shared" si="40"/>
        <v>1110</v>
      </c>
      <c r="J144" s="69">
        <f t="shared" si="41"/>
        <v>4166</v>
      </c>
    </row>
    <row r="145" spans="1:10" ht="15.75">
      <c r="A145" s="14">
        <v>9</v>
      </c>
      <c r="B145" s="14" t="s">
        <v>109</v>
      </c>
      <c r="C145" s="16" t="s">
        <v>213</v>
      </c>
      <c r="D145" s="52">
        <v>333</v>
      </c>
      <c r="E145" s="16" t="s">
        <v>78</v>
      </c>
      <c r="F145" s="85">
        <v>195000</v>
      </c>
      <c r="G145" s="77">
        <v>195000</v>
      </c>
      <c r="H145" s="71">
        <v>5735</v>
      </c>
      <c r="I145" s="69">
        <f t="shared" si="40"/>
        <v>2084</v>
      </c>
      <c r="J145" s="69">
        <f t="shared" si="41"/>
        <v>7819</v>
      </c>
    </row>
    <row r="146" spans="1:10" ht="15.75">
      <c r="A146" s="14">
        <v>10</v>
      </c>
      <c r="B146" s="14" t="s">
        <v>109</v>
      </c>
      <c r="C146" s="16" t="s">
        <v>175</v>
      </c>
      <c r="D146" s="52">
        <v>300</v>
      </c>
      <c r="E146" s="16" t="s">
        <v>78</v>
      </c>
      <c r="F146" s="85">
        <v>95000</v>
      </c>
      <c r="G146" s="77">
        <v>89722</v>
      </c>
      <c r="H146" s="71">
        <f t="shared" si="38"/>
        <v>2639</v>
      </c>
      <c r="I146" s="69">
        <f t="shared" si="40"/>
        <v>959</v>
      </c>
      <c r="J146" s="69">
        <f t="shared" si="41"/>
        <v>3598</v>
      </c>
    </row>
    <row r="147" spans="1:10" ht="15.75">
      <c r="A147" s="14">
        <v>11</v>
      </c>
      <c r="B147" s="14" t="s">
        <v>169</v>
      </c>
      <c r="C147" s="16" t="s">
        <v>170</v>
      </c>
      <c r="D147" s="52">
        <v>294</v>
      </c>
      <c r="E147" s="16" t="s">
        <v>78</v>
      </c>
      <c r="F147" s="85">
        <v>55000</v>
      </c>
      <c r="G147" s="77">
        <v>51944</v>
      </c>
      <c r="H147" s="71">
        <f t="shared" si="38"/>
        <v>1528</v>
      </c>
      <c r="I147" s="69">
        <f t="shared" si="40"/>
        <v>555</v>
      </c>
      <c r="J147" s="69">
        <f t="shared" si="41"/>
        <v>2083</v>
      </c>
    </row>
    <row r="148" spans="1:10" ht="15.75">
      <c r="A148" s="14">
        <v>12</v>
      </c>
      <c r="B148" s="14" t="s">
        <v>169</v>
      </c>
      <c r="C148" s="16" t="s">
        <v>209</v>
      </c>
      <c r="D148" s="52">
        <v>327</v>
      </c>
      <c r="E148" s="16" t="s">
        <v>78</v>
      </c>
      <c r="F148" s="85">
        <v>90000</v>
      </c>
      <c r="G148" s="77">
        <v>87500</v>
      </c>
      <c r="H148" s="71">
        <f t="shared" si="38"/>
        <v>2500</v>
      </c>
      <c r="I148" s="69">
        <f t="shared" si="40"/>
        <v>935</v>
      </c>
      <c r="J148" s="69">
        <f t="shared" ref="J148:J149" si="42">SUM(H148:I148)</f>
        <v>3435</v>
      </c>
    </row>
    <row r="149" spans="1:10" ht="15.75">
      <c r="A149" s="14">
        <v>13</v>
      </c>
      <c r="B149" s="14" t="s">
        <v>169</v>
      </c>
      <c r="C149" s="16" t="s">
        <v>208</v>
      </c>
      <c r="D149" s="52">
        <v>326</v>
      </c>
      <c r="E149" s="16" t="s">
        <v>78</v>
      </c>
      <c r="F149" s="85">
        <v>135000</v>
      </c>
      <c r="G149" s="77">
        <v>131250</v>
      </c>
      <c r="H149" s="71">
        <f t="shared" si="38"/>
        <v>3750</v>
      </c>
      <c r="I149" s="69">
        <f t="shared" si="40"/>
        <v>1402</v>
      </c>
      <c r="J149" s="69">
        <f t="shared" si="42"/>
        <v>5152</v>
      </c>
    </row>
    <row r="150" spans="1:10" ht="15.75">
      <c r="A150" s="14"/>
      <c r="B150" s="14" t="s">
        <v>169</v>
      </c>
      <c r="C150" s="16" t="s">
        <v>171</v>
      </c>
      <c r="D150" s="52">
        <v>295</v>
      </c>
      <c r="E150" s="16" t="s">
        <v>78</v>
      </c>
      <c r="F150" s="85">
        <v>80000</v>
      </c>
      <c r="G150" s="77">
        <v>75556</v>
      </c>
      <c r="H150" s="71">
        <f t="shared" si="38"/>
        <v>2222</v>
      </c>
      <c r="I150" s="69">
        <f t="shared" si="40"/>
        <v>807</v>
      </c>
      <c r="J150" s="69">
        <f t="shared" si="41"/>
        <v>3029</v>
      </c>
    </row>
    <row r="151" spans="1:10" ht="16.5">
      <c r="A151" s="14"/>
      <c r="B151" s="13" t="s">
        <v>4</v>
      </c>
      <c r="C151" s="20"/>
      <c r="D151" s="20"/>
      <c r="E151" s="20"/>
      <c r="F151" s="72">
        <f>SUM(F137:F150)</f>
        <v>1493000</v>
      </c>
      <c r="G151" s="72">
        <f>SUM(G137:G150)</f>
        <v>1346009</v>
      </c>
      <c r="H151" s="72">
        <f>SUM(H137:H150)</f>
        <v>41674</v>
      </c>
      <c r="I151" s="72">
        <f t="shared" ref="I151:J151" si="43">SUM(I137:I150)</f>
        <v>14382</v>
      </c>
      <c r="J151" s="72">
        <f t="shared" si="43"/>
        <v>56056</v>
      </c>
    </row>
    <row r="152" spans="1:10" ht="16.5">
      <c r="A152" s="34"/>
      <c r="B152" s="29"/>
      <c r="C152" s="30"/>
      <c r="D152" s="30"/>
      <c r="E152" s="30"/>
      <c r="F152" s="74"/>
      <c r="G152" s="79"/>
      <c r="H152" s="74"/>
      <c r="I152" s="80"/>
      <c r="J152" s="74"/>
    </row>
    <row r="153" spans="1:10" ht="16.5">
      <c r="A153" s="34"/>
      <c r="B153" s="29"/>
      <c r="C153" s="30"/>
      <c r="D153" s="30"/>
      <c r="E153" s="30"/>
      <c r="F153" s="74"/>
      <c r="G153" s="79"/>
      <c r="H153" s="74"/>
      <c r="I153" s="80"/>
      <c r="J153" s="74"/>
    </row>
    <row r="154" spans="1:10" ht="16.5">
      <c r="A154" s="34"/>
      <c r="B154" s="29"/>
      <c r="C154" s="30"/>
      <c r="D154" s="30"/>
      <c r="E154" s="30"/>
      <c r="F154" s="78"/>
      <c r="G154" s="79"/>
      <c r="H154" s="74"/>
      <c r="I154" s="80"/>
      <c r="J154" s="74"/>
    </row>
    <row r="155" spans="1:10" ht="16.5">
      <c r="A155" s="34"/>
      <c r="B155" s="29" t="s">
        <v>125</v>
      </c>
      <c r="C155" s="30"/>
      <c r="D155" s="30"/>
      <c r="E155" s="30"/>
      <c r="F155" s="78"/>
      <c r="G155" s="79"/>
      <c r="H155" s="74"/>
      <c r="I155" s="80"/>
      <c r="J155" s="74"/>
    </row>
    <row r="156" spans="1:10" ht="15.75">
      <c r="A156" s="14">
        <v>1</v>
      </c>
      <c r="B156" s="14" t="s">
        <v>126</v>
      </c>
      <c r="C156" s="16" t="s">
        <v>127</v>
      </c>
      <c r="D156" s="17">
        <v>247</v>
      </c>
      <c r="E156" s="16" t="s">
        <v>78</v>
      </c>
      <c r="F156" s="70">
        <v>100000</v>
      </c>
      <c r="G156" s="70">
        <v>88888</v>
      </c>
      <c r="H156" s="71">
        <f t="shared" ref="H156" si="44">ROUND(F156/36,0)</f>
        <v>2778</v>
      </c>
      <c r="I156" s="69">
        <f t="shared" si="40"/>
        <v>950</v>
      </c>
      <c r="J156" s="71">
        <f t="shared" ref="J156" si="45">SUM(H156:I156)</f>
        <v>3728</v>
      </c>
    </row>
    <row r="157" spans="1:10" ht="15.75">
      <c r="A157" s="14">
        <v>2</v>
      </c>
      <c r="B157" s="14" t="s">
        <v>137</v>
      </c>
      <c r="C157" s="16" t="s">
        <v>138</v>
      </c>
      <c r="D157" s="17">
        <v>253</v>
      </c>
      <c r="E157" s="16" t="s">
        <v>78</v>
      </c>
      <c r="F157" s="70">
        <v>100000</v>
      </c>
      <c r="G157" s="70">
        <v>88888</v>
      </c>
      <c r="H157" s="71">
        <f>ROUND(F157/36,0)</f>
        <v>2778</v>
      </c>
      <c r="I157" s="69">
        <f t="shared" si="40"/>
        <v>950</v>
      </c>
      <c r="J157" s="71">
        <f>SUM(H157:I157)</f>
        <v>3728</v>
      </c>
    </row>
    <row r="158" spans="1:10" ht="15.75">
      <c r="A158" s="14">
        <v>3</v>
      </c>
      <c r="B158" s="14" t="s">
        <v>137</v>
      </c>
      <c r="C158" s="16" t="s">
        <v>207</v>
      </c>
      <c r="D158" s="17">
        <v>325</v>
      </c>
      <c r="E158" s="16" t="s">
        <v>78</v>
      </c>
      <c r="F158" s="70">
        <v>50000</v>
      </c>
      <c r="G158" s="70">
        <v>47917</v>
      </c>
      <c r="H158" s="71">
        <f>ROUND(F158/24,0)</f>
        <v>2083</v>
      </c>
      <c r="I158" s="69">
        <f t="shared" si="40"/>
        <v>512</v>
      </c>
      <c r="J158" s="71">
        <f>SUM(H158:I158)</f>
        <v>2595</v>
      </c>
    </row>
    <row r="159" spans="1:10" ht="16.5">
      <c r="A159" s="14">
        <v>4</v>
      </c>
      <c r="B159" s="14" t="s">
        <v>151</v>
      </c>
      <c r="C159" s="16" t="s">
        <v>152</v>
      </c>
      <c r="D159" s="22">
        <v>272</v>
      </c>
      <c r="E159" s="22" t="s">
        <v>78</v>
      </c>
      <c r="F159" s="85">
        <v>100000</v>
      </c>
      <c r="G159" s="77">
        <v>89287</v>
      </c>
      <c r="H159" s="71">
        <f>ROUND(F159/28,0)</f>
        <v>3571</v>
      </c>
      <c r="I159" s="69">
        <f t="shared" si="40"/>
        <v>954</v>
      </c>
      <c r="J159" s="69">
        <f>SUM(H159:I159)</f>
        <v>4525</v>
      </c>
    </row>
    <row r="160" spans="1:10" ht="16.5">
      <c r="A160" s="14">
        <v>5</v>
      </c>
      <c r="B160" s="14" t="s">
        <v>151</v>
      </c>
      <c r="C160" s="16" t="s">
        <v>176</v>
      </c>
      <c r="D160" s="22">
        <v>301</v>
      </c>
      <c r="E160" s="22" t="s">
        <v>78</v>
      </c>
      <c r="F160" s="85">
        <v>80000</v>
      </c>
      <c r="G160" s="77">
        <v>65454</v>
      </c>
      <c r="H160" s="71">
        <f>ROUND(F160/11,0)</f>
        <v>7273</v>
      </c>
      <c r="I160" s="69">
        <f t="shared" si="40"/>
        <v>699</v>
      </c>
      <c r="J160" s="69">
        <f t="shared" ref="J160:J162" si="46">SUM(H160:I160)</f>
        <v>7972</v>
      </c>
    </row>
    <row r="161" spans="1:10" ht="16.5">
      <c r="A161" s="14">
        <v>6</v>
      </c>
      <c r="B161" s="14" t="s">
        <v>151</v>
      </c>
      <c r="C161" s="16" t="s">
        <v>177</v>
      </c>
      <c r="D161" s="22">
        <v>302</v>
      </c>
      <c r="E161" s="22" t="s">
        <v>78</v>
      </c>
      <c r="F161" s="85">
        <v>90000</v>
      </c>
      <c r="G161" s="77">
        <v>85000</v>
      </c>
      <c r="H161" s="71">
        <f>ROUND(F161/36,0)</f>
        <v>2500</v>
      </c>
      <c r="I161" s="69">
        <f t="shared" si="40"/>
        <v>908</v>
      </c>
      <c r="J161" s="69">
        <f t="shared" si="46"/>
        <v>3408</v>
      </c>
    </row>
    <row r="162" spans="1:10" ht="16.5">
      <c r="A162" s="14">
        <v>7</v>
      </c>
      <c r="B162" s="14" t="s">
        <v>151</v>
      </c>
      <c r="C162" s="16" t="s">
        <v>178</v>
      </c>
      <c r="D162" s="22">
        <v>303</v>
      </c>
      <c r="E162" s="22" t="s">
        <v>78</v>
      </c>
      <c r="F162" s="85">
        <v>100000</v>
      </c>
      <c r="G162" s="77">
        <v>94444</v>
      </c>
      <c r="H162" s="71">
        <f>ROUND(F162/36,0)</f>
        <v>2778</v>
      </c>
      <c r="I162" s="69">
        <f t="shared" si="40"/>
        <v>1009</v>
      </c>
      <c r="J162" s="69">
        <f t="shared" si="46"/>
        <v>3787</v>
      </c>
    </row>
    <row r="163" spans="1:10" ht="15.75">
      <c r="A163" s="14">
        <v>8</v>
      </c>
      <c r="B163" s="14" t="s">
        <v>134</v>
      </c>
      <c r="C163" s="16" t="s">
        <v>135</v>
      </c>
      <c r="D163" s="52">
        <v>202</v>
      </c>
      <c r="E163" s="16" t="s">
        <v>78</v>
      </c>
      <c r="F163" s="85">
        <v>50000</v>
      </c>
      <c r="G163" s="70">
        <v>37500</v>
      </c>
      <c r="H163" s="71">
        <f>ROUND(F163/20,0)</f>
        <v>2500</v>
      </c>
      <c r="I163" s="69">
        <f t="shared" si="40"/>
        <v>401</v>
      </c>
      <c r="J163" s="71">
        <f>SUM(H163:I163)</f>
        <v>2901</v>
      </c>
    </row>
    <row r="164" spans="1:10" ht="16.5">
      <c r="A164" s="14"/>
      <c r="B164" s="13" t="s">
        <v>4</v>
      </c>
      <c r="C164" s="20"/>
      <c r="D164" s="20"/>
      <c r="E164" s="20"/>
      <c r="F164" s="88">
        <f>SUM(F156:F163)</f>
        <v>670000</v>
      </c>
      <c r="G164" s="88">
        <f>SUM(G156:G163)</f>
        <v>597378</v>
      </c>
      <c r="H164" s="88">
        <f>SUM(H156:H163)</f>
        <v>26261</v>
      </c>
      <c r="I164" s="88">
        <f t="shared" ref="I164:J164" si="47">SUM(I156:I163)</f>
        <v>6383</v>
      </c>
      <c r="J164" s="88">
        <f t="shared" si="47"/>
        <v>32644</v>
      </c>
    </row>
    <row r="165" spans="1:10" ht="16.5">
      <c r="A165" s="34"/>
      <c r="B165" s="29"/>
      <c r="C165" s="30"/>
      <c r="D165" s="30"/>
      <c r="E165" s="30"/>
      <c r="F165" s="78"/>
      <c r="G165" s="79"/>
      <c r="H165" s="74"/>
      <c r="I165" s="80"/>
      <c r="J165" s="74"/>
    </row>
    <row r="166" spans="1:10" ht="16.5">
      <c r="A166" s="34"/>
      <c r="B166" s="29"/>
      <c r="C166" s="30"/>
      <c r="D166" s="48"/>
      <c r="E166" s="30"/>
      <c r="F166" s="86"/>
      <c r="G166" s="79"/>
      <c r="H166" s="74"/>
      <c r="I166" s="80"/>
      <c r="J166" s="74"/>
    </row>
    <row r="167" spans="1:10" ht="16.5">
      <c r="A167" s="34"/>
      <c r="B167" s="29" t="s">
        <v>148</v>
      </c>
      <c r="C167" s="30"/>
      <c r="D167" s="48"/>
      <c r="E167" s="30"/>
      <c r="F167" s="86"/>
      <c r="G167" s="79"/>
      <c r="H167" s="74"/>
      <c r="I167" s="80"/>
      <c r="J167" s="74"/>
    </row>
    <row r="168" spans="1:10" ht="16.5">
      <c r="A168" s="34">
        <v>1</v>
      </c>
      <c r="B168" s="13" t="s">
        <v>148</v>
      </c>
      <c r="C168" s="16" t="s">
        <v>205</v>
      </c>
      <c r="D168" s="52">
        <v>323</v>
      </c>
      <c r="E168" s="16" t="s">
        <v>78</v>
      </c>
      <c r="F168" s="85">
        <v>100000</v>
      </c>
      <c r="G168" s="77">
        <v>97222</v>
      </c>
      <c r="H168" s="71">
        <f>ROUND(F168/36,0)</f>
        <v>2778</v>
      </c>
      <c r="I168" s="69">
        <f t="shared" si="40"/>
        <v>1039</v>
      </c>
      <c r="J168" s="69">
        <f>SUM(H168:I168)</f>
        <v>3817</v>
      </c>
    </row>
    <row r="169" spans="1:10" ht="16.5">
      <c r="A169" s="14">
        <v>2</v>
      </c>
      <c r="B169" s="13" t="s">
        <v>148</v>
      </c>
      <c r="C169" s="16" t="s">
        <v>210</v>
      </c>
      <c r="D169" s="52">
        <v>322</v>
      </c>
      <c r="E169" s="16" t="s">
        <v>78</v>
      </c>
      <c r="F169" s="85">
        <v>150000</v>
      </c>
      <c r="G169" s="77">
        <v>143182</v>
      </c>
      <c r="H169" s="71">
        <f>ROUND(F169/22,0)</f>
        <v>6818</v>
      </c>
      <c r="I169" s="69">
        <f t="shared" si="40"/>
        <v>1530</v>
      </c>
      <c r="J169" s="69">
        <f>SUM(H169:I169)</f>
        <v>8348</v>
      </c>
    </row>
    <row r="170" spans="1:10" ht="16.5">
      <c r="A170" s="14">
        <v>3</v>
      </c>
      <c r="B170" s="13" t="s">
        <v>215</v>
      </c>
      <c r="C170" s="16" t="s">
        <v>216</v>
      </c>
      <c r="D170" s="52">
        <v>342</v>
      </c>
      <c r="E170" s="16" t="s">
        <v>78</v>
      </c>
      <c r="F170" s="85">
        <v>80000</v>
      </c>
      <c r="G170" s="77">
        <v>80000</v>
      </c>
      <c r="H170" s="71">
        <v>2222</v>
      </c>
      <c r="I170" s="69">
        <f>ROUND(G170*13%*15/365,0)</f>
        <v>427</v>
      </c>
      <c r="J170" s="69">
        <f>SUM(H170:I170)</f>
        <v>2649</v>
      </c>
    </row>
    <row r="171" spans="1:10" ht="15.75">
      <c r="A171" s="14">
        <v>4</v>
      </c>
      <c r="B171" s="14" t="s">
        <v>149</v>
      </c>
      <c r="C171" s="16" t="s">
        <v>150</v>
      </c>
      <c r="D171" s="52">
        <v>266</v>
      </c>
      <c r="E171" s="16" t="s">
        <v>78</v>
      </c>
      <c r="F171" s="85">
        <v>155000</v>
      </c>
      <c r="G171" s="77">
        <v>142082</v>
      </c>
      <c r="H171" s="71">
        <f t="shared" ref="H171:H172" si="48">ROUND(F171/36,0)</f>
        <v>4306</v>
      </c>
      <c r="I171" s="69">
        <f t="shared" si="40"/>
        <v>1518</v>
      </c>
      <c r="J171" s="69">
        <f>SUM(H171:I171)</f>
        <v>5824</v>
      </c>
    </row>
    <row r="172" spans="1:10" ht="15.75">
      <c r="A172" s="14">
        <v>5</v>
      </c>
      <c r="B172" s="14" t="s">
        <v>149</v>
      </c>
      <c r="C172" s="16" t="s">
        <v>199</v>
      </c>
      <c r="D172" s="64">
        <v>11</v>
      </c>
      <c r="E172" s="58" t="s">
        <v>39</v>
      </c>
      <c r="F172" s="89">
        <v>40600</v>
      </c>
      <c r="G172" s="82">
        <v>37216</v>
      </c>
      <c r="H172" s="83">
        <f t="shared" si="48"/>
        <v>1128</v>
      </c>
      <c r="I172" s="69">
        <f>ROUND(G172*11.5%*30/365,0)</f>
        <v>352</v>
      </c>
      <c r="J172" s="84">
        <f>SUM(H172:I172)</f>
        <v>1480</v>
      </c>
    </row>
    <row r="173" spans="1:10" ht="16.5">
      <c r="A173" s="14"/>
      <c r="B173" s="13" t="s">
        <v>4</v>
      </c>
      <c r="C173" s="20"/>
      <c r="D173" s="46"/>
      <c r="E173" s="20"/>
      <c r="F173" s="72">
        <f>SUM(F168:F172)</f>
        <v>525600</v>
      </c>
      <c r="G173" s="72">
        <f>SUM(G168:G172)</f>
        <v>499702</v>
      </c>
      <c r="H173" s="72">
        <f>SUM(H168:H172)</f>
        <v>17252</v>
      </c>
      <c r="I173" s="72">
        <f t="shared" ref="I173:J173" si="49">SUM(I168:I172)</f>
        <v>4866</v>
      </c>
      <c r="J173" s="72">
        <f t="shared" si="49"/>
        <v>22118</v>
      </c>
    </row>
    <row r="174" spans="1:10" ht="16.5">
      <c r="A174" s="34"/>
      <c r="B174" s="29"/>
      <c r="C174" s="30"/>
      <c r="D174" s="30"/>
      <c r="E174" s="30"/>
      <c r="F174" s="78"/>
      <c r="G174" s="79"/>
      <c r="H174" s="74"/>
      <c r="I174" s="80"/>
      <c r="J174" s="74"/>
    </row>
    <row r="175" spans="1:10" ht="16.5">
      <c r="A175" s="34"/>
      <c r="B175" s="29"/>
      <c r="C175" s="30"/>
      <c r="D175" s="30"/>
      <c r="E175" s="30"/>
      <c r="F175" s="78"/>
      <c r="G175" s="79"/>
      <c r="H175" s="74"/>
      <c r="I175" s="80"/>
      <c r="J175" s="74"/>
    </row>
    <row r="176" spans="1:10" ht="16.5">
      <c r="A176" s="34"/>
      <c r="B176" s="29" t="s">
        <v>153</v>
      </c>
      <c r="C176" s="30"/>
      <c r="D176" s="30"/>
      <c r="E176" s="30"/>
      <c r="F176" s="78"/>
      <c r="G176" s="79"/>
      <c r="H176" s="74"/>
      <c r="I176" s="80"/>
      <c r="J176" s="74"/>
    </row>
    <row r="177" spans="1:10" ht="16.5">
      <c r="A177" s="14">
        <v>1</v>
      </c>
      <c r="B177" s="67" t="s">
        <v>154</v>
      </c>
      <c r="C177" s="16" t="s">
        <v>155</v>
      </c>
      <c r="D177" s="22">
        <v>273</v>
      </c>
      <c r="E177" s="22" t="s">
        <v>78</v>
      </c>
      <c r="F177" s="85">
        <v>75000</v>
      </c>
      <c r="G177" s="77">
        <v>68751</v>
      </c>
      <c r="H177" s="71">
        <f>ROUND(F177/36,0)</f>
        <v>2083</v>
      </c>
      <c r="I177" s="69">
        <f t="shared" si="40"/>
        <v>735</v>
      </c>
      <c r="J177" s="69">
        <f>SUM(H177:I177)</f>
        <v>2818</v>
      </c>
    </row>
    <row r="178" spans="1:10" ht="16.5">
      <c r="A178" s="14"/>
      <c r="B178" s="56" t="s">
        <v>4</v>
      </c>
      <c r="C178" s="20"/>
      <c r="D178" s="22"/>
      <c r="E178" s="22"/>
      <c r="F178" s="72">
        <f>SUM(F177)</f>
        <v>75000</v>
      </c>
      <c r="G178" s="72">
        <f>SUM(G177)</f>
        <v>68751</v>
      </c>
      <c r="H178" s="72">
        <f>SUM(H177)</f>
        <v>2083</v>
      </c>
      <c r="I178" s="72">
        <f t="shared" ref="I178:J178" si="50">SUM(I177)</f>
        <v>735</v>
      </c>
      <c r="J178" s="72">
        <f t="shared" si="50"/>
        <v>2818</v>
      </c>
    </row>
    <row r="179" spans="1:10" ht="16.5">
      <c r="A179" s="14"/>
      <c r="B179" s="29"/>
      <c r="C179" s="30"/>
      <c r="D179" s="30"/>
      <c r="E179" s="30"/>
      <c r="F179" s="78"/>
      <c r="G179" s="79"/>
      <c r="H179" s="74"/>
      <c r="I179" s="80"/>
      <c r="J179" s="74"/>
    </row>
    <row r="180" spans="1:10" ht="16.5">
      <c r="A180" s="14"/>
      <c r="B180" s="29" t="s">
        <v>162</v>
      </c>
      <c r="C180" s="30"/>
      <c r="D180" s="30"/>
      <c r="E180" s="30"/>
      <c r="F180" s="78"/>
      <c r="G180" s="79"/>
      <c r="H180" s="74"/>
      <c r="I180" s="80"/>
      <c r="J180" s="74"/>
    </row>
    <row r="181" spans="1:10" ht="16.5">
      <c r="A181" s="14">
        <v>1</v>
      </c>
      <c r="B181" s="67" t="s">
        <v>163</v>
      </c>
      <c r="C181" s="16" t="s">
        <v>164</v>
      </c>
      <c r="D181" s="22">
        <v>282</v>
      </c>
      <c r="E181" s="22" t="s">
        <v>78</v>
      </c>
      <c r="F181" s="85">
        <v>100000</v>
      </c>
      <c r="G181" s="77">
        <v>97222</v>
      </c>
      <c r="H181" s="71">
        <f>ROUND(F181/36,0)</f>
        <v>2778</v>
      </c>
      <c r="I181" s="69">
        <f t="shared" si="40"/>
        <v>1039</v>
      </c>
      <c r="J181" s="90">
        <f>SUM(H181:I181)</f>
        <v>3817</v>
      </c>
    </row>
    <row r="182" spans="1:10" ht="16.5">
      <c r="A182" s="14">
        <v>2</v>
      </c>
      <c r="B182" s="67" t="s">
        <v>163</v>
      </c>
      <c r="C182" s="16" t="s">
        <v>200</v>
      </c>
      <c r="D182" s="22">
        <v>283</v>
      </c>
      <c r="E182" s="22" t="s">
        <v>78</v>
      </c>
      <c r="F182" s="85">
        <v>100000</v>
      </c>
      <c r="G182" s="77">
        <v>97222</v>
      </c>
      <c r="H182" s="71">
        <f>ROUND(F182/36,0)</f>
        <v>2778</v>
      </c>
      <c r="I182" s="69">
        <f t="shared" si="40"/>
        <v>1039</v>
      </c>
      <c r="J182" s="90">
        <f>SUM(H182:I182)</f>
        <v>3817</v>
      </c>
    </row>
    <row r="183" spans="1:10" ht="17.25" thickBot="1">
      <c r="A183" s="14"/>
      <c r="B183" s="56" t="s">
        <v>4</v>
      </c>
      <c r="C183" s="30"/>
      <c r="D183" s="30"/>
      <c r="E183" s="30"/>
      <c r="F183" s="91">
        <f>SUM(F181:F182)</f>
        <v>200000</v>
      </c>
      <c r="G183" s="91">
        <f>SUM(G181:G182)</f>
        <v>194444</v>
      </c>
      <c r="H183" s="72">
        <f>SUM(H181:H182)</f>
        <v>5556</v>
      </c>
      <c r="I183" s="72">
        <f>SUM(I181:I182)</f>
        <v>2078</v>
      </c>
      <c r="J183" s="74">
        <f>SUM(J181:J182)</f>
        <v>7634</v>
      </c>
    </row>
    <row r="184" spans="1:10" ht="17.25" thickBot="1">
      <c r="A184" s="34"/>
      <c r="B184" s="51" t="s">
        <v>20</v>
      </c>
      <c r="C184" s="39"/>
      <c r="D184" s="39"/>
      <c r="E184" s="39"/>
      <c r="F184" s="92">
        <f>SUM(F6+F32+F45+F60+F77+F94+F105+F111+F124+F128+F133+F151+F164+F173+F178+F183)</f>
        <v>12132600</v>
      </c>
      <c r="G184" s="92">
        <f>SUM(G6+G32+G45+G60+G77+G94+G105+G111+G124+G128+G133+G151+G164+G173+G178+G183)</f>
        <v>10430375</v>
      </c>
      <c r="H184" s="92">
        <f>SUM(H6+H32+H45+H60+H77+H94+H105+H111+H124+H128+H133+H151+H164+H173+H178+H183)</f>
        <v>364355</v>
      </c>
      <c r="I184" s="93">
        <f>SUM(I6+I32+I45+I60+I77+I94+I105+I111+I124+I128+I133+I151+I164+I173+I178+I183)</f>
        <v>110579</v>
      </c>
      <c r="J184" s="92">
        <f>SUM(J6+J32+J45+J60+J77+J94+J105+J111+J124+J128+J133+J151+J164+J173+J178+J183)</f>
        <v>474934</v>
      </c>
    </row>
    <row r="185" spans="1:10">
      <c r="B185" s="2"/>
      <c r="C185" s="2"/>
      <c r="D185" s="3"/>
      <c r="E185" s="3"/>
      <c r="F185" s="3"/>
      <c r="G185" s="3"/>
    </row>
    <row r="186" spans="1:10">
      <c r="B186" s="2"/>
      <c r="C186" s="2"/>
      <c r="D186" s="3"/>
      <c r="E186" s="3"/>
      <c r="F186" s="3"/>
      <c r="G186" s="3"/>
    </row>
    <row r="187" spans="1:10" ht="18.75">
      <c r="E187" s="4"/>
      <c r="F187" s="1"/>
      <c r="G187" s="1"/>
    </row>
    <row r="188" spans="1:10">
      <c r="F188" s="1"/>
      <c r="G188" s="1"/>
    </row>
    <row r="190" spans="1:10" ht="16.5">
      <c r="B190" s="30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2" orientation="portrait" horizontalDpi="0" verticalDpi="0" r:id="rId1"/>
  <rowBreaks count="2" manualBreakCount="2">
    <brk id="62" max="16383" man="1"/>
    <brk id="124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11"/>
  <dimension ref="A1:L197"/>
  <sheetViews>
    <sheetView view="pageBreakPreview" topLeftCell="B35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5703125" customWidth="1"/>
    <col min="5" max="5" width="8.7109375" customWidth="1"/>
    <col min="6" max="6" width="10.7109375" customWidth="1"/>
    <col min="7" max="8" width="10.140625" customWidth="1"/>
    <col min="9" max="9" width="9.28515625" customWidth="1"/>
    <col min="10" max="10" width="8.140625" customWidth="1"/>
    <col min="11" max="11" width="9.85546875" customWidth="1"/>
  </cols>
  <sheetData>
    <row r="1" spans="1:12" ht="16.5">
      <c r="A1" s="899" t="s">
        <v>86</v>
      </c>
      <c r="B1" s="899"/>
      <c r="C1" s="899"/>
      <c r="D1" s="899"/>
      <c r="E1" s="899"/>
      <c r="F1" s="899"/>
      <c r="G1" s="899"/>
      <c r="H1" s="899"/>
      <c r="I1" s="899"/>
      <c r="J1" s="7"/>
    </row>
    <row r="2" spans="1:12" ht="16.5">
      <c r="A2" s="9"/>
      <c r="B2" s="900" t="s">
        <v>218</v>
      </c>
      <c r="C2" s="900"/>
      <c r="D2" s="900"/>
      <c r="E2" s="900"/>
      <c r="F2" s="900"/>
      <c r="G2" s="900"/>
      <c r="H2" s="900"/>
      <c r="I2" s="900"/>
      <c r="J2" s="7"/>
    </row>
    <row r="3" spans="1:12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/>
      <c r="I3" s="12" t="s">
        <v>26</v>
      </c>
      <c r="J3" s="12" t="s">
        <v>27</v>
      </c>
      <c r="K3" s="12" t="s">
        <v>57</v>
      </c>
    </row>
    <row r="4" spans="1:12" ht="16.5">
      <c r="A4" s="44"/>
      <c r="B4" s="29" t="s">
        <v>2</v>
      </c>
      <c r="C4" s="44"/>
      <c r="D4" s="44"/>
      <c r="E4" s="44"/>
      <c r="F4" s="45"/>
      <c r="G4" s="45"/>
      <c r="H4" s="45"/>
      <c r="I4" s="34"/>
      <c r="J4" s="34"/>
      <c r="K4" s="5"/>
    </row>
    <row r="5" spans="1:12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70">
        <v>75000</v>
      </c>
      <c r="G5" s="70">
        <v>58336</v>
      </c>
      <c r="H5" s="70">
        <f>G5-I5</f>
        <v>56253</v>
      </c>
      <c r="I5" s="71">
        <f>ROUND(F5/36,0)</f>
        <v>2083</v>
      </c>
      <c r="J5" s="69">
        <f>ROUND(G5*13%*31/365,0)</f>
        <v>644</v>
      </c>
      <c r="K5" s="69">
        <f>SUM(I5:J5)</f>
        <v>2727</v>
      </c>
    </row>
    <row r="6" spans="1:12" ht="16.5">
      <c r="A6" s="15"/>
      <c r="B6" s="13" t="s">
        <v>4</v>
      </c>
      <c r="C6" s="20"/>
      <c r="D6" s="20"/>
      <c r="E6" s="20"/>
      <c r="F6" s="72">
        <f>SUM(F5)</f>
        <v>75000</v>
      </c>
      <c r="G6" s="72">
        <f>SUM(G5)</f>
        <v>58336</v>
      </c>
      <c r="H6" s="72"/>
      <c r="I6" s="72">
        <f>SUM(I5)</f>
        <v>2083</v>
      </c>
      <c r="J6" s="72">
        <f>SUM(J5:J5)</f>
        <v>644</v>
      </c>
      <c r="K6" s="72">
        <v>2727</v>
      </c>
      <c r="L6" s="95"/>
    </row>
    <row r="7" spans="1:12" ht="16.5">
      <c r="A7" s="28"/>
      <c r="B7" s="29"/>
      <c r="C7" s="30"/>
      <c r="D7" s="30"/>
      <c r="E7" s="30"/>
      <c r="F7" s="73"/>
      <c r="G7" s="73"/>
      <c r="H7" s="73"/>
      <c r="I7" s="74"/>
      <c r="J7" s="74"/>
      <c r="K7" s="74"/>
    </row>
    <row r="8" spans="1:12" ht="16.5">
      <c r="A8" s="28"/>
      <c r="B8" s="29"/>
      <c r="C8" s="30"/>
      <c r="D8" s="30"/>
      <c r="E8" s="30"/>
      <c r="F8" s="73"/>
      <c r="G8" s="73"/>
      <c r="H8" s="73"/>
      <c r="I8" s="74"/>
      <c r="J8" s="74"/>
      <c r="K8" s="74"/>
    </row>
    <row r="9" spans="1:12" ht="16.5">
      <c r="A9" s="28"/>
      <c r="B9" s="29" t="s">
        <v>5</v>
      </c>
      <c r="C9" s="30"/>
      <c r="D9" s="30"/>
      <c r="E9" s="30"/>
      <c r="F9" s="73"/>
      <c r="G9" s="73"/>
      <c r="H9" s="73"/>
      <c r="I9" s="75"/>
      <c r="J9" s="76"/>
      <c r="K9" s="76"/>
    </row>
    <row r="10" spans="1:12" ht="15.75">
      <c r="A10" s="15">
        <v>1</v>
      </c>
      <c r="B10" s="14" t="s">
        <v>8</v>
      </c>
      <c r="C10" s="16" t="s">
        <v>28</v>
      </c>
      <c r="D10" s="17">
        <v>108</v>
      </c>
      <c r="E10" s="16" t="s">
        <v>38</v>
      </c>
      <c r="F10" s="70">
        <v>150000</v>
      </c>
      <c r="G10" s="70">
        <v>104163</v>
      </c>
      <c r="H10" s="70">
        <f t="shared" ref="H10:H31" si="0">G10-I10</f>
        <v>99996</v>
      </c>
      <c r="I10" s="71">
        <f>ROUND(F10/36,0)</f>
        <v>4167</v>
      </c>
      <c r="J10" s="69">
        <f t="shared" ref="J10:J31" si="1">ROUND(G10*13%*31/365,0)</f>
        <v>1150</v>
      </c>
      <c r="K10" s="69">
        <f>SUM(I10:J10)</f>
        <v>5317</v>
      </c>
    </row>
    <row r="11" spans="1:12" ht="15.75">
      <c r="A11" s="15">
        <v>2</v>
      </c>
      <c r="B11" s="14" t="s">
        <v>8</v>
      </c>
      <c r="C11" s="16" t="s">
        <v>30</v>
      </c>
      <c r="D11" s="17">
        <v>109</v>
      </c>
      <c r="E11" s="16" t="s">
        <v>38</v>
      </c>
      <c r="F11" s="70">
        <v>75000</v>
      </c>
      <c r="G11" s="77">
        <v>52087</v>
      </c>
      <c r="H11" s="70">
        <f t="shared" si="0"/>
        <v>50004</v>
      </c>
      <c r="I11" s="71">
        <f>ROUND(F11/36,0)</f>
        <v>2083</v>
      </c>
      <c r="J11" s="69">
        <f t="shared" si="1"/>
        <v>575</v>
      </c>
      <c r="K11" s="69">
        <f t="shared" ref="K11:K31" si="2">SUM(I11:J11)</f>
        <v>2658</v>
      </c>
    </row>
    <row r="12" spans="1:12" ht="15.75">
      <c r="A12" s="15">
        <v>3</v>
      </c>
      <c r="B12" s="14" t="s">
        <v>9</v>
      </c>
      <c r="C12" s="16" t="s">
        <v>31</v>
      </c>
      <c r="D12" s="17">
        <v>122</v>
      </c>
      <c r="E12" s="16" t="s">
        <v>38</v>
      </c>
      <c r="F12" s="70">
        <v>100000</v>
      </c>
      <c r="G12" s="77">
        <v>69442</v>
      </c>
      <c r="H12" s="70">
        <f t="shared" si="0"/>
        <v>66664</v>
      </c>
      <c r="I12" s="71">
        <f t="shared" ref="I12:I26" si="3">ROUND(F12/36,0)</f>
        <v>2778</v>
      </c>
      <c r="J12" s="69">
        <f t="shared" si="1"/>
        <v>767</v>
      </c>
      <c r="K12" s="69">
        <f t="shared" si="2"/>
        <v>3545</v>
      </c>
    </row>
    <row r="13" spans="1:12" ht="15.75">
      <c r="A13" s="15">
        <v>4</v>
      </c>
      <c r="B13" s="14" t="s">
        <v>9</v>
      </c>
      <c r="C13" s="16" t="s">
        <v>32</v>
      </c>
      <c r="D13" s="17">
        <v>123</v>
      </c>
      <c r="E13" s="16" t="s">
        <v>38</v>
      </c>
      <c r="F13" s="70">
        <v>100000</v>
      </c>
      <c r="G13" s="77">
        <v>45000</v>
      </c>
      <c r="H13" s="70">
        <f t="shared" si="0"/>
        <v>40000</v>
      </c>
      <c r="I13" s="71">
        <f>ROUND(F13/20,0)</f>
        <v>5000</v>
      </c>
      <c r="J13" s="69">
        <f t="shared" si="1"/>
        <v>497</v>
      </c>
      <c r="K13" s="69">
        <f t="shared" si="2"/>
        <v>5497</v>
      </c>
    </row>
    <row r="14" spans="1:12" ht="15.75">
      <c r="A14" s="15">
        <v>5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75000</v>
      </c>
      <c r="H14" s="70">
        <f t="shared" si="0"/>
        <v>72500</v>
      </c>
      <c r="I14" s="71">
        <f>ROUND(F14/36,0)</f>
        <v>2500</v>
      </c>
      <c r="J14" s="69">
        <f t="shared" si="1"/>
        <v>828</v>
      </c>
      <c r="K14" s="69">
        <f t="shared" si="2"/>
        <v>3328</v>
      </c>
    </row>
    <row r="15" spans="1:12" ht="15.75">
      <c r="A15" s="15">
        <v>6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32500</v>
      </c>
      <c r="H15" s="70">
        <f t="shared" si="0"/>
        <v>31250</v>
      </c>
      <c r="I15" s="71">
        <f t="shared" si="3"/>
        <v>1250</v>
      </c>
      <c r="J15" s="69">
        <f t="shared" si="1"/>
        <v>359</v>
      </c>
      <c r="K15" s="69">
        <f t="shared" si="2"/>
        <v>1609</v>
      </c>
    </row>
    <row r="16" spans="1:12" ht="15.75">
      <c r="A16" s="15">
        <v>7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74998</v>
      </c>
      <c r="H16" s="70">
        <f t="shared" si="0"/>
        <v>72220</v>
      </c>
      <c r="I16" s="71">
        <f t="shared" si="3"/>
        <v>2778</v>
      </c>
      <c r="J16" s="69">
        <f t="shared" si="1"/>
        <v>828</v>
      </c>
      <c r="K16" s="69">
        <f t="shared" si="2"/>
        <v>3606</v>
      </c>
    </row>
    <row r="17" spans="1:12" ht="15.75">
      <c r="A17" s="15">
        <v>8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63751</v>
      </c>
      <c r="H17" s="70">
        <f t="shared" si="0"/>
        <v>61390</v>
      </c>
      <c r="I17" s="71">
        <f t="shared" si="3"/>
        <v>2361</v>
      </c>
      <c r="J17" s="69">
        <f t="shared" si="1"/>
        <v>704</v>
      </c>
      <c r="K17" s="69">
        <f t="shared" si="2"/>
        <v>3065</v>
      </c>
    </row>
    <row r="18" spans="1:12" ht="15.75">
      <c r="A18" s="15">
        <v>9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67500</v>
      </c>
      <c r="H18" s="70">
        <f t="shared" si="0"/>
        <v>65000</v>
      </c>
      <c r="I18" s="71">
        <f t="shared" si="3"/>
        <v>2500</v>
      </c>
      <c r="J18" s="69">
        <f t="shared" si="1"/>
        <v>745</v>
      </c>
      <c r="K18" s="69">
        <f t="shared" si="2"/>
        <v>3245</v>
      </c>
    </row>
    <row r="19" spans="1:12" ht="15.75">
      <c r="A19" s="15">
        <v>10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28239</v>
      </c>
      <c r="H19" s="70">
        <f t="shared" si="0"/>
        <v>24710</v>
      </c>
      <c r="I19" s="71">
        <f>ROUND(F19/17,0)</f>
        <v>3529</v>
      </c>
      <c r="J19" s="69">
        <f t="shared" si="1"/>
        <v>312</v>
      </c>
      <c r="K19" s="69">
        <f t="shared" si="2"/>
        <v>3841</v>
      </c>
    </row>
    <row r="20" spans="1:12" ht="15.75">
      <c r="A20" s="15">
        <v>11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80691</v>
      </c>
      <c r="H20" s="70">
        <f t="shared" si="0"/>
        <v>77588</v>
      </c>
      <c r="I20" s="71">
        <f>ROUND(F20/29,0)</f>
        <v>3103</v>
      </c>
      <c r="J20" s="69">
        <f t="shared" si="1"/>
        <v>891</v>
      </c>
      <c r="K20" s="69">
        <f t="shared" si="2"/>
        <v>3994</v>
      </c>
    </row>
    <row r="21" spans="1:12" ht="15.75">
      <c r="A21" s="15">
        <v>12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83335</v>
      </c>
      <c r="H21" s="70">
        <f t="shared" si="0"/>
        <v>80002</v>
      </c>
      <c r="I21" s="71">
        <f>ROUND(F21/30,0)</f>
        <v>3333</v>
      </c>
      <c r="J21" s="69">
        <f t="shared" si="1"/>
        <v>920</v>
      </c>
      <c r="K21" s="69">
        <f t="shared" si="2"/>
        <v>4253</v>
      </c>
    </row>
    <row r="22" spans="1:12" ht="15.75">
      <c r="A22" s="15">
        <v>13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83335</v>
      </c>
      <c r="H22" s="70">
        <f t="shared" si="0"/>
        <v>80002</v>
      </c>
      <c r="I22" s="71">
        <f>ROUND(F22/30,0)</f>
        <v>3333</v>
      </c>
      <c r="J22" s="69">
        <f t="shared" si="1"/>
        <v>920</v>
      </c>
      <c r="K22" s="69">
        <f t="shared" si="2"/>
        <v>4253</v>
      </c>
    </row>
    <row r="23" spans="1:12" ht="15.75">
      <c r="A23" s="15">
        <v>14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176472</v>
      </c>
      <c r="H23" s="70">
        <f t="shared" si="0"/>
        <v>170590</v>
      </c>
      <c r="I23" s="71">
        <f>ROUND(F23/34,0)</f>
        <v>5882</v>
      </c>
      <c r="J23" s="69">
        <f t="shared" si="1"/>
        <v>1948</v>
      </c>
      <c r="K23" s="69">
        <f t="shared" si="2"/>
        <v>7830</v>
      </c>
    </row>
    <row r="24" spans="1:12" ht="15.75">
      <c r="A24" s="15">
        <v>15</v>
      </c>
      <c r="B24" s="14" t="s">
        <v>5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88236</v>
      </c>
      <c r="H24" s="70">
        <f t="shared" si="0"/>
        <v>85295</v>
      </c>
      <c r="I24" s="71">
        <f>ROUND(F24/34,0)</f>
        <v>2941</v>
      </c>
      <c r="J24" s="69">
        <f t="shared" si="1"/>
        <v>974</v>
      </c>
      <c r="K24" s="69">
        <f t="shared" si="2"/>
        <v>3915</v>
      </c>
    </row>
    <row r="25" spans="1:12" ht="15.75">
      <c r="A25" s="15">
        <v>16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86110</v>
      </c>
      <c r="H25" s="70">
        <f t="shared" si="0"/>
        <v>83332</v>
      </c>
      <c r="I25" s="71">
        <f t="shared" si="3"/>
        <v>2778</v>
      </c>
      <c r="J25" s="69">
        <f t="shared" si="1"/>
        <v>951</v>
      </c>
      <c r="K25" s="69">
        <f t="shared" si="2"/>
        <v>3729</v>
      </c>
    </row>
    <row r="26" spans="1:12" ht="15.75">
      <c r="A26" s="15">
        <v>17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137499</v>
      </c>
      <c r="H26" s="70">
        <f t="shared" si="0"/>
        <v>133332</v>
      </c>
      <c r="I26" s="71">
        <f t="shared" si="3"/>
        <v>4167</v>
      </c>
      <c r="J26" s="69">
        <f t="shared" si="1"/>
        <v>1518</v>
      </c>
      <c r="K26" s="69">
        <f t="shared" si="2"/>
        <v>5685</v>
      </c>
    </row>
    <row r="27" spans="1:12" ht="15.75">
      <c r="A27" s="15">
        <v>18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86365</v>
      </c>
      <c r="H27" s="70">
        <f t="shared" si="0"/>
        <v>81820</v>
      </c>
      <c r="I27" s="71">
        <f>ROUND(F27/22,0)</f>
        <v>4545</v>
      </c>
      <c r="J27" s="69">
        <f t="shared" si="1"/>
        <v>954</v>
      </c>
      <c r="K27" s="69">
        <f t="shared" si="2"/>
        <v>5499</v>
      </c>
    </row>
    <row r="28" spans="1:12" ht="15.75">
      <c r="A28" s="15">
        <v>19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103635</v>
      </c>
      <c r="H28" s="70">
        <f t="shared" si="0"/>
        <v>98180</v>
      </c>
      <c r="I28" s="71">
        <f>ROUND(F28/22,0)</f>
        <v>5455</v>
      </c>
      <c r="J28" s="69">
        <f t="shared" si="1"/>
        <v>1144</v>
      </c>
      <c r="K28" s="69">
        <f t="shared" si="2"/>
        <v>6599</v>
      </c>
    </row>
    <row r="29" spans="1:12" ht="15.75">
      <c r="A29" s="15">
        <v>20</v>
      </c>
      <c r="B29" s="14" t="s">
        <v>190</v>
      </c>
      <c r="C29" s="16" t="s">
        <v>191</v>
      </c>
      <c r="D29" s="17">
        <v>314</v>
      </c>
      <c r="E29" s="16" t="s">
        <v>38</v>
      </c>
      <c r="F29" s="70">
        <v>115000</v>
      </c>
      <c r="G29" s="77">
        <v>105418</v>
      </c>
      <c r="H29" s="70">
        <f t="shared" si="0"/>
        <v>102224</v>
      </c>
      <c r="I29" s="71">
        <f>ROUND(F29/36,0)</f>
        <v>3194</v>
      </c>
      <c r="J29" s="69">
        <f t="shared" si="1"/>
        <v>1164</v>
      </c>
      <c r="K29" s="69">
        <f t="shared" si="2"/>
        <v>4358</v>
      </c>
    </row>
    <row r="30" spans="1:12" ht="15.75">
      <c r="A30" s="15">
        <v>21</v>
      </c>
      <c r="B30" s="14" t="s">
        <v>179</v>
      </c>
      <c r="C30" s="16" t="s">
        <v>180</v>
      </c>
      <c r="D30" s="17">
        <v>304</v>
      </c>
      <c r="E30" s="16" t="s">
        <v>38</v>
      </c>
      <c r="F30" s="70">
        <v>120000</v>
      </c>
      <c r="G30" s="77">
        <v>110001</v>
      </c>
      <c r="H30" s="70">
        <f t="shared" si="0"/>
        <v>106668</v>
      </c>
      <c r="I30" s="71">
        <f>ROUND(F30/36,0)</f>
        <v>3333</v>
      </c>
      <c r="J30" s="69">
        <f t="shared" si="1"/>
        <v>1215</v>
      </c>
      <c r="K30" s="69">
        <f t="shared" si="2"/>
        <v>4548</v>
      </c>
    </row>
    <row r="31" spans="1:12" ht="15.75">
      <c r="A31" s="15">
        <v>22</v>
      </c>
      <c r="B31" s="14" t="s">
        <v>179</v>
      </c>
      <c r="C31" s="16" t="s">
        <v>181</v>
      </c>
      <c r="D31" s="17">
        <v>305</v>
      </c>
      <c r="E31" s="16" t="s">
        <v>38</v>
      </c>
      <c r="F31" s="70">
        <v>75000</v>
      </c>
      <c r="G31" s="77">
        <v>68751</v>
      </c>
      <c r="H31" s="70">
        <f t="shared" si="0"/>
        <v>66668</v>
      </c>
      <c r="I31" s="71">
        <f>ROUND(F31/36,0)</f>
        <v>2083</v>
      </c>
      <c r="J31" s="69">
        <f t="shared" si="1"/>
        <v>759</v>
      </c>
      <c r="K31" s="69">
        <f t="shared" si="2"/>
        <v>2842</v>
      </c>
    </row>
    <row r="32" spans="1:12" ht="16.5">
      <c r="A32" s="15"/>
      <c r="B32" s="13" t="s">
        <v>4</v>
      </c>
      <c r="C32" s="20"/>
      <c r="D32" s="20"/>
      <c r="E32" s="20"/>
      <c r="F32" s="72">
        <f>SUM(F10:F31)</f>
        <v>2265000</v>
      </c>
      <c r="G32" s="72">
        <f>SUM(G10:G31)</f>
        <v>1822528</v>
      </c>
      <c r="H32" s="72"/>
      <c r="I32" s="72">
        <f>SUM(I10:I31)</f>
        <v>73093</v>
      </c>
      <c r="J32" s="72">
        <f>SUM(J10:J31)</f>
        <v>20123</v>
      </c>
      <c r="K32" s="72">
        <f t="shared" ref="K32" si="4">SUM(K10:K31)</f>
        <v>93216</v>
      </c>
      <c r="L32" s="95"/>
    </row>
    <row r="33" spans="1:11" ht="16.5">
      <c r="A33" s="28"/>
      <c r="B33" s="29"/>
      <c r="C33" s="30"/>
      <c r="D33" s="30"/>
      <c r="E33" s="30"/>
      <c r="F33" s="78"/>
      <c r="G33" s="79"/>
      <c r="H33" s="79"/>
      <c r="I33" s="74"/>
      <c r="J33" s="80"/>
      <c r="K33" s="74"/>
    </row>
    <row r="34" spans="1:11" ht="16.5">
      <c r="A34" s="28"/>
      <c r="B34" s="29"/>
      <c r="C34" s="30"/>
      <c r="D34" s="30"/>
      <c r="E34" s="30"/>
      <c r="F34" s="78"/>
      <c r="G34" s="79"/>
      <c r="H34" s="79"/>
      <c r="I34" s="74"/>
      <c r="J34" s="80"/>
      <c r="K34" s="74"/>
    </row>
    <row r="35" spans="1:11" ht="16.5">
      <c r="A35" s="28"/>
      <c r="B35" s="29" t="s">
        <v>10</v>
      </c>
      <c r="C35" s="30"/>
      <c r="D35" s="30"/>
      <c r="E35" s="30"/>
      <c r="F35" s="78"/>
      <c r="G35" s="79"/>
      <c r="H35" s="79"/>
      <c r="I35" s="76"/>
      <c r="J35" s="80"/>
      <c r="K35" s="76"/>
    </row>
    <row r="36" spans="1:11" ht="15.75">
      <c r="A36" s="15">
        <v>1</v>
      </c>
      <c r="B36" s="14" t="s">
        <v>10</v>
      </c>
      <c r="C36" s="16" t="s">
        <v>198</v>
      </c>
      <c r="D36" s="59" t="s">
        <v>70</v>
      </c>
      <c r="E36" s="58" t="s">
        <v>39</v>
      </c>
      <c r="F36" s="81">
        <v>44000</v>
      </c>
      <c r="G36" s="82">
        <v>17022</v>
      </c>
      <c r="H36" s="70">
        <f t="shared" ref="H36:H46" si="5">G36-I36</f>
        <v>15555</v>
      </c>
      <c r="I36" s="83">
        <f>ROUND(F36/30,0)</f>
        <v>1467</v>
      </c>
      <c r="J36" s="69">
        <f>ROUND(G36*11.5%*31/365,0)</f>
        <v>166</v>
      </c>
      <c r="K36" s="84">
        <f t="shared" ref="K36:K39" si="6">SUM(I36:J36)</f>
        <v>1633</v>
      </c>
    </row>
    <row r="37" spans="1:11" ht="15.75">
      <c r="A37" s="15">
        <v>2</v>
      </c>
      <c r="B37" s="14" t="s">
        <v>10</v>
      </c>
      <c r="C37" s="16" t="s">
        <v>140</v>
      </c>
      <c r="D37" s="26" t="s">
        <v>141</v>
      </c>
      <c r="E37" s="16" t="s">
        <v>38</v>
      </c>
      <c r="F37" s="70">
        <v>250000</v>
      </c>
      <c r="G37" s="77">
        <v>215280</v>
      </c>
      <c r="H37" s="70">
        <f t="shared" si="5"/>
        <v>208336</v>
      </c>
      <c r="I37" s="71">
        <v>6944</v>
      </c>
      <c r="J37" s="69">
        <f t="shared" ref="J37:J46" si="7">ROUND(G37*13%*31/365,0)</f>
        <v>2377</v>
      </c>
      <c r="K37" s="69">
        <f t="shared" si="6"/>
        <v>9321</v>
      </c>
    </row>
    <row r="38" spans="1:11" ht="15.75">
      <c r="A38" s="15">
        <v>3</v>
      </c>
      <c r="B38" s="14" t="s">
        <v>91</v>
      </c>
      <c r="C38" s="16" t="s">
        <v>93</v>
      </c>
      <c r="D38" s="26" t="s">
        <v>95</v>
      </c>
      <c r="E38" s="16" t="s">
        <v>38</v>
      </c>
      <c r="F38" s="70">
        <v>25000</v>
      </c>
      <c r="G38" s="77">
        <v>20836</v>
      </c>
      <c r="H38" s="70">
        <f t="shared" si="5"/>
        <v>20142</v>
      </c>
      <c r="I38" s="71">
        <v>694</v>
      </c>
      <c r="J38" s="69">
        <f t="shared" si="7"/>
        <v>230</v>
      </c>
      <c r="K38" s="69">
        <f t="shared" si="6"/>
        <v>924</v>
      </c>
    </row>
    <row r="39" spans="1:11" ht="15.75">
      <c r="A39" s="15">
        <v>4</v>
      </c>
      <c r="B39" s="14" t="s">
        <v>182</v>
      </c>
      <c r="C39" s="16" t="s">
        <v>50</v>
      </c>
      <c r="D39" s="26" t="s">
        <v>183</v>
      </c>
      <c r="E39" s="16" t="s">
        <v>38</v>
      </c>
      <c r="F39" s="70">
        <v>50000</v>
      </c>
      <c r="G39" s="77">
        <v>35358</v>
      </c>
      <c r="H39" s="70">
        <f t="shared" si="5"/>
        <v>33969</v>
      </c>
      <c r="I39" s="71">
        <v>1389</v>
      </c>
      <c r="J39" s="69">
        <f t="shared" si="7"/>
        <v>390</v>
      </c>
      <c r="K39" s="69">
        <f t="shared" si="6"/>
        <v>1779</v>
      </c>
    </row>
    <row r="40" spans="1:11" ht="15.75">
      <c r="A40" s="15">
        <v>5</v>
      </c>
      <c r="B40" s="14" t="s">
        <v>182</v>
      </c>
      <c r="C40" s="16" t="s">
        <v>194</v>
      </c>
      <c r="D40" s="26" t="s">
        <v>195</v>
      </c>
      <c r="E40" s="16" t="s">
        <v>38</v>
      </c>
      <c r="F40" s="70">
        <v>120000</v>
      </c>
      <c r="G40" s="77">
        <v>110001</v>
      </c>
      <c r="H40" s="70">
        <f t="shared" si="5"/>
        <v>106668</v>
      </c>
      <c r="I40" s="71">
        <v>3333</v>
      </c>
      <c r="J40" s="69">
        <f t="shared" si="7"/>
        <v>1215</v>
      </c>
      <c r="K40" s="69">
        <f t="shared" ref="K40:K42" si="8">SUM(I40:J40)</f>
        <v>4548</v>
      </c>
    </row>
    <row r="41" spans="1:11" ht="15.75">
      <c r="A41" s="15">
        <v>6</v>
      </c>
      <c r="B41" s="14" t="s">
        <v>182</v>
      </c>
      <c r="C41" s="16" t="s">
        <v>202</v>
      </c>
      <c r="D41" s="26" t="s">
        <v>203</v>
      </c>
      <c r="E41" s="16" t="s">
        <v>38</v>
      </c>
      <c r="F41" s="70">
        <v>90000</v>
      </c>
      <c r="G41" s="77">
        <v>85000</v>
      </c>
      <c r="H41" s="70">
        <f t="shared" si="5"/>
        <v>82500</v>
      </c>
      <c r="I41" s="71">
        <f t="shared" ref="I41:I42" si="9">ROUND(F41/36,0)</f>
        <v>2500</v>
      </c>
      <c r="J41" s="69">
        <f t="shared" si="7"/>
        <v>938</v>
      </c>
      <c r="K41" s="69">
        <f t="shared" si="8"/>
        <v>3438</v>
      </c>
    </row>
    <row r="42" spans="1:11" ht="15.75">
      <c r="A42" s="15"/>
      <c r="B42" s="14" t="s">
        <v>182</v>
      </c>
      <c r="C42" s="16" t="s">
        <v>221</v>
      </c>
      <c r="D42" s="26" t="s">
        <v>219</v>
      </c>
      <c r="E42" s="16" t="s">
        <v>38</v>
      </c>
      <c r="F42" s="70">
        <v>85000</v>
      </c>
      <c r="G42" s="77">
        <v>85000</v>
      </c>
      <c r="H42" s="70">
        <f t="shared" si="5"/>
        <v>82639</v>
      </c>
      <c r="I42" s="71">
        <f t="shared" si="9"/>
        <v>2361</v>
      </c>
      <c r="J42" s="69">
        <f>ROUND(G42*13%*36/365,0)</f>
        <v>1090</v>
      </c>
      <c r="K42" s="69">
        <f t="shared" si="8"/>
        <v>3451</v>
      </c>
    </row>
    <row r="43" spans="1:11" ht="15.75">
      <c r="A43" s="15">
        <v>7</v>
      </c>
      <c r="B43" s="14" t="s">
        <v>156</v>
      </c>
      <c r="C43" s="16" t="s">
        <v>157</v>
      </c>
      <c r="D43" s="26" t="s">
        <v>158</v>
      </c>
      <c r="E43" s="16" t="s">
        <v>38</v>
      </c>
      <c r="F43" s="70">
        <v>50000</v>
      </c>
      <c r="G43" s="77">
        <v>44444</v>
      </c>
      <c r="H43" s="70">
        <f t="shared" si="5"/>
        <v>43055</v>
      </c>
      <c r="I43" s="71">
        <f>ROUND(F43/36,0)</f>
        <v>1389</v>
      </c>
      <c r="J43" s="69">
        <f>ROUND(G43*13%*31/365,0)</f>
        <v>491</v>
      </c>
      <c r="K43" s="69">
        <f>SUM(I43:J43)</f>
        <v>1880</v>
      </c>
    </row>
    <row r="44" spans="1:11" ht="15.75">
      <c r="A44" s="15"/>
      <c r="B44" s="14" t="s">
        <v>156</v>
      </c>
      <c r="C44" s="16" t="s">
        <v>226</v>
      </c>
      <c r="D44" s="26" t="s">
        <v>243</v>
      </c>
      <c r="E44" s="16" t="s">
        <v>38</v>
      </c>
      <c r="F44" s="70">
        <v>150000</v>
      </c>
      <c r="G44" s="77">
        <v>150000</v>
      </c>
      <c r="H44" s="70">
        <f t="shared" si="5"/>
        <v>145833</v>
      </c>
      <c r="I44" s="71">
        <f>ROUND(F44/36,0)</f>
        <v>4167</v>
      </c>
      <c r="J44" s="69">
        <f>ROUND(G44*13%*20/365,0)</f>
        <v>1068</v>
      </c>
      <c r="K44" s="69">
        <f>SUM(I44:J44)</f>
        <v>5235</v>
      </c>
    </row>
    <row r="45" spans="1:11" ht="15.75">
      <c r="A45" s="15">
        <v>8</v>
      </c>
      <c r="B45" s="14" t="s">
        <v>120</v>
      </c>
      <c r="C45" s="16" t="s">
        <v>121</v>
      </c>
      <c r="D45" s="26" t="s">
        <v>136</v>
      </c>
      <c r="E45" s="16" t="s">
        <v>38</v>
      </c>
      <c r="F45" s="70">
        <v>100000</v>
      </c>
      <c r="G45" s="77">
        <v>84375</v>
      </c>
      <c r="H45" s="70">
        <f t="shared" si="5"/>
        <v>81250</v>
      </c>
      <c r="I45" s="71">
        <f>ROUND(F45/32,0)</f>
        <v>3125</v>
      </c>
      <c r="J45" s="69">
        <f t="shared" si="7"/>
        <v>932</v>
      </c>
      <c r="K45" s="69">
        <f t="shared" ref="K45:K46" si="10">SUM(I45:J45)</f>
        <v>4057</v>
      </c>
    </row>
    <row r="46" spans="1:11" ht="15.75">
      <c r="A46" s="15">
        <v>9</v>
      </c>
      <c r="B46" s="14" t="s">
        <v>120</v>
      </c>
      <c r="C46" s="16" t="s">
        <v>122</v>
      </c>
      <c r="D46" s="26" t="s">
        <v>123</v>
      </c>
      <c r="E46" s="16" t="s">
        <v>38</v>
      </c>
      <c r="F46" s="70">
        <v>90000</v>
      </c>
      <c r="G46" s="77">
        <v>77500</v>
      </c>
      <c r="H46" s="70">
        <f t="shared" si="5"/>
        <v>75000</v>
      </c>
      <c r="I46" s="71">
        <f t="shared" ref="I46" si="11">ROUND(F46/36,0)</f>
        <v>2500</v>
      </c>
      <c r="J46" s="69">
        <f t="shared" si="7"/>
        <v>856</v>
      </c>
      <c r="K46" s="69">
        <f t="shared" si="10"/>
        <v>3356</v>
      </c>
    </row>
    <row r="47" spans="1:11" ht="16.5">
      <c r="A47" s="15"/>
      <c r="B47" s="13" t="s">
        <v>4</v>
      </c>
      <c r="C47" s="20"/>
      <c r="D47" s="20"/>
      <c r="E47" s="20"/>
      <c r="F47" s="72">
        <f>SUM(F36:F46)</f>
        <v>1054000</v>
      </c>
      <c r="G47" s="72">
        <f>SUM(G36:G46)</f>
        <v>924816</v>
      </c>
      <c r="H47" s="72"/>
      <c r="I47" s="72">
        <f>SUM(I36:I46)</f>
        <v>29869</v>
      </c>
      <c r="J47" s="72">
        <f>SUM(J36:J46)</f>
        <v>9753</v>
      </c>
      <c r="K47" s="72">
        <f>SUM(K36:K46)</f>
        <v>39622</v>
      </c>
    </row>
    <row r="48" spans="1:11" ht="16.5">
      <c r="A48" s="28"/>
      <c r="B48" s="29"/>
      <c r="C48" s="30"/>
      <c r="D48" s="30"/>
      <c r="E48" s="30"/>
      <c r="F48" s="78"/>
      <c r="G48" s="79"/>
      <c r="H48" s="79"/>
      <c r="I48" s="74"/>
      <c r="J48" s="80"/>
      <c r="K48" s="74"/>
    </row>
    <row r="49" spans="1:11" ht="16.5">
      <c r="A49" s="28"/>
      <c r="B49" s="29"/>
      <c r="C49" s="30"/>
      <c r="D49" s="30"/>
      <c r="E49" s="30"/>
      <c r="F49" s="78"/>
      <c r="G49" s="79"/>
      <c r="H49" s="79"/>
      <c r="I49" s="74"/>
      <c r="J49" s="80"/>
      <c r="K49" s="74"/>
    </row>
    <row r="50" spans="1:11" ht="16.5">
      <c r="A50" s="28"/>
      <c r="B50" s="29" t="s">
        <v>11</v>
      </c>
      <c r="C50" s="30"/>
      <c r="D50" s="30"/>
      <c r="E50" s="30"/>
      <c r="F50" s="78"/>
      <c r="G50" s="79"/>
      <c r="H50" s="79"/>
      <c r="I50" s="76"/>
      <c r="J50" s="80"/>
      <c r="K50" s="76"/>
    </row>
    <row r="51" spans="1:11" ht="15.75">
      <c r="A51" s="15">
        <v>1</v>
      </c>
      <c r="B51" s="14" t="s">
        <v>12</v>
      </c>
      <c r="C51" s="16" t="s">
        <v>40</v>
      </c>
      <c r="D51" s="19">
        <v>110</v>
      </c>
      <c r="E51" s="16" t="s">
        <v>38</v>
      </c>
      <c r="F51" s="70">
        <v>175000</v>
      </c>
      <c r="G51" s="77">
        <v>121529</v>
      </c>
      <c r="H51" s="70">
        <f t="shared" ref="H51:H61" si="12">G51-I51</f>
        <v>116668</v>
      </c>
      <c r="I51" s="71">
        <f t="shared" ref="I51:I58" si="13">ROUND(F51/36,0)</f>
        <v>4861</v>
      </c>
      <c r="J51" s="69">
        <f t="shared" ref="J51:J61" si="14">ROUND(G51*13%*31/365,0)</f>
        <v>1342</v>
      </c>
      <c r="K51" s="69">
        <f t="shared" ref="K51:K58" si="15">SUM(I51:J51)</f>
        <v>6203</v>
      </c>
    </row>
    <row r="52" spans="1:11" ht="15.75">
      <c r="A52" s="15">
        <v>2</v>
      </c>
      <c r="B52" s="14" t="s">
        <v>12</v>
      </c>
      <c r="C52" s="16" t="s">
        <v>41</v>
      </c>
      <c r="D52" s="19">
        <v>111</v>
      </c>
      <c r="E52" s="16" t="s">
        <v>38</v>
      </c>
      <c r="F52" s="70">
        <v>165000</v>
      </c>
      <c r="G52" s="77">
        <v>114587</v>
      </c>
      <c r="H52" s="70">
        <f t="shared" si="12"/>
        <v>110004</v>
      </c>
      <c r="I52" s="71">
        <f t="shared" si="13"/>
        <v>4583</v>
      </c>
      <c r="J52" s="69">
        <f t="shared" si="14"/>
        <v>1265</v>
      </c>
      <c r="K52" s="69">
        <f t="shared" si="15"/>
        <v>5848</v>
      </c>
    </row>
    <row r="53" spans="1:11" ht="15.75">
      <c r="A53" s="15">
        <v>3</v>
      </c>
      <c r="B53" s="14" t="s">
        <v>11</v>
      </c>
      <c r="C53" s="16" t="s">
        <v>42</v>
      </c>
      <c r="D53" s="19">
        <v>112</v>
      </c>
      <c r="E53" s="16" t="s">
        <v>38</v>
      </c>
      <c r="F53" s="70">
        <v>125000</v>
      </c>
      <c r="G53" s="77">
        <v>86808</v>
      </c>
      <c r="H53" s="70">
        <f t="shared" si="12"/>
        <v>83336</v>
      </c>
      <c r="I53" s="71">
        <f t="shared" si="13"/>
        <v>3472</v>
      </c>
      <c r="J53" s="69">
        <f t="shared" si="14"/>
        <v>958</v>
      </c>
      <c r="K53" s="69">
        <f t="shared" si="15"/>
        <v>4430</v>
      </c>
    </row>
    <row r="54" spans="1:11" ht="15.75">
      <c r="A54" s="15">
        <v>4</v>
      </c>
      <c r="B54" s="14" t="s">
        <v>11</v>
      </c>
      <c r="C54" s="16" t="s">
        <v>43</v>
      </c>
      <c r="D54" s="19">
        <v>113</v>
      </c>
      <c r="E54" s="16" t="s">
        <v>38</v>
      </c>
      <c r="F54" s="70">
        <v>100000</v>
      </c>
      <c r="G54" s="77">
        <v>69442</v>
      </c>
      <c r="H54" s="70">
        <f t="shared" si="12"/>
        <v>66664</v>
      </c>
      <c r="I54" s="71">
        <f t="shared" si="13"/>
        <v>2778</v>
      </c>
      <c r="J54" s="69">
        <f t="shared" si="14"/>
        <v>767</v>
      </c>
      <c r="K54" s="69">
        <f t="shared" si="15"/>
        <v>3545</v>
      </c>
    </row>
    <row r="55" spans="1:11" ht="15.75">
      <c r="A55" s="15">
        <v>5</v>
      </c>
      <c r="B55" s="14" t="s">
        <v>11</v>
      </c>
      <c r="C55" s="16" t="s">
        <v>44</v>
      </c>
      <c r="D55" s="19">
        <v>114</v>
      </c>
      <c r="E55" s="16" t="s">
        <v>38</v>
      </c>
      <c r="F55" s="70">
        <v>40000</v>
      </c>
      <c r="G55" s="77">
        <v>20002</v>
      </c>
      <c r="H55" s="70">
        <f t="shared" si="12"/>
        <v>18184</v>
      </c>
      <c r="I55" s="71">
        <f>ROUND(F55/22,0)</f>
        <v>1818</v>
      </c>
      <c r="J55" s="69">
        <f t="shared" si="14"/>
        <v>221</v>
      </c>
      <c r="K55" s="69">
        <f t="shared" si="15"/>
        <v>2039</v>
      </c>
    </row>
    <row r="56" spans="1:11" ht="15.75">
      <c r="A56" s="15">
        <v>6</v>
      </c>
      <c r="B56" s="14" t="s">
        <v>11</v>
      </c>
      <c r="C56" s="16" t="s">
        <v>45</v>
      </c>
      <c r="D56" s="19">
        <v>116</v>
      </c>
      <c r="E56" s="16" t="s">
        <v>38</v>
      </c>
      <c r="F56" s="70">
        <v>125000</v>
      </c>
      <c r="G56" s="77">
        <v>86808</v>
      </c>
      <c r="H56" s="70">
        <f t="shared" si="12"/>
        <v>83336</v>
      </c>
      <c r="I56" s="71">
        <f>ROUND(F56/36,0)</f>
        <v>3472</v>
      </c>
      <c r="J56" s="69">
        <f t="shared" si="14"/>
        <v>958</v>
      </c>
      <c r="K56" s="69">
        <f>SUM(I56:J56)</f>
        <v>4430</v>
      </c>
    </row>
    <row r="57" spans="1:11" ht="15.75">
      <c r="A57" s="15">
        <v>7</v>
      </c>
      <c r="B57" s="14" t="s">
        <v>11</v>
      </c>
      <c r="C57" s="16" t="s">
        <v>47</v>
      </c>
      <c r="D57" s="19">
        <v>124</v>
      </c>
      <c r="E57" s="16" t="s">
        <v>38</v>
      </c>
      <c r="F57" s="70">
        <v>50000</v>
      </c>
      <c r="G57" s="77">
        <v>34721</v>
      </c>
      <c r="H57" s="70">
        <f t="shared" si="12"/>
        <v>33332</v>
      </c>
      <c r="I57" s="71">
        <f>ROUND(F57/36,0)</f>
        <v>1389</v>
      </c>
      <c r="J57" s="69">
        <f t="shared" si="14"/>
        <v>383</v>
      </c>
      <c r="K57" s="69">
        <f>SUM(I57:J57)</f>
        <v>1772</v>
      </c>
    </row>
    <row r="58" spans="1:11" ht="15.75">
      <c r="A58" s="15">
        <v>8</v>
      </c>
      <c r="B58" s="14" t="s">
        <v>13</v>
      </c>
      <c r="C58" s="16" t="s">
        <v>46</v>
      </c>
      <c r="D58" s="19">
        <v>117</v>
      </c>
      <c r="E58" s="16" t="s">
        <v>38</v>
      </c>
      <c r="F58" s="70">
        <v>100000</v>
      </c>
      <c r="G58" s="77">
        <v>69442</v>
      </c>
      <c r="H58" s="70">
        <f t="shared" si="12"/>
        <v>66664</v>
      </c>
      <c r="I58" s="71">
        <f t="shared" si="13"/>
        <v>2778</v>
      </c>
      <c r="J58" s="69">
        <f t="shared" si="14"/>
        <v>767</v>
      </c>
      <c r="K58" s="69">
        <f t="shared" si="15"/>
        <v>3545</v>
      </c>
    </row>
    <row r="59" spans="1:11" ht="15.75">
      <c r="A59" s="15">
        <v>9</v>
      </c>
      <c r="B59" s="14" t="s">
        <v>73</v>
      </c>
      <c r="C59" s="16" t="s">
        <v>74</v>
      </c>
      <c r="D59" s="19">
        <v>203</v>
      </c>
      <c r="E59" s="16" t="s">
        <v>38</v>
      </c>
      <c r="F59" s="70">
        <v>95000</v>
      </c>
      <c r="G59" s="77">
        <v>76527</v>
      </c>
      <c r="H59" s="70">
        <f t="shared" si="12"/>
        <v>73888</v>
      </c>
      <c r="I59" s="71">
        <f>ROUND(F59/36,0)</f>
        <v>2639</v>
      </c>
      <c r="J59" s="69">
        <f t="shared" si="14"/>
        <v>845</v>
      </c>
      <c r="K59" s="69">
        <f>SUM(I59:J59)</f>
        <v>3484</v>
      </c>
    </row>
    <row r="60" spans="1:11" ht="15.75">
      <c r="A60" s="15">
        <v>10</v>
      </c>
      <c r="B60" s="14" t="s">
        <v>73</v>
      </c>
      <c r="C60" s="16" t="s">
        <v>214</v>
      </c>
      <c r="D60" s="19">
        <v>341</v>
      </c>
      <c r="E60" s="16" t="s">
        <v>38</v>
      </c>
      <c r="F60" s="70">
        <v>110000</v>
      </c>
      <c r="G60" s="77">
        <v>106943</v>
      </c>
      <c r="H60" s="70">
        <f t="shared" si="12"/>
        <v>103886</v>
      </c>
      <c r="I60" s="71">
        <v>3057</v>
      </c>
      <c r="J60" s="69">
        <f t="shared" si="14"/>
        <v>1181</v>
      </c>
      <c r="K60" s="69">
        <f>SUM(I60:J60)</f>
        <v>4238</v>
      </c>
    </row>
    <row r="61" spans="1:11" ht="15.75">
      <c r="A61" s="15">
        <v>11</v>
      </c>
      <c r="B61" s="14" t="s">
        <v>73</v>
      </c>
      <c r="C61" s="16" t="s">
        <v>96</v>
      </c>
      <c r="D61" s="19">
        <v>221</v>
      </c>
      <c r="E61" s="16" t="s">
        <v>38</v>
      </c>
      <c r="F61" s="70">
        <v>100000</v>
      </c>
      <c r="G61" s="77">
        <v>83332</v>
      </c>
      <c r="H61" s="70">
        <f t="shared" si="12"/>
        <v>80554</v>
      </c>
      <c r="I61" s="71">
        <f>ROUND(F61/36,0)</f>
        <v>2778</v>
      </c>
      <c r="J61" s="69">
        <f t="shared" si="14"/>
        <v>920</v>
      </c>
      <c r="K61" s="69">
        <f>SUM(I61:J61)</f>
        <v>3698</v>
      </c>
    </row>
    <row r="62" spans="1:11" ht="16.5">
      <c r="A62" s="15"/>
      <c r="B62" s="13" t="s">
        <v>4</v>
      </c>
      <c r="C62" s="20"/>
      <c r="D62" s="20"/>
      <c r="E62" s="20"/>
      <c r="F62" s="72">
        <f>SUM(F51:F61)</f>
        <v>1185000</v>
      </c>
      <c r="G62" s="72">
        <f>SUM(G51:G61)</f>
        <v>870141</v>
      </c>
      <c r="H62" s="72"/>
      <c r="I62" s="72">
        <f>SUM(I51:I61)</f>
        <v>33625</v>
      </c>
      <c r="J62" s="72">
        <f t="shared" ref="J62" si="16">SUM(J51:J61)</f>
        <v>9607</v>
      </c>
      <c r="K62" s="72">
        <f>SUM(K51:K61)</f>
        <v>43232</v>
      </c>
    </row>
    <row r="63" spans="1:11" ht="16.5">
      <c r="A63" s="28"/>
      <c r="B63" s="29"/>
      <c r="C63" s="30"/>
      <c r="D63" s="30"/>
      <c r="E63" s="30"/>
      <c r="F63" s="78"/>
      <c r="G63" s="79"/>
      <c r="H63" s="79"/>
      <c r="I63" s="74"/>
      <c r="J63" s="80"/>
      <c r="K63" s="74"/>
    </row>
    <row r="64" spans="1:11" ht="16.5">
      <c r="A64" s="28"/>
      <c r="B64" s="29"/>
      <c r="C64" s="30"/>
      <c r="D64" s="30"/>
      <c r="E64" s="30"/>
      <c r="F64" s="78"/>
      <c r="G64" s="79"/>
      <c r="H64" s="79"/>
      <c r="I64" s="74"/>
      <c r="J64" s="80"/>
      <c r="K64" s="74"/>
    </row>
    <row r="65" spans="1:11" ht="16.5">
      <c r="A65" s="28"/>
      <c r="B65" s="29" t="s">
        <v>14</v>
      </c>
      <c r="C65" s="30"/>
      <c r="D65" s="30"/>
      <c r="E65" s="30"/>
      <c r="F65" s="78"/>
      <c r="G65" s="79"/>
      <c r="H65" s="79"/>
      <c r="I65" s="76"/>
      <c r="J65" s="94"/>
      <c r="K65" s="76"/>
    </row>
    <row r="66" spans="1:11" ht="15.75">
      <c r="A66" s="15">
        <v>1</v>
      </c>
      <c r="B66" s="14" t="s">
        <v>14</v>
      </c>
      <c r="C66" s="16" t="s">
        <v>48</v>
      </c>
      <c r="D66" s="17">
        <v>138</v>
      </c>
      <c r="E66" s="16" t="s">
        <v>38</v>
      </c>
      <c r="F66" s="70">
        <v>100000</v>
      </c>
      <c r="G66" s="77">
        <v>72220</v>
      </c>
      <c r="H66" s="70">
        <f t="shared" ref="H66:H78" si="17">G66-I66</f>
        <v>69442</v>
      </c>
      <c r="I66" s="71">
        <f t="shared" ref="I66:I72" si="18">ROUND(F66/36,0)</f>
        <v>2778</v>
      </c>
      <c r="J66" s="69">
        <f t="shared" ref="J66:J72" si="19">ROUND(G66*13%*31/365,0)</f>
        <v>797</v>
      </c>
      <c r="K66" s="69">
        <f t="shared" ref="K66:K77" si="20">SUM(I66:J66)</f>
        <v>3575</v>
      </c>
    </row>
    <row r="67" spans="1:11" ht="15.75">
      <c r="A67" s="15">
        <v>2</v>
      </c>
      <c r="B67" s="14" t="s">
        <v>14</v>
      </c>
      <c r="C67" s="16" t="s">
        <v>59</v>
      </c>
      <c r="D67" s="17">
        <v>152</v>
      </c>
      <c r="E67" s="16" t="s">
        <v>38</v>
      </c>
      <c r="F67" s="70">
        <v>55000</v>
      </c>
      <c r="G67" s="77">
        <v>41248</v>
      </c>
      <c r="H67" s="70">
        <f t="shared" si="17"/>
        <v>39720</v>
      </c>
      <c r="I67" s="71">
        <f t="shared" si="18"/>
        <v>1528</v>
      </c>
      <c r="J67" s="69">
        <f t="shared" si="19"/>
        <v>455</v>
      </c>
      <c r="K67" s="69">
        <f t="shared" si="20"/>
        <v>1983</v>
      </c>
    </row>
    <row r="68" spans="1:11" ht="15.75">
      <c r="A68" s="27">
        <v>3</v>
      </c>
      <c r="B68" s="14" t="s">
        <v>15</v>
      </c>
      <c r="C68" s="16" t="s">
        <v>49</v>
      </c>
      <c r="D68" s="17">
        <v>175</v>
      </c>
      <c r="E68" s="16" t="s">
        <v>38</v>
      </c>
      <c r="F68" s="70">
        <v>75000</v>
      </c>
      <c r="G68" s="77">
        <v>58336</v>
      </c>
      <c r="H68" s="70">
        <f t="shared" si="17"/>
        <v>56253</v>
      </c>
      <c r="I68" s="71">
        <f t="shared" si="18"/>
        <v>2083</v>
      </c>
      <c r="J68" s="69">
        <f t="shared" si="19"/>
        <v>644</v>
      </c>
      <c r="K68" s="69">
        <f t="shared" si="20"/>
        <v>2727</v>
      </c>
    </row>
    <row r="69" spans="1:11" ht="15.75">
      <c r="A69" s="15">
        <v>4</v>
      </c>
      <c r="B69" s="14" t="s">
        <v>15</v>
      </c>
      <c r="C69" s="16" t="s">
        <v>51</v>
      </c>
      <c r="D69" s="17">
        <v>177</v>
      </c>
      <c r="E69" s="16" t="s">
        <v>38</v>
      </c>
      <c r="F69" s="70">
        <v>70000</v>
      </c>
      <c r="G69" s="77">
        <v>54448</v>
      </c>
      <c r="H69" s="70">
        <f t="shared" si="17"/>
        <v>52504</v>
      </c>
      <c r="I69" s="71">
        <f t="shared" si="18"/>
        <v>1944</v>
      </c>
      <c r="J69" s="69">
        <f t="shared" si="19"/>
        <v>601</v>
      </c>
      <c r="K69" s="69">
        <f t="shared" si="20"/>
        <v>2545</v>
      </c>
    </row>
    <row r="70" spans="1:11" ht="15.75">
      <c r="A70" s="15">
        <v>5</v>
      </c>
      <c r="B70" s="14" t="s">
        <v>15</v>
      </c>
      <c r="C70" s="16" t="s">
        <v>52</v>
      </c>
      <c r="D70" s="17">
        <v>178</v>
      </c>
      <c r="E70" s="16" t="s">
        <v>38</v>
      </c>
      <c r="F70" s="70">
        <v>95000</v>
      </c>
      <c r="G70" s="77">
        <v>73888</v>
      </c>
      <c r="H70" s="70">
        <f t="shared" si="17"/>
        <v>71249</v>
      </c>
      <c r="I70" s="71">
        <f t="shared" si="18"/>
        <v>2639</v>
      </c>
      <c r="J70" s="69">
        <f t="shared" si="19"/>
        <v>816</v>
      </c>
      <c r="K70" s="69">
        <f t="shared" si="20"/>
        <v>3455</v>
      </c>
    </row>
    <row r="71" spans="1:11" ht="15.75">
      <c r="A71" s="15">
        <v>7</v>
      </c>
      <c r="B71" s="14" t="s">
        <v>97</v>
      </c>
      <c r="C71" s="16" t="s">
        <v>99</v>
      </c>
      <c r="D71" s="17">
        <v>206</v>
      </c>
      <c r="E71" s="16" t="s">
        <v>38</v>
      </c>
      <c r="F71" s="70">
        <v>130000</v>
      </c>
      <c r="G71" s="77">
        <v>108334</v>
      </c>
      <c r="H71" s="70">
        <f t="shared" si="17"/>
        <v>104723</v>
      </c>
      <c r="I71" s="71">
        <f t="shared" si="18"/>
        <v>3611</v>
      </c>
      <c r="J71" s="69">
        <f t="shared" si="19"/>
        <v>1196</v>
      </c>
      <c r="K71" s="69">
        <f t="shared" si="20"/>
        <v>4807</v>
      </c>
    </row>
    <row r="72" spans="1:11" ht="15.75">
      <c r="A72" s="15">
        <v>8</v>
      </c>
      <c r="B72" s="14" t="s">
        <v>97</v>
      </c>
      <c r="C72" s="16" t="s">
        <v>173</v>
      </c>
      <c r="D72" s="17">
        <v>298</v>
      </c>
      <c r="E72" s="16" t="s">
        <v>38</v>
      </c>
      <c r="F72" s="70">
        <v>190000</v>
      </c>
      <c r="G72" s="77">
        <v>174166</v>
      </c>
      <c r="H72" s="70">
        <f t="shared" si="17"/>
        <v>168888</v>
      </c>
      <c r="I72" s="71">
        <f t="shared" si="18"/>
        <v>5278</v>
      </c>
      <c r="J72" s="69">
        <f t="shared" si="19"/>
        <v>1923</v>
      </c>
      <c r="K72" s="69">
        <f t="shared" si="20"/>
        <v>7201</v>
      </c>
    </row>
    <row r="73" spans="1:11" ht="15.75">
      <c r="A73" s="15"/>
      <c r="B73" s="14" t="s">
        <v>97</v>
      </c>
      <c r="C73" s="16" t="s">
        <v>231</v>
      </c>
      <c r="D73" s="17">
        <v>356</v>
      </c>
      <c r="E73" s="16" t="s">
        <v>38</v>
      </c>
      <c r="F73" s="70">
        <v>99000</v>
      </c>
      <c r="G73" s="77">
        <v>99000</v>
      </c>
      <c r="H73" s="70">
        <f t="shared" si="17"/>
        <v>96088</v>
      </c>
      <c r="I73" s="71">
        <f>ROUND(F73/34,0)</f>
        <v>2912</v>
      </c>
      <c r="J73" s="69">
        <f>ROUND(G73*13%*15/365,0)</f>
        <v>529</v>
      </c>
      <c r="K73" s="69">
        <f t="shared" si="20"/>
        <v>3441</v>
      </c>
    </row>
    <row r="74" spans="1:11" ht="15.75">
      <c r="A74" s="27">
        <v>9</v>
      </c>
      <c r="B74" s="14" t="s">
        <v>117</v>
      </c>
      <c r="C74" s="16" t="s">
        <v>118</v>
      </c>
      <c r="D74" s="17">
        <v>242</v>
      </c>
      <c r="E74" s="16" t="s">
        <v>38</v>
      </c>
      <c r="F74" s="70">
        <v>85000</v>
      </c>
      <c r="G74" s="77">
        <v>73195</v>
      </c>
      <c r="H74" s="70">
        <f t="shared" si="17"/>
        <v>70834</v>
      </c>
      <c r="I74" s="71">
        <f>ROUND(F74/36,0)</f>
        <v>2361</v>
      </c>
      <c r="J74" s="69">
        <f>ROUND(G74*13%*31/365,0)</f>
        <v>808</v>
      </c>
      <c r="K74" s="69">
        <f t="shared" si="20"/>
        <v>3169</v>
      </c>
    </row>
    <row r="75" spans="1:11" ht="15.75">
      <c r="A75" s="15">
        <v>10</v>
      </c>
      <c r="B75" s="14" t="s">
        <v>117</v>
      </c>
      <c r="C75" s="16" t="s">
        <v>119</v>
      </c>
      <c r="D75" s="17">
        <v>243</v>
      </c>
      <c r="E75" s="16" t="s">
        <v>38</v>
      </c>
      <c r="F75" s="70">
        <v>100000</v>
      </c>
      <c r="G75" s="77">
        <v>86110</v>
      </c>
      <c r="H75" s="70">
        <f t="shared" si="17"/>
        <v>83332</v>
      </c>
      <c r="I75" s="71">
        <f>ROUND(F75/36,0)</f>
        <v>2778</v>
      </c>
      <c r="J75" s="69">
        <f>ROUND(G75*13%*31/365,0)</f>
        <v>951</v>
      </c>
      <c r="K75" s="69">
        <f t="shared" si="20"/>
        <v>3729</v>
      </c>
    </row>
    <row r="76" spans="1:11" ht="15.75">
      <c r="A76" s="15">
        <v>11</v>
      </c>
      <c r="B76" s="14" t="s">
        <v>117</v>
      </c>
      <c r="C76" s="16" t="s">
        <v>186</v>
      </c>
      <c r="D76" s="17">
        <v>307</v>
      </c>
      <c r="E76" s="16" t="s">
        <v>38</v>
      </c>
      <c r="F76" s="70">
        <v>190000</v>
      </c>
      <c r="G76" s="77">
        <v>174166</v>
      </c>
      <c r="H76" s="70">
        <f t="shared" si="17"/>
        <v>168888</v>
      </c>
      <c r="I76" s="71">
        <f>ROUND(F76/36,0)</f>
        <v>5278</v>
      </c>
      <c r="J76" s="69">
        <f>ROUND(G76*13%*31/365,0)</f>
        <v>1923</v>
      </c>
      <c r="K76" s="69">
        <f t="shared" si="20"/>
        <v>7201</v>
      </c>
    </row>
    <row r="77" spans="1:11" ht="15.75">
      <c r="A77" s="27">
        <v>12</v>
      </c>
      <c r="B77" s="14" t="s">
        <v>130</v>
      </c>
      <c r="C77" s="16" t="s">
        <v>131</v>
      </c>
      <c r="D77" s="17">
        <v>249</v>
      </c>
      <c r="E77" s="16" t="s">
        <v>38</v>
      </c>
      <c r="F77" s="70">
        <v>150000</v>
      </c>
      <c r="G77" s="70">
        <v>129165</v>
      </c>
      <c r="H77" s="70">
        <f t="shared" si="17"/>
        <v>124998</v>
      </c>
      <c r="I77" s="71">
        <f>ROUND(F77/36,0)</f>
        <v>4167</v>
      </c>
      <c r="J77" s="69">
        <f>ROUND(G77*13%*31/365,0)</f>
        <v>1426</v>
      </c>
      <c r="K77" s="69">
        <f t="shared" si="20"/>
        <v>5593</v>
      </c>
    </row>
    <row r="78" spans="1:11" ht="15.75">
      <c r="A78" s="15">
        <v>13</v>
      </c>
      <c r="B78" s="14" t="s">
        <v>130</v>
      </c>
      <c r="C78" s="16" t="s">
        <v>197</v>
      </c>
      <c r="D78" s="17">
        <v>319</v>
      </c>
      <c r="E78" s="16" t="s">
        <v>38</v>
      </c>
      <c r="F78" s="70">
        <v>140000</v>
      </c>
      <c r="G78" s="70">
        <v>128333</v>
      </c>
      <c r="H78" s="70">
        <f t="shared" si="17"/>
        <v>124444</v>
      </c>
      <c r="I78" s="71">
        <f>ROUND(F78/36,0)</f>
        <v>3889</v>
      </c>
      <c r="J78" s="69">
        <f>ROUND(G78*13%*31/365,0)</f>
        <v>1417</v>
      </c>
      <c r="K78" s="69">
        <f t="shared" ref="K78" si="21">SUM(I78:J78)</f>
        <v>5306</v>
      </c>
    </row>
    <row r="79" spans="1:11" ht="16.5">
      <c r="A79" s="14"/>
      <c r="B79" s="13" t="s">
        <v>4</v>
      </c>
      <c r="C79" s="20"/>
      <c r="D79" s="20"/>
      <c r="E79" s="20"/>
      <c r="F79" s="72">
        <f>SUM(F66:F78)</f>
        <v>1479000</v>
      </c>
      <c r="G79" s="72">
        <f>SUM(G66:G78)</f>
        <v>1272609</v>
      </c>
      <c r="H79" s="72"/>
      <c r="I79" s="72">
        <f>SUM(I66:I78)</f>
        <v>41246</v>
      </c>
      <c r="J79" s="72">
        <f>SUM(J66:J78)</f>
        <v>13486</v>
      </c>
      <c r="K79" s="72">
        <f>SUM(K66:K78)</f>
        <v>54732</v>
      </c>
    </row>
    <row r="80" spans="1:11" ht="16.5">
      <c r="A80" s="34"/>
      <c r="B80" s="29"/>
      <c r="C80" s="30"/>
      <c r="D80" s="30"/>
      <c r="E80" s="30"/>
      <c r="F80" s="78"/>
      <c r="G80" s="79"/>
      <c r="H80" s="79"/>
      <c r="I80" s="74"/>
      <c r="J80" s="80"/>
      <c r="K80" s="74"/>
    </row>
    <row r="81" spans="1:11" ht="16.5">
      <c r="A81" s="34"/>
      <c r="B81" s="29"/>
      <c r="C81" s="30"/>
      <c r="D81" s="30"/>
      <c r="E81" s="30"/>
      <c r="F81" s="78"/>
      <c r="G81" s="79"/>
      <c r="H81" s="79"/>
      <c r="I81" s="74"/>
      <c r="J81" s="80"/>
      <c r="K81" s="74"/>
    </row>
    <row r="82" spans="1:11" ht="16.5">
      <c r="A82" s="34"/>
      <c r="B82" s="29" t="s">
        <v>16</v>
      </c>
      <c r="C82" s="30"/>
      <c r="D82" s="30"/>
      <c r="E82" s="30"/>
      <c r="F82" s="78"/>
      <c r="G82" s="79"/>
      <c r="H82" s="79"/>
      <c r="I82" s="74"/>
      <c r="J82" s="80"/>
      <c r="K82" s="74"/>
    </row>
    <row r="83" spans="1:11" ht="15.75">
      <c r="A83" s="14">
        <v>1</v>
      </c>
      <c r="B83" s="14" t="s">
        <v>17</v>
      </c>
      <c r="C83" s="16" t="s">
        <v>69</v>
      </c>
      <c r="D83" s="17">
        <v>142</v>
      </c>
      <c r="E83" s="16" t="s">
        <v>38</v>
      </c>
      <c r="F83" s="70">
        <v>140000</v>
      </c>
      <c r="G83" s="77">
        <v>104999</v>
      </c>
      <c r="H83" s="70">
        <f t="shared" ref="H83:H95" si="22">G83-I83</f>
        <v>101110</v>
      </c>
      <c r="I83" s="71">
        <f t="shared" ref="I83:I95" si="23">ROUND(F83/36,0)</f>
        <v>3889</v>
      </c>
      <c r="J83" s="69">
        <f t="shared" ref="J83:J95" si="24">ROUND(G83*13%*31/365,0)</f>
        <v>1159</v>
      </c>
      <c r="K83" s="69">
        <f t="shared" ref="K83:K95" si="25">SUM(I83:J83)</f>
        <v>5048</v>
      </c>
    </row>
    <row r="84" spans="1:11" ht="15.75">
      <c r="A84" s="14">
        <v>2</v>
      </c>
      <c r="B84" s="14" t="s">
        <v>17</v>
      </c>
      <c r="C84" s="16" t="s">
        <v>174</v>
      </c>
      <c r="D84" s="17">
        <v>299</v>
      </c>
      <c r="E84" s="16" t="s">
        <v>38</v>
      </c>
      <c r="F84" s="70">
        <v>200000</v>
      </c>
      <c r="G84" s="77">
        <v>182858</v>
      </c>
      <c r="H84" s="70">
        <f t="shared" si="22"/>
        <v>177144</v>
      </c>
      <c r="I84" s="71">
        <f>ROUND(F84/35,0)</f>
        <v>5714</v>
      </c>
      <c r="J84" s="69">
        <f t="shared" si="24"/>
        <v>2019</v>
      </c>
      <c r="K84" s="69">
        <f t="shared" si="25"/>
        <v>7733</v>
      </c>
    </row>
    <row r="85" spans="1:11" ht="15.75">
      <c r="A85" s="14">
        <v>3</v>
      </c>
      <c r="B85" s="14" t="s">
        <v>187</v>
      </c>
      <c r="C85" s="16" t="s">
        <v>188</v>
      </c>
      <c r="D85" s="17">
        <v>312</v>
      </c>
      <c r="E85" s="16" t="s">
        <v>38</v>
      </c>
      <c r="F85" s="70">
        <v>135000</v>
      </c>
      <c r="G85" s="77">
        <v>123750</v>
      </c>
      <c r="H85" s="70">
        <f t="shared" si="22"/>
        <v>120000</v>
      </c>
      <c r="I85" s="71">
        <f>ROUND(F85/36,0)</f>
        <v>3750</v>
      </c>
      <c r="J85" s="69">
        <f t="shared" si="24"/>
        <v>1366</v>
      </c>
      <c r="K85" s="69">
        <f t="shared" si="25"/>
        <v>5116</v>
      </c>
    </row>
    <row r="86" spans="1:11" ht="15.75">
      <c r="A86" s="14">
        <v>4</v>
      </c>
      <c r="B86" s="14" t="s">
        <v>187</v>
      </c>
      <c r="C86" s="16" t="s">
        <v>212</v>
      </c>
      <c r="D86" s="17">
        <v>331</v>
      </c>
      <c r="E86" s="16" t="s">
        <v>38</v>
      </c>
      <c r="F86" s="70">
        <v>120000</v>
      </c>
      <c r="G86" s="77">
        <v>116667</v>
      </c>
      <c r="H86" s="70">
        <f t="shared" si="22"/>
        <v>113334</v>
      </c>
      <c r="I86" s="71">
        <v>3333</v>
      </c>
      <c r="J86" s="69">
        <f t="shared" si="24"/>
        <v>1288</v>
      </c>
      <c r="K86" s="69">
        <f t="shared" si="25"/>
        <v>4621</v>
      </c>
    </row>
    <row r="87" spans="1:11" ht="15.75">
      <c r="A87" s="14">
        <v>5</v>
      </c>
      <c r="B87" s="14" t="s">
        <v>62</v>
      </c>
      <c r="C87" s="16" t="s">
        <v>61</v>
      </c>
      <c r="D87" s="17">
        <v>188</v>
      </c>
      <c r="E87" s="16" t="s">
        <v>38</v>
      </c>
      <c r="F87" s="70">
        <v>100000</v>
      </c>
      <c r="G87" s="77">
        <v>80554</v>
      </c>
      <c r="H87" s="70">
        <f t="shared" si="22"/>
        <v>77776</v>
      </c>
      <c r="I87" s="71">
        <f t="shared" si="23"/>
        <v>2778</v>
      </c>
      <c r="J87" s="69">
        <f t="shared" si="24"/>
        <v>889</v>
      </c>
      <c r="K87" s="69">
        <f t="shared" si="25"/>
        <v>3667</v>
      </c>
    </row>
    <row r="88" spans="1:11" ht="15.75">
      <c r="A88" s="14">
        <v>6</v>
      </c>
      <c r="B88" s="14" t="s">
        <v>62</v>
      </c>
      <c r="C88" s="16" t="s">
        <v>63</v>
      </c>
      <c r="D88" s="17">
        <v>189</v>
      </c>
      <c r="E88" s="16" t="s">
        <v>38</v>
      </c>
      <c r="F88" s="70">
        <v>100000</v>
      </c>
      <c r="G88" s="77">
        <v>80554</v>
      </c>
      <c r="H88" s="70">
        <f t="shared" si="22"/>
        <v>77776</v>
      </c>
      <c r="I88" s="71">
        <f t="shared" si="23"/>
        <v>2778</v>
      </c>
      <c r="J88" s="69">
        <f t="shared" si="24"/>
        <v>889</v>
      </c>
      <c r="K88" s="69">
        <f t="shared" si="25"/>
        <v>3667</v>
      </c>
    </row>
    <row r="89" spans="1:11" ht="15.75">
      <c r="A89" s="14">
        <v>7</v>
      </c>
      <c r="B89" s="14" t="s">
        <v>62</v>
      </c>
      <c r="C89" s="16" t="s">
        <v>64</v>
      </c>
      <c r="D89" s="17">
        <v>193</v>
      </c>
      <c r="E89" s="16" t="s">
        <v>38</v>
      </c>
      <c r="F89" s="70">
        <v>40000</v>
      </c>
      <c r="G89" s="77">
        <v>32223</v>
      </c>
      <c r="H89" s="70">
        <f t="shared" si="22"/>
        <v>31112</v>
      </c>
      <c r="I89" s="71">
        <f t="shared" si="23"/>
        <v>1111</v>
      </c>
      <c r="J89" s="69">
        <f t="shared" si="24"/>
        <v>356</v>
      </c>
      <c r="K89" s="69">
        <f t="shared" si="25"/>
        <v>1467</v>
      </c>
    </row>
    <row r="90" spans="1:11" ht="15.75">
      <c r="A90" s="14">
        <v>8</v>
      </c>
      <c r="B90" s="14" t="s">
        <v>62</v>
      </c>
      <c r="C90" s="16" t="s">
        <v>206</v>
      </c>
      <c r="D90" s="17">
        <v>324</v>
      </c>
      <c r="E90" s="16" t="s">
        <v>38</v>
      </c>
      <c r="F90" s="70">
        <v>110000</v>
      </c>
      <c r="G90" s="77">
        <v>103888</v>
      </c>
      <c r="H90" s="70">
        <f t="shared" si="22"/>
        <v>100832</v>
      </c>
      <c r="I90" s="71">
        <f t="shared" si="23"/>
        <v>3056</v>
      </c>
      <c r="J90" s="69">
        <f t="shared" si="24"/>
        <v>1147</v>
      </c>
      <c r="K90" s="69">
        <f t="shared" si="25"/>
        <v>4203</v>
      </c>
    </row>
    <row r="91" spans="1:11" ht="15.75">
      <c r="A91" s="14">
        <v>9</v>
      </c>
      <c r="B91" s="14" t="s">
        <v>62</v>
      </c>
      <c r="C91" s="16" t="s">
        <v>65</v>
      </c>
      <c r="D91" s="17">
        <v>194</v>
      </c>
      <c r="E91" s="16" t="s">
        <v>38</v>
      </c>
      <c r="F91" s="70">
        <v>60000</v>
      </c>
      <c r="G91" s="77">
        <v>48331</v>
      </c>
      <c r="H91" s="70">
        <f t="shared" si="22"/>
        <v>46664</v>
      </c>
      <c r="I91" s="71">
        <f t="shared" si="23"/>
        <v>1667</v>
      </c>
      <c r="J91" s="69">
        <f t="shared" si="24"/>
        <v>534</v>
      </c>
      <c r="K91" s="69">
        <f t="shared" si="25"/>
        <v>2201</v>
      </c>
    </row>
    <row r="92" spans="1:11" ht="15.75">
      <c r="A92" s="14">
        <v>10</v>
      </c>
      <c r="B92" s="14" t="s">
        <v>66</v>
      </c>
      <c r="C92" s="16" t="s">
        <v>67</v>
      </c>
      <c r="D92" s="17">
        <v>195</v>
      </c>
      <c r="E92" s="16" t="s">
        <v>38</v>
      </c>
      <c r="F92" s="70">
        <v>100000</v>
      </c>
      <c r="G92" s="77">
        <v>72000</v>
      </c>
      <c r="H92" s="70">
        <f t="shared" si="22"/>
        <v>68000</v>
      </c>
      <c r="I92" s="71">
        <f>ROUND(F92/25,0)</f>
        <v>4000</v>
      </c>
      <c r="J92" s="69">
        <f t="shared" si="24"/>
        <v>795</v>
      </c>
      <c r="K92" s="69">
        <f t="shared" si="25"/>
        <v>4795</v>
      </c>
    </row>
    <row r="93" spans="1:11" ht="15.75">
      <c r="A93" s="14">
        <v>11</v>
      </c>
      <c r="B93" s="14" t="s">
        <v>66</v>
      </c>
      <c r="C93" s="16" t="s">
        <v>68</v>
      </c>
      <c r="D93" s="17">
        <v>196</v>
      </c>
      <c r="E93" s="16" t="s">
        <v>38</v>
      </c>
      <c r="F93" s="70">
        <v>45000</v>
      </c>
      <c r="G93" s="77">
        <v>36250</v>
      </c>
      <c r="H93" s="70">
        <f t="shared" si="22"/>
        <v>35000</v>
      </c>
      <c r="I93" s="71">
        <f t="shared" si="23"/>
        <v>1250</v>
      </c>
      <c r="J93" s="69">
        <f t="shared" si="24"/>
        <v>400</v>
      </c>
      <c r="K93" s="69">
        <f t="shared" si="25"/>
        <v>1650</v>
      </c>
    </row>
    <row r="94" spans="1:11" ht="15.75">
      <c r="A94" s="14">
        <v>12</v>
      </c>
      <c r="B94" s="14" t="s">
        <v>66</v>
      </c>
      <c r="C94" s="16" t="s">
        <v>189</v>
      </c>
      <c r="D94" s="17">
        <v>313</v>
      </c>
      <c r="E94" s="16" t="s">
        <v>38</v>
      </c>
      <c r="F94" s="70">
        <v>195000</v>
      </c>
      <c r="G94" s="77">
        <v>178749</v>
      </c>
      <c r="H94" s="70">
        <f t="shared" si="22"/>
        <v>173332</v>
      </c>
      <c r="I94" s="71">
        <f t="shared" si="23"/>
        <v>5417</v>
      </c>
      <c r="J94" s="69">
        <f t="shared" si="24"/>
        <v>1974</v>
      </c>
      <c r="K94" s="69">
        <f t="shared" si="25"/>
        <v>7391</v>
      </c>
    </row>
    <row r="95" spans="1:11" ht="15.75">
      <c r="A95" s="14">
        <v>13</v>
      </c>
      <c r="B95" s="14" t="s">
        <v>100</v>
      </c>
      <c r="C95" s="16" t="s">
        <v>101</v>
      </c>
      <c r="D95" s="17">
        <v>214</v>
      </c>
      <c r="E95" s="16" t="s">
        <v>38</v>
      </c>
      <c r="F95" s="70">
        <v>100000</v>
      </c>
      <c r="G95" s="77">
        <v>83332</v>
      </c>
      <c r="H95" s="70">
        <f t="shared" si="22"/>
        <v>80554</v>
      </c>
      <c r="I95" s="71">
        <f t="shared" si="23"/>
        <v>2778</v>
      </c>
      <c r="J95" s="69">
        <f t="shared" si="24"/>
        <v>920</v>
      </c>
      <c r="K95" s="69">
        <f t="shared" si="25"/>
        <v>3698</v>
      </c>
    </row>
    <row r="96" spans="1:11" ht="16.5">
      <c r="A96" s="27"/>
      <c r="B96" s="13" t="s">
        <v>4</v>
      </c>
      <c r="C96" s="20"/>
      <c r="D96" s="20"/>
      <c r="E96" s="20"/>
      <c r="F96" s="72">
        <f>SUM(F83:F95)</f>
        <v>1445000</v>
      </c>
      <c r="G96" s="72">
        <f>SUM(G83:G95)</f>
        <v>1244155</v>
      </c>
      <c r="H96" s="72"/>
      <c r="I96" s="72">
        <f>SUM(I83:I95)</f>
        <v>41521</v>
      </c>
      <c r="J96" s="72">
        <f t="shared" ref="J96" si="26">SUM(J83:J95)</f>
        <v>13736</v>
      </c>
      <c r="K96" s="72">
        <f>SUM(K83:K95)</f>
        <v>55257</v>
      </c>
    </row>
    <row r="97" spans="1:12" ht="16.5">
      <c r="A97" s="37"/>
      <c r="B97" s="29"/>
      <c r="C97" s="30"/>
      <c r="D97" s="30"/>
      <c r="E97" s="30"/>
      <c r="F97" s="78"/>
      <c r="G97" s="79"/>
      <c r="H97" s="79"/>
      <c r="I97" s="74"/>
      <c r="J97" s="80"/>
      <c r="K97" s="74"/>
    </row>
    <row r="98" spans="1:12" ht="16.5">
      <c r="A98" s="37"/>
      <c r="B98" s="29"/>
      <c r="C98" s="30"/>
      <c r="D98" s="30"/>
      <c r="E98" s="30"/>
      <c r="F98" s="78"/>
      <c r="G98" s="79"/>
      <c r="H98" s="79"/>
      <c r="I98" s="74"/>
      <c r="J98" s="80"/>
      <c r="K98" s="74"/>
    </row>
    <row r="99" spans="1:12" ht="16.5">
      <c r="A99" s="37"/>
      <c r="B99" s="29" t="s">
        <v>18</v>
      </c>
      <c r="C99" s="30"/>
      <c r="D99" s="30"/>
      <c r="E99" s="30"/>
      <c r="F99" s="78"/>
      <c r="G99" s="79"/>
      <c r="H99" s="79"/>
      <c r="I99" s="76"/>
      <c r="J99" s="80"/>
      <c r="K99" s="76"/>
    </row>
    <row r="100" spans="1:12" ht="15.75">
      <c r="A100" s="27">
        <v>1</v>
      </c>
      <c r="B100" s="14" t="s">
        <v>19</v>
      </c>
      <c r="C100" s="16" t="s">
        <v>60</v>
      </c>
      <c r="D100" s="17">
        <v>153</v>
      </c>
      <c r="E100" s="16" t="s">
        <v>38</v>
      </c>
      <c r="F100" s="77">
        <v>55000</v>
      </c>
      <c r="G100" s="77">
        <v>30250</v>
      </c>
      <c r="H100" s="70">
        <f t="shared" ref="H100:H107" si="27">G100-I100</f>
        <v>27500</v>
      </c>
      <c r="I100" s="71">
        <f>ROUND(F100/20,0)</f>
        <v>2750</v>
      </c>
      <c r="J100" s="69">
        <f t="shared" ref="J100:J107" si="28">ROUND(G100*13%*31/365,0)</f>
        <v>334</v>
      </c>
      <c r="K100" s="69">
        <f t="shared" ref="K100:K105" si="29">SUM(I100:J100)</f>
        <v>3084</v>
      </c>
    </row>
    <row r="101" spans="1:12" ht="15.75">
      <c r="A101" s="27">
        <v>2</v>
      </c>
      <c r="B101" s="14" t="s">
        <v>19</v>
      </c>
      <c r="C101" s="16" t="s">
        <v>54</v>
      </c>
      <c r="D101" s="17">
        <v>154</v>
      </c>
      <c r="E101" s="16" t="s">
        <v>38</v>
      </c>
      <c r="F101" s="77">
        <v>85000</v>
      </c>
      <c r="G101" s="77">
        <v>50224</v>
      </c>
      <c r="H101" s="70">
        <f t="shared" si="27"/>
        <v>46360</v>
      </c>
      <c r="I101" s="71">
        <f>ROUND(F101/22,0)</f>
        <v>3864</v>
      </c>
      <c r="J101" s="69">
        <f t="shared" si="28"/>
        <v>555</v>
      </c>
      <c r="K101" s="69">
        <f t="shared" si="29"/>
        <v>4419</v>
      </c>
    </row>
    <row r="102" spans="1:12" ht="15.75">
      <c r="A102" s="27">
        <v>3</v>
      </c>
      <c r="B102" s="14" t="s">
        <v>18</v>
      </c>
      <c r="C102" s="16" t="s">
        <v>192</v>
      </c>
      <c r="D102" s="17">
        <v>315</v>
      </c>
      <c r="E102" s="16" t="s">
        <v>38</v>
      </c>
      <c r="F102" s="77">
        <v>100000</v>
      </c>
      <c r="G102" s="77">
        <v>91666</v>
      </c>
      <c r="H102" s="70">
        <f t="shared" si="27"/>
        <v>88888</v>
      </c>
      <c r="I102" s="71">
        <f>ROUND(F102/36,0)</f>
        <v>2778</v>
      </c>
      <c r="J102" s="69">
        <f t="shared" si="28"/>
        <v>1012</v>
      </c>
      <c r="K102" s="69">
        <f t="shared" si="29"/>
        <v>3790</v>
      </c>
    </row>
    <row r="103" spans="1:12" ht="15.75">
      <c r="A103" s="27">
        <v>4</v>
      </c>
      <c r="B103" s="14" t="s">
        <v>18</v>
      </c>
      <c r="C103" s="16" t="s">
        <v>193</v>
      </c>
      <c r="D103" s="17">
        <v>316</v>
      </c>
      <c r="E103" s="16" t="s">
        <v>38</v>
      </c>
      <c r="F103" s="77">
        <v>65000</v>
      </c>
      <c r="G103" s="77">
        <v>59582</v>
      </c>
      <c r="H103" s="70">
        <f t="shared" si="27"/>
        <v>57776</v>
      </c>
      <c r="I103" s="71">
        <f>ROUND(F103/36,0)</f>
        <v>1806</v>
      </c>
      <c r="J103" s="69">
        <f t="shared" si="28"/>
        <v>658</v>
      </c>
      <c r="K103" s="69">
        <f t="shared" si="29"/>
        <v>2464</v>
      </c>
    </row>
    <row r="104" spans="1:12" ht="15.75">
      <c r="A104" s="27"/>
      <c r="B104" s="14" t="s">
        <v>222</v>
      </c>
      <c r="C104" s="16" t="s">
        <v>223</v>
      </c>
      <c r="D104" s="17">
        <v>350</v>
      </c>
      <c r="E104" s="16" t="s">
        <v>38</v>
      </c>
      <c r="F104" s="77">
        <v>90000</v>
      </c>
      <c r="G104" s="77">
        <v>90000</v>
      </c>
      <c r="H104" s="70">
        <f t="shared" si="27"/>
        <v>87500</v>
      </c>
      <c r="I104" s="71">
        <f>ROUND(F104/36,0)</f>
        <v>2500</v>
      </c>
      <c r="J104" s="69">
        <f>ROUND(G104*13%*25/365,0)</f>
        <v>801</v>
      </c>
      <c r="K104" s="69">
        <f t="shared" si="29"/>
        <v>3301</v>
      </c>
    </row>
    <row r="105" spans="1:12" ht="15.75">
      <c r="A105" s="27">
        <v>5</v>
      </c>
      <c r="B105" s="14" t="s">
        <v>71</v>
      </c>
      <c r="C105" s="16" t="s">
        <v>196</v>
      </c>
      <c r="D105" s="17">
        <v>318</v>
      </c>
      <c r="E105" s="16" t="s">
        <v>38</v>
      </c>
      <c r="F105" s="77">
        <v>40000</v>
      </c>
      <c r="G105" s="77">
        <v>35386</v>
      </c>
      <c r="H105" s="70">
        <f t="shared" si="27"/>
        <v>33848</v>
      </c>
      <c r="I105" s="71">
        <f>ROUND(F105/26,0)</f>
        <v>1538</v>
      </c>
      <c r="J105" s="69">
        <f t="shared" si="28"/>
        <v>391</v>
      </c>
      <c r="K105" s="69">
        <f t="shared" si="29"/>
        <v>1929</v>
      </c>
    </row>
    <row r="106" spans="1:12" ht="15.75">
      <c r="A106" s="27">
        <v>6</v>
      </c>
      <c r="B106" s="14" t="s">
        <v>71</v>
      </c>
      <c r="C106" s="16" t="s">
        <v>72</v>
      </c>
      <c r="D106" s="17">
        <v>197</v>
      </c>
      <c r="E106" s="16" t="s">
        <v>38</v>
      </c>
      <c r="F106" s="77">
        <v>90000</v>
      </c>
      <c r="G106" s="77">
        <v>27321</v>
      </c>
      <c r="H106" s="70">
        <f t="shared" si="27"/>
        <v>26345</v>
      </c>
      <c r="I106" s="71">
        <v>976</v>
      </c>
      <c r="J106" s="69">
        <f t="shared" si="28"/>
        <v>302</v>
      </c>
      <c r="K106" s="69">
        <f t="shared" ref="K106:K107" si="30">SUM(I106:J106)</f>
        <v>1278</v>
      </c>
    </row>
    <row r="107" spans="1:12" ht="15.75">
      <c r="A107" s="27">
        <v>7</v>
      </c>
      <c r="B107" s="14" t="s">
        <v>71</v>
      </c>
      <c r="C107" s="16" t="s">
        <v>172</v>
      </c>
      <c r="D107" s="17">
        <v>297</v>
      </c>
      <c r="E107" s="16" t="s">
        <v>38</v>
      </c>
      <c r="F107" s="77">
        <v>90000</v>
      </c>
      <c r="G107" s="77">
        <v>79614</v>
      </c>
      <c r="H107" s="70">
        <f t="shared" si="27"/>
        <v>76152</v>
      </c>
      <c r="I107" s="71">
        <f>ROUND(F107/26,0)</f>
        <v>3462</v>
      </c>
      <c r="J107" s="69">
        <f t="shared" si="28"/>
        <v>879</v>
      </c>
      <c r="K107" s="69">
        <f t="shared" si="30"/>
        <v>4341</v>
      </c>
    </row>
    <row r="108" spans="1:12" ht="16.5">
      <c r="A108" s="14"/>
      <c r="B108" s="13" t="s">
        <v>4</v>
      </c>
      <c r="C108" s="20"/>
      <c r="D108" s="20"/>
      <c r="E108" s="20"/>
      <c r="F108" s="72">
        <f>SUM(F100:F107)</f>
        <v>615000</v>
      </c>
      <c r="G108" s="72">
        <f>SUM(G100:G107)</f>
        <v>464043</v>
      </c>
      <c r="H108" s="72"/>
      <c r="I108" s="72">
        <f>SUM(I100:I107)</f>
        <v>19674</v>
      </c>
      <c r="J108" s="72">
        <f t="shared" ref="J108" si="31">SUM(J100:J107)</f>
        <v>4932</v>
      </c>
      <c r="K108" s="72">
        <f>SUM(K100:K107)</f>
        <v>24606</v>
      </c>
    </row>
    <row r="109" spans="1:12" ht="16.5">
      <c r="A109" s="34"/>
      <c r="B109" s="29"/>
      <c r="C109" s="30"/>
      <c r="D109" s="30"/>
      <c r="E109" s="30"/>
      <c r="F109" s="78"/>
      <c r="G109" s="79"/>
      <c r="H109" s="79"/>
      <c r="I109" s="74"/>
      <c r="J109" s="80"/>
      <c r="K109" s="74"/>
    </row>
    <row r="110" spans="1:12" ht="16.5">
      <c r="A110" s="34"/>
      <c r="B110" s="29"/>
      <c r="C110" s="30"/>
      <c r="D110" s="30"/>
      <c r="E110" s="30"/>
      <c r="F110" s="78"/>
      <c r="G110" s="79"/>
      <c r="H110" s="79"/>
      <c r="I110" s="74"/>
      <c r="J110" s="80"/>
      <c r="K110" s="74"/>
    </row>
    <row r="111" spans="1:12" ht="16.5">
      <c r="A111" s="34"/>
      <c r="B111" s="29" t="s">
        <v>75</v>
      </c>
      <c r="C111" s="30"/>
      <c r="D111" s="30"/>
      <c r="E111" s="30"/>
      <c r="F111" s="78"/>
      <c r="G111" s="79"/>
      <c r="H111" s="79"/>
      <c r="I111" s="74"/>
      <c r="J111" s="80"/>
      <c r="K111" s="74"/>
    </row>
    <row r="112" spans="1:12" ht="15.75">
      <c r="A112" s="14">
        <v>1</v>
      </c>
      <c r="B112" s="14" t="s">
        <v>76</v>
      </c>
      <c r="C112" s="16" t="s">
        <v>77</v>
      </c>
      <c r="D112" s="52">
        <v>190</v>
      </c>
      <c r="E112" s="16" t="s">
        <v>78</v>
      </c>
      <c r="F112" s="85">
        <v>90000</v>
      </c>
      <c r="G112" s="77">
        <v>72500</v>
      </c>
      <c r="H112" s="70">
        <f t="shared" ref="H112:H113" si="32">G112-I112</f>
        <v>70000</v>
      </c>
      <c r="I112" s="71">
        <f>ROUND(F112/36,0)</f>
        <v>2500</v>
      </c>
      <c r="J112" s="69">
        <f t="shared" ref="J112:J113" si="33">ROUND(G112*13%*31/365,0)</f>
        <v>800</v>
      </c>
      <c r="K112" s="69">
        <f>SUM(I112:J112)</f>
        <v>3300</v>
      </c>
      <c r="L112" s="5"/>
    </row>
    <row r="113" spans="1:12" ht="15.75">
      <c r="A113" s="14">
        <v>2</v>
      </c>
      <c r="B113" s="14" t="s">
        <v>76</v>
      </c>
      <c r="C113" s="16" t="s">
        <v>102</v>
      </c>
      <c r="D113" s="52">
        <v>215</v>
      </c>
      <c r="E113" s="16" t="s">
        <v>78</v>
      </c>
      <c r="F113" s="85">
        <v>75000</v>
      </c>
      <c r="G113" s="77">
        <v>62502</v>
      </c>
      <c r="H113" s="70">
        <f t="shared" si="32"/>
        <v>60419</v>
      </c>
      <c r="I113" s="71">
        <f>ROUND(F113/36,0)</f>
        <v>2083</v>
      </c>
      <c r="J113" s="69">
        <f t="shared" si="33"/>
        <v>690</v>
      </c>
      <c r="K113" s="69">
        <f>SUM(I113:J113)</f>
        <v>2773</v>
      </c>
      <c r="L113" s="5"/>
    </row>
    <row r="114" spans="1:12" ht="16.5">
      <c r="A114" s="14"/>
      <c r="B114" s="13" t="s">
        <v>4</v>
      </c>
      <c r="C114" s="20"/>
      <c r="D114" s="46"/>
      <c r="E114" s="20"/>
      <c r="F114" s="72">
        <f>SUM(F112:F113)</f>
        <v>165000</v>
      </c>
      <c r="G114" s="72">
        <f>SUM(G112:G113)</f>
        <v>135002</v>
      </c>
      <c r="H114" s="72"/>
      <c r="I114" s="72">
        <f>SUM(I112:I113)</f>
        <v>4583</v>
      </c>
      <c r="J114" s="72">
        <f>SUM(J112:J113)</f>
        <v>1490</v>
      </c>
      <c r="K114" s="72">
        <f>SUM(K112:K113)</f>
        <v>6073</v>
      </c>
      <c r="L114" s="5"/>
    </row>
    <row r="115" spans="1:12" ht="16.5">
      <c r="A115" s="34"/>
      <c r="B115" s="29"/>
      <c r="C115" s="30"/>
      <c r="D115" s="48"/>
      <c r="E115" s="30"/>
      <c r="F115" s="86"/>
      <c r="G115" s="79"/>
      <c r="H115" s="79"/>
      <c r="I115" s="74"/>
      <c r="J115" s="80"/>
      <c r="K115" s="74"/>
      <c r="L115" s="5"/>
    </row>
    <row r="116" spans="1:12" ht="16.5">
      <c r="A116" s="34"/>
      <c r="B116" s="29"/>
      <c r="C116" s="30"/>
      <c r="D116" s="48"/>
      <c r="E116" s="30"/>
      <c r="F116" s="86"/>
      <c r="G116" s="79"/>
      <c r="H116" s="79"/>
      <c r="I116" s="74"/>
      <c r="J116" s="80"/>
      <c r="K116" s="74"/>
      <c r="L116" s="5"/>
    </row>
    <row r="117" spans="1:12" ht="16.5">
      <c r="A117" s="34"/>
      <c r="B117" s="29" t="s">
        <v>79</v>
      </c>
      <c r="C117" s="30"/>
      <c r="D117" s="48"/>
      <c r="E117" s="30"/>
      <c r="F117" s="86"/>
      <c r="G117" s="79"/>
      <c r="H117" s="79"/>
      <c r="I117" s="74"/>
      <c r="J117" s="80"/>
      <c r="K117" s="74"/>
      <c r="L117" s="5"/>
    </row>
    <row r="118" spans="1:12" ht="15.75">
      <c r="A118" s="14">
        <v>1</v>
      </c>
      <c r="B118" s="14" t="s">
        <v>79</v>
      </c>
      <c r="C118" s="16" t="s">
        <v>80</v>
      </c>
      <c r="D118" s="52">
        <v>191</v>
      </c>
      <c r="E118" s="16" t="s">
        <v>78</v>
      </c>
      <c r="F118" s="85">
        <v>100000</v>
      </c>
      <c r="G118" s="77">
        <v>79413</v>
      </c>
      <c r="H118" s="70">
        <f t="shared" ref="H118:H126" si="34">G118-I118</f>
        <v>76472</v>
      </c>
      <c r="I118" s="71">
        <f>ROUND(F118/34,0)</f>
        <v>2941</v>
      </c>
      <c r="J118" s="69">
        <f t="shared" ref="J118:J126" si="35">ROUND(G118*13%*31/365,0)</f>
        <v>877</v>
      </c>
      <c r="K118" s="69">
        <f t="shared" ref="K118:K126" si="36">SUM(I118:J118)</f>
        <v>3818</v>
      </c>
      <c r="L118" s="5"/>
    </row>
    <row r="119" spans="1:12" ht="15.75">
      <c r="A119" s="14">
        <v>2</v>
      </c>
      <c r="B119" s="14" t="s">
        <v>79</v>
      </c>
      <c r="C119" s="16" t="s">
        <v>104</v>
      </c>
      <c r="D119" s="52">
        <v>216</v>
      </c>
      <c r="E119" s="16" t="s">
        <v>78</v>
      </c>
      <c r="F119" s="85">
        <v>75000</v>
      </c>
      <c r="G119" s="77">
        <v>62502</v>
      </c>
      <c r="H119" s="70">
        <f t="shared" si="34"/>
        <v>60419</v>
      </c>
      <c r="I119" s="71">
        <f>ROUND(F119/36,0)</f>
        <v>2083</v>
      </c>
      <c r="J119" s="69">
        <f t="shared" si="35"/>
        <v>690</v>
      </c>
      <c r="K119" s="69">
        <f t="shared" si="36"/>
        <v>2773</v>
      </c>
      <c r="L119" s="5"/>
    </row>
    <row r="120" spans="1:12" ht="15.75">
      <c r="A120" s="14">
        <v>3</v>
      </c>
      <c r="B120" s="14" t="s">
        <v>79</v>
      </c>
      <c r="C120" s="16" t="s">
        <v>124</v>
      </c>
      <c r="D120" s="52">
        <v>246</v>
      </c>
      <c r="E120" s="16" t="s">
        <v>78</v>
      </c>
      <c r="F120" s="85">
        <v>75000</v>
      </c>
      <c r="G120" s="77">
        <v>64585</v>
      </c>
      <c r="H120" s="70">
        <f t="shared" si="34"/>
        <v>62502</v>
      </c>
      <c r="I120" s="71">
        <f>ROUND(F120/36,0)</f>
        <v>2083</v>
      </c>
      <c r="J120" s="69">
        <f t="shared" si="35"/>
        <v>713</v>
      </c>
      <c r="K120" s="69">
        <f t="shared" si="36"/>
        <v>2796</v>
      </c>
      <c r="L120" s="5"/>
    </row>
    <row r="121" spans="1:12" ht="15.75">
      <c r="A121" s="14">
        <v>5</v>
      </c>
      <c r="B121" s="14" t="s">
        <v>103</v>
      </c>
      <c r="C121" s="16" t="s">
        <v>107</v>
      </c>
      <c r="D121" s="52">
        <v>217</v>
      </c>
      <c r="E121" s="16" t="s">
        <v>78</v>
      </c>
      <c r="F121" s="85">
        <v>100000</v>
      </c>
      <c r="G121" s="77">
        <v>79793</v>
      </c>
      <c r="H121" s="70">
        <f t="shared" si="34"/>
        <v>77015</v>
      </c>
      <c r="I121" s="71">
        <f>ROUND(F121/36,0)</f>
        <v>2778</v>
      </c>
      <c r="J121" s="69">
        <f t="shared" si="35"/>
        <v>881</v>
      </c>
      <c r="K121" s="69">
        <f t="shared" si="36"/>
        <v>3659</v>
      </c>
      <c r="L121" s="5"/>
    </row>
    <row r="122" spans="1:12" ht="15.75">
      <c r="A122" s="14">
        <v>6</v>
      </c>
      <c r="B122" s="14" t="s">
        <v>103</v>
      </c>
      <c r="C122" s="16" t="s">
        <v>105</v>
      </c>
      <c r="D122" s="52">
        <v>218</v>
      </c>
      <c r="E122" s="16" t="s">
        <v>78</v>
      </c>
      <c r="F122" s="85">
        <v>100000</v>
      </c>
      <c r="G122" s="77">
        <v>79793</v>
      </c>
      <c r="H122" s="70">
        <f t="shared" si="34"/>
        <v>77015</v>
      </c>
      <c r="I122" s="71">
        <f t="shared" ref="I122:I126" si="37">ROUND(F122/36,0)</f>
        <v>2778</v>
      </c>
      <c r="J122" s="69">
        <f t="shared" si="35"/>
        <v>881</v>
      </c>
      <c r="K122" s="69">
        <f t="shared" si="36"/>
        <v>3659</v>
      </c>
      <c r="L122" s="5"/>
    </row>
    <row r="123" spans="1:12" ht="15.75">
      <c r="A123" s="14"/>
      <c r="B123" s="14" t="s">
        <v>224</v>
      </c>
      <c r="C123" s="16" t="s">
        <v>225</v>
      </c>
      <c r="D123" s="52">
        <v>351</v>
      </c>
      <c r="E123" s="16" t="s">
        <v>78</v>
      </c>
      <c r="F123" s="85">
        <v>140000</v>
      </c>
      <c r="G123" s="77">
        <v>140000</v>
      </c>
      <c r="H123" s="70">
        <f t="shared" si="34"/>
        <v>136111</v>
      </c>
      <c r="I123" s="71">
        <f t="shared" si="37"/>
        <v>3889</v>
      </c>
      <c r="J123" s="69">
        <f>ROUND(G123*13%*20/365,0)</f>
        <v>997</v>
      </c>
      <c r="K123" s="69">
        <f t="shared" si="36"/>
        <v>4886</v>
      </c>
      <c r="L123" s="5"/>
    </row>
    <row r="124" spans="1:12" ht="15.75">
      <c r="A124" s="14">
        <v>7</v>
      </c>
      <c r="B124" s="14" t="s">
        <v>146</v>
      </c>
      <c r="C124" s="16" t="s">
        <v>147</v>
      </c>
      <c r="D124" s="52">
        <v>261</v>
      </c>
      <c r="E124" s="16" t="s">
        <v>78</v>
      </c>
      <c r="F124" s="85">
        <v>135000</v>
      </c>
      <c r="G124" s="77">
        <v>120000</v>
      </c>
      <c r="H124" s="70">
        <f t="shared" si="34"/>
        <v>116250</v>
      </c>
      <c r="I124" s="71">
        <f t="shared" si="37"/>
        <v>3750</v>
      </c>
      <c r="J124" s="69">
        <f t="shared" si="35"/>
        <v>1325</v>
      </c>
      <c r="K124" s="69">
        <f t="shared" si="36"/>
        <v>5075</v>
      </c>
      <c r="L124" s="5"/>
    </row>
    <row r="125" spans="1:12" ht="15.75">
      <c r="A125" s="14">
        <v>8</v>
      </c>
      <c r="B125" s="14" t="s">
        <v>132</v>
      </c>
      <c r="C125" s="16" t="s">
        <v>133</v>
      </c>
      <c r="D125" s="52">
        <v>250</v>
      </c>
      <c r="E125" s="16" t="s">
        <v>78</v>
      </c>
      <c r="F125" s="85">
        <v>125000</v>
      </c>
      <c r="G125" s="77">
        <v>107640</v>
      </c>
      <c r="H125" s="70">
        <f t="shared" si="34"/>
        <v>104168</v>
      </c>
      <c r="I125" s="71">
        <f t="shared" si="37"/>
        <v>3472</v>
      </c>
      <c r="J125" s="69">
        <f t="shared" si="35"/>
        <v>1188</v>
      </c>
      <c r="K125" s="69">
        <f t="shared" si="36"/>
        <v>4660</v>
      </c>
      <c r="L125" s="5"/>
    </row>
    <row r="126" spans="1:12" ht="15.75">
      <c r="A126" s="14">
        <v>9</v>
      </c>
      <c r="B126" s="14" t="s">
        <v>132</v>
      </c>
      <c r="C126" s="16" t="s">
        <v>139</v>
      </c>
      <c r="D126" s="52">
        <v>254</v>
      </c>
      <c r="E126" s="16" t="s">
        <v>78</v>
      </c>
      <c r="F126" s="85">
        <v>140000</v>
      </c>
      <c r="G126" s="77">
        <v>120555</v>
      </c>
      <c r="H126" s="70">
        <f t="shared" si="34"/>
        <v>116666</v>
      </c>
      <c r="I126" s="71">
        <f t="shared" si="37"/>
        <v>3889</v>
      </c>
      <c r="J126" s="69">
        <f t="shared" si="35"/>
        <v>1331</v>
      </c>
      <c r="K126" s="69">
        <f t="shared" si="36"/>
        <v>5220</v>
      </c>
      <c r="L126" s="5"/>
    </row>
    <row r="127" spans="1:12" ht="16.5">
      <c r="A127" s="14"/>
      <c r="B127" s="13" t="s">
        <v>4</v>
      </c>
      <c r="C127" s="20"/>
      <c r="D127" s="46"/>
      <c r="E127" s="20"/>
      <c r="F127" s="72">
        <f>SUM(F118:F126)</f>
        <v>990000</v>
      </c>
      <c r="G127" s="72">
        <f>SUM(G118:G126)</f>
        <v>854281</v>
      </c>
      <c r="H127" s="72"/>
      <c r="I127" s="72">
        <f>SUM(I118:I126)</f>
        <v>27663</v>
      </c>
      <c r="J127" s="87">
        <f t="shared" ref="J127" si="38">SUM(J118:J126)</f>
        <v>8883</v>
      </c>
      <c r="K127" s="72">
        <f>SUM(K118:K126)</f>
        <v>36546</v>
      </c>
      <c r="L127" s="5"/>
    </row>
    <row r="128" spans="1:12" ht="16.5">
      <c r="A128" s="34"/>
      <c r="B128" s="29"/>
      <c r="C128" s="30"/>
      <c r="D128" s="48"/>
      <c r="E128" s="30"/>
      <c r="F128" s="86"/>
      <c r="G128" s="79"/>
      <c r="H128" s="79"/>
      <c r="I128" s="74"/>
      <c r="J128" s="80"/>
      <c r="K128" s="74"/>
      <c r="L128" s="5"/>
    </row>
    <row r="129" spans="1:12" ht="16.5">
      <c r="A129" s="34"/>
      <c r="B129" s="29" t="s">
        <v>81</v>
      </c>
      <c r="C129" s="30"/>
      <c r="D129" s="48"/>
      <c r="E129" s="30"/>
      <c r="F129" s="86"/>
      <c r="G129" s="79"/>
      <c r="H129" s="79"/>
      <c r="I129" s="74"/>
      <c r="J129" s="80"/>
      <c r="K129" s="74"/>
      <c r="L129" s="5"/>
    </row>
    <row r="130" spans="1:12" ht="15.75">
      <c r="A130" s="14">
        <v>1</v>
      </c>
      <c r="B130" s="14" t="s">
        <v>81</v>
      </c>
      <c r="C130" s="16" t="s">
        <v>82</v>
      </c>
      <c r="D130" s="52">
        <v>192</v>
      </c>
      <c r="E130" s="16" t="s">
        <v>78</v>
      </c>
      <c r="F130" s="85">
        <v>200000</v>
      </c>
      <c r="G130" s="77">
        <v>161108</v>
      </c>
      <c r="H130" s="70">
        <f>G130-I130</f>
        <v>155552</v>
      </c>
      <c r="I130" s="71">
        <f t="shared" ref="I130" si="39">ROUND(F130/36,0)</f>
        <v>5556</v>
      </c>
      <c r="J130" s="69">
        <f>ROUND(G130*13%*31/365,0)</f>
        <v>1779</v>
      </c>
      <c r="K130" s="69">
        <f>SUM(I130:J130)</f>
        <v>7335</v>
      </c>
      <c r="L130" s="5"/>
    </row>
    <row r="131" spans="1:12" ht="16.5">
      <c r="A131" s="14"/>
      <c r="B131" s="13" t="s">
        <v>4</v>
      </c>
      <c r="C131" s="20"/>
      <c r="D131" s="46"/>
      <c r="E131" s="20"/>
      <c r="F131" s="72">
        <f>SUM(F130)</f>
        <v>200000</v>
      </c>
      <c r="G131" s="72">
        <f>SUM(G130)</f>
        <v>161108</v>
      </c>
      <c r="H131" s="72"/>
      <c r="I131" s="72">
        <f t="shared" ref="I131:K131" si="40">SUM(I130)</f>
        <v>5556</v>
      </c>
      <c r="J131" s="72">
        <f>SUM(J130)</f>
        <v>1779</v>
      </c>
      <c r="K131" s="72">
        <f t="shared" si="40"/>
        <v>7335</v>
      </c>
      <c r="L131" s="5"/>
    </row>
    <row r="132" spans="1:12" ht="16.5">
      <c r="A132" s="34"/>
      <c r="B132" s="29"/>
      <c r="C132" s="30"/>
      <c r="D132" s="48"/>
      <c r="E132" s="30"/>
      <c r="F132" s="86"/>
      <c r="G132" s="79"/>
      <c r="H132" s="79"/>
      <c r="I132" s="74"/>
      <c r="J132" s="80"/>
      <c r="K132" s="74"/>
      <c r="L132" s="5"/>
    </row>
    <row r="133" spans="1:12" ht="16.5">
      <c r="A133" s="34"/>
      <c r="B133" s="29"/>
      <c r="C133" s="30"/>
      <c r="D133" s="48"/>
      <c r="E133" s="30"/>
      <c r="F133" s="86"/>
      <c r="G133" s="79"/>
      <c r="H133" s="79"/>
      <c r="I133" s="74"/>
      <c r="J133" s="80"/>
      <c r="K133" s="74"/>
      <c r="L133" s="5"/>
    </row>
    <row r="134" spans="1:12" ht="18" customHeight="1">
      <c r="A134" s="34"/>
      <c r="B134" s="29" t="s">
        <v>83</v>
      </c>
      <c r="C134" s="30"/>
      <c r="D134" s="48"/>
      <c r="E134" s="30"/>
      <c r="F134" s="86"/>
      <c r="G134" s="79"/>
      <c r="H134" s="79"/>
      <c r="I134" s="74"/>
      <c r="J134" s="80"/>
      <c r="K134" s="74"/>
      <c r="L134" s="5"/>
    </row>
    <row r="135" spans="1:12" ht="15.75">
      <c r="A135" s="14">
        <v>1</v>
      </c>
      <c r="B135" s="14" t="s">
        <v>84</v>
      </c>
      <c r="C135" s="16" t="s">
        <v>85</v>
      </c>
      <c r="D135" s="52">
        <v>187</v>
      </c>
      <c r="E135" s="16" t="s">
        <v>78</v>
      </c>
      <c r="F135" s="85">
        <v>60000</v>
      </c>
      <c r="G135" s="77">
        <v>48331</v>
      </c>
      <c r="H135" s="70">
        <f t="shared" ref="H135:H136" si="41">G135-I135</f>
        <v>46664</v>
      </c>
      <c r="I135" s="71">
        <f t="shared" ref="I135:I136" si="42">ROUND(F135/36,0)</f>
        <v>1667</v>
      </c>
      <c r="J135" s="69">
        <f>ROUND(G135*13%*31/365,0)</f>
        <v>534</v>
      </c>
      <c r="K135" s="69">
        <f>SUM(I135:J135)</f>
        <v>2201</v>
      </c>
      <c r="L135" s="5"/>
    </row>
    <row r="136" spans="1:12" ht="15.75">
      <c r="A136" s="14"/>
      <c r="B136" s="14" t="s">
        <v>84</v>
      </c>
      <c r="C136" s="16" t="s">
        <v>220</v>
      </c>
      <c r="D136" s="52">
        <v>346</v>
      </c>
      <c r="E136" s="16" t="s">
        <v>78</v>
      </c>
      <c r="F136" s="85">
        <v>60000</v>
      </c>
      <c r="G136" s="77">
        <v>60000</v>
      </c>
      <c r="H136" s="70">
        <f t="shared" si="41"/>
        <v>58333</v>
      </c>
      <c r="I136" s="71">
        <f t="shared" si="42"/>
        <v>1667</v>
      </c>
      <c r="J136" s="69">
        <f>ROUND(G136*13%*23/365,0)</f>
        <v>492</v>
      </c>
      <c r="K136" s="69">
        <f>SUM(I136:J136)</f>
        <v>2159</v>
      </c>
      <c r="L136" s="5"/>
    </row>
    <row r="137" spans="1:12" ht="16.5">
      <c r="A137" s="14"/>
      <c r="B137" s="13" t="s">
        <v>4</v>
      </c>
      <c r="C137" s="20"/>
      <c r="D137" s="20"/>
      <c r="E137" s="20"/>
      <c r="F137" s="72">
        <f>SUM(F135:F136)</f>
        <v>120000</v>
      </c>
      <c r="G137" s="72">
        <f t="shared" ref="G137:J137" si="43">SUM(G135:G136)</f>
        <v>108331</v>
      </c>
      <c r="H137" s="72"/>
      <c r="I137" s="72">
        <f t="shared" si="43"/>
        <v>3334</v>
      </c>
      <c r="J137" s="72">
        <f t="shared" si="43"/>
        <v>1026</v>
      </c>
      <c r="K137" s="72">
        <f>SUM(K135:K136)</f>
        <v>4360</v>
      </c>
    </row>
    <row r="138" spans="1:12" ht="16.5">
      <c r="A138" s="34"/>
      <c r="B138" s="29"/>
      <c r="C138" s="30"/>
      <c r="D138" s="30"/>
      <c r="E138" s="30"/>
      <c r="F138" s="74"/>
      <c r="G138" s="79"/>
      <c r="H138" s="79"/>
      <c r="I138" s="74"/>
      <c r="J138" s="80"/>
      <c r="K138" s="74"/>
    </row>
    <row r="139" spans="1:12" ht="16.5">
      <c r="A139" s="34"/>
      <c r="B139" s="29"/>
      <c r="C139" s="30"/>
      <c r="D139" s="30"/>
      <c r="E139" s="30"/>
      <c r="F139" s="74"/>
      <c r="G139" s="79"/>
      <c r="H139" s="79"/>
      <c r="I139" s="74"/>
      <c r="J139" s="80"/>
      <c r="K139" s="74"/>
    </row>
    <row r="140" spans="1:12" ht="16.5">
      <c r="A140" s="34"/>
      <c r="B140" s="29" t="s">
        <v>109</v>
      </c>
      <c r="C140" s="30"/>
      <c r="D140" s="48"/>
      <c r="E140" s="30"/>
      <c r="F140" s="86"/>
      <c r="G140" s="79"/>
      <c r="H140" s="79"/>
      <c r="I140" s="74"/>
      <c r="J140" s="80"/>
      <c r="K140" s="74"/>
    </row>
    <row r="141" spans="1:12" ht="15.75">
      <c r="A141" s="14">
        <v>1</v>
      </c>
      <c r="B141" s="14" t="s">
        <v>110</v>
      </c>
      <c r="C141" s="16" t="s">
        <v>111</v>
      </c>
      <c r="D141" s="52">
        <v>225</v>
      </c>
      <c r="E141" s="16" t="s">
        <v>78</v>
      </c>
      <c r="F141" s="85">
        <v>86000</v>
      </c>
      <c r="G141" s="77">
        <v>71666</v>
      </c>
      <c r="H141" s="70">
        <f t="shared" ref="H141:H154" si="44">G141-I141</f>
        <v>69277</v>
      </c>
      <c r="I141" s="71">
        <f t="shared" ref="I141:I154" si="45">ROUND(F141/36,0)</f>
        <v>2389</v>
      </c>
      <c r="J141" s="69">
        <f t="shared" ref="J141:J154" si="46">ROUND(G141*13%*31/365,0)</f>
        <v>791</v>
      </c>
      <c r="K141" s="69">
        <f>SUM(I141:J141)</f>
        <v>3180</v>
      </c>
    </row>
    <row r="142" spans="1:12" ht="15.75">
      <c r="A142" s="14">
        <v>2</v>
      </c>
      <c r="B142" s="14" t="s">
        <v>110</v>
      </c>
      <c r="C142" s="16" t="s">
        <v>112</v>
      </c>
      <c r="D142" s="52">
        <v>226</v>
      </c>
      <c r="E142" s="16" t="s">
        <v>78</v>
      </c>
      <c r="F142" s="85">
        <v>93000</v>
      </c>
      <c r="G142" s="77">
        <v>77502</v>
      </c>
      <c r="H142" s="70">
        <f t="shared" si="44"/>
        <v>74919</v>
      </c>
      <c r="I142" s="71">
        <f t="shared" si="45"/>
        <v>2583</v>
      </c>
      <c r="J142" s="69">
        <f t="shared" si="46"/>
        <v>856</v>
      </c>
      <c r="K142" s="69">
        <f t="shared" ref="K142:K154" si="47">SUM(I142:J142)</f>
        <v>3439</v>
      </c>
    </row>
    <row r="143" spans="1:12" ht="15.75">
      <c r="A143" s="14">
        <v>3</v>
      </c>
      <c r="B143" s="14" t="s">
        <v>110</v>
      </c>
      <c r="C143" s="16" t="s">
        <v>113</v>
      </c>
      <c r="D143" s="52">
        <v>227</v>
      </c>
      <c r="E143" s="16" t="s">
        <v>78</v>
      </c>
      <c r="F143" s="85">
        <v>68000</v>
      </c>
      <c r="G143" s="77">
        <v>56666</v>
      </c>
      <c r="H143" s="70">
        <f t="shared" si="44"/>
        <v>54777</v>
      </c>
      <c r="I143" s="71">
        <f t="shared" si="45"/>
        <v>1889</v>
      </c>
      <c r="J143" s="69">
        <f t="shared" si="46"/>
        <v>626</v>
      </c>
      <c r="K143" s="69">
        <f t="shared" si="47"/>
        <v>2515</v>
      </c>
    </row>
    <row r="144" spans="1:12" ht="15.75">
      <c r="A144" s="14">
        <v>4</v>
      </c>
      <c r="B144" s="14" t="s">
        <v>110</v>
      </c>
      <c r="C144" s="16" t="s">
        <v>114</v>
      </c>
      <c r="D144" s="52">
        <v>228</v>
      </c>
      <c r="E144" s="16" t="s">
        <v>78</v>
      </c>
      <c r="F144" s="85">
        <v>55000</v>
      </c>
      <c r="G144" s="77">
        <v>17236</v>
      </c>
      <c r="H144" s="70">
        <f t="shared" si="44"/>
        <v>16547</v>
      </c>
      <c r="I144" s="71">
        <v>689</v>
      </c>
      <c r="J144" s="69">
        <f t="shared" si="46"/>
        <v>190</v>
      </c>
      <c r="K144" s="69">
        <f t="shared" si="47"/>
        <v>879</v>
      </c>
    </row>
    <row r="145" spans="1:11" ht="15.75">
      <c r="A145" s="14">
        <v>5</v>
      </c>
      <c r="B145" s="14" t="s">
        <v>110</v>
      </c>
      <c r="C145" s="16" t="s">
        <v>115</v>
      </c>
      <c r="D145" s="52">
        <v>229</v>
      </c>
      <c r="E145" s="16" t="s">
        <v>78</v>
      </c>
      <c r="F145" s="85">
        <v>141000</v>
      </c>
      <c r="G145" s="77">
        <v>117498</v>
      </c>
      <c r="H145" s="70">
        <f t="shared" si="44"/>
        <v>113581</v>
      </c>
      <c r="I145" s="71">
        <f t="shared" si="45"/>
        <v>3917</v>
      </c>
      <c r="J145" s="69">
        <f t="shared" si="46"/>
        <v>1297</v>
      </c>
      <c r="K145" s="69">
        <f t="shared" si="47"/>
        <v>5214</v>
      </c>
    </row>
    <row r="146" spans="1:11" ht="15.75">
      <c r="A146" s="14">
        <v>6</v>
      </c>
      <c r="B146" s="14" t="s">
        <v>110</v>
      </c>
      <c r="C146" s="16" t="s">
        <v>116</v>
      </c>
      <c r="D146" s="52">
        <v>234</v>
      </c>
      <c r="E146" s="16" t="s">
        <v>78</v>
      </c>
      <c r="F146" s="85">
        <v>160000</v>
      </c>
      <c r="G146" s="77">
        <v>133336</v>
      </c>
      <c r="H146" s="70">
        <f t="shared" si="44"/>
        <v>128892</v>
      </c>
      <c r="I146" s="71">
        <f t="shared" si="45"/>
        <v>4444</v>
      </c>
      <c r="J146" s="69">
        <f t="shared" si="46"/>
        <v>1472</v>
      </c>
      <c r="K146" s="69">
        <f t="shared" si="47"/>
        <v>5916</v>
      </c>
    </row>
    <row r="147" spans="1:11" ht="15.75">
      <c r="A147" s="14">
        <v>7</v>
      </c>
      <c r="B147" s="14" t="s">
        <v>109</v>
      </c>
      <c r="C147" s="16" t="s">
        <v>165</v>
      </c>
      <c r="D147" s="52">
        <v>284</v>
      </c>
      <c r="E147" s="16" t="s">
        <v>78</v>
      </c>
      <c r="F147" s="85">
        <v>130000</v>
      </c>
      <c r="G147" s="77">
        <v>117001</v>
      </c>
      <c r="H147" s="70">
        <f t="shared" si="44"/>
        <v>112668</v>
      </c>
      <c r="I147" s="71">
        <f>ROUND(F147/30,0)</f>
        <v>4333</v>
      </c>
      <c r="J147" s="69">
        <f t="shared" si="46"/>
        <v>1292</v>
      </c>
      <c r="K147" s="69">
        <f t="shared" si="47"/>
        <v>5625</v>
      </c>
    </row>
    <row r="148" spans="1:11" ht="15.75">
      <c r="A148" s="14">
        <v>8</v>
      </c>
      <c r="B148" s="14" t="s">
        <v>109</v>
      </c>
      <c r="C148" s="16" t="s">
        <v>184</v>
      </c>
      <c r="D148" s="52">
        <v>285</v>
      </c>
      <c r="E148" s="16" t="s">
        <v>78</v>
      </c>
      <c r="F148" s="85">
        <v>110000</v>
      </c>
      <c r="G148" s="77">
        <v>100832</v>
      </c>
      <c r="H148" s="70">
        <f t="shared" si="44"/>
        <v>97776</v>
      </c>
      <c r="I148" s="71">
        <f t="shared" si="45"/>
        <v>3056</v>
      </c>
      <c r="J148" s="69">
        <f t="shared" si="46"/>
        <v>1113</v>
      </c>
      <c r="K148" s="69">
        <f t="shared" si="47"/>
        <v>4169</v>
      </c>
    </row>
    <row r="149" spans="1:11" ht="15.75">
      <c r="A149" s="14">
        <v>9</v>
      </c>
      <c r="B149" s="14" t="s">
        <v>109</v>
      </c>
      <c r="C149" s="16" t="s">
        <v>213</v>
      </c>
      <c r="D149" s="52">
        <v>333</v>
      </c>
      <c r="E149" s="16" t="s">
        <v>78</v>
      </c>
      <c r="F149" s="85">
        <v>195000</v>
      </c>
      <c r="G149" s="77">
        <v>189265</v>
      </c>
      <c r="H149" s="70">
        <f t="shared" si="44"/>
        <v>183530</v>
      </c>
      <c r="I149" s="71">
        <v>5735</v>
      </c>
      <c r="J149" s="69">
        <f t="shared" si="46"/>
        <v>2090</v>
      </c>
      <c r="K149" s="69">
        <f t="shared" si="47"/>
        <v>7825</v>
      </c>
    </row>
    <row r="150" spans="1:11" ht="15.75">
      <c r="A150" s="14">
        <v>10</v>
      </c>
      <c r="B150" s="14" t="s">
        <v>109</v>
      </c>
      <c r="C150" s="16" t="s">
        <v>175</v>
      </c>
      <c r="D150" s="52">
        <v>300</v>
      </c>
      <c r="E150" s="16" t="s">
        <v>78</v>
      </c>
      <c r="F150" s="85">
        <v>95000</v>
      </c>
      <c r="G150" s="77">
        <v>87083</v>
      </c>
      <c r="H150" s="70">
        <f t="shared" si="44"/>
        <v>84444</v>
      </c>
      <c r="I150" s="71">
        <f t="shared" si="45"/>
        <v>2639</v>
      </c>
      <c r="J150" s="69">
        <f t="shared" si="46"/>
        <v>961</v>
      </c>
      <c r="K150" s="69">
        <f t="shared" si="47"/>
        <v>3600</v>
      </c>
    </row>
    <row r="151" spans="1:11" ht="15.75">
      <c r="A151" s="14">
        <v>11</v>
      </c>
      <c r="B151" s="14" t="s">
        <v>169</v>
      </c>
      <c r="C151" s="16" t="s">
        <v>170</v>
      </c>
      <c r="D151" s="52">
        <v>294</v>
      </c>
      <c r="E151" s="16" t="s">
        <v>78</v>
      </c>
      <c r="F151" s="85">
        <v>55000</v>
      </c>
      <c r="G151" s="77">
        <v>50416</v>
      </c>
      <c r="H151" s="70">
        <f t="shared" si="44"/>
        <v>48888</v>
      </c>
      <c r="I151" s="71">
        <f t="shared" si="45"/>
        <v>1528</v>
      </c>
      <c r="J151" s="69">
        <f t="shared" si="46"/>
        <v>557</v>
      </c>
      <c r="K151" s="69">
        <f t="shared" si="47"/>
        <v>2085</v>
      </c>
    </row>
    <row r="152" spans="1:11" ht="15.75">
      <c r="A152" s="14">
        <v>12</v>
      </c>
      <c r="B152" s="14" t="s">
        <v>169</v>
      </c>
      <c r="C152" s="16" t="s">
        <v>209</v>
      </c>
      <c r="D152" s="52">
        <v>327</v>
      </c>
      <c r="E152" s="16" t="s">
        <v>78</v>
      </c>
      <c r="F152" s="85">
        <v>90000</v>
      </c>
      <c r="G152" s="77">
        <v>85000</v>
      </c>
      <c r="H152" s="70">
        <f t="shared" si="44"/>
        <v>82500</v>
      </c>
      <c r="I152" s="71">
        <f t="shared" si="45"/>
        <v>2500</v>
      </c>
      <c r="J152" s="69">
        <f t="shared" si="46"/>
        <v>938</v>
      </c>
      <c r="K152" s="69">
        <f t="shared" ref="K152:K153" si="48">SUM(I152:J152)</f>
        <v>3438</v>
      </c>
    </row>
    <row r="153" spans="1:11" ht="15.75">
      <c r="A153" s="14">
        <v>13</v>
      </c>
      <c r="B153" s="14" t="s">
        <v>169</v>
      </c>
      <c r="C153" s="16" t="s">
        <v>208</v>
      </c>
      <c r="D153" s="52">
        <v>326</v>
      </c>
      <c r="E153" s="16" t="s">
        <v>78</v>
      </c>
      <c r="F153" s="85">
        <v>135000</v>
      </c>
      <c r="G153" s="77">
        <v>127500</v>
      </c>
      <c r="H153" s="70">
        <f t="shared" si="44"/>
        <v>123750</v>
      </c>
      <c r="I153" s="71">
        <f t="shared" si="45"/>
        <v>3750</v>
      </c>
      <c r="J153" s="69">
        <f t="shared" si="46"/>
        <v>1408</v>
      </c>
      <c r="K153" s="69">
        <f t="shared" si="48"/>
        <v>5158</v>
      </c>
    </row>
    <row r="154" spans="1:11" ht="15.75">
      <c r="A154" s="14"/>
      <c r="B154" s="14" t="s">
        <v>169</v>
      </c>
      <c r="C154" s="16" t="s">
        <v>171</v>
      </c>
      <c r="D154" s="52">
        <v>295</v>
      </c>
      <c r="E154" s="16" t="s">
        <v>78</v>
      </c>
      <c r="F154" s="85">
        <v>80000</v>
      </c>
      <c r="G154" s="77">
        <v>73334</v>
      </c>
      <c r="H154" s="70">
        <f t="shared" si="44"/>
        <v>71112</v>
      </c>
      <c r="I154" s="71">
        <f t="shared" si="45"/>
        <v>2222</v>
      </c>
      <c r="J154" s="69">
        <f t="shared" si="46"/>
        <v>810</v>
      </c>
      <c r="K154" s="69">
        <f t="shared" si="47"/>
        <v>3032</v>
      </c>
    </row>
    <row r="155" spans="1:11" ht="16.5">
      <c r="A155" s="14"/>
      <c r="B155" s="13" t="s">
        <v>4</v>
      </c>
      <c r="C155" s="20"/>
      <c r="D155" s="20"/>
      <c r="E155" s="20"/>
      <c r="F155" s="72">
        <f>SUM(F141:F154)</f>
        <v>1493000</v>
      </c>
      <c r="G155" s="72">
        <f>SUM(G141:G154)</f>
        <v>1304335</v>
      </c>
      <c r="H155" s="72"/>
      <c r="I155" s="72">
        <f>SUM(I141:I154)</f>
        <v>41674</v>
      </c>
      <c r="J155" s="72">
        <f t="shared" ref="J155" si="49">SUM(J141:J154)</f>
        <v>14401</v>
      </c>
      <c r="K155" s="72">
        <f>SUM(K141:K154)</f>
        <v>56075</v>
      </c>
    </row>
    <row r="156" spans="1:11" ht="16.5">
      <c r="A156" s="34"/>
      <c r="B156" s="29"/>
      <c r="C156" s="30"/>
      <c r="D156" s="30"/>
      <c r="E156" s="30"/>
      <c r="F156" s="74"/>
      <c r="G156" s="79"/>
      <c r="H156" s="79"/>
      <c r="I156" s="74"/>
      <c r="J156" s="80"/>
      <c r="K156" s="74"/>
    </row>
    <row r="157" spans="1:11" ht="16.5">
      <c r="A157" s="34"/>
      <c r="B157" s="29"/>
      <c r="C157" s="30"/>
      <c r="D157" s="30"/>
      <c r="E157" s="30"/>
      <c r="F157" s="74"/>
      <c r="G157" s="79"/>
      <c r="H157" s="79"/>
      <c r="I157" s="74"/>
      <c r="J157" s="80"/>
      <c r="K157" s="74"/>
    </row>
    <row r="158" spans="1:11" ht="16.5">
      <c r="A158" s="34"/>
      <c r="B158" s="29"/>
      <c r="C158" s="30"/>
      <c r="D158" s="30"/>
      <c r="E158" s="30"/>
      <c r="F158" s="78"/>
      <c r="G158" s="79"/>
      <c r="H158" s="79"/>
      <c r="I158" s="74"/>
      <c r="J158" s="80"/>
      <c r="K158" s="74"/>
    </row>
    <row r="159" spans="1:11" ht="16.5">
      <c r="A159" s="34"/>
      <c r="B159" s="29" t="s">
        <v>125</v>
      </c>
      <c r="C159" s="30"/>
      <c r="D159" s="30"/>
      <c r="E159" s="30"/>
      <c r="F159" s="78"/>
      <c r="G159" s="79"/>
      <c r="H159" s="79"/>
      <c r="I159" s="74"/>
      <c r="J159" s="80"/>
      <c r="K159" s="74"/>
    </row>
    <row r="160" spans="1:11" ht="15.75">
      <c r="A160" s="14">
        <v>1</v>
      </c>
      <c r="B160" s="14" t="s">
        <v>126</v>
      </c>
      <c r="C160" s="16" t="s">
        <v>127</v>
      </c>
      <c r="D160" s="17">
        <v>247</v>
      </c>
      <c r="E160" s="16" t="s">
        <v>78</v>
      </c>
      <c r="F160" s="70">
        <v>100000</v>
      </c>
      <c r="G160" s="70">
        <v>86110</v>
      </c>
      <c r="H160" s="70">
        <f t="shared" ref="H160:H168" si="50">G160-I160</f>
        <v>83332</v>
      </c>
      <c r="I160" s="71">
        <f t="shared" ref="I160" si="51">ROUND(F160/36,0)</f>
        <v>2778</v>
      </c>
      <c r="J160" s="69">
        <f t="shared" ref="J160:J168" si="52">ROUND(G160*13%*31/365,0)</f>
        <v>951</v>
      </c>
      <c r="K160" s="71">
        <f t="shared" ref="K160" si="53">SUM(I160:J160)</f>
        <v>3729</v>
      </c>
    </row>
    <row r="161" spans="1:11" ht="15.75">
      <c r="A161" s="14">
        <v>2</v>
      </c>
      <c r="B161" s="14" t="s">
        <v>137</v>
      </c>
      <c r="C161" s="16" t="s">
        <v>138</v>
      </c>
      <c r="D161" s="17">
        <v>253</v>
      </c>
      <c r="E161" s="16" t="s">
        <v>78</v>
      </c>
      <c r="F161" s="70">
        <v>100000</v>
      </c>
      <c r="G161" s="70">
        <v>86110</v>
      </c>
      <c r="H161" s="70">
        <f t="shared" si="50"/>
        <v>83332</v>
      </c>
      <c r="I161" s="71">
        <f>ROUND(F161/36,0)</f>
        <v>2778</v>
      </c>
      <c r="J161" s="69">
        <f t="shared" si="52"/>
        <v>951</v>
      </c>
      <c r="K161" s="71">
        <f>SUM(I161:J161)</f>
        <v>3729</v>
      </c>
    </row>
    <row r="162" spans="1:11" ht="15.75">
      <c r="A162" s="14">
        <v>3</v>
      </c>
      <c r="B162" s="14" t="s">
        <v>137</v>
      </c>
      <c r="C162" s="16" t="s">
        <v>207</v>
      </c>
      <c r="D162" s="17">
        <v>325</v>
      </c>
      <c r="E162" s="16" t="s">
        <v>78</v>
      </c>
      <c r="F162" s="70">
        <v>50000</v>
      </c>
      <c r="G162" s="70">
        <v>45834</v>
      </c>
      <c r="H162" s="70">
        <f t="shared" si="50"/>
        <v>43751</v>
      </c>
      <c r="I162" s="71">
        <f>ROUND(F162/24,0)</f>
        <v>2083</v>
      </c>
      <c r="J162" s="69">
        <f t="shared" si="52"/>
        <v>506</v>
      </c>
      <c r="K162" s="71">
        <f>SUM(I162:J162)</f>
        <v>2589</v>
      </c>
    </row>
    <row r="163" spans="1:11" ht="15.75">
      <c r="A163" s="14"/>
      <c r="B163" s="14" t="s">
        <v>137</v>
      </c>
      <c r="C163" s="16" t="s">
        <v>230</v>
      </c>
      <c r="D163" s="17">
        <v>355</v>
      </c>
      <c r="E163" s="16" t="s">
        <v>78</v>
      </c>
      <c r="F163" s="70">
        <v>50000</v>
      </c>
      <c r="G163" s="70">
        <v>50000</v>
      </c>
      <c r="H163" s="70">
        <f t="shared" si="50"/>
        <v>48611</v>
      </c>
      <c r="I163" s="71">
        <f>ROUND(F163/36,0)</f>
        <v>1389</v>
      </c>
      <c r="J163" s="69">
        <f>ROUND(G163*13%*18/365,0)</f>
        <v>321</v>
      </c>
      <c r="K163" s="71">
        <f>SUM(I163:J163)</f>
        <v>1710</v>
      </c>
    </row>
    <row r="164" spans="1:11" ht="16.5">
      <c r="A164" s="14">
        <v>4</v>
      </c>
      <c r="B164" s="14" t="s">
        <v>151</v>
      </c>
      <c r="C164" s="16" t="s">
        <v>152</v>
      </c>
      <c r="D164" s="22">
        <v>272</v>
      </c>
      <c r="E164" s="22" t="s">
        <v>78</v>
      </c>
      <c r="F164" s="85">
        <v>100000</v>
      </c>
      <c r="G164" s="77">
        <v>85716</v>
      </c>
      <c r="H164" s="70">
        <f t="shared" si="50"/>
        <v>82145</v>
      </c>
      <c r="I164" s="71">
        <f>ROUND(F164/28,0)</f>
        <v>3571</v>
      </c>
      <c r="J164" s="69">
        <f t="shared" si="52"/>
        <v>946</v>
      </c>
      <c r="K164" s="69">
        <f>SUM(I164:J164)</f>
        <v>4517</v>
      </c>
    </row>
    <row r="165" spans="1:11" ht="16.5">
      <c r="A165" s="14">
        <v>5</v>
      </c>
      <c r="B165" s="14" t="s">
        <v>151</v>
      </c>
      <c r="C165" s="16" t="s">
        <v>176</v>
      </c>
      <c r="D165" s="22">
        <v>301</v>
      </c>
      <c r="E165" s="22" t="s">
        <v>78</v>
      </c>
      <c r="F165" s="85">
        <v>80000</v>
      </c>
      <c r="G165" s="77">
        <v>58181</v>
      </c>
      <c r="H165" s="70">
        <f t="shared" si="50"/>
        <v>50908</v>
      </c>
      <c r="I165" s="71">
        <f>ROUND(F165/11,0)</f>
        <v>7273</v>
      </c>
      <c r="J165" s="69">
        <f t="shared" si="52"/>
        <v>642</v>
      </c>
      <c r="K165" s="69">
        <f t="shared" ref="K165:K167" si="54">SUM(I165:J165)</f>
        <v>7915</v>
      </c>
    </row>
    <row r="166" spans="1:11" ht="16.5">
      <c r="A166" s="14">
        <v>6</v>
      </c>
      <c r="B166" s="14" t="s">
        <v>151</v>
      </c>
      <c r="C166" s="16" t="s">
        <v>177</v>
      </c>
      <c r="D166" s="22">
        <v>302</v>
      </c>
      <c r="E166" s="22" t="s">
        <v>78</v>
      </c>
      <c r="F166" s="85">
        <v>90000</v>
      </c>
      <c r="G166" s="77">
        <v>82500</v>
      </c>
      <c r="H166" s="70">
        <f t="shared" si="50"/>
        <v>80000</v>
      </c>
      <c r="I166" s="71">
        <f>ROUND(F166/36,0)</f>
        <v>2500</v>
      </c>
      <c r="J166" s="69">
        <f t="shared" si="52"/>
        <v>911</v>
      </c>
      <c r="K166" s="69">
        <f t="shared" si="54"/>
        <v>3411</v>
      </c>
    </row>
    <row r="167" spans="1:11" ht="16.5">
      <c r="A167" s="14">
        <v>7</v>
      </c>
      <c r="B167" s="14" t="s">
        <v>151</v>
      </c>
      <c r="C167" s="16" t="s">
        <v>178</v>
      </c>
      <c r="D167" s="22">
        <v>303</v>
      </c>
      <c r="E167" s="22" t="s">
        <v>78</v>
      </c>
      <c r="F167" s="85">
        <v>100000</v>
      </c>
      <c r="G167" s="77">
        <v>91666</v>
      </c>
      <c r="H167" s="70">
        <f t="shared" si="50"/>
        <v>88888</v>
      </c>
      <c r="I167" s="71">
        <f>ROUND(F167/36,0)</f>
        <v>2778</v>
      </c>
      <c r="J167" s="69">
        <f t="shared" si="52"/>
        <v>1012</v>
      </c>
      <c r="K167" s="69">
        <f t="shared" si="54"/>
        <v>3790</v>
      </c>
    </row>
    <row r="168" spans="1:11" ht="15.75">
      <c r="A168" s="14">
        <v>8</v>
      </c>
      <c r="B168" s="14" t="s">
        <v>134</v>
      </c>
      <c r="C168" s="16" t="s">
        <v>135</v>
      </c>
      <c r="D168" s="52">
        <v>202</v>
      </c>
      <c r="E168" s="16" t="s">
        <v>78</v>
      </c>
      <c r="F168" s="85">
        <v>50000</v>
      </c>
      <c r="G168" s="70">
        <v>35000</v>
      </c>
      <c r="H168" s="70">
        <f t="shared" si="50"/>
        <v>32500</v>
      </c>
      <c r="I168" s="71">
        <f>ROUND(F168/20,0)</f>
        <v>2500</v>
      </c>
      <c r="J168" s="69">
        <f t="shared" si="52"/>
        <v>386</v>
      </c>
      <c r="K168" s="71">
        <f>SUM(I168:J168)</f>
        <v>2886</v>
      </c>
    </row>
    <row r="169" spans="1:11" ht="16.5">
      <c r="A169" s="14"/>
      <c r="B169" s="13" t="s">
        <v>4</v>
      </c>
      <c r="C169" s="20"/>
      <c r="D169" s="20"/>
      <c r="E169" s="20"/>
      <c r="F169" s="88">
        <f>SUM(F160:F168)</f>
        <v>720000</v>
      </c>
      <c r="G169" s="88">
        <f>SUM(G160:G168)</f>
        <v>621117</v>
      </c>
      <c r="H169" s="88"/>
      <c r="I169" s="88">
        <f>SUM(I160:I168)</f>
        <v>27650</v>
      </c>
      <c r="J169" s="88">
        <f t="shared" ref="J169" si="55">SUM(J160:J168)</f>
        <v>6626</v>
      </c>
      <c r="K169" s="88">
        <f>SUM(K160:K168)</f>
        <v>34276</v>
      </c>
    </row>
    <row r="170" spans="1:11" ht="16.5">
      <c r="A170" s="34"/>
      <c r="B170" s="29"/>
      <c r="C170" s="30"/>
      <c r="D170" s="30"/>
      <c r="E170" s="30"/>
      <c r="F170" s="78"/>
      <c r="G170" s="79"/>
      <c r="H170" s="79"/>
      <c r="I170" s="74"/>
      <c r="J170" s="80"/>
      <c r="K170" s="74"/>
    </row>
    <row r="171" spans="1:11" ht="16.5">
      <c r="A171" s="34"/>
      <c r="B171" s="29"/>
      <c r="C171" s="30"/>
      <c r="D171" s="48"/>
      <c r="E171" s="30"/>
      <c r="F171" s="86"/>
      <c r="G171" s="79"/>
      <c r="H171" s="79"/>
      <c r="I171" s="74"/>
      <c r="J171" s="80"/>
      <c r="K171" s="74"/>
    </row>
    <row r="172" spans="1:11" ht="16.5">
      <c r="A172" s="34"/>
      <c r="B172" s="29" t="s">
        <v>148</v>
      </c>
      <c r="C172" s="30"/>
      <c r="D172" s="48"/>
      <c r="E172" s="30"/>
      <c r="F172" s="86"/>
      <c r="G172" s="79"/>
      <c r="H172" s="79"/>
      <c r="I172" s="74"/>
      <c r="J172" s="80"/>
      <c r="K172" s="74"/>
    </row>
    <row r="173" spans="1:11" ht="15.75">
      <c r="A173" s="34">
        <v>1</v>
      </c>
      <c r="B173" s="14" t="s">
        <v>148</v>
      </c>
      <c r="C173" s="16" t="s">
        <v>205</v>
      </c>
      <c r="D173" s="52">
        <v>323</v>
      </c>
      <c r="E173" s="16" t="s">
        <v>78</v>
      </c>
      <c r="F173" s="85">
        <v>100000</v>
      </c>
      <c r="G173" s="77">
        <v>94444</v>
      </c>
      <c r="H173" s="70">
        <f t="shared" ref="H173:H178" si="56">G173-I173</f>
        <v>91666</v>
      </c>
      <c r="I173" s="71">
        <f>ROUND(F173/36,0)</f>
        <v>2778</v>
      </c>
      <c r="J173" s="69">
        <f t="shared" ref="J173:J176" si="57">ROUND(G173*13%*31/365,0)</f>
        <v>1043</v>
      </c>
      <c r="K173" s="69">
        <f t="shared" ref="K173:K178" si="58">SUM(I173:J173)</f>
        <v>3821</v>
      </c>
    </row>
    <row r="174" spans="1:11" ht="15.75">
      <c r="A174" s="14">
        <v>2</v>
      </c>
      <c r="B174" s="14" t="s">
        <v>148</v>
      </c>
      <c r="C174" s="16" t="s">
        <v>210</v>
      </c>
      <c r="D174" s="52">
        <v>322</v>
      </c>
      <c r="E174" s="16" t="s">
        <v>78</v>
      </c>
      <c r="F174" s="85">
        <v>150000</v>
      </c>
      <c r="G174" s="77">
        <v>136364</v>
      </c>
      <c r="H174" s="70">
        <f t="shared" si="56"/>
        <v>129546</v>
      </c>
      <c r="I174" s="71">
        <f>ROUND(F174/22,0)</f>
        <v>6818</v>
      </c>
      <c r="J174" s="69">
        <f t="shared" si="57"/>
        <v>1506</v>
      </c>
      <c r="K174" s="69">
        <f t="shared" si="58"/>
        <v>8324</v>
      </c>
    </row>
    <row r="175" spans="1:11" ht="15.75">
      <c r="A175" s="14">
        <v>3</v>
      </c>
      <c r="B175" s="14" t="s">
        <v>215</v>
      </c>
      <c r="C175" s="16" t="s">
        <v>216</v>
      </c>
      <c r="D175" s="52">
        <v>342</v>
      </c>
      <c r="E175" s="16" t="s">
        <v>78</v>
      </c>
      <c r="F175" s="85">
        <v>80000</v>
      </c>
      <c r="G175" s="77">
        <v>77778</v>
      </c>
      <c r="H175" s="70">
        <f t="shared" si="56"/>
        <v>75556</v>
      </c>
      <c r="I175" s="71">
        <v>2222</v>
      </c>
      <c r="J175" s="69">
        <f t="shared" si="57"/>
        <v>859</v>
      </c>
      <c r="K175" s="69">
        <f t="shared" si="58"/>
        <v>3081</v>
      </c>
    </row>
    <row r="176" spans="1:11" ht="15.75">
      <c r="A176" s="14">
        <v>4</v>
      </c>
      <c r="B176" s="14" t="s">
        <v>149</v>
      </c>
      <c r="C176" s="16" t="s">
        <v>150</v>
      </c>
      <c r="D176" s="52">
        <v>266</v>
      </c>
      <c r="E176" s="16" t="s">
        <v>78</v>
      </c>
      <c r="F176" s="85">
        <v>155000</v>
      </c>
      <c r="G176" s="77">
        <v>137776</v>
      </c>
      <c r="H176" s="70">
        <f t="shared" si="56"/>
        <v>133470</v>
      </c>
      <c r="I176" s="71">
        <f t="shared" ref="I176:I178" si="59">ROUND(F176/36,0)</f>
        <v>4306</v>
      </c>
      <c r="J176" s="69">
        <f t="shared" si="57"/>
        <v>1521</v>
      </c>
      <c r="K176" s="69">
        <f t="shared" si="58"/>
        <v>5827</v>
      </c>
    </row>
    <row r="177" spans="1:11" ht="15.75">
      <c r="A177" s="14"/>
      <c r="B177" s="14" t="s">
        <v>149</v>
      </c>
      <c r="C177" s="16" t="s">
        <v>229</v>
      </c>
      <c r="D177" s="52">
        <v>354</v>
      </c>
      <c r="E177" s="16" t="s">
        <v>78</v>
      </c>
      <c r="F177" s="85">
        <v>60000</v>
      </c>
      <c r="G177" s="77">
        <v>60000</v>
      </c>
      <c r="H177" s="70">
        <f t="shared" si="56"/>
        <v>57000</v>
      </c>
      <c r="I177" s="71">
        <f>ROUND(F177/20,0)</f>
        <v>3000</v>
      </c>
      <c r="J177" s="69">
        <f>ROUND(G177*13%*21/365,0)</f>
        <v>449</v>
      </c>
      <c r="K177" s="69">
        <f t="shared" si="58"/>
        <v>3449</v>
      </c>
    </row>
    <row r="178" spans="1:11" ht="15.75">
      <c r="A178" s="14">
        <v>5</v>
      </c>
      <c r="B178" s="14" t="s">
        <v>149</v>
      </c>
      <c r="C178" s="16" t="s">
        <v>199</v>
      </c>
      <c r="D178" s="64">
        <v>11</v>
      </c>
      <c r="E178" s="58" t="s">
        <v>39</v>
      </c>
      <c r="F178" s="89">
        <v>40600</v>
      </c>
      <c r="G178" s="82">
        <v>36088</v>
      </c>
      <c r="H178" s="70">
        <f t="shared" si="56"/>
        <v>34960</v>
      </c>
      <c r="I178" s="83">
        <f t="shared" si="59"/>
        <v>1128</v>
      </c>
      <c r="J178" s="69">
        <f>ROUND(G178*11.5%*31/365,0)</f>
        <v>352</v>
      </c>
      <c r="K178" s="84">
        <f t="shared" si="58"/>
        <v>1480</v>
      </c>
    </row>
    <row r="179" spans="1:11" ht="16.5">
      <c r="A179" s="14"/>
      <c r="B179" s="13" t="s">
        <v>4</v>
      </c>
      <c r="C179" s="20"/>
      <c r="D179" s="46"/>
      <c r="E179" s="20"/>
      <c r="F179" s="72">
        <f>SUM(F173:F178)</f>
        <v>585600</v>
      </c>
      <c r="G179" s="72">
        <f>SUM(G173:G178)</f>
        <v>542450</v>
      </c>
      <c r="H179" s="72"/>
      <c r="I179" s="72">
        <f>SUM(I173:I178)</f>
        <v>20252</v>
      </c>
      <c r="J179" s="72">
        <f>SUM(J173:J178)</f>
        <v>5730</v>
      </c>
      <c r="K179" s="72">
        <f>SUM(K173:K178)</f>
        <v>25982</v>
      </c>
    </row>
    <row r="180" spans="1:11" ht="16.5">
      <c r="A180" s="34"/>
      <c r="B180" s="29"/>
      <c r="C180" s="30"/>
      <c r="D180" s="30"/>
      <c r="E180" s="30"/>
      <c r="F180" s="78"/>
      <c r="G180" s="79"/>
      <c r="H180" s="79"/>
      <c r="I180" s="74"/>
      <c r="J180" s="80"/>
      <c r="K180" s="74"/>
    </row>
    <row r="181" spans="1:11" ht="16.5">
      <c r="A181" s="34"/>
      <c r="B181" s="29"/>
      <c r="C181" s="30"/>
      <c r="D181" s="30"/>
      <c r="E181" s="30"/>
      <c r="F181" s="78"/>
      <c r="G181" s="79"/>
      <c r="H181" s="79"/>
      <c r="I181" s="74"/>
      <c r="J181" s="80"/>
      <c r="K181" s="74"/>
    </row>
    <row r="182" spans="1:11" ht="16.5">
      <c r="A182" s="34"/>
      <c r="B182" s="29" t="s">
        <v>153</v>
      </c>
      <c r="C182" s="30"/>
      <c r="D182" s="30"/>
      <c r="E182" s="30"/>
      <c r="F182" s="78"/>
      <c r="G182" s="79"/>
      <c r="H182" s="79"/>
      <c r="I182" s="74"/>
      <c r="J182" s="80"/>
      <c r="K182" s="74"/>
    </row>
    <row r="183" spans="1:11" ht="16.5">
      <c r="A183" s="14">
        <v>1</v>
      </c>
      <c r="B183" s="67" t="s">
        <v>154</v>
      </c>
      <c r="C183" s="16" t="s">
        <v>155</v>
      </c>
      <c r="D183" s="22">
        <v>273</v>
      </c>
      <c r="E183" s="22" t="s">
        <v>78</v>
      </c>
      <c r="F183" s="85">
        <v>75000</v>
      </c>
      <c r="G183" s="77">
        <v>66668</v>
      </c>
      <c r="H183" s="70">
        <f>G183-I183</f>
        <v>64585</v>
      </c>
      <c r="I183" s="71">
        <f>ROUND(F183/36,0)</f>
        <v>2083</v>
      </c>
      <c r="J183" s="69">
        <f>ROUND(G183*13%*31/365,0)</f>
        <v>736</v>
      </c>
      <c r="K183" s="69">
        <f>SUM(I183:J183)</f>
        <v>2819</v>
      </c>
    </row>
    <row r="184" spans="1:11" ht="16.5">
      <c r="A184" s="14"/>
      <c r="B184" s="56" t="s">
        <v>4</v>
      </c>
      <c r="C184" s="20"/>
      <c r="D184" s="22"/>
      <c r="E184" s="22"/>
      <c r="F184" s="72">
        <f>SUM(F183)</f>
        <v>75000</v>
      </c>
      <c r="G184" s="72">
        <f>SUM(G183)</f>
        <v>66668</v>
      </c>
      <c r="H184" s="72"/>
      <c r="I184" s="72">
        <f>SUM(I183)</f>
        <v>2083</v>
      </c>
      <c r="J184" s="72">
        <f t="shared" ref="J184:K184" si="60">SUM(J183)</f>
        <v>736</v>
      </c>
      <c r="K184" s="72">
        <f t="shared" si="60"/>
        <v>2819</v>
      </c>
    </row>
    <row r="185" spans="1:11" ht="16.5">
      <c r="A185" s="14"/>
      <c r="B185" s="29"/>
      <c r="C185" s="30"/>
      <c r="D185" s="30"/>
      <c r="E185" s="30"/>
      <c r="F185" s="78"/>
      <c r="G185" s="79"/>
      <c r="H185" s="79"/>
      <c r="I185" s="74"/>
      <c r="J185" s="80"/>
      <c r="K185" s="74"/>
    </row>
    <row r="186" spans="1:11" ht="16.5">
      <c r="A186" s="14"/>
      <c r="B186" s="29" t="s">
        <v>162</v>
      </c>
      <c r="C186" s="30"/>
      <c r="D186" s="30"/>
      <c r="E186" s="30"/>
      <c r="F186" s="78"/>
      <c r="G186" s="79"/>
      <c r="H186" s="79"/>
      <c r="I186" s="74"/>
      <c r="J186" s="80"/>
      <c r="K186" s="74"/>
    </row>
    <row r="187" spans="1:11" ht="16.5">
      <c r="A187" s="14">
        <v>1</v>
      </c>
      <c r="B187" s="67" t="s">
        <v>163</v>
      </c>
      <c r="C187" s="16" t="s">
        <v>164</v>
      </c>
      <c r="D187" s="22">
        <v>282</v>
      </c>
      <c r="E187" s="22" t="s">
        <v>78</v>
      </c>
      <c r="F187" s="85">
        <v>100000</v>
      </c>
      <c r="G187" s="77">
        <v>91666</v>
      </c>
      <c r="H187" s="70">
        <f t="shared" ref="H187:H188" si="61">G187-I187</f>
        <v>88888</v>
      </c>
      <c r="I187" s="71">
        <f>ROUND(F187/36,0)</f>
        <v>2778</v>
      </c>
      <c r="J187" s="69">
        <v>982</v>
      </c>
      <c r="K187" s="90">
        <f>SUM(I187:J187)</f>
        <v>3760</v>
      </c>
    </row>
    <row r="188" spans="1:11" ht="16.5">
      <c r="A188" s="14">
        <v>2</v>
      </c>
      <c r="B188" s="67" t="s">
        <v>163</v>
      </c>
      <c r="C188" s="16" t="s">
        <v>200</v>
      </c>
      <c r="D188" s="22">
        <v>283</v>
      </c>
      <c r="E188" s="22" t="s">
        <v>78</v>
      </c>
      <c r="F188" s="85">
        <v>100000</v>
      </c>
      <c r="G188" s="77">
        <v>91666</v>
      </c>
      <c r="H188" s="70">
        <f t="shared" si="61"/>
        <v>88888</v>
      </c>
      <c r="I188" s="71">
        <f>ROUND(F188/36,0)</f>
        <v>2778</v>
      </c>
      <c r="J188" s="69">
        <v>982</v>
      </c>
      <c r="K188" s="90">
        <f>SUM(I188:J188)</f>
        <v>3760</v>
      </c>
    </row>
    <row r="189" spans="1:11" ht="16.5">
      <c r="A189" s="14"/>
      <c r="B189" s="67" t="s">
        <v>227</v>
      </c>
      <c r="C189" s="16" t="s">
        <v>228</v>
      </c>
      <c r="D189" s="22">
        <v>353</v>
      </c>
      <c r="E189" s="22" t="s">
        <v>78</v>
      </c>
      <c r="F189" s="85">
        <v>68000</v>
      </c>
      <c r="G189" s="77">
        <v>68000</v>
      </c>
      <c r="H189" s="70">
        <f>G189-I189</f>
        <v>66111</v>
      </c>
      <c r="I189" s="71">
        <f>ROUND(F189/36,0)</f>
        <v>1889</v>
      </c>
      <c r="J189" s="69">
        <v>339</v>
      </c>
      <c r="K189" s="90">
        <f>SUM(I189:J189)</f>
        <v>2228</v>
      </c>
    </row>
    <row r="190" spans="1:11" ht="17.25" thickBot="1">
      <c r="A190" s="14"/>
      <c r="B190" s="56" t="s">
        <v>4</v>
      </c>
      <c r="C190" s="30"/>
      <c r="D190" s="30"/>
      <c r="E190" s="30"/>
      <c r="F190" s="91">
        <f>SUM(F187:F188)</f>
        <v>200000</v>
      </c>
      <c r="G190" s="91">
        <f>SUM(G187:G188)</f>
        <v>183332</v>
      </c>
      <c r="H190" s="91"/>
      <c r="I190" s="72">
        <f>SUM(I187:I189)</f>
        <v>7445</v>
      </c>
      <c r="J190" s="72">
        <f>SUM(J187:J189)</f>
        <v>2303</v>
      </c>
      <c r="K190" s="74">
        <f>SUM(K187:K189)</f>
        <v>9748</v>
      </c>
    </row>
    <row r="191" spans="1:11" ht="17.25" thickBot="1">
      <c r="A191" s="34"/>
      <c r="B191" s="51" t="s">
        <v>20</v>
      </c>
      <c r="C191" s="39"/>
      <c r="D191" s="39"/>
      <c r="E191" s="39"/>
      <c r="F191" s="92">
        <f>SUM(F190)</f>
        <v>200000</v>
      </c>
      <c r="G191" s="92">
        <f>SUM(G6+G32+G47+G62+G79+G96+G108+G114+G127+G131+G137+G155+G169+G179+G184+G190)</f>
        <v>10633252</v>
      </c>
      <c r="H191" s="92"/>
      <c r="I191" s="92">
        <f>SUM(I6+I32+I47+I62+I79+I96+I108+I114+I127+I131+I137+I155+I169+I179+I184+I190)</f>
        <v>381351</v>
      </c>
      <c r="J191" s="93">
        <f>SUM(J6+J32+J47+J62+J79+J96+J108+J114+J127+J131+J137+J155+J169+J179+J184+J190)</f>
        <v>115255</v>
      </c>
      <c r="K191" s="92">
        <f>SUM(K6+K32+K47+K62+K79+K96+K108+K114+K127+K131+K137+K155+K169+K179+K184+K190)</f>
        <v>496606</v>
      </c>
    </row>
    <row r="192" spans="1:11">
      <c r="B192" s="2"/>
      <c r="C192" s="2"/>
      <c r="D192" s="3"/>
      <c r="E192" s="3"/>
      <c r="F192" s="3"/>
      <c r="G192" s="3"/>
      <c r="H192" s="3"/>
    </row>
    <row r="193" spans="2:8">
      <c r="B193" s="2"/>
      <c r="C193" s="2"/>
      <c r="D193" s="3"/>
      <c r="E193" s="3"/>
      <c r="F193" s="3"/>
      <c r="G193" s="3"/>
      <c r="H193" s="3"/>
    </row>
    <row r="194" spans="2:8" ht="18.75">
      <c r="E194" s="4"/>
      <c r="F194" s="1"/>
      <c r="G194" s="1"/>
      <c r="H194" s="1"/>
    </row>
    <row r="195" spans="2:8">
      <c r="F195" s="1"/>
      <c r="G195" s="1"/>
      <c r="H195" s="1"/>
    </row>
    <row r="197" spans="2:8" ht="16.5">
      <c r="B197" s="30"/>
    </row>
  </sheetData>
  <mergeCells count="2">
    <mergeCell ref="A1:I1"/>
    <mergeCell ref="B2:I2"/>
  </mergeCells>
  <pageMargins left="0.19685039370078741" right="0.19685039370078741" top="0.19685039370078741" bottom="0.19685039370078741" header="0.31496062992125984" footer="0.31496062992125984"/>
  <pageSetup paperSize="9" scale="75" orientation="portrait" horizontalDpi="0" verticalDpi="0" r:id="rId1"/>
  <rowBreaks count="2" manualBreakCount="2">
    <brk id="62" max="9" man="1"/>
    <brk id="127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12"/>
  <dimension ref="A1:K197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8.28515625" customWidth="1"/>
    <col min="4" max="4" width="6.5703125" customWidth="1"/>
    <col min="5" max="5" width="8.7109375" customWidth="1"/>
    <col min="6" max="6" width="10.7109375" customWidth="1"/>
    <col min="7" max="7" width="10.140625" customWidth="1"/>
    <col min="8" max="8" width="9.28515625" customWidth="1"/>
    <col min="9" max="9" width="8.140625" customWidth="1"/>
    <col min="10" max="10" width="9.8554687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218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12" t="s">
        <v>57</v>
      </c>
    </row>
    <row r="4" spans="1:11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</row>
    <row r="5" spans="1:11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70">
        <v>75000</v>
      </c>
      <c r="G5" s="70">
        <v>58336</v>
      </c>
      <c r="H5" s="71">
        <f>ROUND(F5/36,0)</f>
        <v>2083</v>
      </c>
      <c r="I5" s="69">
        <f>ROUND(G5*13%*31/365,0)</f>
        <v>644</v>
      </c>
      <c r="J5" s="69">
        <f>SUM(H5:I5)</f>
        <v>2727</v>
      </c>
    </row>
    <row r="6" spans="1:11" ht="16.5">
      <c r="A6" s="15"/>
      <c r="B6" s="13" t="s">
        <v>4</v>
      </c>
      <c r="C6" s="20"/>
      <c r="D6" s="20"/>
      <c r="E6" s="20"/>
      <c r="F6" s="72">
        <f>SUM(F5)</f>
        <v>75000</v>
      </c>
      <c r="G6" s="72">
        <f>SUM(G5)</f>
        <v>58336</v>
      </c>
      <c r="H6" s="72">
        <f>SUM(H5)</f>
        <v>2083</v>
      </c>
      <c r="I6" s="72">
        <f>SUM(I5:I5)</f>
        <v>644</v>
      </c>
      <c r="J6" s="72">
        <v>2727</v>
      </c>
      <c r="K6" s="95"/>
    </row>
    <row r="7" spans="1:11" ht="16.5">
      <c r="A7" s="28"/>
      <c r="B7" s="29"/>
      <c r="C7" s="30"/>
      <c r="D7" s="30"/>
      <c r="E7" s="30"/>
      <c r="F7" s="73"/>
      <c r="G7" s="73"/>
      <c r="H7" s="74"/>
      <c r="I7" s="74"/>
      <c r="J7" s="74"/>
    </row>
    <row r="8" spans="1:11" ht="16.5">
      <c r="A8" s="28"/>
      <c r="B8" s="29"/>
      <c r="C8" s="30"/>
      <c r="D8" s="30"/>
      <c r="E8" s="30"/>
      <c r="F8" s="73"/>
      <c r="G8" s="73"/>
      <c r="H8" s="74"/>
      <c r="I8" s="74"/>
      <c r="J8" s="74"/>
    </row>
    <row r="9" spans="1:11" ht="16.5">
      <c r="A9" s="28"/>
      <c r="B9" s="29" t="s">
        <v>5</v>
      </c>
      <c r="C9" s="30"/>
      <c r="D9" s="30"/>
      <c r="E9" s="30"/>
      <c r="F9" s="73"/>
      <c r="G9" s="73"/>
      <c r="H9" s="75"/>
      <c r="I9" s="76"/>
      <c r="J9" s="76"/>
    </row>
    <row r="10" spans="1:11" ht="15.75">
      <c r="A10" s="15">
        <v>1</v>
      </c>
      <c r="B10" s="14" t="s">
        <v>8</v>
      </c>
      <c r="C10" s="16" t="s">
        <v>28</v>
      </c>
      <c r="D10" s="17">
        <v>108</v>
      </c>
      <c r="E10" s="16" t="s">
        <v>38</v>
      </c>
      <c r="F10" s="70">
        <v>150000</v>
      </c>
      <c r="G10" s="70">
        <v>104163</v>
      </c>
      <c r="H10" s="71">
        <f>ROUND(F10/36,0)</f>
        <v>4167</v>
      </c>
      <c r="I10" s="69">
        <f t="shared" ref="I10:I31" si="0">ROUND(G10*13%*31/365,0)</f>
        <v>1150</v>
      </c>
      <c r="J10" s="69">
        <f>SUM(H10:I10)</f>
        <v>5317</v>
      </c>
    </row>
    <row r="11" spans="1:11" ht="15.75">
      <c r="A11" s="15">
        <v>2</v>
      </c>
      <c r="B11" s="14" t="s">
        <v>8</v>
      </c>
      <c r="C11" s="16" t="s">
        <v>30</v>
      </c>
      <c r="D11" s="17">
        <v>109</v>
      </c>
      <c r="E11" s="16" t="s">
        <v>38</v>
      </c>
      <c r="F11" s="70">
        <v>75000</v>
      </c>
      <c r="G11" s="77">
        <v>52087</v>
      </c>
      <c r="H11" s="71">
        <f>ROUND(F11/36,0)</f>
        <v>2083</v>
      </c>
      <c r="I11" s="69">
        <f t="shared" si="0"/>
        <v>575</v>
      </c>
      <c r="J11" s="69">
        <f t="shared" ref="J11:J25" si="1">SUM(H11:I11)</f>
        <v>2658</v>
      </c>
    </row>
    <row r="12" spans="1:11" ht="15.75">
      <c r="A12" s="15">
        <v>3</v>
      </c>
      <c r="B12" s="14" t="s">
        <v>9</v>
      </c>
      <c r="C12" s="16" t="s">
        <v>31</v>
      </c>
      <c r="D12" s="17">
        <v>122</v>
      </c>
      <c r="E12" s="16" t="s">
        <v>38</v>
      </c>
      <c r="F12" s="70">
        <v>100000</v>
      </c>
      <c r="G12" s="77">
        <v>69442</v>
      </c>
      <c r="H12" s="71">
        <f t="shared" ref="H12:H26" si="2">ROUND(F12/36,0)</f>
        <v>2778</v>
      </c>
      <c r="I12" s="69">
        <f t="shared" si="0"/>
        <v>767</v>
      </c>
      <c r="J12" s="69">
        <f t="shared" si="1"/>
        <v>3545</v>
      </c>
    </row>
    <row r="13" spans="1:11" ht="15.75">
      <c r="A13" s="15">
        <v>4</v>
      </c>
      <c r="B13" s="14" t="s">
        <v>9</v>
      </c>
      <c r="C13" s="16" t="s">
        <v>32</v>
      </c>
      <c r="D13" s="17">
        <v>123</v>
      </c>
      <c r="E13" s="16" t="s">
        <v>38</v>
      </c>
      <c r="F13" s="70">
        <v>100000</v>
      </c>
      <c r="G13" s="77">
        <v>45000</v>
      </c>
      <c r="H13" s="71">
        <f>ROUND(F13/20,0)</f>
        <v>5000</v>
      </c>
      <c r="I13" s="69">
        <f t="shared" si="0"/>
        <v>497</v>
      </c>
      <c r="J13" s="69">
        <f t="shared" si="1"/>
        <v>5497</v>
      </c>
    </row>
    <row r="14" spans="1:11" ht="15.75">
      <c r="A14" s="15">
        <v>5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75000</v>
      </c>
      <c r="H14" s="71">
        <f>ROUND(F14/36,0)</f>
        <v>2500</v>
      </c>
      <c r="I14" s="69">
        <f t="shared" si="0"/>
        <v>828</v>
      </c>
      <c r="J14" s="69">
        <f t="shared" si="1"/>
        <v>3328</v>
      </c>
    </row>
    <row r="15" spans="1:11" ht="15.75">
      <c r="A15" s="15">
        <v>6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32500</v>
      </c>
      <c r="H15" s="71">
        <f t="shared" si="2"/>
        <v>1250</v>
      </c>
      <c r="I15" s="69">
        <f t="shared" si="0"/>
        <v>359</v>
      </c>
      <c r="J15" s="69">
        <f t="shared" si="1"/>
        <v>1609</v>
      </c>
    </row>
    <row r="16" spans="1:11" ht="15.75">
      <c r="A16" s="15">
        <v>7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74998</v>
      </c>
      <c r="H16" s="71">
        <f t="shared" si="2"/>
        <v>2778</v>
      </c>
      <c r="I16" s="69">
        <f t="shared" si="0"/>
        <v>828</v>
      </c>
      <c r="J16" s="69">
        <f t="shared" si="1"/>
        <v>3606</v>
      </c>
    </row>
    <row r="17" spans="1:11" ht="15.75">
      <c r="A17" s="15">
        <v>8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63751</v>
      </c>
      <c r="H17" s="71">
        <f t="shared" si="2"/>
        <v>2361</v>
      </c>
      <c r="I17" s="69">
        <f t="shared" si="0"/>
        <v>704</v>
      </c>
      <c r="J17" s="69">
        <f t="shared" si="1"/>
        <v>3065</v>
      </c>
    </row>
    <row r="18" spans="1:11" ht="15.75">
      <c r="A18" s="15">
        <v>9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67500</v>
      </c>
      <c r="H18" s="71">
        <f t="shared" si="2"/>
        <v>2500</v>
      </c>
      <c r="I18" s="69">
        <f t="shared" si="0"/>
        <v>745</v>
      </c>
      <c r="J18" s="69">
        <f t="shared" si="1"/>
        <v>3245</v>
      </c>
    </row>
    <row r="19" spans="1:11" ht="15.75">
      <c r="A19" s="15">
        <v>10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28239</v>
      </c>
      <c r="H19" s="71">
        <f>ROUND(F19/17,0)</f>
        <v>3529</v>
      </c>
      <c r="I19" s="69">
        <f t="shared" si="0"/>
        <v>312</v>
      </c>
      <c r="J19" s="69">
        <f t="shared" ref="J19" si="3">SUM(H19:I19)</f>
        <v>3841</v>
      </c>
    </row>
    <row r="20" spans="1:11" ht="15.75">
      <c r="A20" s="15">
        <v>11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80691</v>
      </c>
      <c r="H20" s="71">
        <f>ROUND(F20/29,0)</f>
        <v>3103</v>
      </c>
      <c r="I20" s="69">
        <f t="shared" si="0"/>
        <v>891</v>
      </c>
      <c r="J20" s="69">
        <f t="shared" si="1"/>
        <v>3994</v>
      </c>
    </row>
    <row r="21" spans="1:11" ht="15.75">
      <c r="A21" s="15">
        <v>12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83335</v>
      </c>
      <c r="H21" s="71">
        <f>ROUND(F21/30,0)</f>
        <v>3333</v>
      </c>
      <c r="I21" s="69">
        <f t="shared" si="0"/>
        <v>920</v>
      </c>
      <c r="J21" s="69">
        <f t="shared" si="1"/>
        <v>4253</v>
      </c>
    </row>
    <row r="22" spans="1:11" ht="15.75">
      <c r="A22" s="15">
        <v>13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83335</v>
      </c>
      <c r="H22" s="71">
        <f>ROUND(F22/30,0)</f>
        <v>3333</v>
      </c>
      <c r="I22" s="69">
        <f t="shared" si="0"/>
        <v>920</v>
      </c>
      <c r="J22" s="69">
        <f t="shared" si="1"/>
        <v>4253</v>
      </c>
    </row>
    <row r="23" spans="1:11" ht="15.75">
      <c r="A23" s="15">
        <v>14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176472</v>
      </c>
      <c r="H23" s="71">
        <f>ROUND(F23/34,0)</f>
        <v>5882</v>
      </c>
      <c r="I23" s="69">
        <f t="shared" si="0"/>
        <v>1948</v>
      </c>
      <c r="J23" s="69">
        <f t="shared" si="1"/>
        <v>7830</v>
      </c>
    </row>
    <row r="24" spans="1:11" ht="15.75">
      <c r="A24" s="15">
        <v>15</v>
      </c>
      <c r="B24" s="14" t="s">
        <v>5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88236</v>
      </c>
      <c r="H24" s="71">
        <f>ROUND(F24/34,0)</f>
        <v>2941</v>
      </c>
      <c r="I24" s="69">
        <f t="shared" si="0"/>
        <v>974</v>
      </c>
      <c r="J24" s="69">
        <f t="shared" si="1"/>
        <v>3915</v>
      </c>
    </row>
    <row r="25" spans="1:11" ht="15.75">
      <c r="A25" s="15">
        <v>16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86110</v>
      </c>
      <c r="H25" s="71">
        <f t="shared" si="2"/>
        <v>2778</v>
      </c>
      <c r="I25" s="69">
        <f t="shared" si="0"/>
        <v>951</v>
      </c>
      <c r="J25" s="69">
        <f t="shared" si="1"/>
        <v>3729</v>
      </c>
    </row>
    <row r="26" spans="1:11" ht="15.75">
      <c r="A26" s="15">
        <v>17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137499</v>
      </c>
      <c r="H26" s="71">
        <f t="shared" si="2"/>
        <v>4167</v>
      </c>
      <c r="I26" s="69">
        <f t="shared" si="0"/>
        <v>1518</v>
      </c>
      <c r="J26" s="69">
        <f t="shared" ref="J26:J31" si="4">SUM(H26:I26)</f>
        <v>5685</v>
      </c>
    </row>
    <row r="27" spans="1:11" ht="15.75">
      <c r="A27" s="15">
        <v>18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86365</v>
      </c>
      <c r="H27" s="71">
        <f>ROUND(F27/22,0)</f>
        <v>4545</v>
      </c>
      <c r="I27" s="69">
        <f t="shared" si="0"/>
        <v>954</v>
      </c>
      <c r="J27" s="69">
        <f t="shared" si="4"/>
        <v>5499</v>
      </c>
    </row>
    <row r="28" spans="1:11" ht="15.75">
      <c r="A28" s="15">
        <v>19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103635</v>
      </c>
      <c r="H28" s="71">
        <f>ROUND(F28/22,0)</f>
        <v>5455</v>
      </c>
      <c r="I28" s="69">
        <f t="shared" si="0"/>
        <v>1144</v>
      </c>
      <c r="J28" s="69">
        <f t="shared" si="4"/>
        <v>6599</v>
      </c>
    </row>
    <row r="29" spans="1:11" ht="15.75">
      <c r="A29" s="15">
        <v>20</v>
      </c>
      <c r="B29" s="14" t="s">
        <v>190</v>
      </c>
      <c r="C29" s="16" t="s">
        <v>191</v>
      </c>
      <c r="D29" s="17">
        <v>314</v>
      </c>
      <c r="E29" s="16" t="s">
        <v>38</v>
      </c>
      <c r="F29" s="70">
        <v>115000</v>
      </c>
      <c r="G29" s="77">
        <v>105418</v>
      </c>
      <c r="H29" s="71">
        <f>ROUND(F29/36,0)</f>
        <v>3194</v>
      </c>
      <c r="I29" s="69">
        <f t="shared" si="0"/>
        <v>1164</v>
      </c>
      <c r="J29" s="69">
        <f t="shared" si="4"/>
        <v>4358</v>
      </c>
    </row>
    <row r="30" spans="1:11" ht="15.75">
      <c r="A30" s="15">
        <v>21</v>
      </c>
      <c r="B30" s="14" t="s">
        <v>179</v>
      </c>
      <c r="C30" s="16" t="s">
        <v>180</v>
      </c>
      <c r="D30" s="17">
        <v>304</v>
      </c>
      <c r="E30" s="16" t="s">
        <v>38</v>
      </c>
      <c r="F30" s="70">
        <v>120000</v>
      </c>
      <c r="G30" s="77">
        <v>110001</v>
      </c>
      <c r="H30" s="71">
        <f>ROUND(F30/36,0)</f>
        <v>3333</v>
      </c>
      <c r="I30" s="69">
        <f t="shared" si="0"/>
        <v>1215</v>
      </c>
      <c r="J30" s="69">
        <f t="shared" si="4"/>
        <v>4548</v>
      </c>
    </row>
    <row r="31" spans="1:11" ht="15.75">
      <c r="A31" s="15">
        <v>22</v>
      </c>
      <c r="B31" s="14" t="s">
        <v>179</v>
      </c>
      <c r="C31" s="16" t="s">
        <v>181</v>
      </c>
      <c r="D31" s="17">
        <v>305</v>
      </c>
      <c r="E31" s="16" t="s">
        <v>38</v>
      </c>
      <c r="F31" s="70">
        <v>75000</v>
      </c>
      <c r="G31" s="77">
        <v>68751</v>
      </c>
      <c r="H31" s="71">
        <f>ROUND(F31/36,0)</f>
        <v>2083</v>
      </c>
      <c r="I31" s="69">
        <f t="shared" si="0"/>
        <v>759</v>
      </c>
      <c r="J31" s="69">
        <f t="shared" si="4"/>
        <v>2842</v>
      </c>
    </row>
    <row r="32" spans="1:11" ht="16.5">
      <c r="A32" s="15"/>
      <c r="B32" s="13" t="s">
        <v>4</v>
      </c>
      <c r="C32" s="20"/>
      <c r="D32" s="20"/>
      <c r="E32" s="20"/>
      <c r="F32" s="72">
        <f>SUM(F10:F31)</f>
        <v>2265000</v>
      </c>
      <c r="G32" s="72">
        <f>SUM(G10:G31)</f>
        <v>1822528</v>
      </c>
      <c r="H32" s="72">
        <f>SUM(H10:H31)</f>
        <v>73093</v>
      </c>
      <c r="I32" s="72">
        <f>SUM(I10:I31)</f>
        <v>20123</v>
      </c>
      <c r="J32" s="72">
        <f t="shared" ref="J32" si="5">SUM(J10:J31)</f>
        <v>93216</v>
      </c>
      <c r="K32" s="95"/>
    </row>
    <row r="33" spans="1:10" ht="16.5">
      <c r="A33" s="28"/>
      <c r="B33" s="29"/>
      <c r="C33" s="30"/>
      <c r="D33" s="30"/>
      <c r="E33" s="30"/>
      <c r="F33" s="78"/>
      <c r="G33" s="79"/>
      <c r="H33" s="74"/>
      <c r="I33" s="80"/>
      <c r="J33" s="74"/>
    </row>
    <row r="34" spans="1:10" ht="16.5">
      <c r="A34" s="28"/>
      <c r="B34" s="29"/>
      <c r="C34" s="30"/>
      <c r="D34" s="30"/>
      <c r="E34" s="30"/>
      <c r="F34" s="78"/>
      <c r="G34" s="79"/>
      <c r="H34" s="74"/>
      <c r="I34" s="80"/>
      <c r="J34" s="74"/>
    </row>
    <row r="35" spans="1:10" ht="16.5">
      <c r="A35" s="28"/>
      <c r="B35" s="29" t="s">
        <v>10</v>
      </c>
      <c r="C35" s="30"/>
      <c r="D35" s="30"/>
      <c r="E35" s="30"/>
      <c r="F35" s="78"/>
      <c r="G35" s="79"/>
      <c r="H35" s="76"/>
      <c r="I35" s="80"/>
      <c r="J35" s="76"/>
    </row>
    <row r="36" spans="1:10" ht="15.75">
      <c r="A36" s="15">
        <v>1</v>
      </c>
      <c r="B36" s="14" t="s">
        <v>10</v>
      </c>
      <c r="C36" s="16" t="s">
        <v>198</v>
      </c>
      <c r="D36" s="59" t="s">
        <v>70</v>
      </c>
      <c r="E36" s="58" t="s">
        <v>39</v>
      </c>
      <c r="F36" s="81">
        <v>44000</v>
      </c>
      <c r="G36" s="82">
        <v>17022</v>
      </c>
      <c r="H36" s="83">
        <f>ROUND(F36/30,0)</f>
        <v>1467</v>
      </c>
      <c r="I36" s="69">
        <f>ROUND(G36*11.5%*31/365,0)</f>
        <v>166</v>
      </c>
      <c r="J36" s="84">
        <f t="shared" ref="J36:J39" si="6">SUM(H36:I36)</f>
        <v>1633</v>
      </c>
    </row>
    <row r="37" spans="1:10" ht="15.75">
      <c r="A37" s="15">
        <v>2</v>
      </c>
      <c r="B37" s="14" t="s">
        <v>10</v>
      </c>
      <c r="C37" s="16" t="s">
        <v>140</v>
      </c>
      <c r="D37" s="26" t="s">
        <v>141</v>
      </c>
      <c r="E37" s="16" t="s">
        <v>38</v>
      </c>
      <c r="F37" s="70">
        <v>250000</v>
      </c>
      <c r="G37" s="77">
        <v>215280</v>
      </c>
      <c r="H37" s="71">
        <v>6944</v>
      </c>
      <c r="I37" s="69">
        <f t="shared" ref="I37:I46" si="7">ROUND(G37*13%*31/365,0)</f>
        <v>2377</v>
      </c>
      <c r="J37" s="69">
        <f t="shared" si="6"/>
        <v>9321</v>
      </c>
    </row>
    <row r="38" spans="1:10" ht="15.75">
      <c r="A38" s="15">
        <v>3</v>
      </c>
      <c r="B38" s="14" t="s">
        <v>91</v>
      </c>
      <c r="C38" s="16" t="s">
        <v>93</v>
      </c>
      <c r="D38" s="26" t="s">
        <v>95</v>
      </c>
      <c r="E38" s="16" t="s">
        <v>38</v>
      </c>
      <c r="F38" s="70">
        <v>25000</v>
      </c>
      <c r="G38" s="77">
        <v>20836</v>
      </c>
      <c r="H38" s="71">
        <v>694</v>
      </c>
      <c r="I38" s="69">
        <f t="shared" si="7"/>
        <v>230</v>
      </c>
      <c r="J38" s="69">
        <f t="shared" si="6"/>
        <v>924</v>
      </c>
    </row>
    <row r="39" spans="1:10" ht="15.75">
      <c r="A39" s="15">
        <v>4</v>
      </c>
      <c r="B39" s="14" t="s">
        <v>182</v>
      </c>
      <c r="C39" s="16" t="s">
        <v>50</v>
      </c>
      <c r="D39" s="26" t="s">
        <v>183</v>
      </c>
      <c r="E39" s="16" t="s">
        <v>38</v>
      </c>
      <c r="F39" s="70">
        <v>50000</v>
      </c>
      <c r="G39" s="77">
        <v>35358</v>
      </c>
      <c r="H39" s="71">
        <v>1389</v>
      </c>
      <c r="I39" s="69">
        <f t="shared" si="7"/>
        <v>390</v>
      </c>
      <c r="J39" s="69">
        <f t="shared" si="6"/>
        <v>1779</v>
      </c>
    </row>
    <row r="40" spans="1:10" ht="15.75">
      <c r="A40" s="15">
        <v>5</v>
      </c>
      <c r="B40" s="14" t="s">
        <v>182</v>
      </c>
      <c r="C40" s="16" t="s">
        <v>194</v>
      </c>
      <c r="D40" s="26" t="s">
        <v>195</v>
      </c>
      <c r="E40" s="16" t="s">
        <v>38</v>
      </c>
      <c r="F40" s="70">
        <v>120000</v>
      </c>
      <c r="G40" s="77">
        <v>110001</v>
      </c>
      <c r="H40" s="71">
        <v>3333</v>
      </c>
      <c r="I40" s="69">
        <f t="shared" si="7"/>
        <v>1215</v>
      </c>
      <c r="J40" s="69">
        <f t="shared" ref="J40:J41" si="8">SUM(H40:I40)</f>
        <v>4548</v>
      </c>
    </row>
    <row r="41" spans="1:10" ht="15.75">
      <c r="A41" s="15">
        <v>6</v>
      </c>
      <c r="B41" s="14" t="s">
        <v>182</v>
      </c>
      <c r="C41" s="16" t="s">
        <v>202</v>
      </c>
      <c r="D41" s="26" t="s">
        <v>203</v>
      </c>
      <c r="E41" s="16" t="s">
        <v>38</v>
      </c>
      <c r="F41" s="70">
        <v>90000</v>
      </c>
      <c r="G41" s="77">
        <v>85000</v>
      </c>
      <c r="H41" s="71">
        <f t="shared" ref="H41:H42" si="9">ROUND(F41/36,0)</f>
        <v>2500</v>
      </c>
      <c r="I41" s="69">
        <f t="shared" si="7"/>
        <v>938</v>
      </c>
      <c r="J41" s="69">
        <f t="shared" si="8"/>
        <v>3438</v>
      </c>
    </row>
    <row r="42" spans="1:10" ht="15.75">
      <c r="A42" s="15"/>
      <c r="B42" s="14" t="s">
        <v>182</v>
      </c>
      <c r="C42" s="16" t="s">
        <v>221</v>
      </c>
      <c r="D42" s="26" t="s">
        <v>219</v>
      </c>
      <c r="E42" s="16" t="s">
        <v>38</v>
      </c>
      <c r="F42" s="70">
        <v>85000</v>
      </c>
      <c r="G42" s="77">
        <v>85000</v>
      </c>
      <c r="H42" s="71">
        <f t="shared" si="9"/>
        <v>2361</v>
      </c>
      <c r="I42" s="69">
        <f>ROUND(G42*13%*36/365,0)</f>
        <v>1090</v>
      </c>
      <c r="J42" s="69">
        <f t="shared" ref="J42" si="10">SUM(H42:I42)</f>
        <v>3451</v>
      </c>
    </row>
    <row r="43" spans="1:10" ht="15.75">
      <c r="A43" s="15">
        <v>7</v>
      </c>
      <c r="B43" s="14" t="s">
        <v>156</v>
      </c>
      <c r="C43" s="16" t="s">
        <v>157</v>
      </c>
      <c r="D43" s="26" t="s">
        <v>158</v>
      </c>
      <c r="E43" s="16" t="s">
        <v>38</v>
      </c>
      <c r="F43" s="70">
        <v>50000</v>
      </c>
      <c r="G43" s="77">
        <v>44444</v>
      </c>
      <c r="H43" s="71">
        <f>ROUND(F43/36,0)</f>
        <v>1389</v>
      </c>
      <c r="I43" s="69">
        <f>ROUND(G43*13%*31/365,0)</f>
        <v>491</v>
      </c>
      <c r="J43" s="69">
        <f>SUM(H43:I43)</f>
        <v>1880</v>
      </c>
    </row>
    <row r="44" spans="1:10" ht="15.75">
      <c r="A44" s="15"/>
      <c r="B44" s="14" t="s">
        <v>156</v>
      </c>
      <c r="C44" s="16" t="s">
        <v>226</v>
      </c>
      <c r="D44" s="26" t="s">
        <v>243</v>
      </c>
      <c r="E44" s="16" t="s">
        <v>38</v>
      </c>
      <c r="F44" s="70">
        <v>150000</v>
      </c>
      <c r="G44" s="77">
        <v>150000</v>
      </c>
      <c r="H44" s="71">
        <f>ROUND(F44/36,0)</f>
        <v>4167</v>
      </c>
      <c r="I44" s="69">
        <f>ROUND(G44*13%*20/365,0)</f>
        <v>1068</v>
      </c>
      <c r="J44" s="69">
        <f>SUM(H44:I44)</f>
        <v>5235</v>
      </c>
    </row>
    <row r="45" spans="1:10" ht="15.75">
      <c r="A45" s="15">
        <v>8</v>
      </c>
      <c r="B45" s="14" t="s">
        <v>120</v>
      </c>
      <c r="C45" s="16" t="s">
        <v>121</v>
      </c>
      <c r="D45" s="26" t="s">
        <v>136</v>
      </c>
      <c r="E45" s="16" t="s">
        <v>38</v>
      </c>
      <c r="F45" s="70">
        <v>100000</v>
      </c>
      <c r="G45" s="77">
        <v>84375</v>
      </c>
      <c r="H45" s="71">
        <f>ROUND(F45/32,0)</f>
        <v>3125</v>
      </c>
      <c r="I45" s="69">
        <f t="shared" si="7"/>
        <v>932</v>
      </c>
      <c r="J45" s="69">
        <f t="shared" ref="J45:J46" si="11">SUM(H45:I45)</f>
        <v>4057</v>
      </c>
    </row>
    <row r="46" spans="1:10" ht="15.75">
      <c r="A46" s="15">
        <v>9</v>
      </c>
      <c r="B46" s="14" t="s">
        <v>120</v>
      </c>
      <c r="C46" s="16" t="s">
        <v>122</v>
      </c>
      <c r="D46" s="26" t="s">
        <v>123</v>
      </c>
      <c r="E46" s="16" t="s">
        <v>38</v>
      </c>
      <c r="F46" s="70">
        <v>90000</v>
      </c>
      <c r="G46" s="77">
        <v>77500</v>
      </c>
      <c r="H46" s="71">
        <f t="shared" ref="H46" si="12">ROUND(F46/36,0)</f>
        <v>2500</v>
      </c>
      <c r="I46" s="69">
        <f t="shared" si="7"/>
        <v>856</v>
      </c>
      <c r="J46" s="69">
        <f t="shared" si="11"/>
        <v>3356</v>
      </c>
    </row>
    <row r="47" spans="1:10" ht="16.5">
      <c r="A47" s="15"/>
      <c r="B47" s="13" t="s">
        <v>4</v>
      </c>
      <c r="C47" s="20"/>
      <c r="D47" s="20"/>
      <c r="E47" s="20"/>
      <c r="F47" s="72">
        <f>SUM(F36:F46)</f>
        <v>1054000</v>
      </c>
      <c r="G47" s="72">
        <f>SUM(G36:G46)</f>
        <v>924816</v>
      </c>
      <c r="H47" s="72">
        <f>SUM(H36:H46)</f>
        <v>29869</v>
      </c>
      <c r="I47" s="72">
        <f>SUM(I36:I46)</f>
        <v>9753</v>
      </c>
      <c r="J47" s="72">
        <f>SUM(J36:J46)</f>
        <v>39622</v>
      </c>
    </row>
    <row r="48" spans="1:10" ht="16.5">
      <c r="A48" s="28"/>
      <c r="B48" s="29"/>
      <c r="C48" s="30"/>
      <c r="D48" s="30"/>
      <c r="E48" s="30"/>
      <c r="F48" s="78"/>
      <c r="G48" s="79"/>
      <c r="H48" s="74"/>
      <c r="I48" s="80"/>
      <c r="J48" s="74"/>
    </row>
    <row r="49" spans="1:10" ht="16.5">
      <c r="A49" s="28"/>
      <c r="B49" s="29"/>
      <c r="C49" s="30"/>
      <c r="D49" s="30"/>
      <c r="E49" s="30"/>
      <c r="F49" s="78"/>
      <c r="G49" s="79"/>
      <c r="H49" s="74"/>
      <c r="I49" s="80"/>
      <c r="J49" s="74"/>
    </row>
    <row r="50" spans="1:10" ht="16.5">
      <c r="A50" s="28"/>
      <c r="B50" s="29" t="s">
        <v>11</v>
      </c>
      <c r="C50" s="30"/>
      <c r="D50" s="30"/>
      <c r="E50" s="30"/>
      <c r="F50" s="78"/>
      <c r="G50" s="79"/>
      <c r="H50" s="76"/>
      <c r="I50" s="80"/>
      <c r="J50" s="76"/>
    </row>
    <row r="51" spans="1:10" ht="15.75">
      <c r="A51" s="15">
        <v>1</v>
      </c>
      <c r="B51" s="14" t="s">
        <v>12</v>
      </c>
      <c r="C51" s="16" t="s">
        <v>40</v>
      </c>
      <c r="D51" s="19">
        <v>110</v>
      </c>
      <c r="E51" s="16" t="s">
        <v>38</v>
      </c>
      <c r="F51" s="70">
        <v>175000</v>
      </c>
      <c r="G51" s="77">
        <v>121529</v>
      </c>
      <c r="H51" s="71">
        <f t="shared" ref="H51:H58" si="13">ROUND(F51/36,0)</f>
        <v>4861</v>
      </c>
      <c r="I51" s="69">
        <f t="shared" ref="I51:I61" si="14">ROUND(G51*13%*31/365,0)</f>
        <v>1342</v>
      </c>
      <c r="J51" s="69">
        <f t="shared" ref="J51:J58" si="15">SUM(H51:I51)</f>
        <v>6203</v>
      </c>
    </row>
    <row r="52" spans="1:10" ht="15.75">
      <c r="A52" s="15">
        <v>2</v>
      </c>
      <c r="B52" s="14" t="s">
        <v>12</v>
      </c>
      <c r="C52" s="16" t="s">
        <v>41</v>
      </c>
      <c r="D52" s="19">
        <v>111</v>
      </c>
      <c r="E52" s="16" t="s">
        <v>38</v>
      </c>
      <c r="F52" s="70">
        <v>165000</v>
      </c>
      <c r="G52" s="77">
        <v>114587</v>
      </c>
      <c r="H52" s="71">
        <f t="shared" si="13"/>
        <v>4583</v>
      </c>
      <c r="I52" s="69">
        <f t="shared" si="14"/>
        <v>1265</v>
      </c>
      <c r="J52" s="69">
        <f t="shared" si="15"/>
        <v>5848</v>
      </c>
    </row>
    <row r="53" spans="1:10" ht="15.75">
      <c r="A53" s="15">
        <v>3</v>
      </c>
      <c r="B53" s="14" t="s">
        <v>11</v>
      </c>
      <c r="C53" s="16" t="s">
        <v>42</v>
      </c>
      <c r="D53" s="19">
        <v>112</v>
      </c>
      <c r="E53" s="16" t="s">
        <v>38</v>
      </c>
      <c r="F53" s="70">
        <v>125000</v>
      </c>
      <c r="G53" s="77">
        <v>86808</v>
      </c>
      <c r="H53" s="71">
        <f t="shared" si="13"/>
        <v>3472</v>
      </c>
      <c r="I53" s="69">
        <f t="shared" si="14"/>
        <v>958</v>
      </c>
      <c r="J53" s="69">
        <f t="shared" si="15"/>
        <v>4430</v>
      </c>
    </row>
    <row r="54" spans="1:10" ht="15.75">
      <c r="A54" s="15">
        <v>4</v>
      </c>
      <c r="B54" s="14" t="s">
        <v>11</v>
      </c>
      <c r="C54" s="16" t="s">
        <v>43</v>
      </c>
      <c r="D54" s="19">
        <v>113</v>
      </c>
      <c r="E54" s="16" t="s">
        <v>38</v>
      </c>
      <c r="F54" s="70">
        <v>100000</v>
      </c>
      <c r="G54" s="77">
        <v>69442</v>
      </c>
      <c r="H54" s="71">
        <f t="shared" si="13"/>
        <v>2778</v>
      </c>
      <c r="I54" s="69">
        <f t="shared" si="14"/>
        <v>767</v>
      </c>
      <c r="J54" s="69">
        <f t="shared" si="15"/>
        <v>3545</v>
      </c>
    </row>
    <row r="55" spans="1:10" ht="15.75">
      <c r="A55" s="15">
        <v>5</v>
      </c>
      <c r="B55" s="14" t="s">
        <v>11</v>
      </c>
      <c r="C55" s="16" t="s">
        <v>44</v>
      </c>
      <c r="D55" s="19">
        <v>114</v>
      </c>
      <c r="E55" s="16" t="s">
        <v>38</v>
      </c>
      <c r="F55" s="70">
        <v>40000</v>
      </c>
      <c r="G55" s="77">
        <v>20002</v>
      </c>
      <c r="H55" s="71">
        <f>ROUND(F55/22,0)</f>
        <v>1818</v>
      </c>
      <c r="I55" s="69">
        <f t="shared" si="14"/>
        <v>221</v>
      </c>
      <c r="J55" s="69">
        <f t="shared" si="15"/>
        <v>2039</v>
      </c>
    </row>
    <row r="56" spans="1:10" ht="15.75">
      <c r="A56" s="15">
        <v>6</v>
      </c>
      <c r="B56" s="14" t="s">
        <v>11</v>
      </c>
      <c r="C56" s="16" t="s">
        <v>45</v>
      </c>
      <c r="D56" s="19">
        <v>116</v>
      </c>
      <c r="E56" s="16" t="s">
        <v>38</v>
      </c>
      <c r="F56" s="70">
        <v>125000</v>
      </c>
      <c r="G56" s="77">
        <v>86808</v>
      </c>
      <c r="H56" s="71">
        <f>ROUND(F56/36,0)</f>
        <v>3472</v>
      </c>
      <c r="I56" s="69">
        <f t="shared" si="14"/>
        <v>958</v>
      </c>
      <c r="J56" s="69">
        <f>SUM(H56:I56)</f>
        <v>4430</v>
      </c>
    </row>
    <row r="57" spans="1:10" ht="15.75">
      <c r="A57" s="15">
        <v>7</v>
      </c>
      <c r="B57" s="14" t="s">
        <v>11</v>
      </c>
      <c r="C57" s="16" t="s">
        <v>47</v>
      </c>
      <c r="D57" s="19">
        <v>124</v>
      </c>
      <c r="E57" s="16" t="s">
        <v>38</v>
      </c>
      <c r="F57" s="70">
        <v>50000</v>
      </c>
      <c r="G57" s="77">
        <v>34721</v>
      </c>
      <c r="H57" s="71">
        <f>ROUND(F57/36,0)</f>
        <v>1389</v>
      </c>
      <c r="I57" s="69">
        <f t="shared" si="14"/>
        <v>383</v>
      </c>
      <c r="J57" s="69">
        <f>SUM(H57:I57)</f>
        <v>1772</v>
      </c>
    </row>
    <row r="58" spans="1:10" ht="15.75">
      <c r="A58" s="15">
        <v>8</v>
      </c>
      <c r="B58" s="14" t="s">
        <v>13</v>
      </c>
      <c r="C58" s="16" t="s">
        <v>46</v>
      </c>
      <c r="D58" s="19">
        <v>117</v>
      </c>
      <c r="E58" s="16" t="s">
        <v>38</v>
      </c>
      <c r="F58" s="70">
        <v>100000</v>
      </c>
      <c r="G58" s="77">
        <v>69442</v>
      </c>
      <c r="H58" s="71">
        <f t="shared" si="13"/>
        <v>2778</v>
      </c>
      <c r="I58" s="69">
        <f t="shared" si="14"/>
        <v>767</v>
      </c>
      <c r="J58" s="69">
        <f t="shared" si="15"/>
        <v>3545</v>
      </c>
    </row>
    <row r="59" spans="1:10" ht="15.75">
      <c r="A59" s="15">
        <v>9</v>
      </c>
      <c r="B59" s="14" t="s">
        <v>73</v>
      </c>
      <c r="C59" s="16" t="s">
        <v>74</v>
      </c>
      <c r="D59" s="19">
        <v>203</v>
      </c>
      <c r="E59" s="16" t="s">
        <v>38</v>
      </c>
      <c r="F59" s="70">
        <v>95000</v>
      </c>
      <c r="G59" s="77">
        <v>76527</v>
      </c>
      <c r="H59" s="71">
        <f>ROUND(F59/36,0)</f>
        <v>2639</v>
      </c>
      <c r="I59" s="69">
        <f t="shared" si="14"/>
        <v>845</v>
      </c>
      <c r="J59" s="69">
        <f>SUM(H59:I59)</f>
        <v>3484</v>
      </c>
    </row>
    <row r="60" spans="1:10" ht="15.75">
      <c r="A60" s="15">
        <v>10</v>
      </c>
      <c r="B60" s="14" t="s">
        <v>73</v>
      </c>
      <c r="C60" s="16" t="s">
        <v>214</v>
      </c>
      <c r="D60" s="19">
        <v>341</v>
      </c>
      <c r="E60" s="16" t="s">
        <v>38</v>
      </c>
      <c r="F60" s="70">
        <v>110000</v>
      </c>
      <c r="G60" s="77">
        <v>106943</v>
      </c>
      <c r="H60" s="71">
        <v>3057</v>
      </c>
      <c r="I60" s="69">
        <f t="shared" si="14"/>
        <v>1181</v>
      </c>
      <c r="J60" s="69">
        <f>SUM(H60:I60)</f>
        <v>4238</v>
      </c>
    </row>
    <row r="61" spans="1:10" ht="15.75">
      <c r="A61" s="15">
        <v>11</v>
      </c>
      <c r="B61" s="14" t="s">
        <v>73</v>
      </c>
      <c r="C61" s="16" t="s">
        <v>96</v>
      </c>
      <c r="D61" s="19">
        <v>221</v>
      </c>
      <c r="E61" s="16" t="s">
        <v>38</v>
      </c>
      <c r="F61" s="70">
        <v>100000</v>
      </c>
      <c r="G61" s="77">
        <v>83332</v>
      </c>
      <c r="H61" s="71">
        <f>ROUND(F61/36,0)</f>
        <v>2778</v>
      </c>
      <c r="I61" s="69">
        <f t="shared" si="14"/>
        <v>920</v>
      </c>
      <c r="J61" s="69">
        <f>SUM(H61:I61)</f>
        <v>3698</v>
      </c>
    </row>
    <row r="62" spans="1:10" ht="16.5">
      <c r="A62" s="15"/>
      <c r="B62" s="13" t="s">
        <v>4</v>
      </c>
      <c r="C62" s="20"/>
      <c r="D62" s="20"/>
      <c r="E62" s="20"/>
      <c r="F62" s="72">
        <f>SUM(F51:F61)</f>
        <v>1185000</v>
      </c>
      <c r="G62" s="72">
        <f>SUM(G51:G61)</f>
        <v>870141</v>
      </c>
      <c r="H62" s="72">
        <f>SUM(H51:H61)</f>
        <v>33625</v>
      </c>
      <c r="I62" s="72">
        <f t="shared" ref="I62" si="16">SUM(I51:I61)</f>
        <v>9607</v>
      </c>
      <c r="J62" s="72">
        <f>SUM(J51:J61)</f>
        <v>43232</v>
      </c>
    </row>
    <row r="63" spans="1:10" ht="16.5">
      <c r="A63" s="28"/>
      <c r="B63" s="29"/>
      <c r="C63" s="30"/>
      <c r="D63" s="30"/>
      <c r="E63" s="30"/>
      <c r="F63" s="78"/>
      <c r="G63" s="79"/>
      <c r="H63" s="74"/>
      <c r="I63" s="80"/>
      <c r="J63" s="74"/>
    </row>
    <row r="64" spans="1:10" ht="16.5">
      <c r="A64" s="28"/>
      <c r="B64" s="29"/>
      <c r="C64" s="30"/>
      <c r="D64" s="30"/>
      <c r="E64" s="30"/>
      <c r="F64" s="78"/>
      <c r="G64" s="79"/>
      <c r="H64" s="74"/>
      <c r="I64" s="80"/>
      <c r="J64" s="74"/>
    </row>
    <row r="65" spans="1:10" ht="16.5">
      <c r="A65" s="28"/>
      <c r="B65" s="29" t="s">
        <v>14</v>
      </c>
      <c r="C65" s="30"/>
      <c r="D65" s="30"/>
      <c r="E65" s="30"/>
      <c r="F65" s="78"/>
      <c r="G65" s="79"/>
      <c r="H65" s="76"/>
      <c r="I65" s="94"/>
      <c r="J65" s="76"/>
    </row>
    <row r="66" spans="1:10" ht="15.75">
      <c r="A66" s="15">
        <v>1</v>
      </c>
      <c r="B66" s="14" t="s">
        <v>14</v>
      </c>
      <c r="C66" s="16" t="s">
        <v>48</v>
      </c>
      <c r="D66" s="17">
        <v>138</v>
      </c>
      <c r="E66" s="16" t="s">
        <v>38</v>
      </c>
      <c r="F66" s="70">
        <v>100000</v>
      </c>
      <c r="G66" s="77">
        <v>72220</v>
      </c>
      <c r="H66" s="71">
        <f t="shared" ref="H66:H72" si="17">ROUND(F66/36,0)</f>
        <v>2778</v>
      </c>
      <c r="I66" s="69">
        <f t="shared" ref="I66:I72" si="18">ROUND(G66*13%*31/365,0)</f>
        <v>797</v>
      </c>
      <c r="J66" s="69">
        <f t="shared" ref="J66:J77" si="19">SUM(H66:I66)</f>
        <v>3575</v>
      </c>
    </row>
    <row r="67" spans="1:10" ht="15.75">
      <c r="A67" s="15">
        <v>2</v>
      </c>
      <c r="B67" s="14" t="s">
        <v>14</v>
      </c>
      <c r="C67" s="16" t="s">
        <v>59</v>
      </c>
      <c r="D67" s="17">
        <v>152</v>
      </c>
      <c r="E67" s="16" t="s">
        <v>38</v>
      </c>
      <c r="F67" s="70">
        <v>55000</v>
      </c>
      <c r="G67" s="77">
        <v>41248</v>
      </c>
      <c r="H67" s="71">
        <f t="shared" si="17"/>
        <v>1528</v>
      </c>
      <c r="I67" s="69">
        <f t="shared" si="18"/>
        <v>455</v>
      </c>
      <c r="J67" s="69">
        <f t="shared" si="19"/>
        <v>1983</v>
      </c>
    </row>
    <row r="68" spans="1:10" ht="15.75">
      <c r="A68" s="27">
        <v>3</v>
      </c>
      <c r="B68" s="14" t="s">
        <v>15</v>
      </c>
      <c r="C68" s="16" t="s">
        <v>49</v>
      </c>
      <c r="D68" s="17">
        <v>175</v>
      </c>
      <c r="E68" s="16" t="s">
        <v>38</v>
      </c>
      <c r="F68" s="70">
        <v>75000</v>
      </c>
      <c r="G68" s="77">
        <v>58336</v>
      </c>
      <c r="H68" s="71">
        <f t="shared" si="17"/>
        <v>2083</v>
      </c>
      <c r="I68" s="69">
        <f t="shared" si="18"/>
        <v>644</v>
      </c>
      <c r="J68" s="69">
        <f t="shared" si="19"/>
        <v>2727</v>
      </c>
    </row>
    <row r="69" spans="1:10" ht="15.75">
      <c r="A69" s="15">
        <v>4</v>
      </c>
      <c r="B69" s="14" t="s">
        <v>15</v>
      </c>
      <c r="C69" s="16" t="s">
        <v>51</v>
      </c>
      <c r="D69" s="17">
        <v>177</v>
      </c>
      <c r="E69" s="16" t="s">
        <v>38</v>
      </c>
      <c r="F69" s="70">
        <v>70000</v>
      </c>
      <c r="G69" s="77">
        <v>54448</v>
      </c>
      <c r="H69" s="71">
        <f t="shared" si="17"/>
        <v>1944</v>
      </c>
      <c r="I69" s="69">
        <f t="shared" si="18"/>
        <v>601</v>
      </c>
      <c r="J69" s="69">
        <f t="shared" si="19"/>
        <v>2545</v>
      </c>
    </row>
    <row r="70" spans="1:10" ht="15.75">
      <c r="A70" s="15">
        <v>5</v>
      </c>
      <c r="B70" s="14" t="s">
        <v>15</v>
      </c>
      <c r="C70" s="16" t="s">
        <v>52</v>
      </c>
      <c r="D70" s="17">
        <v>178</v>
      </c>
      <c r="E70" s="16" t="s">
        <v>38</v>
      </c>
      <c r="F70" s="70">
        <v>95000</v>
      </c>
      <c r="G70" s="77">
        <v>73888</v>
      </c>
      <c r="H70" s="71">
        <f t="shared" si="17"/>
        <v>2639</v>
      </c>
      <c r="I70" s="69">
        <f t="shared" si="18"/>
        <v>816</v>
      </c>
      <c r="J70" s="69">
        <f t="shared" si="19"/>
        <v>3455</v>
      </c>
    </row>
    <row r="71" spans="1:10" ht="15.75">
      <c r="A71" s="15">
        <v>7</v>
      </c>
      <c r="B71" s="14" t="s">
        <v>97</v>
      </c>
      <c r="C71" s="16" t="s">
        <v>99</v>
      </c>
      <c r="D71" s="17">
        <v>206</v>
      </c>
      <c r="E71" s="16" t="s">
        <v>38</v>
      </c>
      <c r="F71" s="70">
        <v>130000</v>
      </c>
      <c r="G71" s="77">
        <v>108334</v>
      </c>
      <c r="H71" s="71">
        <f t="shared" si="17"/>
        <v>3611</v>
      </c>
      <c r="I71" s="69">
        <f t="shared" si="18"/>
        <v>1196</v>
      </c>
      <c r="J71" s="69">
        <f t="shared" si="19"/>
        <v>4807</v>
      </c>
    </row>
    <row r="72" spans="1:10" ht="15.75">
      <c r="A72" s="15">
        <v>8</v>
      </c>
      <c r="B72" s="14" t="s">
        <v>97</v>
      </c>
      <c r="C72" s="16" t="s">
        <v>173</v>
      </c>
      <c r="D72" s="17">
        <v>298</v>
      </c>
      <c r="E72" s="16" t="s">
        <v>38</v>
      </c>
      <c r="F72" s="70">
        <v>190000</v>
      </c>
      <c r="G72" s="77">
        <v>174166</v>
      </c>
      <c r="H72" s="71">
        <f t="shared" si="17"/>
        <v>5278</v>
      </c>
      <c r="I72" s="69">
        <f t="shared" si="18"/>
        <v>1923</v>
      </c>
      <c r="J72" s="69">
        <f t="shared" si="19"/>
        <v>7201</v>
      </c>
    </row>
    <row r="73" spans="1:10" ht="15.75">
      <c r="A73" s="15"/>
      <c r="B73" s="14" t="s">
        <v>97</v>
      </c>
      <c r="C73" s="16" t="s">
        <v>231</v>
      </c>
      <c r="D73" s="17">
        <v>356</v>
      </c>
      <c r="E73" s="16" t="s">
        <v>38</v>
      </c>
      <c r="F73" s="70">
        <v>99000</v>
      </c>
      <c r="G73" s="77">
        <v>99000</v>
      </c>
      <c r="H73" s="71">
        <f>ROUND(F73/34,0)</f>
        <v>2912</v>
      </c>
      <c r="I73" s="69">
        <f>ROUND(G73*13%*15/365,0)</f>
        <v>529</v>
      </c>
      <c r="J73" s="69">
        <f t="shared" ref="J73" si="20">SUM(H73:I73)</f>
        <v>3441</v>
      </c>
    </row>
    <row r="74" spans="1:10" ht="15.75">
      <c r="A74" s="27">
        <v>9</v>
      </c>
      <c r="B74" s="14" t="s">
        <v>117</v>
      </c>
      <c r="C74" s="16" t="s">
        <v>118</v>
      </c>
      <c r="D74" s="17">
        <v>242</v>
      </c>
      <c r="E74" s="16" t="s">
        <v>38</v>
      </c>
      <c r="F74" s="70">
        <v>85000</v>
      </c>
      <c r="G74" s="77">
        <v>73195</v>
      </c>
      <c r="H74" s="71">
        <f>ROUND(F74/36,0)</f>
        <v>2361</v>
      </c>
      <c r="I74" s="69">
        <f>ROUND(G74*13%*31/365,0)</f>
        <v>808</v>
      </c>
      <c r="J74" s="69">
        <f t="shared" si="19"/>
        <v>3169</v>
      </c>
    </row>
    <row r="75" spans="1:10" ht="15.75">
      <c r="A75" s="15">
        <v>10</v>
      </c>
      <c r="B75" s="14" t="s">
        <v>117</v>
      </c>
      <c r="C75" s="16" t="s">
        <v>119</v>
      </c>
      <c r="D75" s="17">
        <v>243</v>
      </c>
      <c r="E75" s="16" t="s">
        <v>38</v>
      </c>
      <c r="F75" s="70">
        <v>100000</v>
      </c>
      <c r="G75" s="77">
        <v>86110</v>
      </c>
      <c r="H75" s="71">
        <f>ROUND(F75/36,0)</f>
        <v>2778</v>
      </c>
      <c r="I75" s="69">
        <f>ROUND(G75*13%*31/365,0)</f>
        <v>951</v>
      </c>
      <c r="J75" s="69">
        <f t="shared" si="19"/>
        <v>3729</v>
      </c>
    </row>
    <row r="76" spans="1:10" ht="15.75">
      <c r="A76" s="15">
        <v>11</v>
      </c>
      <c r="B76" s="14" t="s">
        <v>117</v>
      </c>
      <c r="C76" s="16" t="s">
        <v>186</v>
      </c>
      <c r="D76" s="17">
        <v>307</v>
      </c>
      <c r="E76" s="16" t="s">
        <v>38</v>
      </c>
      <c r="F76" s="70">
        <v>190000</v>
      </c>
      <c r="G76" s="77">
        <v>174166</v>
      </c>
      <c r="H76" s="71">
        <f>ROUND(F76/36,0)</f>
        <v>5278</v>
      </c>
      <c r="I76" s="69">
        <f>ROUND(G76*13%*31/365,0)</f>
        <v>1923</v>
      </c>
      <c r="J76" s="69">
        <f t="shared" si="19"/>
        <v>7201</v>
      </c>
    </row>
    <row r="77" spans="1:10" ht="15.75">
      <c r="A77" s="27">
        <v>12</v>
      </c>
      <c r="B77" s="14" t="s">
        <v>130</v>
      </c>
      <c r="C77" s="16" t="s">
        <v>131</v>
      </c>
      <c r="D77" s="17">
        <v>249</v>
      </c>
      <c r="E77" s="16" t="s">
        <v>38</v>
      </c>
      <c r="F77" s="70">
        <v>150000</v>
      </c>
      <c r="G77" s="70">
        <v>129165</v>
      </c>
      <c r="H77" s="71">
        <f>ROUND(F77/36,0)</f>
        <v>4167</v>
      </c>
      <c r="I77" s="69">
        <f>ROUND(G77*13%*31/365,0)</f>
        <v>1426</v>
      </c>
      <c r="J77" s="69">
        <f t="shared" si="19"/>
        <v>5593</v>
      </c>
    </row>
    <row r="78" spans="1:10" ht="15.75">
      <c r="A78" s="15">
        <v>13</v>
      </c>
      <c r="B78" s="14" t="s">
        <v>130</v>
      </c>
      <c r="C78" s="16" t="s">
        <v>197</v>
      </c>
      <c r="D78" s="17">
        <v>319</v>
      </c>
      <c r="E78" s="16" t="s">
        <v>38</v>
      </c>
      <c r="F78" s="70">
        <v>140000</v>
      </c>
      <c r="G78" s="70">
        <v>128333</v>
      </c>
      <c r="H78" s="71">
        <f>ROUND(F78/36,0)</f>
        <v>3889</v>
      </c>
      <c r="I78" s="69">
        <f>ROUND(G78*13%*31/365,0)</f>
        <v>1417</v>
      </c>
      <c r="J78" s="69">
        <f t="shared" ref="J78" si="21">SUM(H78:I78)</f>
        <v>5306</v>
      </c>
    </row>
    <row r="79" spans="1:10" ht="16.5">
      <c r="A79" s="14"/>
      <c r="B79" s="13" t="s">
        <v>4</v>
      </c>
      <c r="C79" s="20"/>
      <c r="D79" s="20"/>
      <c r="E79" s="20"/>
      <c r="F79" s="72">
        <f>SUM(F66:F78)</f>
        <v>1479000</v>
      </c>
      <c r="G79" s="72">
        <f>SUM(G66:G78)</f>
        <v>1272609</v>
      </c>
      <c r="H79" s="72">
        <f>SUM(H66:H78)</f>
        <v>41246</v>
      </c>
      <c r="I79" s="72">
        <f>SUM(I66:I78)</f>
        <v>13486</v>
      </c>
      <c r="J79" s="72">
        <f>SUM(J66:J78)</f>
        <v>54732</v>
      </c>
    </row>
    <row r="80" spans="1:10" ht="16.5">
      <c r="A80" s="34"/>
      <c r="B80" s="29"/>
      <c r="C80" s="30"/>
      <c r="D80" s="30"/>
      <c r="E80" s="30"/>
      <c r="F80" s="78"/>
      <c r="G80" s="79"/>
      <c r="H80" s="74"/>
      <c r="I80" s="80"/>
      <c r="J80" s="74"/>
    </row>
    <row r="81" spans="1:10" ht="16.5">
      <c r="A81" s="34"/>
      <c r="B81" s="29"/>
      <c r="C81" s="30"/>
      <c r="D81" s="30"/>
      <c r="E81" s="30"/>
      <c r="F81" s="78"/>
      <c r="G81" s="79"/>
      <c r="H81" s="74"/>
      <c r="I81" s="80"/>
      <c r="J81" s="74"/>
    </row>
    <row r="82" spans="1:10" ht="16.5">
      <c r="A82" s="34"/>
      <c r="B82" s="29" t="s">
        <v>16</v>
      </c>
      <c r="C82" s="30"/>
      <c r="D82" s="30"/>
      <c r="E82" s="30"/>
      <c r="F82" s="78"/>
      <c r="G82" s="79"/>
      <c r="H82" s="74"/>
      <c r="I82" s="80"/>
      <c r="J82" s="74"/>
    </row>
    <row r="83" spans="1:10" ht="15.75">
      <c r="A83" s="14">
        <v>1</v>
      </c>
      <c r="B83" s="14" t="s">
        <v>17</v>
      </c>
      <c r="C83" s="16" t="s">
        <v>69</v>
      </c>
      <c r="D83" s="17">
        <v>142</v>
      </c>
      <c r="E83" s="16" t="s">
        <v>38</v>
      </c>
      <c r="F83" s="70">
        <v>140000</v>
      </c>
      <c r="G83" s="77">
        <v>104999</v>
      </c>
      <c r="H83" s="71">
        <f t="shared" ref="H83:H95" si="22">ROUND(F83/36,0)</f>
        <v>3889</v>
      </c>
      <c r="I83" s="69">
        <f t="shared" ref="I83:I95" si="23">ROUND(G83*13%*31/365,0)</f>
        <v>1159</v>
      </c>
      <c r="J83" s="69">
        <f t="shared" ref="J83:J95" si="24">SUM(H83:I83)</f>
        <v>5048</v>
      </c>
    </row>
    <row r="84" spans="1:10" ht="15.75">
      <c r="A84" s="14">
        <v>2</v>
      </c>
      <c r="B84" s="14" t="s">
        <v>17</v>
      </c>
      <c r="C84" s="16" t="s">
        <v>174</v>
      </c>
      <c r="D84" s="17">
        <v>299</v>
      </c>
      <c r="E84" s="16" t="s">
        <v>38</v>
      </c>
      <c r="F84" s="70">
        <v>200000</v>
      </c>
      <c r="G84" s="77">
        <v>182858</v>
      </c>
      <c r="H84" s="71">
        <f>ROUND(F84/35,0)</f>
        <v>5714</v>
      </c>
      <c r="I84" s="69">
        <f t="shared" si="23"/>
        <v>2019</v>
      </c>
      <c r="J84" s="69">
        <f t="shared" si="24"/>
        <v>7733</v>
      </c>
    </row>
    <row r="85" spans="1:10" ht="15.75">
      <c r="A85" s="14">
        <v>3</v>
      </c>
      <c r="B85" s="14" t="s">
        <v>187</v>
      </c>
      <c r="C85" s="16" t="s">
        <v>188</v>
      </c>
      <c r="D85" s="17">
        <v>312</v>
      </c>
      <c r="E85" s="16" t="s">
        <v>38</v>
      </c>
      <c r="F85" s="70">
        <v>135000</v>
      </c>
      <c r="G85" s="77">
        <v>123750</v>
      </c>
      <c r="H85" s="71">
        <f>ROUND(F85/36,0)</f>
        <v>3750</v>
      </c>
      <c r="I85" s="69">
        <f t="shared" si="23"/>
        <v>1366</v>
      </c>
      <c r="J85" s="69">
        <f t="shared" si="24"/>
        <v>5116</v>
      </c>
    </row>
    <row r="86" spans="1:10" ht="15.75">
      <c r="A86" s="14">
        <v>4</v>
      </c>
      <c r="B86" s="14" t="s">
        <v>187</v>
      </c>
      <c r="C86" s="16" t="s">
        <v>212</v>
      </c>
      <c r="D86" s="17">
        <v>331</v>
      </c>
      <c r="E86" s="16" t="s">
        <v>38</v>
      </c>
      <c r="F86" s="70">
        <v>120000</v>
      </c>
      <c r="G86" s="77">
        <v>116667</v>
      </c>
      <c r="H86" s="71">
        <v>3333</v>
      </c>
      <c r="I86" s="69">
        <f t="shared" si="23"/>
        <v>1288</v>
      </c>
      <c r="J86" s="69">
        <f t="shared" si="24"/>
        <v>4621</v>
      </c>
    </row>
    <row r="87" spans="1:10" ht="15.75">
      <c r="A87" s="14">
        <v>5</v>
      </c>
      <c r="B87" s="14" t="s">
        <v>62</v>
      </c>
      <c r="C87" s="16" t="s">
        <v>61</v>
      </c>
      <c r="D87" s="17">
        <v>188</v>
      </c>
      <c r="E87" s="16" t="s">
        <v>38</v>
      </c>
      <c r="F87" s="70">
        <v>100000</v>
      </c>
      <c r="G87" s="77">
        <v>80554</v>
      </c>
      <c r="H87" s="71">
        <f t="shared" si="22"/>
        <v>2778</v>
      </c>
      <c r="I87" s="69">
        <f t="shared" si="23"/>
        <v>889</v>
      </c>
      <c r="J87" s="69">
        <f t="shared" si="24"/>
        <v>3667</v>
      </c>
    </row>
    <row r="88" spans="1:10" ht="15.75">
      <c r="A88" s="14">
        <v>6</v>
      </c>
      <c r="B88" s="14" t="s">
        <v>62</v>
      </c>
      <c r="C88" s="16" t="s">
        <v>63</v>
      </c>
      <c r="D88" s="17">
        <v>189</v>
      </c>
      <c r="E88" s="16" t="s">
        <v>38</v>
      </c>
      <c r="F88" s="70">
        <v>100000</v>
      </c>
      <c r="G88" s="77">
        <v>80554</v>
      </c>
      <c r="H88" s="71">
        <f t="shared" si="22"/>
        <v>2778</v>
      </c>
      <c r="I88" s="69">
        <f t="shared" si="23"/>
        <v>889</v>
      </c>
      <c r="J88" s="69">
        <f t="shared" si="24"/>
        <v>3667</v>
      </c>
    </row>
    <row r="89" spans="1:10" ht="15.75">
      <c r="A89" s="14">
        <v>7</v>
      </c>
      <c r="B89" s="14" t="s">
        <v>62</v>
      </c>
      <c r="C89" s="16" t="s">
        <v>64</v>
      </c>
      <c r="D89" s="17">
        <v>193</v>
      </c>
      <c r="E89" s="16" t="s">
        <v>38</v>
      </c>
      <c r="F89" s="70">
        <v>40000</v>
      </c>
      <c r="G89" s="77">
        <v>32223</v>
      </c>
      <c r="H89" s="71">
        <f t="shared" si="22"/>
        <v>1111</v>
      </c>
      <c r="I89" s="69">
        <f t="shared" si="23"/>
        <v>356</v>
      </c>
      <c r="J89" s="69">
        <f t="shared" si="24"/>
        <v>1467</v>
      </c>
    </row>
    <row r="90" spans="1:10" ht="15.75">
      <c r="A90" s="14">
        <v>8</v>
      </c>
      <c r="B90" s="14" t="s">
        <v>62</v>
      </c>
      <c r="C90" s="16" t="s">
        <v>206</v>
      </c>
      <c r="D90" s="17">
        <v>324</v>
      </c>
      <c r="E90" s="16" t="s">
        <v>38</v>
      </c>
      <c r="F90" s="70">
        <v>110000</v>
      </c>
      <c r="G90" s="77">
        <v>103888</v>
      </c>
      <c r="H90" s="71">
        <f t="shared" si="22"/>
        <v>3056</v>
      </c>
      <c r="I90" s="69">
        <f t="shared" si="23"/>
        <v>1147</v>
      </c>
      <c r="J90" s="69">
        <f t="shared" si="24"/>
        <v>4203</v>
      </c>
    </row>
    <row r="91" spans="1:10" ht="15.75">
      <c r="A91" s="14">
        <v>9</v>
      </c>
      <c r="B91" s="14" t="s">
        <v>62</v>
      </c>
      <c r="C91" s="16" t="s">
        <v>65</v>
      </c>
      <c r="D91" s="17">
        <v>194</v>
      </c>
      <c r="E91" s="16" t="s">
        <v>38</v>
      </c>
      <c r="F91" s="70">
        <v>60000</v>
      </c>
      <c r="G91" s="77">
        <v>48331</v>
      </c>
      <c r="H91" s="71">
        <f t="shared" si="22"/>
        <v>1667</v>
      </c>
      <c r="I91" s="69">
        <f t="shared" si="23"/>
        <v>534</v>
      </c>
      <c r="J91" s="69">
        <f t="shared" si="24"/>
        <v>2201</v>
      </c>
    </row>
    <row r="92" spans="1:10" ht="15.75">
      <c r="A92" s="14">
        <v>10</v>
      </c>
      <c r="B92" s="14" t="s">
        <v>66</v>
      </c>
      <c r="C92" s="16" t="s">
        <v>67</v>
      </c>
      <c r="D92" s="17">
        <v>195</v>
      </c>
      <c r="E92" s="16" t="s">
        <v>38</v>
      </c>
      <c r="F92" s="70">
        <v>100000</v>
      </c>
      <c r="G92" s="77">
        <v>72000</v>
      </c>
      <c r="H92" s="71">
        <f>ROUND(F92/25,0)</f>
        <v>4000</v>
      </c>
      <c r="I92" s="69">
        <f t="shared" si="23"/>
        <v>795</v>
      </c>
      <c r="J92" s="69">
        <f t="shared" si="24"/>
        <v>4795</v>
      </c>
    </row>
    <row r="93" spans="1:10" ht="15.75">
      <c r="A93" s="14">
        <v>11</v>
      </c>
      <c r="B93" s="14" t="s">
        <v>66</v>
      </c>
      <c r="C93" s="16" t="s">
        <v>68</v>
      </c>
      <c r="D93" s="17">
        <v>196</v>
      </c>
      <c r="E93" s="16" t="s">
        <v>38</v>
      </c>
      <c r="F93" s="70">
        <v>45000</v>
      </c>
      <c r="G93" s="77">
        <v>36250</v>
      </c>
      <c r="H93" s="71">
        <f t="shared" si="22"/>
        <v>1250</v>
      </c>
      <c r="I93" s="69">
        <f t="shared" si="23"/>
        <v>400</v>
      </c>
      <c r="J93" s="69">
        <f t="shared" si="24"/>
        <v>1650</v>
      </c>
    </row>
    <row r="94" spans="1:10" ht="15.75">
      <c r="A94" s="14">
        <v>12</v>
      </c>
      <c r="B94" s="14" t="s">
        <v>66</v>
      </c>
      <c r="C94" s="16" t="s">
        <v>189</v>
      </c>
      <c r="D94" s="17">
        <v>313</v>
      </c>
      <c r="E94" s="16" t="s">
        <v>38</v>
      </c>
      <c r="F94" s="70">
        <v>195000</v>
      </c>
      <c r="G94" s="77">
        <v>178749</v>
      </c>
      <c r="H94" s="71">
        <f t="shared" si="22"/>
        <v>5417</v>
      </c>
      <c r="I94" s="69">
        <f t="shared" si="23"/>
        <v>1974</v>
      </c>
      <c r="J94" s="69">
        <f t="shared" si="24"/>
        <v>7391</v>
      </c>
    </row>
    <row r="95" spans="1:10" ht="15.75">
      <c r="A95" s="14">
        <v>13</v>
      </c>
      <c r="B95" s="14" t="s">
        <v>100</v>
      </c>
      <c r="C95" s="16" t="s">
        <v>101</v>
      </c>
      <c r="D95" s="17">
        <v>214</v>
      </c>
      <c r="E95" s="16" t="s">
        <v>38</v>
      </c>
      <c r="F95" s="70">
        <v>100000</v>
      </c>
      <c r="G95" s="77">
        <v>83332</v>
      </c>
      <c r="H95" s="71">
        <f t="shared" si="22"/>
        <v>2778</v>
      </c>
      <c r="I95" s="69">
        <f t="shared" si="23"/>
        <v>920</v>
      </c>
      <c r="J95" s="69">
        <f t="shared" si="24"/>
        <v>3698</v>
      </c>
    </row>
    <row r="96" spans="1:10" ht="16.5">
      <c r="A96" s="27"/>
      <c r="B96" s="13" t="s">
        <v>4</v>
      </c>
      <c r="C96" s="20"/>
      <c r="D96" s="20"/>
      <c r="E96" s="20"/>
      <c r="F96" s="72">
        <f>SUM(F83:F95)</f>
        <v>1445000</v>
      </c>
      <c r="G96" s="72">
        <f>SUM(G83:G95)</f>
        <v>1244155</v>
      </c>
      <c r="H96" s="72">
        <f>SUM(H83:H95)</f>
        <v>41521</v>
      </c>
      <c r="I96" s="72">
        <f t="shared" ref="I96" si="25">SUM(I83:I95)</f>
        <v>13736</v>
      </c>
      <c r="J96" s="72">
        <f>SUM(J83:J95)</f>
        <v>55257</v>
      </c>
    </row>
    <row r="97" spans="1:11" ht="16.5">
      <c r="A97" s="37"/>
      <c r="B97" s="29"/>
      <c r="C97" s="30"/>
      <c r="D97" s="30"/>
      <c r="E97" s="30"/>
      <c r="F97" s="78"/>
      <c r="G97" s="79"/>
      <c r="H97" s="74"/>
      <c r="I97" s="80"/>
      <c r="J97" s="74"/>
    </row>
    <row r="98" spans="1:11" ht="16.5">
      <c r="A98" s="37"/>
      <c r="B98" s="29"/>
      <c r="C98" s="30"/>
      <c r="D98" s="30"/>
      <c r="E98" s="30"/>
      <c r="F98" s="78"/>
      <c r="G98" s="79"/>
      <c r="H98" s="74"/>
      <c r="I98" s="80"/>
      <c r="J98" s="74"/>
    </row>
    <row r="99" spans="1:11" ht="16.5">
      <c r="A99" s="37"/>
      <c r="B99" s="29" t="s">
        <v>18</v>
      </c>
      <c r="C99" s="30"/>
      <c r="D99" s="30"/>
      <c r="E99" s="30"/>
      <c r="F99" s="78"/>
      <c r="G99" s="79"/>
      <c r="H99" s="76"/>
      <c r="I99" s="80"/>
      <c r="J99" s="76"/>
    </row>
    <row r="100" spans="1:11" ht="15.75">
      <c r="A100" s="27">
        <v>1</v>
      </c>
      <c r="B100" s="14" t="s">
        <v>19</v>
      </c>
      <c r="C100" s="16" t="s">
        <v>60</v>
      </c>
      <c r="D100" s="17">
        <v>153</v>
      </c>
      <c r="E100" s="16" t="s">
        <v>38</v>
      </c>
      <c r="F100" s="77">
        <v>55000</v>
      </c>
      <c r="G100" s="77">
        <v>30250</v>
      </c>
      <c r="H100" s="71">
        <f>ROUND(F100/20,0)</f>
        <v>2750</v>
      </c>
      <c r="I100" s="69">
        <f t="shared" ref="I100:I107" si="26">ROUND(G100*13%*31/365,0)</f>
        <v>334</v>
      </c>
      <c r="J100" s="69">
        <f t="shared" ref="J100:J105" si="27">SUM(H100:I100)</f>
        <v>3084</v>
      </c>
    </row>
    <row r="101" spans="1:11" ht="15.75">
      <c r="A101" s="27">
        <v>2</v>
      </c>
      <c r="B101" s="14" t="s">
        <v>19</v>
      </c>
      <c r="C101" s="16" t="s">
        <v>54</v>
      </c>
      <c r="D101" s="17">
        <v>154</v>
      </c>
      <c r="E101" s="16" t="s">
        <v>38</v>
      </c>
      <c r="F101" s="77">
        <v>85000</v>
      </c>
      <c r="G101" s="77">
        <v>50224</v>
      </c>
      <c r="H101" s="71">
        <f>ROUND(F101/22,0)</f>
        <v>3864</v>
      </c>
      <c r="I101" s="69">
        <f t="shared" si="26"/>
        <v>555</v>
      </c>
      <c r="J101" s="69">
        <f t="shared" si="27"/>
        <v>4419</v>
      </c>
    </row>
    <row r="102" spans="1:11" ht="15.75">
      <c r="A102" s="27">
        <v>3</v>
      </c>
      <c r="B102" s="14" t="s">
        <v>18</v>
      </c>
      <c r="C102" s="16" t="s">
        <v>192</v>
      </c>
      <c r="D102" s="17">
        <v>315</v>
      </c>
      <c r="E102" s="16" t="s">
        <v>38</v>
      </c>
      <c r="F102" s="77">
        <v>100000</v>
      </c>
      <c r="G102" s="77">
        <v>91666</v>
      </c>
      <c r="H102" s="71">
        <f>ROUND(F102/36,0)</f>
        <v>2778</v>
      </c>
      <c r="I102" s="69">
        <f t="shared" si="26"/>
        <v>1012</v>
      </c>
      <c r="J102" s="69">
        <f t="shared" si="27"/>
        <v>3790</v>
      </c>
    </row>
    <row r="103" spans="1:11" ht="15.75">
      <c r="A103" s="27">
        <v>4</v>
      </c>
      <c r="B103" s="14" t="s">
        <v>18</v>
      </c>
      <c r="C103" s="16" t="s">
        <v>193</v>
      </c>
      <c r="D103" s="17">
        <v>316</v>
      </c>
      <c r="E103" s="16" t="s">
        <v>38</v>
      </c>
      <c r="F103" s="77">
        <v>65000</v>
      </c>
      <c r="G103" s="77">
        <v>59582</v>
      </c>
      <c r="H103" s="71">
        <f>ROUND(F103/36,0)</f>
        <v>1806</v>
      </c>
      <c r="I103" s="69">
        <f t="shared" si="26"/>
        <v>658</v>
      </c>
      <c r="J103" s="69">
        <f t="shared" si="27"/>
        <v>2464</v>
      </c>
    </row>
    <row r="104" spans="1:11" ht="15.75">
      <c r="A104" s="27"/>
      <c r="B104" s="14" t="s">
        <v>222</v>
      </c>
      <c r="C104" s="16" t="s">
        <v>223</v>
      </c>
      <c r="D104" s="17">
        <v>350</v>
      </c>
      <c r="E104" s="16" t="s">
        <v>38</v>
      </c>
      <c r="F104" s="77">
        <v>90000</v>
      </c>
      <c r="G104" s="77">
        <v>90000</v>
      </c>
      <c r="H104" s="71">
        <f>ROUND(F104/36,0)</f>
        <v>2500</v>
      </c>
      <c r="I104" s="69">
        <f>ROUND(G104*13%*25/365,0)</f>
        <v>801</v>
      </c>
      <c r="J104" s="69">
        <f t="shared" si="27"/>
        <v>3301</v>
      </c>
    </row>
    <row r="105" spans="1:11" ht="15.75">
      <c r="A105" s="27">
        <v>5</v>
      </c>
      <c r="B105" s="14" t="s">
        <v>71</v>
      </c>
      <c r="C105" s="16" t="s">
        <v>196</v>
      </c>
      <c r="D105" s="17">
        <v>318</v>
      </c>
      <c r="E105" s="16" t="s">
        <v>38</v>
      </c>
      <c r="F105" s="77">
        <v>40000</v>
      </c>
      <c r="G105" s="77">
        <v>35386</v>
      </c>
      <c r="H105" s="71">
        <f>ROUND(F105/26,0)</f>
        <v>1538</v>
      </c>
      <c r="I105" s="69">
        <f t="shared" si="26"/>
        <v>391</v>
      </c>
      <c r="J105" s="69">
        <f t="shared" si="27"/>
        <v>1929</v>
      </c>
    </row>
    <row r="106" spans="1:11" ht="15.75">
      <c r="A106" s="27">
        <v>6</v>
      </c>
      <c r="B106" s="14" t="s">
        <v>71</v>
      </c>
      <c r="C106" s="16" t="s">
        <v>72</v>
      </c>
      <c r="D106" s="17">
        <v>197</v>
      </c>
      <c r="E106" s="16" t="s">
        <v>38</v>
      </c>
      <c r="F106" s="77">
        <v>90000</v>
      </c>
      <c r="G106" s="77">
        <v>27321</v>
      </c>
      <c r="H106" s="71">
        <v>976</v>
      </c>
      <c r="I106" s="69">
        <f t="shared" si="26"/>
        <v>302</v>
      </c>
      <c r="J106" s="69">
        <f t="shared" ref="J106:J107" si="28">SUM(H106:I106)</f>
        <v>1278</v>
      </c>
    </row>
    <row r="107" spans="1:11" ht="15.75">
      <c r="A107" s="27">
        <v>7</v>
      </c>
      <c r="B107" s="14" t="s">
        <v>71</v>
      </c>
      <c r="C107" s="16" t="s">
        <v>172</v>
      </c>
      <c r="D107" s="17">
        <v>297</v>
      </c>
      <c r="E107" s="16" t="s">
        <v>38</v>
      </c>
      <c r="F107" s="77">
        <v>90000</v>
      </c>
      <c r="G107" s="77">
        <v>79614</v>
      </c>
      <c r="H107" s="71">
        <f>ROUND(F107/26,0)</f>
        <v>3462</v>
      </c>
      <c r="I107" s="69">
        <f t="shared" si="26"/>
        <v>879</v>
      </c>
      <c r="J107" s="69">
        <f t="shared" si="28"/>
        <v>4341</v>
      </c>
    </row>
    <row r="108" spans="1:11" ht="16.5">
      <c r="A108" s="14"/>
      <c r="B108" s="13" t="s">
        <v>4</v>
      </c>
      <c r="C108" s="20"/>
      <c r="D108" s="20"/>
      <c r="E108" s="20"/>
      <c r="F108" s="72">
        <f>SUM(F100:F107)</f>
        <v>615000</v>
      </c>
      <c r="G108" s="72">
        <f>SUM(G100:G107)</f>
        <v>464043</v>
      </c>
      <c r="H108" s="72">
        <f>SUM(H100:H107)</f>
        <v>19674</v>
      </c>
      <c r="I108" s="72">
        <f t="shared" ref="I108" si="29">SUM(I100:I107)</f>
        <v>4932</v>
      </c>
      <c r="J108" s="72">
        <f>SUM(J100:J107)</f>
        <v>24606</v>
      </c>
    </row>
    <row r="109" spans="1:11" ht="16.5">
      <c r="A109" s="34"/>
      <c r="B109" s="29"/>
      <c r="C109" s="30"/>
      <c r="D109" s="30"/>
      <c r="E109" s="30"/>
      <c r="F109" s="78"/>
      <c r="G109" s="79"/>
      <c r="H109" s="74"/>
      <c r="I109" s="80"/>
      <c r="J109" s="74"/>
    </row>
    <row r="110" spans="1:11" ht="16.5">
      <c r="A110" s="34"/>
      <c r="B110" s="29"/>
      <c r="C110" s="30"/>
      <c r="D110" s="30"/>
      <c r="E110" s="30"/>
      <c r="F110" s="78"/>
      <c r="G110" s="79"/>
      <c r="H110" s="74"/>
      <c r="I110" s="80"/>
      <c r="J110" s="74"/>
    </row>
    <row r="111" spans="1:11" ht="16.5">
      <c r="A111" s="34"/>
      <c r="B111" s="29" t="s">
        <v>75</v>
      </c>
      <c r="C111" s="30"/>
      <c r="D111" s="30"/>
      <c r="E111" s="30"/>
      <c r="F111" s="78"/>
      <c r="G111" s="79"/>
      <c r="H111" s="74"/>
      <c r="I111" s="80"/>
      <c r="J111" s="74"/>
    </row>
    <row r="112" spans="1:11" ht="15.75">
      <c r="A112" s="14">
        <v>1</v>
      </c>
      <c r="B112" s="14" t="s">
        <v>76</v>
      </c>
      <c r="C112" s="16" t="s">
        <v>77</v>
      </c>
      <c r="D112" s="52">
        <v>190</v>
      </c>
      <c r="E112" s="16" t="s">
        <v>78</v>
      </c>
      <c r="F112" s="85">
        <v>90000</v>
      </c>
      <c r="G112" s="77">
        <v>72500</v>
      </c>
      <c r="H112" s="71">
        <f>ROUND(F112/36,0)</f>
        <v>2500</v>
      </c>
      <c r="I112" s="69">
        <f t="shared" ref="I112:I113" si="30">ROUND(G112*13%*31/365,0)</f>
        <v>800</v>
      </c>
      <c r="J112" s="69">
        <f>SUM(H112:I112)</f>
        <v>3300</v>
      </c>
      <c r="K112" s="5"/>
    </row>
    <row r="113" spans="1:11" ht="15.75">
      <c r="A113" s="14">
        <v>2</v>
      </c>
      <c r="B113" s="14" t="s">
        <v>76</v>
      </c>
      <c r="C113" s="16" t="s">
        <v>102</v>
      </c>
      <c r="D113" s="52">
        <v>215</v>
      </c>
      <c r="E113" s="16" t="s">
        <v>78</v>
      </c>
      <c r="F113" s="85">
        <v>75000</v>
      </c>
      <c r="G113" s="77">
        <v>62502</v>
      </c>
      <c r="H113" s="71">
        <f>ROUND(F113/36,0)</f>
        <v>2083</v>
      </c>
      <c r="I113" s="69">
        <f t="shared" si="30"/>
        <v>690</v>
      </c>
      <c r="J113" s="69">
        <f>SUM(H113:I113)</f>
        <v>2773</v>
      </c>
      <c r="K113" s="5"/>
    </row>
    <row r="114" spans="1:11" ht="16.5">
      <c r="A114" s="14"/>
      <c r="B114" s="13" t="s">
        <v>4</v>
      </c>
      <c r="C114" s="20"/>
      <c r="D114" s="46"/>
      <c r="E114" s="20"/>
      <c r="F114" s="72">
        <f>SUM(F112:F113)</f>
        <v>165000</v>
      </c>
      <c r="G114" s="72">
        <f>SUM(G112:G113)</f>
        <v>135002</v>
      </c>
      <c r="H114" s="72">
        <f>SUM(H112:H113)</f>
        <v>4583</v>
      </c>
      <c r="I114" s="72">
        <f>SUM(I112:I113)</f>
        <v>1490</v>
      </c>
      <c r="J114" s="72">
        <f>SUM(J112:J113)</f>
        <v>6073</v>
      </c>
      <c r="K114" s="5"/>
    </row>
    <row r="115" spans="1:11" ht="16.5">
      <c r="A115" s="34"/>
      <c r="B115" s="29"/>
      <c r="C115" s="30"/>
      <c r="D115" s="48"/>
      <c r="E115" s="30"/>
      <c r="F115" s="86"/>
      <c r="G115" s="79"/>
      <c r="H115" s="74"/>
      <c r="I115" s="80"/>
      <c r="J115" s="74"/>
      <c r="K115" s="5"/>
    </row>
    <row r="116" spans="1:11" ht="16.5">
      <c r="A116" s="34"/>
      <c r="B116" s="29"/>
      <c r="C116" s="30"/>
      <c r="D116" s="48"/>
      <c r="E116" s="30"/>
      <c r="F116" s="86"/>
      <c r="G116" s="79"/>
      <c r="H116" s="74"/>
      <c r="I116" s="80"/>
      <c r="J116" s="74"/>
      <c r="K116" s="5"/>
    </row>
    <row r="117" spans="1:11" ht="16.5">
      <c r="A117" s="34"/>
      <c r="B117" s="29" t="s">
        <v>79</v>
      </c>
      <c r="C117" s="30"/>
      <c r="D117" s="48"/>
      <c r="E117" s="30"/>
      <c r="F117" s="86"/>
      <c r="G117" s="79"/>
      <c r="H117" s="74"/>
      <c r="I117" s="80"/>
      <c r="J117" s="74"/>
      <c r="K117" s="5"/>
    </row>
    <row r="118" spans="1:11" ht="15.75">
      <c r="A118" s="14">
        <v>1</v>
      </c>
      <c r="B118" s="14" t="s">
        <v>79</v>
      </c>
      <c r="C118" s="16" t="s">
        <v>80</v>
      </c>
      <c r="D118" s="52">
        <v>191</v>
      </c>
      <c r="E118" s="16" t="s">
        <v>78</v>
      </c>
      <c r="F118" s="85">
        <v>100000</v>
      </c>
      <c r="G118" s="77">
        <v>79413</v>
      </c>
      <c r="H118" s="71">
        <f>ROUND(F118/34,0)</f>
        <v>2941</v>
      </c>
      <c r="I118" s="69">
        <f t="shared" ref="I118:I126" si="31">ROUND(G118*13%*31/365,0)</f>
        <v>877</v>
      </c>
      <c r="J118" s="69">
        <f t="shared" ref="J118:J126" si="32">SUM(H118:I118)</f>
        <v>3818</v>
      </c>
      <c r="K118" s="5"/>
    </row>
    <row r="119" spans="1:11" ht="15.75">
      <c r="A119" s="14">
        <v>2</v>
      </c>
      <c r="B119" s="14" t="s">
        <v>79</v>
      </c>
      <c r="C119" s="16" t="s">
        <v>104</v>
      </c>
      <c r="D119" s="52">
        <v>216</v>
      </c>
      <c r="E119" s="16" t="s">
        <v>78</v>
      </c>
      <c r="F119" s="85">
        <v>75000</v>
      </c>
      <c r="G119" s="77">
        <v>62502</v>
      </c>
      <c r="H119" s="71">
        <f>ROUND(F119/36,0)</f>
        <v>2083</v>
      </c>
      <c r="I119" s="69">
        <f t="shared" si="31"/>
        <v>690</v>
      </c>
      <c r="J119" s="69">
        <f t="shared" si="32"/>
        <v>2773</v>
      </c>
      <c r="K119" s="5"/>
    </row>
    <row r="120" spans="1:11" ht="15.75">
      <c r="A120" s="14">
        <v>3</v>
      </c>
      <c r="B120" s="14" t="s">
        <v>79</v>
      </c>
      <c r="C120" s="16" t="s">
        <v>124</v>
      </c>
      <c r="D120" s="52">
        <v>246</v>
      </c>
      <c r="E120" s="16" t="s">
        <v>78</v>
      </c>
      <c r="F120" s="85">
        <v>75000</v>
      </c>
      <c r="G120" s="77">
        <v>64585</v>
      </c>
      <c r="H120" s="71">
        <f>ROUND(F120/36,0)</f>
        <v>2083</v>
      </c>
      <c r="I120" s="69">
        <f t="shared" si="31"/>
        <v>713</v>
      </c>
      <c r="J120" s="69">
        <f t="shared" si="32"/>
        <v>2796</v>
      </c>
      <c r="K120" s="5"/>
    </row>
    <row r="121" spans="1:11" ht="15.75">
      <c r="A121" s="14">
        <v>5</v>
      </c>
      <c r="B121" s="14" t="s">
        <v>103</v>
      </c>
      <c r="C121" s="16" t="s">
        <v>107</v>
      </c>
      <c r="D121" s="52">
        <v>217</v>
      </c>
      <c r="E121" s="16" t="s">
        <v>78</v>
      </c>
      <c r="F121" s="85">
        <v>100000</v>
      </c>
      <c r="G121" s="77">
        <v>79793</v>
      </c>
      <c r="H121" s="71">
        <f>ROUND(F121/36,0)</f>
        <v>2778</v>
      </c>
      <c r="I121" s="69">
        <f t="shared" si="31"/>
        <v>881</v>
      </c>
      <c r="J121" s="69">
        <f t="shared" si="32"/>
        <v>3659</v>
      </c>
      <c r="K121" s="5"/>
    </row>
    <row r="122" spans="1:11" ht="15.75">
      <c r="A122" s="14">
        <v>6</v>
      </c>
      <c r="B122" s="14" t="s">
        <v>103</v>
      </c>
      <c r="C122" s="16" t="s">
        <v>105</v>
      </c>
      <c r="D122" s="52">
        <v>218</v>
      </c>
      <c r="E122" s="16" t="s">
        <v>78</v>
      </c>
      <c r="F122" s="85">
        <v>100000</v>
      </c>
      <c r="G122" s="77">
        <v>79793</v>
      </c>
      <c r="H122" s="71">
        <f t="shared" ref="H122:H126" si="33">ROUND(F122/36,0)</f>
        <v>2778</v>
      </c>
      <c r="I122" s="69">
        <f t="shared" si="31"/>
        <v>881</v>
      </c>
      <c r="J122" s="69">
        <f t="shared" si="32"/>
        <v>3659</v>
      </c>
      <c r="K122" s="5"/>
    </row>
    <row r="123" spans="1:11" ht="15.75">
      <c r="A123" s="14"/>
      <c r="B123" s="14" t="s">
        <v>224</v>
      </c>
      <c r="C123" s="16" t="s">
        <v>225</v>
      </c>
      <c r="D123" s="52">
        <v>351</v>
      </c>
      <c r="E123" s="16" t="s">
        <v>78</v>
      </c>
      <c r="F123" s="85">
        <v>140000</v>
      </c>
      <c r="G123" s="77">
        <v>140000</v>
      </c>
      <c r="H123" s="71">
        <f t="shared" ref="H123" si="34">ROUND(F123/36,0)</f>
        <v>3889</v>
      </c>
      <c r="I123" s="69">
        <f>ROUND(G123*13%*20/365,0)</f>
        <v>997</v>
      </c>
      <c r="J123" s="69">
        <f t="shared" ref="J123" si="35">SUM(H123:I123)</f>
        <v>4886</v>
      </c>
      <c r="K123" s="5"/>
    </row>
    <row r="124" spans="1:11" ht="15.75">
      <c r="A124" s="14">
        <v>7</v>
      </c>
      <c r="B124" s="14" t="s">
        <v>146</v>
      </c>
      <c r="C124" s="16" t="s">
        <v>147</v>
      </c>
      <c r="D124" s="52">
        <v>261</v>
      </c>
      <c r="E124" s="16" t="s">
        <v>78</v>
      </c>
      <c r="F124" s="85">
        <v>135000</v>
      </c>
      <c r="G124" s="77">
        <v>120000</v>
      </c>
      <c r="H124" s="71">
        <f t="shared" si="33"/>
        <v>3750</v>
      </c>
      <c r="I124" s="69">
        <f t="shared" si="31"/>
        <v>1325</v>
      </c>
      <c r="J124" s="69">
        <f t="shared" si="32"/>
        <v>5075</v>
      </c>
      <c r="K124" s="5"/>
    </row>
    <row r="125" spans="1:11" ht="15.75">
      <c r="A125" s="14">
        <v>8</v>
      </c>
      <c r="B125" s="14" t="s">
        <v>132</v>
      </c>
      <c r="C125" s="16" t="s">
        <v>133</v>
      </c>
      <c r="D125" s="52">
        <v>250</v>
      </c>
      <c r="E125" s="16" t="s">
        <v>78</v>
      </c>
      <c r="F125" s="85">
        <v>125000</v>
      </c>
      <c r="G125" s="77">
        <v>107640</v>
      </c>
      <c r="H125" s="71">
        <f t="shared" si="33"/>
        <v>3472</v>
      </c>
      <c r="I125" s="69">
        <f t="shared" si="31"/>
        <v>1188</v>
      </c>
      <c r="J125" s="69">
        <f t="shared" si="32"/>
        <v>4660</v>
      </c>
      <c r="K125" s="5"/>
    </row>
    <row r="126" spans="1:11" ht="15.75">
      <c r="A126" s="14">
        <v>9</v>
      </c>
      <c r="B126" s="14" t="s">
        <v>132</v>
      </c>
      <c r="C126" s="16" t="s">
        <v>139</v>
      </c>
      <c r="D126" s="52">
        <v>254</v>
      </c>
      <c r="E126" s="16" t="s">
        <v>78</v>
      </c>
      <c r="F126" s="85">
        <v>140000</v>
      </c>
      <c r="G126" s="77">
        <v>120555</v>
      </c>
      <c r="H126" s="71">
        <f t="shared" si="33"/>
        <v>3889</v>
      </c>
      <c r="I126" s="69">
        <f t="shared" si="31"/>
        <v>1331</v>
      </c>
      <c r="J126" s="69">
        <f t="shared" si="32"/>
        <v>5220</v>
      </c>
      <c r="K126" s="5"/>
    </row>
    <row r="127" spans="1:11" ht="16.5">
      <c r="A127" s="14"/>
      <c r="B127" s="13" t="s">
        <v>4</v>
      </c>
      <c r="C127" s="20"/>
      <c r="D127" s="46"/>
      <c r="E127" s="20"/>
      <c r="F127" s="72">
        <f>SUM(F118:F126)</f>
        <v>990000</v>
      </c>
      <c r="G127" s="72">
        <f>SUM(G118:G126)</f>
        <v>854281</v>
      </c>
      <c r="H127" s="72">
        <f>SUM(H118:H126)</f>
        <v>27663</v>
      </c>
      <c r="I127" s="87">
        <f t="shared" ref="I127" si="36">SUM(I118:I126)</f>
        <v>8883</v>
      </c>
      <c r="J127" s="72">
        <f>SUM(J118:J126)</f>
        <v>36546</v>
      </c>
      <c r="K127" s="5"/>
    </row>
    <row r="128" spans="1:11" ht="16.5">
      <c r="A128" s="34"/>
      <c r="B128" s="29"/>
      <c r="C128" s="30"/>
      <c r="D128" s="48"/>
      <c r="E128" s="30"/>
      <c r="F128" s="86"/>
      <c r="G128" s="79"/>
      <c r="H128" s="74"/>
      <c r="I128" s="80"/>
      <c r="J128" s="74"/>
      <c r="K128" s="5"/>
    </row>
    <row r="129" spans="1:11" ht="16.5">
      <c r="A129" s="34"/>
      <c r="B129" s="29" t="s">
        <v>81</v>
      </c>
      <c r="C129" s="30"/>
      <c r="D129" s="48"/>
      <c r="E129" s="30"/>
      <c r="F129" s="86"/>
      <c r="G129" s="79"/>
      <c r="H129" s="74"/>
      <c r="I129" s="80"/>
      <c r="J129" s="74"/>
      <c r="K129" s="5"/>
    </row>
    <row r="130" spans="1:11" ht="15.75">
      <c r="A130" s="14">
        <v>1</v>
      </c>
      <c r="B130" s="14" t="s">
        <v>81</v>
      </c>
      <c r="C130" s="16" t="s">
        <v>82</v>
      </c>
      <c r="D130" s="52">
        <v>192</v>
      </c>
      <c r="E130" s="16" t="s">
        <v>78</v>
      </c>
      <c r="F130" s="85">
        <v>200000</v>
      </c>
      <c r="G130" s="77">
        <v>161108</v>
      </c>
      <c r="H130" s="71">
        <f t="shared" ref="H130" si="37">ROUND(F130/36,0)</f>
        <v>5556</v>
      </c>
      <c r="I130" s="69">
        <f>ROUND(G130*13%*31/365,0)</f>
        <v>1779</v>
      </c>
      <c r="J130" s="69">
        <f>SUM(H130:I130)</f>
        <v>7335</v>
      </c>
      <c r="K130" s="5"/>
    </row>
    <row r="131" spans="1:11" ht="16.5">
      <c r="A131" s="14"/>
      <c r="B131" s="13" t="s">
        <v>4</v>
      </c>
      <c r="C131" s="20"/>
      <c r="D131" s="46"/>
      <c r="E131" s="20"/>
      <c r="F131" s="72">
        <f>SUM(F130)</f>
        <v>200000</v>
      </c>
      <c r="G131" s="72">
        <f>SUM(G130)</f>
        <v>161108</v>
      </c>
      <c r="H131" s="72">
        <f t="shared" ref="H131:J131" si="38">SUM(H130)</f>
        <v>5556</v>
      </c>
      <c r="I131" s="72">
        <f>SUM(I130)</f>
        <v>1779</v>
      </c>
      <c r="J131" s="72">
        <f t="shared" si="38"/>
        <v>7335</v>
      </c>
      <c r="K131" s="5"/>
    </row>
    <row r="132" spans="1:11" ht="16.5">
      <c r="A132" s="34"/>
      <c r="B132" s="29"/>
      <c r="C132" s="30"/>
      <c r="D132" s="48"/>
      <c r="E132" s="30"/>
      <c r="F132" s="86"/>
      <c r="G132" s="79"/>
      <c r="H132" s="74"/>
      <c r="I132" s="80"/>
      <c r="J132" s="74"/>
      <c r="K132" s="5"/>
    </row>
    <row r="133" spans="1:11" ht="16.5">
      <c r="A133" s="34"/>
      <c r="B133" s="29"/>
      <c r="C133" s="30"/>
      <c r="D133" s="48"/>
      <c r="E133" s="30"/>
      <c r="F133" s="86"/>
      <c r="G133" s="79"/>
      <c r="H133" s="74"/>
      <c r="I133" s="80"/>
      <c r="J133" s="74"/>
      <c r="K133" s="5"/>
    </row>
    <row r="134" spans="1:11" ht="18" customHeight="1">
      <c r="A134" s="34"/>
      <c r="B134" s="29" t="s">
        <v>83</v>
      </c>
      <c r="C134" s="30"/>
      <c r="D134" s="48"/>
      <c r="E134" s="30"/>
      <c r="F134" s="86"/>
      <c r="G134" s="79"/>
      <c r="H134" s="74"/>
      <c r="I134" s="80"/>
      <c r="J134" s="74"/>
      <c r="K134" s="5"/>
    </row>
    <row r="135" spans="1:11" ht="15.75">
      <c r="A135" s="14">
        <v>1</v>
      </c>
      <c r="B135" s="14" t="s">
        <v>84</v>
      </c>
      <c r="C135" s="16" t="s">
        <v>85</v>
      </c>
      <c r="D135" s="52">
        <v>187</v>
      </c>
      <c r="E135" s="16" t="s">
        <v>78</v>
      </c>
      <c r="F135" s="85">
        <v>60000</v>
      </c>
      <c r="G135" s="77">
        <v>48331</v>
      </c>
      <c r="H135" s="71">
        <f t="shared" ref="H135" si="39">ROUND(F135/36,0)</f>
        <v>1667</v>
      </c>
      <c r="I135" s="69">
        <f>ROUND(G135*13%*31/365,0)</f>
        <v>534</v>
      </c>
      <c r="J135" s="69">
        <f>SUM(H135:I135)</f>
        <v>2201</v>
      </c>
      <c r="K135" s="5"/>
    </row>
    <row r="136" spans="1:11" ht="15.75">
      <c r="A136" s="14"/>
      <c r="B136" s="14" t="s">
        <v>84</v>
      </c>
      <c r="C136" s="16" t="s">
        <v>220</v>
      </c>
      <c r="D136" s="52">
        <v>346</v>
      </c>
      <c r="E136" s="16" t="s">
        <v>78</v>
      </c>
      <c r="F136" s="85">
        <v>60000</v>
      </c>
      <c r="G136" s="77">
        <v>60000</v>
      </c>
      <c r="H136" s="71">
        <f t="shared" ref="H136" si="40">ROUND(F136/36,0)</f>
        <v>1667</v>
      </c>
      <c r="I136" s="69">
        <f>ROUND(G136*13%*23/365,0)</f>
        <v>492</v>
      </c>
      <c r="J136" s="69">
        <f>SUM(H136:I136)</f>
        <v>2159</v>
      </c>
      <c r="K136" s="5"/>
    </row>
    <row r="137" spans="1:11" ht="16.5">
      <c r="A137" s="14"/>
      <c r="B137" s="13" t="s">
        <v>4</v>
      </c>
      <c r="C137" s="20"/>
      <c r="D137" s="20"/>
      <c r="E137" s="20"/>
      <c r="F137" s="72">
        <f>SUM(F135:F136)</f>
        <v>120000</v>
      </c>
      <c r="G137" s="72">
        <f t="shared" ref="G137:I137" si="41">SUM(G135:G136)</f>
        <v>108331</v>
      </c>
      <c r="H137" s="72">
        <f t="shared" si="41"/>
        <v>3334</v>
      </c>
      <c r="I137" s="72">
        <f t="shared" si="41"/>
        <v>1026</v>
      </c>
      <c r="J137" s="72">
        <f>SUM(J135:J136)</f>
        <v>4360</v>
      </c>
    </row>
    <row r="138" spans="1:11" ht="16.5">
      <c r="A138" s="34"/>
      <c r="B138" s="29"/>
      <c r="C138" s="30"/>
      <c r="D138" s="30"/>
      <c r="E138" s="30"/>
      <c r="F138" s="74"/>
      <c r="G138" s="79"/>
      <c r="H138" s="74"/>
      <c r="I138" s="80"/>
      <c r="J138" s="74"/>
    </row>
    <row r="139" spans="1:11" ht="16.5">
      <c r="A139" s="34"/>
      <c r="B139" s="29"/>
      <c r="C139" s="30"/>
      <c r="D139" s="30"/>
      <c r="E139" s="30"/>
      <c r="F139" s="74"/>
      <c r="G139" s="79"/>
      <c r="H139" s="74"/>
      <c r="I139" s="80"/>
      <c r="J139" s="74"/>
    </row>
    <row r="140" spans="1:11" ht="16.5">
      <c r="A140" s="34"/>
      <c r="B140" s="29" t="s">
        <v>109</v>
      </c>
      <c r="C140" s="30"/>
      <c r="D140" s="48"/>
      <c r="E140" s="30"/>
      <c r="F140" s="86"/>
      <c r="G140" s="79"/>
      <c r="H140" s="74"/>
      <c r="I140" s="80"/>
      <c r="J140" s="74"/>
    </row>
    <row r="141" spans="1:11" ht="15.75">
      <c r="A141" s="14">
        <v>1</v>
      </c>
      <c r="B141" s="14" t="s">
        <v>110</v>
      </c>
      <c r="C141" s="16" t="s">
        <v>111</v>
      </c>
      <c r="D141" s="52">
        <v>225</v>
      </c>
      <c r="E141" s="16" t="s">
        <v>78</v>
      </c>
      <c r="F141" s="85">
        <v>86000</v>
      </c>
      <c r="G141" s="77">
        <v>71666</v>
      </c>
      <c r="H141" s="71">
        <f t="shared" ref="H141:H154" si="42">ROUND(F141/36,0)</f>
        <v>2389</v>
      </c>
      <c r="I141" s="69">
        <f t="shared" ref="I141:I154" si="43">ROUND(G141*13%*31/365,0)</f>
        <v>791</v>
      </c>
      <c r="J141" s="69">
        <f>SUM(H141:I141)</f>
        <v>3180</v>
      </c>
    </row>
    <row r="142" spans="1:11" ht="15.75">
      <c r="A142" s="14">
        <v>2</v>
      </c>
      <c r="B142" s="14" t="s">
        <v>110</v>
      </c>
      <c r="C142" s="16" t="s">
        <v>112</v>
      </c>
      <c r="D142" s="52">
        <v>226</v>
      </c>
      <c r="E142" s="16" t="s">
        <v>78</v>
      </c>
      <c r="F142" s="85">
        <v>93000</v>
      </c>
      <c r="G142" s="77">
        <v>77502</v>
      </c>
      <c r="H142" s="71">
        <f t="shared" si="42"/>
        <v>2583</v>
      </c>
      <c r="I142" s="69">
        <f t="shared" si="43"/>
        <v>856</v>
      </c>
      <c r="J142" s="69">
        <f t="shared" ref="J142:J145" si="44">SUM(H142:I142)</f>
        <v>3439</v>
      </c>
    </row>
    <row r="143" spans="1:11" ht="15.75">
      <c r="A143" s="14">
        <v>3</v>
      </c>
      <c r="B143" s="14" t="s">
        <v>110</v>
      </c>
      <c r="C143" s="16" t="s">
        <v>113</v>
      </c>
      <c r="D143" s="52">
        <v>227</v>
      </c>
      <c r="E143" s="16" t="s">
        <v>78</v>
      </c>
      <c r="F143" s="85">
        <v>68000</v>
      </c>
      <c r="G143" s="77">
        <v>56666</v>
      </c>
      <c r="H143" s="71">
        <f t="shared" si="42"/>
        <v>1889</v>
      </c>
      <c r="I143" s="69">
        <f t="shared" si="43"/>
        <v>626</v>
      </c>
      <c r="J143" s="69">
        <f t="shared" si="44"/>
        <v>2515</v>
      </c>
    </row>
    <row r="144" spans="1:11" ht="15.75">
      <c r="A144" s="14">
        <v>4</v>
      </c>
      <c r="B144" s="14" t="s">
        <v>110</v>
      </c>
      <c r="C144" s="16" t="s">
        <v>114</v>
      </c>
      <c r="D144" s="52">
        <v>228</v>
      </c>
      <c r="E144" s="16" t="s">
        <v>78</v>
      </c>
      <c r="F144" s="85">
        <v>55000</v>
      </c>
      <c r="G144" s="77">
        <v>17236</v>
      </c>
      <c r="H144" s="71">
        <v>689</v>
      </c>
      <c r="I144" s="69">
        <f t="shared" si="43"/>
        <v>190</v>
      </c>
      <c r="J144" s="69">
        <f t="shared" si="44"/>
        <v>879</v>
      </c>
    </row>
    <row r="145" spans="1:10" ht="15.75">
      <c r="A145" s="14">
        <v>5</v>
      </c>
      <c r="B145" s="14" t="s">
        <v>110</v>
      </c>
      <c r="C145" s="16" t="s">
        <v>115</v>
      </c>
      <c r="D145" s="52">
        <v>229</v>
      </c>
      <c r="E145" s="16" t="s">
        <v>78</v>
      </c>
      <c r="F145" s="85">
        <v>141000</v>
      </c>
      <c r="G145" s="77">
        <v>117498</v>
      </c>
      <c r="H145" s="71">
        <f t="shared" si="42"/>
        <v>3917</v>
      </c>
      <c r="I145" s="69">
        <f t="shared" si="43"/>
        <v>1297</v>
      </c>
      <c r="J145" s="69">
        <f t="shared" si="44"/>
        <v>5214</v>
      </c>
    </row>
    <row r="146" spans="1:10" ht="15.75">
      <c r="A146" s="14">
        <v>6</v>
      </c>
      <c r="B146" s="14" t="s">
        <v>110</v>
      </c>
      <c r="C146" s="16" t="s">
        <v>116</v>
      </c>
      <c r="D146" s="52">
        <v>234</v>
      </c>
      <c r="E146" s="16" t="s">
        <v>78</v>
      </c>
      <c r="F146" s="85">
        <v>160000</v>
      </c>
      <c r="G146" s="77">
        <v>133336</v>
      </c>
      <c r="H146" s="71">
        <f t="shared" si="42"/>
        <v>4444</v>
      </c>
      <c r="I146" s="69">
        <f t="shared" si="43"/>
        <v>1472</v>
      </c>
      <c r="J146" s="69">
        <f t="shared" ref="J146:J154" si="45">SUM(H146:I146)</f>
        <v>5916</v>
      </c>
    </row>
    <row r="147" spans="1:10" ht="15.75">
      <c r="A147" s="14">
        <v>7</v>
      </c>
      <c r="B147" s="14" t="s">
        <v>109</v>
      </c>
      <c r="C147" s="16" t="s">
        <v>165</v>
      </c>
      <c r="D147" s="52">
        <v>284</v>
      </c>
      <c r="E147" s="16" t="s">
        <v>78</v>
      </c>
      <c r="F147" s="85">
        <v>130000</v>
      </c>
      <c r="G147" s="77">
        <v>117001</v>
      </c>
      <c r="H147" s="71">
        <f>ROUND(F147/30,0)</f>
        <v>4333</v>
      </c>
      <c r="I147" s="69">
        <f t="shared" si="43"/>
        <v>1292</v>
      </c>
      <c r="J147" s="69">
        <f t="shared" si="45"/>
        <v>5625</v>
      </c>
    </row>
    <row r="148" spans="1:10" ht="15.75">
      <c r="A148" s="14">
        <v>8</v>
      </c>
      <c r="B148" s="14" t="s">
        <v>109</v>
      </c>
      <c r="C148" s="16" t="s">
        <v>184</v>
      </c>
      <c r="D148" s="52">
        <v>285</v>
      </c>
      <c r="E148" s="16" t="s">
        <v>78</v>
      </c>
      <c r="F148" s="85">
        <v>110000</v>
      </c>
      <c r="G148" s="77">
        <v>100832</v>
      </c>
      <c r="H148" s="71">
        <f t="shared" si="42"/>
        <v>3056</v>
      </c>
      <c r="I148" s="69">
        <f t="shared" si="43"/>
        <v>1113</v>
      </c>
      <c r="J148" s="69">
        <f t="shared" si="45"/>
        <v>4169</v>
      </c>
    </row>
    <row r="149" spans="1:10" ht="15.75">
      <c r="A149" s="14">
        <v>9</v>
      </c>
      <c r="B149" s="14" t="s">
        <v>109</v>
      </c>
      <c r="C149" s="16" t="s">
        <v>213</v>
      </c>
      <c r="D149" s="52">
        <v>333</v>
      </c>
      <c r="E149" s="16" t="s">
        <v>78</v>
      </c>
      <c r="F149" s="85">
        <v>195000</v>
      </c>
      <c r="G149" s="77">
        <v>189265</v>
      </c>
      <c r="H149" s="71">
        <v>5735</v>
      </c>
      <c r="I149" s="69">
        <f t="shared" si="43"/>
        <v>2090</v>
      </c>
      <c r="J149" s="69">
        <f t="shared" si="45"/>
        <v>7825</v>
      </c>
    </row>
    <row r="150" spans="1:10" ht="15.75">
      <c r="A150" s="14">
        <v>10</v>
      </c>
      <c r="B150" s="14" t="s">
        <v>109</v>
      </c>
      <c r="C150" s="16" t="s">
        <v>175</v>
      </c>
      <c r="D150" s="52">
        <v>300</v>
      </c>
      <c r="E150" s="16" t="s">
        <v>78</v>
      </c>
      <c r="F150" s="85">
        <v>95000</v>
      </c>
      <c r="G150" s="77">
        <v>87083</v>
      </c>
      <c r="H150" s="71">
        <f t="shared" si="42"/>
        <v>2639</v>
      </c>
      <c r="I150" s="69">
        <f t="shared" si="43"/>
        <v>961</v>
      </c>
      <c r="J150" s="69">
        <f t="shared" si="45"/>
        <v>3600</v>
      </c>
    </row>
    <row r="151" spans="1:10" ht="15.75">
      <c r="A151" s="14">
        <v>11</v>
      </c>
      <c r="B151" s="14" t="s">
        <v>169</v>
      </c>
      <c r="C151" s="16" t="s">
        <v>170</v>
      </c>
      <c r="D151" s="52">
        <v>294</v>
      </c>
      <c r="E151" s="16" t="s">
        <v>78</v>
      </c>
      <c r="F151" s="85">
        <v>55000</v>
      </c>
      <c r="G151" s="77">
        <v>50416</v>
      </c>
      <c r="H151" s="71">
        <f t="shared" si="42"/>
        <v>1528</v>
      </c>
      <c r="I151" s="69">
        <f t="shared" si="43"/>
        <v>557</v>
      </c>
      <c r="J151" s="69">
        <f t="shared" si="45"/>
        <v>2085</v>
      </c>
    </row>
    <row r="152" spans="1:10" ht="15.75">
      <c r="A152" s="14">
        <v>12</v>
      </c>
      <c r="B152" s="14" t="s">
        <v>169</v>
      </c>
      <c r="C152" s="16" t="s">
        <v>209</v>
      </c>
      <c r="D152" s="52">
        <v>327</v>
      </c>
      <c r="E152" s="16" t="s">
        <v>78</v>
      </c>
      <c r="F152" s="85">
        <v>90000</v>
      </c>
      <c r="G152" s="77">
        <v>85000</v>
      </c>
      <c r="H152" s="71">
        <f t="shared" si="42"/>
        <v>2500</v>
      </c>
      <c r="I152" s="69">
        <f t="shared" si="43"/>
        <v>938</v>
      </c>
      <c r="J152" s="69">
        <f t="shared" ref="J152:J153" si="46">SUM(H152:I152)</f>
        <v>3438</v>
      </c>
    </row>
    <row r="153" spans="1:10" ht="15.75">
      <c r="A153" s="14">
        <v>13</v>
      </c>
      <c r="B153" s="14" t="s">
        <v>169</v>
      </c>
      <c r="C153" s="16" t="s">
        <v>208</v>
      </c>
      <c r="D153" s="52">
        <v>326</v>
      </c>
      <c r="E153" s="16" t="s">
        <v>78</v>
      </c>
      <c r="F153" s="85">
        <v>135000</v>
      </c>
      <c r="G153" s="77">
        <v>127500</v>
      </c>
      <c r="H153" s="71">
        <f t="shared" si="42"/>
        <v>3750</v>
      </c>
      <c r="I153" s="69">
        <f t="shared" si="43"/>
        <v>1408</v>
      </c>
      <c r="J153" s="69">
        <f t="shared" si="46"/>
        <v>5158</v>
      </c>
    </row>
    <row r="154" spans="1:10" ht="15.75">
      <c r="A154" s="14"/>
      <c r="B154" s="14" t="s">
        <v>169</v>
      </c>
      <c r="C154" s="16" t="s">
        <v>171</v>
      </c>
      <c r="D154" s="52">
        <v>295</v>
      </c>
      <c r="E154" s="16" t="s">
        <v>78</v>
      </c>
      <c r="F154" s="85">
        <v>80000</v>
      </c>
      <c r="G154" s="77">
        <v>73334</v>
      </c>
      <c r="H154" s="71">
        <f t="shared" si="42"/>
        <v>2222</v>
      </c>
      <c r="I154" s="69">
        <f t="shared" si="43"/>
        <v>810</v>
      </c>
      <c r="J154" s="69">
        <f t="shared" si="45"/>
        <v>3032</v>
      </c>
    </row>
    <row r="155" spans="1:10" ht="16.5">
      <c r="A155" s="14"/>
      <c r="B155" s="13" t="s">
        <v>4</v>
      </c>
      <c r="C155" s="20"/>
      <c r="D155" s="20"/>
      <c r="E155" s="20"/>
      <c r="F155" s="72">
        <f>SUM(F141:F154)</f>
        <v>1493000</v>
      </c>
      <c r="G155" s="72">
        <f>SUM(G141:G154)</f>
        <v>1304335</v>
      </c>
      <c r="H155" s="72">
        <f>SUM(H141:H154)</f>
        <v>41674</v>
      </c>
      <c r="I155" s="72">
        <f t="shared" ref="I155" si="47">SUM(I141:I154)</f>
        <v>14401</v>
      </c>
      <c r="J155" s="72">
        <f>SUM(J141:J154)</f>
        <v>56075</v>
      </c>
    </row>
    <row r="156" spans="1:10" ht="16.5">
      <c r="A156" s="34"/>
      <c r="B156" s="29"/>
      <c r="C156" s="30"/>
      <c r="D156" s="30"/>
      <c r="E156" s="30"/>
      <c r="F156" s="74"/>
      <c r="G156" s="79"/>
      <c r="H156" s="74"/>
      <c r="I156" s="80"/>
      <c r="J156" s="74"/>
    </row>
    <row r="157" spans="1:10" ht="16.5">
      <c r="A157" s="34"/>
      <c r="B157" s="29"/>
      <c r="C157" s="30"/>
      <c r="D157" s="30"/>
      <c r="E157" s="30"/>
      <c r="F157" s="74"/>
      <c r="G157" s="79"/>
      <c r="H157" s="74"/>
      <c r="I157" s="80"/>
      <c r="J157" s="74"/>
    </row>
    <row r="158" spans="1:10" ht="16.5">
      <c r="A158" s="34"/>
      <c r="B158" s="29"/>
      <c r="C158" s="30"/>
      <c r="D158" s="30"/>
      <c r="E158" s="30"/>
      <c r="F158" s="78"/>
      <c r="G158" s="79"/>
      <c r="H158" s="74"/>
      <c r="I158" s="80"/>
      <c r="J158" s="74"/>
    </row>
    <row r="159" spans="1:10" ht="16.5">
      <c r="A159" s="34"/>
      <c r="B159" s="29" t="s">
        <v>125</v>
      </c>
      <c r="C159" s="30"/>
      <c r="D159" s="30"/>
      <c r="E159" s="30"/>
      <c r="F159" s="78"/>
      <c r="G159" s="79"/>
      <c r="H159" s="74"/>
      <c r="I159" s="80"/>
      <c r="J159" s="74"/>
    </row>
    <row r="160" spans="1:10" ht="15.75">
      <c r="A160" s="14">
        <v>1</v>
      </c>
      <c r="B160" s="14" t="s">
        <v>126</v>
      </c>
      <c r="C160" s="16" t="s">
        <v>127</v>
      </c>
      <c r="D160" s="17">
        <v>247</v>
      </c>
      <c r="E160" s="16" t="s">
        <v>78</v>
      </c>
      <c r="F160" s="70">
        <v>100000</v>
      </c>
      <c r="G160" s="70">
        <v>86110</v>
      </c>
      <c r="H160" s="71">
        <f t="shared" ref="H160" si="48">ROUND(F160/36,0)</f>
        <v>2778</v>
      </c>
      <c r="I160" s="69">
        <f t="shared" ref="I160:I168" si="49">ROUND(G160*13%*31/365,0)</f>
        <v>951</v>
      </c>
      <c r="J160" s="71">
        <f t="shared" ref="J160" si="50">SUM(H160:I160)</f>
        <v>3729</v>
      </c>
    </row>
    <row r="161" spans="1:10" ht="15.75">
      <c r="A161" s="14">
        <v>2</v>
      </c>
      <c r="B161" s="14" t="s">
        <v>137</v>
      </c>
      <c r="C161" s="16" t="s">
        <v>138</v>
      </c>
      <c r="D161" s="17">
        <v>253</v>
      </c>
      <c r="E161" s="16" t="s">
        <v>78</v>
      </c>
      <c r="F161" s="70">
        <v>100000</v>
      </c>
      <c r="G161" s="70">
        <v>86110</v>
      </c>
      <c r="H161" s="71">
        <f>ROUND(F161/36,0)</f>
        <v>2778</v>
      </c>
      <c r="I161" s="69">
        <f t="shared" si="49"/>
        <v>951</v>
      </c>
      <c r="J161" s="71">
        <f>SUM(H161:I161)</f>
        <v>3729</v>
      </c>
    </row>
    <row r="162" spans="1:10" ht="15.75">
      <c r="A162" s="14">
        <v>3</v>
      </c>
      <c r="B162" s="14" t="s">
        <v>137</v>
      </c>
      <c r="C162" s="16" t="s">
        <v>207</v>
      </c>
      <c r="D162" s="17">
        <v>325</v>
      </c>
      <c r="E162" s="16" t="s">
        <v>78</v>
      </c>
      <c r="F162" s="70">
        <v>50000</v>
      </c>
      <c r="G162" s="70">
        <v>45834</v>
      </c>
      <c r="H162" s="71">
        <f>ROUND(F162/24,0)</f>
        <v>2083</v>
      </c>
      <c r="I162" s="69">
        <f t="shared" si="49"/>
        <v>506</v>
      </c>
      <c r="J162" s="71">
        <f>SUM(H162:I162)</f>
        <v>2589</v>
      </c>
    </row>
    <row r="163" spans="1:10" ht="15.75">
      <c r="A163" s="14"/>
      <c r="B163" s="14" t="s">
        <v>137</v>
      </c>
      <c r="C163" s="16" t="s">
        <v>230</v>
      </c>
      <c r="D163" s="17">
        <v>355</v>
      </c>
      <c r="E163" s="16" t="s">
        <v>78</v>
      </c>
      <c r="F163" s="70">
        <v>50000</v>
      </c>
      <c r="G163" s="70">
        <v>50000</v>
      </c>
      <c r="H163" s="71">
        <f>ROUND(F163/36,0)</f>
        <v>1389</v>
      </c>
      <c r="I163" s="69">
        <f>ROUND(G163*13%*18/365,0)</f>
        <v>321</v>
      </c>
      <c r="J163" s="71">
        <f>SUM(H163:I163)</f>
        <v>1710</v>
      </c>
    </row>
    <row r="164" spans="1:10" ht="16.5">
      <c r="A164" s="14">
        <v>4</v>
      </c>
      <c r="B164" s="14" t="s">
        <v>151</v>
      </c>
      <c r="C164" s="16" t="s">
        <v>152</v>
      </c>
      <c r="D164" s="22">
        <v>272</v>
      </c>
      <c r="E164" s="22" t="s">
        <v>78</v>
      </c>
      <c r="F164" s="85">
        <v>100000</v>
      </c>
      <c r="G164" s="77">
        <v>85716</v>
      </c>
      <c r="H164" s="71">
        <f>ROUND(F164/28,0)</f>
        <v>3571</v>
      </c>
      <c r="I164" s="69">
        <f t="shared" si="49"/>
        <v>946</v>
      </c>
      <c r="J164" s="69">
        <f>SUM(H164:I164)</f>
        <v>4517</v>
      </c>
    </row>
    <row r="165" spans="1:10" ht="16.5">
      <c r="A165" s="14">
        <v>5</v>
      </c>
      <c r="B165" s="14" t="s">
        <v>151</v>
      </c>
      <c r="C165" s="16" t="s">
        <v>176</v>
      </c>
      <c r="D165" s="22">
        <v>301</v>
      </c>
      <c r="E165" s="22" t="s">
        <v>78</v>
      </c>
      <c r="F165" s="85">
        <v>80000</v>
      </c>
      <c r="G165" s="77">
        <v>58181</v>
      </c>
      <c r="H165" s="71">
        <f>ROUND(F165/11,0)</f>
        <v>7273</v>
      </c>
      <c r="I165" s="69">
        <f t="shared" si="49"/>
        <v>642</v>
      </c>
      <c r="J165" s="69">
        <f t="shared" ref="J165:J167" si="51">SUM(H165:I165)</f>
        <v>7915</v>
      </c>
    </row>
    <row r="166" spans="1:10" ht="16.5">
      <c r="A166" s="14">
        <v>6</v>
      </c>
      <c r="B166" s="14" t="s">
        <v>151</v>
      </c>
      <c r="C166" s="16" t="s">
        <v>177</v>
      </c>
      <c r="D166" s="22">
        <v>302</v>
      </c>
      <c r="E166" s="22" t="s">
        <v>78</v>
      </c>
      <c r="F166" s="85">
        <v>90000</v>
      </c>
      <c r="G166" s="77">
        <v>82500</v>
      </c>
      <c r="H166" s="71">
        <f>ROUND(F166/36,0)</f>
        <v>2500</v>
      </c>
      <c r="I166" s="69">
        <f t="shared" si="49"/>
        <v>911</v>
      </c>
      <c r="J166" s="69">
        <f t="shared" si="51"/>
        <v>3411</v>
      </c>
    </row>
    <row r="167" spans="1:10" ht="16.5">
      <c r="A167" s="14">
        <v>7</v>
      </c>
      <c r="B167" s="14" t="s">
        <v>151</v>
      </c>
      <c r="C167" s="16" t="s">
        <v>178</v>
      </c>
      <c r="D167" s="22">
        <v>303</v>
      </c>
      <c r="E167" s="22" t="s">
        <v>78</v>
      </c>
      <c r="F167" s="85">
        <v>100000</v>
      </c>
      <c r="G167" s="77">
        <v>91666</v>
      </c>
      <c r="H167" s="71">
        <f>ROUND(F167/36,0)</f>
        <v>2778</v>
      </c>
      <c r="I167" s="69">
        <f t="shared" si="49"/>
        <v>1012</v>
      </c>
      <c r="J167" s="69">
        <f t="shared" si="51"/>
        <v>3790</v>
      </c>
    </row>
    <row r="168" spans="1:10" ht="15.75">
      <c r="A168" s="14">
        <v>8</v>
      </c>
      <c r="B168" s="14" t="s">
        <v>134</v>
      </c>
      <c r="C168" s="16" t="s">
        <v>135</v>
      </c>
      <c r="D168" s="52">
        <v>202</v>
      </c>
      <c r="E168" s="16" t="s">
        <v>78</v>
      </c>
      <c r="F168" s="85">
        <v>50000</v>
      </c>
      <c r="G168" s="70">
        <v>35000</v>
      </c>
      <c r="H168" s="71">
        <f>ROUND(F168/20,0)</f>
        <v>2500</v>
      </c>
      <c r="I168" s="69">
        <f t="shared" si="49"/>
        <v>386</v>
      </c>
      <c r="J168" s="71">
        <f>SUM(H168:I168)</f>
        <v>2886</v>
      </c>
    </row>
    <row r="169" spans="1:10" ht="16.5">
      <c r="A169" s="14"/>
      <c r="B169" s="13" t="s">
        <v>4</v>
      </c>
      <c r="C169" s="20"/>
      <c r="D169" s="20"/>
      <c r="E169" s="20"/>
      <c r="F169" s="88">
        <f>SUM(F160:F168)</f>
        <v>720000</v>
      </c>
      <c r="G169" s="88">
        <f>SUM(G160:G168)</f>
        <v>621117</v>
      </c>
      <c r="H169" s="88">
        <f>SUM(H160:H168)</f>
        <v>27650</v>
      </c>
      <c r="I169" s="88">
        <f t="shared" ref="I169" si="52">SUM(I160:I168)</f>
        <v>6626</v>
      </c>
      <c r="J169" s="88">
        <f>SUM(J160:J168)</f>
        <v>34276</v>
      </c>
    </row>
    <row r="170" spans="1:10" ht="16.5">
      <c r="A170" s="34"/>
      <c r="B170" s="29"/>
      <c r="C170" s="30"/>
      <c r="D170" s="30"/>
      <c r="E170" s="30"/>
      <c r="F170" s="78"/>
      <c r="G170" s="79"/>
      <c r="H170" s="74"/>
      <c r="I170" s="80"/>
      <c r="J170" s="74"/>
    </row>
    <row r="171" spans="1:10" ht="16.5">
      <c r="A171" s="34"/>
      <c r="B171" s="29"/>
      <c r="C171" s="30"/>
      <c r="D171" s="48"/>
      <c r="E171" s="30"/>
      <c r="F171" s="86"/>
      <c r="G171" s="79"/>
      <c r="H171" s="74"/>
      <c r="I171" s="80"/>
      <c r="J171" s="74"/>
    </row>
    <row r="172" spans="1:10" ht="16.5">
      <c r="A172" s="34"/>
      <c r="B172" s="29" t="s">
        <v>148</v>
      </c>
      <c r="C172" s="30"/>
      <c r="D172" s="48"/>
      <c r="E172" s="30"/>
      <c r="F172" s="86"/>
      <c r="G172" s="79"/>
      <c r="H172" s="74"/>
      <c r="I172" s="80"/>
      <c r="J172" s="74"/>
    </row>
    <row r="173" spans="1:10" ht="15.75">
      <c r="A173" s="34">
        <v>1</v>
      </c>
      <c r="B173" s="14" t="s">
        <v>148</v>
      </c>
      <c r="C173" s="16" t="s">
        <v>205</v>
      </c>
      <c r="D173" s="52">
        <v>323</v>
      </c>
      <c r="E173" s="16" t="s">
        <v>78</v>
      </c>
      <c r="F173" s="85">
        <v>100000</v>
      </c>
      <c r="G173" s="77">
        <v>94444</v>
      </c>
      <c r="H173" s="71">
        <f>ROUND(F173/36,0)</f>
        <v>2778</v>
      </c>
      <c r="I173" s="69">
        <f t="shared" ref="I173:I176" si="53">ROUND(G173*13%*31/365,0)</f>
        <v>1043</v>
      </c>
      <c r="J173" s="69">
        <f t="shared" ref="J173:J178" si="54">SUM(H173:I173)</f>
        <v>3821</v>
      </c>
    </row>
    <row r="174" spans="1:10" ht="15.75">
      <c r="A174" s="14">
        <v>2</v>
      </c>
      <c r="B174" s="14" t="s">
        <v>148</v>
      </c>
      <c r="C174" s="16" t="s">
        <v>210</v>
      </c>
      <c r="D174" s="52">
        <v>322</v>
      </c>
      <c r="E174" s="16" t="s">
        <v>78</v>
      </c>
      <c r="F174" s="85">
        <v>150000</v>
      </c>
      <c r="G174" s="77">
        <v>136364</v>
      </c>
      <c r="H174" s="71">
        <f>ROUND(F174/22,0)</f>
        <v>6818</v>
      </c>
      <c r="I174" s="69">
        <f t="shared" si="53"/>
        <v>1506</v>
      </c>
      <c r="J174" s="69">
        <f t="shared" si="54"/>
        <v>8324</v>
      </c>
    </row>
    <row r="175" spans="1:10" ht="15.75">
      <c r="A175" s="14">
        <v>3</v>
      </c>
      <c r="B175" s="14" t="s">
        <v>215</v>
      </c>
      <c r="C175" s="16" t="s">
        <v>216</v>
      </c>
      <c r="D175" s="52">
        <v>342</v>
      </c>
      <c r="E175" s="16" t="s">
        <v>78</v>
      </c>
      <c r="F175" s="85">
        <v>80000</v>
      </c>
      <c r="G175" s="77">
        <v>77778</v>
      </c>
      <c r="H175" s="71">
        <v>2222</v>
      </c>
      <c r="I175" s="69">
        <f t="shared" si="53"/>
        <v>859</v>
      </c>
      <c r="J175" s="69">
        <f t="shared" si="54"/>
        <v>3081</v>
      </c>
    </row>
    <row r="176" spans="1:10" ht="15.75">
      <c r="A176" s="14">
        <v>4</v>
      </c>
      <c r="B176" s="14" t="s">
        <v>149</v>
      </c>
      <c r="C176" s="16" t="s">
        <v>150</v>
      </c>
      <c r="D176" s="52">
        <v>266</v>
      </c>
      <c r="E176" s="16" t="s">
        <v>78</v>
      </c>
      <c r="F176" s="85">
        <v>155000</v>
      </c>
      <c r="G176" s="77">
        <v>137776</v>
      </c>
      <c r="H176" s="71">
        <f t="shared" ref="H176:H178" si="55">ROUND(F176/36,0)</f>
        <v>4306</v>
      </c>
      <c r="I176" s="69">
        <f t="shared" si="53"/>
        <v>1521</v>
      </c>
      <c r="J176" s="69">
        <f t="shared" si="54"/>
        <v>5827</v>
      </c>
    </row>
    <row r="177" spans="1:10" ht="15.75">
      <c r="A177" s="14"/>
      <c r="B177" s="14" t="s">
        <v>149</v>
      </c>
      <c r="C177" s="16" t="s">
        <v>229</v>
      </c>
      <c r="D177" s="52">
        <v>354</v>
      </c>
      <c r="E177" s="16" t="s">
        <v>78</v>
      </c>
      <c r="F177" s="85">
        <v>60000</v>
      </c>
      <c r="G177" s="77">
        <v>60000</v>
      </c>
      <c r="H177" s="71">
        <f>ROUND(F177/20,0)</f>
        <v>3000</v>
      </c>
      <c r="I177" s="69">
        <f>ROUND(G177*13%*21/365,0)</f>
        <v>449</v>
      </c>
      <c r="J177" s="69">
        <f t="shared" si="54"/>
        <v>3449</v>
      </c>
    </row>
    <row r="178" spans="1:10" ht="15.75">
      <c r="A178" s="14">
        <v>5</v>
      </c>
      <c r="B178" s="14" t="s">
        <v>149</v>
      </c>
      <c r="C178" s="16" t="s">
        <v>199</v>
      </c>
      <c r="D178" s="64">
        <v>11</v>
      </c>
      <c r="E178" s="58" t="s">
        <v>39</v>
      </c>
      <c r="F178" s="89">
        <v>40600</v>
      </c>
      <c r="G178" s="82">
        <v>36088</v>
      </c>
      <c r="H178" s="83">
        <f t="shared" si="55"/>
        <v>1128</v>
      </c>
      <c r="I178" s="69">
        <f>ROUND(G178*11.5%*31/365,0)</f>
        <v>352</v>
      </c>
      <c r="J178" s="84">
        <f t="shared" si="54"/>
        <v>1480</v>
      </c>
    </row>
    <row r="179" spans="1:10" ht="16.5">
      <c r="A179" s="14"/>
      <c r="B179" s="13" t="s">
        <v>4</v>
      </c>
      <c r="C179" s="20"/>
      <c r="D179" s="46"/>
      <c r="E179" s="20"/>
      <c r="F179" s="72">
        <f>SUM(F173:F178)</f>
        <v>585600</v>
      </c>
      <c r="G179" s="72">
        <f>SUM(G173:G178)</f>
        <v>542450</v>
      </c>
      <c r="H179" s="72">
        <f>SUM(H173:H178)</f>
        <v>20252</v>
      </c>
      <c r="I179" s="72">
        <f>SUM(I173:I178)</f>
        <v>5730</v>
      </c>
      <c r="J179" s="72">
        <f>SUM(J173:J178)</f>
        <v>25982</v>
      </c>
    </row>
    <row r="180" spans="1:10" ht="16.5">
      <c r="A180" s="34"/>
      <c r="B180" s="29"/>
      <c r="C180" s="30"/>
      <c r="D180" s="30"/>
      <c r="E180" s="30"/>
      <c r="F180" s="78"/>
      <c r="G180" s="79"/>
      <c r="H180" s="74"/>
      <c r="I180" s="80"/>
      <c r="J180" s="74"/>
    </row>
    <row r="181" spans="1:10" ht="16.5">
      <c r="A181" s="34"/>
      <c r="B181" s="29"/>
      <c r="C181" s="30"/>
      <c r="D181" s="30"/>
      <c r="E181" s="30"/>
      <c r="F181" s="78"/>
      <c r="G181" s="79"/>
      <c r="H181" s="74"/>
      <c r="I181" s="80"/>
      <c r="J181" s="74"/>
    </row>
    <row r="182" spans="1:10" ht="16.5">
      <c r="A182" s="34"/>
      <c r="B182" s="29" t="s">
        <v>153</v>
      </c>
      <c r="C182" s="30"/>
      <c r="D182" s="30"/>
      <c r="E182" s="30"/>
      <c r="F182" s="78"/>
      <c r="G182" s="79"/>
      <c r="H182" s="74"/>
      <c r="I182" s="80"/>
      <c r="J182" s="74"/>
    </row>
    <row r="183" spans="1:10" ht="16.5">
      <c r="A183" s="14">
        <v>1</v>
      </c>
      <c r="B183" s="67" t="s">
        <v>154</v>
      </c>
      <c r="C183" s="16" t="s">
        <v>155</v>
      </c>
      <c r="D183" s="22">
        <v>273</v>
      </c>
      <c r="E183" s="22" t="s">
        <v>78</v>
      </c>
      <c r="F183" s="85">
        <v>75000</v>
      </c>
      <c r="G183" s="77">
        <v>66668</v>
      </c>
      <c r="H183" s="71">
        <f>ROUND(F183/36,0)</f>
        <v>2083</v>
      </c>
      <c r="I183" s="69">
        <f>ROUND(G183*13%*31/365,0)</f>
        <v>736</v>
      </c>
      <c r="J183" s="69">
        <f>SUM(H183:I183)</f>
        <v>2819</v>
      </c>
    </row>
    <row r="184" spans="1:10" ht="16.5">
      <c r="A184" s="14"/>
      <c r="B184" s="56" t="s">
        <v>4</v>
      </c>
      <c r="C184" s="20"/>
      <c r="D184" s="22"/>
      <c r="E184" s="22"/>
      <c r="F184" s="72">
        <f>SUM(F183)</f>
        <v>75000</v>
      </c>
      <c r="G184" s="72">
        <f>SUM(G183)</f>
        <v>66668</v>
      </c>
      <c r="H184" s="72">
        <f>SUM(H183)</f>
        <v>2083</v>
      </c>
      <c r="I184" s="72">
        <f t="shared" ref="I184:J184" si="56">SUM(I183)</f>
        <v>736</v>
      </c>
      <c r="J184" s="72">
        <f t="shared" si="56"/>
        <v>2819</v>
      </c>
    </row>
    <row r="185" spans="1:10" ht="16.5">
      <c r="A185" s="14"/>
      <c r="B185" s="29"/>
      <c r="C185" s="30"/>
      <c r="D185" s="30"/>
      <c r="E185" s="30"/>
      <c r="F185" s="78"/>
      <c r="G185" s="79"/>
      <c r="H185" s="74"/>
      <c r="I185" s="80"/>
      <c r="J185" s="74"/>
    </row>
    <row r="186" spans="1:10" ht="16.5">
      <c r="A186" s="14"/>
      <c r="B186" s="29" t="s">
        <v>162</v>
      </c>
      <c r="C186" s="30"/>
      <c r="D186" s="30"/>
      <c r="E186" s="30"/>
      <c r="F186" s="78"/>
      <c r="G186" s="79"/>
      <c r="H186" s="74"/>
      <c r="I186" s="80"/>
      <c r="J186" s="74"/>
    </row>
    <row r="187" spans="1:10" ht="16.5">
      <c r="A187" s="14">
        <v>1</v>
      </c>
      <c r="B187" s="67" t="s">
        <v>163</v>
      </c>
      <c r="C187" s="16" t="s">
        <v>164</v>
      </c>
      <c r="D187" s="22">
        <v>282</v>
      </c>
      <c r="E187" s="22" t="s">
        <v>78</v>
      </c>
      <c r="F187" s="85">
        <v>100000</v>
      </c>
      <c r="G187" s="77">
        <v>91666</v>
      </c>
      <c r="H187" s="71">
        <f>ROUND(F187/36,0)</f>
        <v>2778</v>
      </c>
      <c r="I187" s="69">
        <v>982</v>
      </c>
      <c r="J187" s="90">
        <f>SUM(H187:I187)</f>
        <v>3760</v>
      </c>
    </row>
    <row r="188" spans="1:10" ht="16.5">
      <c r="A188" s="14">
        <v>2</v>
      </c>
      <c r="B188" s="67" t="s">
        <v>163</v>
      </c>
      <c r="C188" s="16" t="s">
        <v>200</v>
      </c>
      <c r="D188" s="22">
        <v>283</v>
      </c>
      <c r="E188" s="22" t="s">
        <v>78</v>
      </c>
      <c r="F188" s="85">
        <v>100000</v>
      </c>
      <c r="G188" s="77">
        <v>91666</v>
      </c>
      <c r="H188" s="71">
        <f>ROUND(F188/36,0)</f>
        <v>2778</v>
      </c>
      <c r="I188" s="69">
        <v>982</v>
      </c>
      <c r="J188" s="90">
        <f>SUM(H188:I188)</f>
        <v>3760</v>
      </c>
    </row>
    <row r="189" spans="1:10" ht="16.5">
      <c r="A189" s="14"/>
      <c r="B189" s="67" t="s">
        <v>227</v>
      </c>
      <c r="C189" s="16" t="s">
        <v>228</v>
      </c>
      <c r="D189" s="22">
        <v>353</v>
      </c>
      <c r="E189" s="22" t="s">
        <v>78</v>
      </c>
      <c r="F189" s="85">
        <v>68000</v>
      </c>
      <c r="G189" s="77">
        <v>68000</v>
      </c>
      <c r="H189" s="71">
        <f>ROUND(F189/36,0)</f>
        <v>1889</v>
      </c>
      <c r="I189" s="69">
        <v>339</v>
      </c>
      <c r="J189" s="90">
        <f>SUM(H189:I189)</f>
        <v>2228</v>
      </c>
    </row>
    <row r="190" spans="1:10" ht="17.25" thickBot="1">
      <c r="A190" s="14"/>
      <c r="B190" s="56" t="s">
        <v>4</v>
      </c>
      <c r="C190" s="30"/>
      <c r="D190" s="30"/>
      <c r="E190" s="30"/>
      <c r="F190" s="91">
        <f>SUM(F187:F188)</f>
        <v>200000</v>
      </c>
      <c r="G190" s="91">
        <f>SUM(G187:G188)</f>
        <v>183332</v>
      </c>
      <c r="H190" s="72">
        <f>SUM(H187:H189)</f>
        <v>7445</v>
      </c>
      <c r="I190" s="72">
        <f>SUM(I187:I189)</f>
        <v>2303</v>
      </c>
      <c r="J190" s="74">
        <f>SUM(J187:J189)</f>
        <v>9748</v>
      </c>
    </row>
    <row r="191" spans="1:10" ht="17.25" thickBot="1">
      <c r="A191" s="34"/>
      <c r="B191" s="51" t="s">
        <v>20</v>
      </c>
      <c r="C191" s="39"/>
      <c r="D191" s="39"/>
      <c r="E191" s="39"/>
      <c r="F191" s="92">
        <f>SUM(F190)</f>
        <v>200000</v>
      </c>
      <c r="G191" s="92">
        <f>SUM(G6+G32+G47+G62+G79+G96+G108+G114+G127+G131+G137+G155+G169+G179+G184+G190)</f>
        <v>10633252</v>
      </c>
      <c r="H191" s="92">
        <f>SUM(H6+H32+H47+H62+H79+H96+H108+H114+H127+H131+H137+H155+H169+H179+H184+H190)</f>
        <v>381351</v>
      </c>
      <c r="I191" s="93">
        <f>SUM(I6+I32+I47+I62+I79+I96+I108+I114+I127+I131+I137+I155+I169+I179+I184+I190)</f>
        <v>115255</v>
      </c>
      <c r="J191" s="92">
        <f>SUM(J6+J32+J47+J62+J79+J96+J108+J114+J127+J131+J137+J155+J169+J179+J184+J190)</f>
        <v>496606</v>
      </c>
    </row>
    <row r="192" spans="1:10">
      <c r="B192" s="2"/>
      <c r="C192" s="2"/>
      <c r="D192" s="3"/>
      <c r="E192" s="3"/>
      <c r="F192" s="3"/>
      <c r="G192" s="3"/>
    </row>
    <row r="193" spans="2:7">
      <c r="B193" s="2"/>
      <c r="C193" s="2"/>
      <c r="D193" s="3"/>
      <c r="E193" s="3"/>
      <c r="F193" s="3"/>
      <c r="G193" s="3"/>
    </row>
    <row r="194" spans="2:7" ht="18.75">
      <c r="E194" s="4"/>
      <c r="F194" s="1"/>
      <c r="G194" s="1"/>
    </row>
    <row r="195" spans="2:7">
      <c r="F195" s="1"/>
      <c r="G195" s="1"/>
    </row>
    <row r="197" spans="2:7" ht="16.5">
      <c r="B197" s="30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0" orientation="portrait" horizontalDpi="0" verticalDpi="0" r:id="rId1"/>
  <rowBreaks count="2" manualBreakCount="2">
    <brk id="62" max="9" man="1"/>
    <brk id="127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13"/>
  <dimension ref="A1:M212"/>
  <sheetViews>
    <sheetView view="pageBreakPreview" topLeftCell="B187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3.140625" customWidth="1"/>
    <col min="4" max="4" width="6.5703125" customWidth="1"/>
    <col min="5" max="5" width="7.7109375" customWidth="1"/>
    <col min="6" max="6" width="10" customWidth="1"/>
    <col min="7" max="7" width="10.140625" customWidth="1"/>
    <col min="8" max="8" width="7.7109375" customWidth="1"/>
    <col min="9" max="9" width="8.140625" customWidth="1"/>
    <col min="10" max="10" width="9.8554687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232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  <c r="K4" s="55"/>
    </row>
    <row r="5" spans="1:11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70">
        <v>75000</v>
      </c>
      <c r="G5" s="70">
        <v>56253</v>
      </c>
      <c r="H5" s="71">
        <f>ROUND(F5/36,0)</f>
        <v>2083</v>
      </c>
      <c r="I5" s="69">
        <f>ROUND(G5*13%*30/365,0)</f>
        <v>601</v>
      </c>
      <c r="J5" s="99">
        <f>SUM(H5:I5)</f>
        <v>2684</v>
      </c>
      <c r="K5" s="106">
        <f>G5-H5</f>
        <v>54170</v>
      </c>
    </row>
    <row r="6" spans="1:11" ht="16.5">
      <c r="A6" s="15"/>
      <c r="B6" s="13" t="s">
        <v>4</v>
      </c>
      <c r="C6" s="20"/>
      <c r="D6" s="20"/>
      <c r="E6" s="20"/>
      <c r="F6" s="72">
        <f>SUM(F5)</f>
        <v>75000</v>
      </c>
      <c r="G6" s="72">
        <f>SUM(G5)</f>
        <v>56253</v>
      </c>
      <c r="H6" s="72">
        <f>SUM(H5)</f>
        <v>2083</v>
      </c>
      <c r="I6" s="72">
        <f>SUM(I5:I5)</f>
        <v>601</v>
      </c>
      <c r="J6" s="100">
        <v>2684</v>
      </c>
      <c r="K6" s="107"/>
    </row>
    <row r="7" spans="1:11" ht="16.5">
      <c r="A7" s="28"/>
      <c r="B7" s="29"/>
      <c r="C7" s="30"/>
      <c r="D7" s="30"/>
      <c r="E7" s="30"/>
      <c r="F7" s="73"/>
      <c r="G7" s="73"/>
      <c r="H7" s="74"/>
      <c r="I7" s="74"/>
      <c r="J7" s="74"/>
      <c r="K7" s="55"/>
    </row>
    <row r="8" spans="1:11" ht="16.5">
      <c r="A8" s="28"/>
      <c r="B8" s="29"/>
      <c r="C8" s="30"/>
      <c r="D8" s="30"/>
      <c r="E8" s="30"/>
      <c r="F8" s="73"/>
      <c r="G8" s="73"/>
      <c r="H8" s="74"/>
      <c r="I8" s="74"/>
      <c r="J8" s="74"/>
      <c r="K8" s="55"/>
    </row>
    <row r="9" spans="1:11" ht="16.5">
      <c r="A9" s="28"/>
      <c r="B9" s="29" t="s">
        <v>5</v>
      </c>
      <c r="C9" s="30"/>
      <c r="D9" s="30"/>
      <c r="E9" s="30"/>
      <c r="F9" s="73"/>
      <c r="G9" s="73"/>
      <c r="H9" s="75"/>
      <c r="I9" s="76"/>
      <c r="J9" s="76"/>
      <c r="K9" s="55"/>
    </row>
    <row r="10" spans="1:11" ht="15.75">
      <c r="A10" s="15">
        <v>1</v>
      </c>
      <c r="B10" s="14" t="s">
        <v>8</v>
      </c>
      <c r="C10" s="16" t="s">
        <v>28</v>
      </c>
      <c r="D10" s="17">
        <v>108</v>
      </c>
      <c r="E10" s="16" t="s">
        <v>38</v>
      </c>
      <c r="F10" s="70">
        <v>150000</v>
      </c>
      <c r="G10" s="70">
        <v>99996</v>
      </c>
      <c r="H10" s="71">
        <f>ROUND(F10/36,0)</f>
        <v>4167</v>
      </c>
      <c r="I10" s="69">
        <f>ROUND(G10*13%*30/365,0)</f>
        <v>1068</v>
      </c>
      <c r="J10" s="99">
        <f>SUM(H10:I10)</f>
        <v>5235</v>
      </c>
      <c r="K10" s="106">
        <f t="shared" ref="K10:K31" si="0">G10-H10</f>
        <v>95829</v>
      </c>
    </row>
    <row r="11" spans="1:11" ht="15.75">
      <c r="A11" s="15">
        <v>2</v>
      </c>
      <c r="B11" s="14" t="s">
        <v>8</v>
      </c>
      <c r="C11" s="16" t="s">
        <v>30</v>
      </c>
      <c r="D11" s="17">
        <v>109</v>
      </c>
      <c r="E11" s="16" t="s">
        <v>38</v>
      </c>
      <c r="F11" s="70">
        <v>75000</v>
      </c>
      <c r="G11" s="77">
        <v>50004</v>
      </c>
      <c r="H11" s="71">
        <f>ROUND(F11/36,0)</f>
        <v>2083</v>
      </c>
      <c r="I11" s="69">
        <f t="shared" ref="I11:I31" si="1">ROUND(G11*13%*30/365,0)</f>
        <v>534</v>
      </c>
      <c r="J11" s="99">
        <f t="shared" ref="J11:J31" si="2">SUM(H11:I11)</f>
        <v>2617</v>
      </c>
      <c r="K11" s="106">
        <f t="shared" si="0"/>
        <v>47921</v>
      </c>
    </row>
    <row r="12" spans="1:11" ht="15.75">
      <c r="A12" s="15">
        <v>3</v>
      </c>
      <c r="B12" s="14" t="s">
        <v>9</v>
      </c>
      <c r="C12" s="16" t="s">
        <v>31</v>
      </c>
      <c r="D12" s="17">
        <v>122</v>
      </c>
      <c r="E12" s="16" t="s">
        <v>38</v>
      </c>
      <c r="F12" s="70">
        <v>100000</v>
      </c>
      <c r="G12" s="77">
        <v>66664</v>
      </c>
      <c r="H12" s="71">
        <f t="shared" ref="H12:H26" si="3">ROUND(F12/36,0)</f>
        <v>2778</v>
      </c>
      <c r="I12" s="69">
        <f t="shared" si="1"/>
        <v>712</v>
      </c>
      <c r="J12" s="99">
        <f t="shared" si="2"/>
        <v>3490</v>
      </c>
      <c r="K12" s="106">
        <f t="shared" si="0"/>
        <v>63886</v>
      </c>
    </row>
    <row r="13" spans="1:11" ht="15.75">
      <c r="A13" s="15">
        <v>4</v>
      </c>
      <c r="B13" s="14" t="s">
        <v>9</v>
      </c>
      <c r="C13" s="16" t="s">
        <v>32</v>
      </c>
      <c r="D13" s="17">
        <v>123</v>
      </c>
      <c r="E13" s="16" t="s">
        <v>38</v>
      </c>
      <c r="F13" s="70">
        <v>100000</v>
      </c>
      <c r="G13" s="77">
        <v>40000</v>
      </c>
      <c r="H13" s="71">
        <f>ROUND(F13/20,0)</f>
        <v>5000</v>
      </c>
      <c r="I13" s="69">
        <f t="shared" si="1"/>
        <v>427</v>
      </c>
      <c r="J13" s="99">
        <f t="shared" si="2"/>
        <v>5427</v>
      </c>
      <c r="K13" s="106">
        <f t="shared" si="0"/>
        <v>35000</v>
      </c>
    </row>
    <row r="14" spans="1:11" ht="15.75">
      <c r="A14" s="15">
        <v>5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72500</v>
      </c>
      <c r="H14" s="71">
        <f>ROUND(F14/36,0)</f>
        <v>2500</v>
      </c>
      <c r="I14" s="69">
        <f t="shared" si="1"/>
        <v>775</v>
      </c>
      <c r="J14" s="99">
        <f t="shared" si="2"/>
        <v>3275</v>
      </c>
      <c r="K14" s="106">
        <f t="shared" si="0"/>
        <v>70000</v>
      </c>
    </row>
    <row r="15" spans="1:11" ht="15.75">
      <c r="A15" s="15">
        <v>6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31250</v>
      </c>
      <c r="H15" s="71">
        <f t="shared" si="3"/>
        <v>1250</v>
      </c>
      <c r="I15" s="69">
        <f t="shared" si="1"/>
        <v>334</v>
      </c>
      <c r="J15" s="99">
        <f t="shared" si="2"/>
        <v>1584</v>
      </c>
      <c r="K15" s="106">
        <f t="shared" si="0"/>
        <v>30000</v>
      </c>
    </row>
    <row r="16" spans="1:11" ht="15.75">
      <c r="A16" s="15">
        <v>7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72220</v>
      </c>
      <c r="H16" s="71">
        <f t="shared" si="3"/>
        <v>2778</v>
      </c>
      <c r="I16" s="69">
        <f t="shared" si="1"/>
        <v>772</v>
      </c>
      <c r="J16" s="99">
        <f t="shared" si="2"/>
        <v>3550</v>
      </c>
      <c r="K16" s="106">
        <f t="shared" si="0"/>
        <v>69442</v>
      </c>
    </row>
    <row r="17" spans="1:11" ht="15.75">
      <c r="A17" s="15">
        <v>8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61390</v>
      </c>
      <c r="H17" s="71">
        <f t="shared" si="3"/>
        <v>2361</v>
      </c>
      <c r="I17" s="69">
        <f t="shared" si="1"/>
        <v>656</v>
      </c>
      <c r="J17" s="99">
        <f t="shared" si="2"/>
        <v>3017</v>
      </c>
      <c r="K17" s="106">
        <f t="shared" si="0"/>
        <v>59029</v>
      </c>
    </row>
    <row r="18" spans="1:11" ht="15.75">
      <c r="A18" s="15">
        <v>9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65000</v>
      </c>
      <c r="H18" s="71">
        <f t="shared" si="3"/>
        <v>2500</v>
      </c>
      <c r="I18" s="69">
        <f t="shared" si="1"/>
        <v>695</v>
      </c>
      <c r="J18" s="99">
        <f t="shared" si="2"/>
        <v>3195</v>
      </c>
      <c r="K18" s="106">
        <f t="shared" si="0"/>
        <v>62500</v>
      </c>
    </row>
    <row r="19" spans="1:11" ht="15.75">
      <c r="A19" s="15">
        <v>10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24710</v>
      </c>
      <c r="H19" s="71">
        <f>ROUND(F19/17,0)</f>
        <v>3529</v>
      </c>
      <c r="I19" s="69">
        <f t="shared" si="1"/>
        <v>264</v>
      </c>
      <c r="J19" s="99">
        <f t="shared" si="2"/>
        <v>3793</v>
      </c>
      <c r="K19" s="106">
        <f t="shared" si="0"/>
        <v>21181</v>
      </c>
    </row>
    <row r="20" spans="1:11" ht="15.75">
      <c r="A20" s="15">
        <v>11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77588</v>
      </c>
      <c r="H20" s="71">
        <f>ROUND(F20/29,0)</f>
        <v>3103</v>
      </c>
      <c r="I20" s="69">
        <f t="shared" si="1"/>
        <v>829</v>
      </c>
      <c r="J20" s="99">
        <f t="shared" si="2"/>
        <v>3932</v>
      </c>
      <c r="K20" s="106">
        <f t="shared" si="0"/>
        <v>74485</v>
      </c>
    </row>
    <row r="21" spans="1:11" ht="15.75">
      <c r="A21" s="15">
        <v>12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80002</v>
      </c>
      <c r="H21" s="71">
        <f>ROUND(F21/30,0)</f>
        <v>3333</v>
      </c>
      <c r="I21" s="69">
        <f t="shared" si="1"/>
        <v>855</v>
      </c>
      <c r="J21" s="99">
        <f t="shared" si="2"/>
        <v>4188</v>
      </c>
      <c r="K21" s="106">
        <f t="shared" si="0"/>
        <v>76669</v>
      </c>
    </row>
    <row r="22" spans="1:11" ht="15.75">
      <c r="A22" s="15">
        <v>13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80002</v>
      </c>
      <c r="H22" s="71">
        <f>ROUND(F22/30,0)</f>
        <v>3333</v>
      </c>
      <c r="I22" s="69">
        <f t="shared" si="1"/>
        <v>855</v>
      </c>
      <c r="J22" s="99">
        <f t="shared" si="2"/>
        <v>4188</v>
      </c>
      <c r="K22" s="106">
        <f t="shared" si="0"/>
        <v>76669</v>
      </c>
    </row>
    <row r="23" spans="1:11" ht="15.75">
      <c r="A23" s="15">
        <v>14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170590</v>
      </c>
      <c r="H23" s="71">
        <f>ROUND(F23/34,0)</f>
        <v>5882</v>
      </c>
      <c r="I23" s="69">
        <f t="shared" si="1"/>
        <v>1823</v>
      </c>
      <c r="J23" s="99">
        <f t="shared" si="2"/>
        <v>7705</v>
      </c>
      <c r="K23" s="106">
        <f t="shared" si="0"/>
        <v>164708</v>
      </c>
    </row>
    <row r="24" spans="1:11" ht="15.75">
      <c r="A24" s="15">
        <v>15</v>
      </c>
      <c r="B24" s="14" t="s">
        <v>5</v>
      </c>
      <c r="C24" s="16" t="s">
        <v>160</v>
      </c>
      <c r="D24" s="17">
        <v>276</v>
      </c>
      <c r="E24" s="16" t="s">
        <v>38</v>
      </c>
      <c r="F24" s="70">
        <v>100000</v>
      </c>
      <c r="G24" s="77">
        <v>85295</v>
      </c>
      <c r="H24" s="71">
        <f>ROUND(F24/34,0)</f>
        <v>2941</v>
      </c>
      <c r="I24" s="69">
        <f t="shared" si="1"/>
        <v>911</v>
      </c>
      <c r="J24" s="99">
        <f t="shared" si="2"/>
        <v>3852</v>
      </c>
      <c r="K24" s="106">
        <f t="shared" si="0"/>
        <v>82354</v>
      </c>
    </row>
    <row r="25" spans="1:11" ht="15.75">
      <c r="A25" s="15">
        <v>16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83332</v>
      </c>
      <c r="H25" s="71">
        <f t="shared" si="3"/>
        <v>2778</v>
      </c>
      <c r="I25" s="69">
        <f t="shared" si="1"/>
        <v>890</v>
      </c>
      <c r="J25" s="99">
        <f t="shared" si="2"/>
        <v>3668</v>
      </c>
      <c r="K25" s="106">
        <f t="shared" si="0"/>
        <v>80554</v>
      </c>
    </row>
    <row r="26" spans="1:11" ht="15.75">
      <c r="A26" s="15">
        <v>17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133332</v>
      </c>
      <c r="H26" s="71">
        <f t="shared" si="3"/>
        <v>4167</v>
      </c>
      <c r="I26" s="69">
        <f t="shared" si="1"/>
        <v>1425</v>
      </c>
      <c r="J26" s="99">
        <f t="shared" si="2"/>
        <v>5592</v>
      </c>
      <c r="K26" s="106">
        <f t="shared" si="0"/>
        <v>129165</v>
      </c>
    </row>
    <row r="27" spans="1:11" ht="15.75">
      <c r="A27" s="15">
        <v>18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81820</v>
      </c>
      <c r="H27" s="71">
        <f>ROUND(F27/22,0)</f>
        <v>4545</v>
      </c>
      <c r="I27" s="69">
        <f t="shared" si="1"/>
        <v>874</v>
      </c>
      <c r="J27" s="99">
        <f t="shared" si="2"/>
        <v>5419</v>
      </c>
      <c r="K27" s="106">
        <f t="shared" si="0"/>
        <v>77275</v>
      </c>
    </row>
    <row r="28" spans="1:11" ht="15.75">
      <c r="A28" s="15">
        <v>19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98180</v>
      </c>
      <c r="H28" s="71">
        <f>ROUND(F28/22,0)</f>
        <v>5455</v>
      </c>
      <c r="I28" s="69">
        <f t="shared" si="1"/>
        <v>1049</v>
      </c>
      <c r="J28" s="99">
        <f t="shared" si="2"/>
        <v>6504</v>
      </c>
      <c r="K28" s="106">
        <f t="shared" si="0"/>
        <v>92725</v>
      </c>
    </row>
    <row r="29" spans="1:11" ht="15.75">
      <c r="A29" s="15">
        <v>20</v>
      </c>
      <c r="B29" s="14" t="s">
        <v>190</v>
      </c>
      <c r="C29" s="16" t="s">
        <v>191</v>
      </c>
      <c r="D29" s="17">
        <v>314</v>
      </c>
      <c r="E29" s="16" t="s">
        <v>38</v>
      </c>
      <c r="F29" s="70">
        <v>115000</v>
      </c>
      <c r="G29" s="77">
        <v>102224</v>
      </c>
      <c r="H29" s="71">
        <f>ROUND(F29/36,0)</f>
        <v>3194</v>
      </c>
      <c r="I29" s="69">
        <f t="shared" si="1"/>
        <v>1092</v>
      </c>
      <c r="J29" s="99">
        <f t="shared" si="2"/>
        <v>4286</v>
      </c>
      <c r="K29" s="106">
        <f t="shared" si="0"/>
        <v>99030</v>
      </c>
    </row>
    <row r="30" spans="1:11" ht="15.75">
      <c r="A30" s="15">
        <v>21</v>
      </c>
      <c r="B30" s="14" t="s">
        <v>179</v>
      </c>
      <c r="C30" s="16" t="s">
        <v>180</v>
      </c>
      <c r="D30" s="17">
        <v>304</v>
      </c>
      <c r="E30" s="16" t="s">
        <v>38</v>
      </c>
      <c r="F30" s="70">
        <v>120000</v>
      </c>
      <c r="G30" s="77">
        <v>106668</v>
      </c>
      <c r="H30" s="71">
        <f>ROUND(F30/36,0)</f>
        <v>3333</v>
      </c>
      <c r="I30" s="69">
        <f t="shared" si="1"/>
        <v>1140</v>
      </c>
      <c r="J30" s="99">
        <f t="shared" si="2"/>
        <v>4473</v>
      </c>
      <c r="K30" s="106">
        <f t="shared" si="0"/>
        <v>103335</v>
      </c>
    </row>
    <row r="31" spans="1:11" ht="15.75">
      <c r="A31" s="15">
        <v>22</v>
      </c>
      <c r="B31" s="14" t="s">
        <v>179</v>
      </c>
      <c r="C31" s="16" t="s">
        <v>181</v>
      </c>
      <c r="D31" s="17">
        <v>305</v>
      </c>
      <c r="E31" s="16" t="s">
        <v>38</v>
      </c>
      <c r="F31" s="70">
        <v>75000</v>
      </c>
      <c r="G31" s="77">
        <v>66668</v>
      </c>
      <c r="H31" s="71">
        <f>ROUND(F31/36,0)</f>
        <v>2083</v>
      </c>
      <c r="I31" s="69">
        <f t="shared" si="1"/>
        <v>712</v>
      </c>
      <c r="J31" s="99">
        <f t="shared" si="2"/>
        <v>2795</v>
      </c>
      <c r="K31" s="106">
        <f t="shared" si="0"/>
        <v>64585</v>
      </c>
    </row>
    <row r="32" spans="1:11" ht="16.5">
      <c r="A32" s="15"/>
      <c r="B32" s="13" t="s">
        <v>4</v>
      </c>
      <c r="C32" s="20"/>
      <c r="D32" s="20"/>
      <c r="E32" s="20"/>
      <c r="F32" s="72">
        <f>SUM(F10:F31)</f>
        <v>2265000</v>
      </c>
      <c r="G32" s="72">
        <f>SUM(G10:G31)</f>
        <v>1749435</v>
      </c>
      <c r="H32" s="72">
        <f>SUM(H10:H31)</f>
        <v>73093</v>
      </c>
      <c r="I32" s="72">
        <f>SUM(I10:I31)</f>
        <v>18692</v>
      </c>
      <c r="J32" s="100">
        <f>SUM(J10:J31)</f>
        <v>91785</v>
      </c>
      <c r="K32" s="107"/>
    </row>
    <row r="33" spans="1:11" ht="16.5">
      <c r="A33" s="28"/>
      <c r="B33" s="29"/>
      <c r="C33" s="30"/>
      <c r="D33" s="30"/>
      <c r="E33" s="30"/>
      <c r="F33" s="78"/>
      <c r="G33" s="79"/>
      <c r="H33" s="74"/>
      <c r="I33" s="80"/>
      <c r="J33" s="74"/>
      <c r="K33" s="55"/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55"/>
    </row>
    <row r="35" spans="1:11" ht="16.5">
      <c r="A35" s="28"/>
      <c r="B35" s="29" t="s">
        <v>10</v>
      </c>
      <c r="C35" s="30"/>
      <c r="D35" s="30"/>
      <c r="E35" s="30"/>
      <c r="F35" s="78"/>
      <c r="G35" s="79"/>
      <c r="H35" s="76"/>
      <c r="I35" s="80"/>
      <c r="J35" s="76"/>
      <c r="K35" s="55"/>
    </row>
    <row r="36" spans="1:11" ht="15.75">
      <c r="A36" s="15">
        <v>1</v>
      </c>
      <c r="B36" s="57" t="s">
        <v>10</v>
      </c>
      <c r="C36" s="58" t="s">
        <v>198</v>
      </c>
      <c r="D36" s="59" t="s">
        <v>70</v>
      </c>
      <c r="E36" s="58" t="s">
        <v>39</v>
      </c>
      <c r="F36" s="81">
        <v>44000</v>
      </c>
      <c r="G36" s="82">
        <v>15555</v>
      </c>
      <c r="H36" s="83">
        <f>ROUND(F36/30,0)</f>
        <v>1467</v>
      </c>
      <c r="I36" s="84">
        <f>ROUND(G36*11.5%*30/365,0)</f>
        <v>147</v>
      </c>
      <c r="J36" s="101">
        <f t="shared" ref="J36:J39" si="4">SUM(H36:I36)</f>
        <v>1614</v>
      </c>
      <c r="K36" s="106">
        <f t="shared" ref="K36:K45" si="5">G36-H36</f>
        <v>14088</v>
      </c>
    </row>
    <row r="37" spans="1:11" ht="15.75">
      <c r="A37" s="15">
        <v>2</v>
      </c>
      <c r="B37" s="14" t="s">
        <v>10</v>
      </c>
      <c r="C37" s="16" t="s">
        <v>140</v>
      </c>
      <c r="D37" s="26" t="s">
        <v>141</v>
      </c>
      <c r="E37" s="16" t="s">
        <v>38</v>
      </c>
      <c r="F37" s="70">
        <v>250000</v>
      </c>
      <c r="G37" s="77">
        <v>208336</v>
      </c>
      <c r="H37" s="71">
        <v>6944</v>
      </c>
      <c r="I37" s="69">
        <f>ROUND(G37*13%*30/365,0)</f>
        <v>2226</v>
      </c>
      <c r="J37" s="99">
        <f t="shared" si="4"/>
        <v>9170</v>
      </c>
      <c r="K37" s="106">
        <f t="shared" si="5"/>
        <v>201392</v>
      </c>
    </row>
    <row r="38" spans="1:11" ht="15.75">
      <c r="A38" s="15">
        <v>3</v>
      </c>
      <c r="B38" s="14" t="s">
        <v>91</v>
      </c>
      <c r="C38" s="16" t="s">
        <v>93</v>
      </c>
      <c r="D38" s="26" t="s">
        <v>95</v>
      </c>
      <c r="E38" s="16" t="s">
        <v>38</v>
      </c>
      <c r="F38" s="70">
        <v>25000</v>
      </c>
      <c r="G38" s="77">
        <v>20142</v>
      </c>
      <c r="H38" s="71">
        <v>694</v>
      </c>
      <c r="I38" s="69">
        <f t="shared" ref="I38:I45" si="6">ROUND(G38*13%*30/365,0)</f>
        <v>215</v>
      </c>
      <c r="J38" s="99">
        <f t="shared" si="4"/>
        <v>909</v>
      </c>
      <c r="K38" s="106">
        <f t="shared" si="5"/>
        <v>19448</v>
      </c>
    </row>
    <row r="39" spans="1:11" ht="15.75">
      <c r="A39" s="15">
        <v>4</v>
      </c>
      <c r="B39" s="14" t="s">
        <v>182</v>
      </c>
      <c r="C39" s="16" t="s">
        <v>50</v>
      </c>
      <c r="D39" s="26" t="s">
        <v>183</v>
      </c>
      <c r="E39" s="16" t="s">
        <v>38</v>
      </c>
      <c r="F39" s="70">
        <v>50000</v>
      </c>
      <c r="G39" s="77">
        <v>33969</v>
      </c>
      <c r="H39" s="71">
        <v>1389</v>
      </c>
      <c r="I39" s="69">
        <f t="shared" si="6"/>
        <v>363</v>
      </c>
      <c r="J39" s="99">
        <f t="shared" si="4"/>
        <v>1752</v>
      </c>
      <c r="K39" s="106">
        <f t="shared" si="5"/>
        <v>32580</v>
      </c>
    </row>
    <row r="40" spans="1:11" ht="15.75">
      <c r="A40" s="15">
        <v>5</v>
      </c>
      <c r="B40" s="14" t="s">
        <v>182</v>
      </c>
      <c r="C40" s="16" t="s">
        <v>194</v>
      </c>
      <c r="D40" s="26" t="s">
        <v>195</v>
      </c>
      <c r="E40" s="16" t="s">
        <v>38</v>
      </c>
      <c r="F40" s="70">
        <v>120000</v>
      </c>
      <c r="G40" s="77">
        <v>106668</v>
      </c>
      <c r="H40" s="71">
        <v>3333</v>
      </c>
      <c r="I40" s="69">
        <f t="shared" si="6"/>
        <v>1140</v>
      </c>
      <c r="J40" s="99">
        <f t="shared" ref="J40:J42" si="7">SUM(H40:I40)</f>
        <v>4473</v>
      </c>
      <c r="K40" s="106">
        <f t="shared" si="5"/>
        <v>103335</v>
      </c>
    </row>
    <row r="41" spans="1:11" ht="15.75">
      <c r="A41" s="15">
        <v>6</v>
      </c>
      <c r="B41" s="14" t="s">
        <v>182</v>
      </c>
      <c r="C41" s="16" t="s">
        <v>202</v>
      </c>
      <c r="D41" s="26" t="s">
        <v>203</v>
      </c>
      <c r="E41" s="16" t="s">
        <v>38</v>
      </c>
      <c r="F41" s="70">
        <v>90000</v>
      </c>
      <c r="G41" s="77">
        <v>82500</v>
      </c>
      <c r="H41" s="71">
        <f t="shared" ref="H41:H42" si="8">ROUND(F41/36,0)</f>
        <v>2500</v>
      </c>
      <c r="I41" s="69">
        <f t="shared" si="6"/>
        <v>882</v>
      </c>
      <c r="J41" s="99">
        <f t="shared" si="7"/>
        <v>3382</v>
      </c>
      <c r="K41" s="106">
        <f t="shared" si="5"/>
        <v>80000</v>
      </c>
    </row>
    <row r="42" spans="1:11" ht="15.75">
      <c r="A42" s="15"/>
      <c r="B42" s="14" t="s">
        <v>182</v>
      </c>
      <c r="C42" s="16" t="s">
        <v>221</v>
      </c>
      <c r="D42" s="26" t="s">
        <v>219</v>
      </c>
      <c r="E42" s="16" t="s">
        <v>38</v>
      </c>
      <c r="F42" s="70">
        <v>85000</v>
      </c>
      <c r="G42" s="77">
        <v>82639</v>
      </c>
      <c r="H42" s="71">
        <f t="shared" si="8"/>
        <v>2361</v>
      </c>
      <c r="I42" s="69">
        <f t="shared" si="6"/>
        <v>883</v>
      </c>
      <c r="J42" s="99">
        <f t="shared" si="7"/>
        <v>3244</v>
      </c>
      <c r="K42" s="106">
        <f t="shared" si="5"/>
        <v>80278</v>
      </c>
    </row>
    <row r="43" spans="1:11" ht="15.75">
      <c r="A43" s="15"/>
      <c r="B43" s="14" t="s">
        <v>156</v>
      </c>
      <c r="C43" s="16" t="s">
        <v>226</v>
      </c>
      <c r="D43" s="26" t="s">
        <v>243</v>
      </c>
      <c r="E43" s="16" t="s">
        <v>38</v>
      </c>
      <c r="F43" s="70">
        <v>150000</v>
      </c>
      <c r="G43" s="77">
        <v>145833</v>
      </c>
      <c r="H43" s="71">
        <f>ROUND(F43/36,0)</f>
        <v>4167</v>
      </c>
      <c r="I43" s="69">
        <f t="shared" si="6"/>
        <v>1558</v>
      </c>
      <c r="J43" s="99">
        <f>SUM(H43:I43)</f>
        <v>5725</v>
      </c>
      <c r="K43" s="106">
        <f t="shared" si="5"/>
        <v>141666</v>
      </c>
    </row>
    <row r="44" spans="1:11" ht="15.75">
      <c r="A44" s="15">
        <v>8</v>
      </c>
      <c r="B44" s="14" t="s">
        <v>120</v>
      </c>
      <c r="C44" s="16" t="s">
        <v>121</v>
      </c>
      <c r="D44" s="26" t="s">
        <v>136</v>
      </c>
      <c r="E44" s="16" t="s">
        <v>38</v>
      </c>
      <c r="F44" s="70">
        <v>100000</v>
      </c>
      <c r="G44" s="77">
        <v>81250</v>
      </c>
      <c r="H44" s="71">
        <f>ROUND(F44/32,0)</f>
        <v>3125</v>
      </c>
      <c r="I44" s="69">
        <f t="shared" si="6"/>
        <v>868</v>
      </c>
      <c r="J44" s="99">
        <f t="shared" ref="J44:J45" si="9">SUM(H44:I44)</f>
        <v>3993</v>
      </c>
      <c r="K44" s="106">
        <f t="shared" si="5"/>
        <v>78125</v>
      </c>
    </row>
    <row r="45" spans="1:11" ht="15.75">
      <c r="A45" s="15">
        <v>9</v>
      </c>
      <c r="B45" s="14" t="s">
        <v>120</v>
      </c>
      <c r="C45" s="16" t="s">
        <v>122</v>
      </c>
      <c r="D45" s="26" t="s">
        <v>123</v>
      </c>
      <c r="E45" s="16" t="s">
        <v>38</v>
      </c>
      <c r="F45" s="70">
        <v>90000</v>
      </c>
      <c r="G45" s="77">
        <v>75000</v>
      </c>
      <c r="H45" s="71">
        <f t="shared" ref="H45" si="10">ROUND(F45/36,0)</f>
        <v>2500</v>
      </c>
      <c r="I45" s="69">
        <f t="shared" si="6"/>
        <v>801</v>
      </c>
      <c r="J45" s="99">
        <f t="shared" si="9"/>
        <v>3301</v>
      </c>
      <c r="K45" s="106">
        <f t="shared" si="5"/>
        <v>72500</v>
      </c>
    </row>
    <row r="46" spans="1:11" ht="16.5">
      <c r="A46" s="15"/>
      <c r="B46" s="13" t="s">
        <v>4</v>
      </c>
      <c r="C46" s="20"/>
      <c r="D46" s="20"/>
      <c r="E46" s="20"/>
      <c r="F46" s="72">
        <f>SUM(F36:F45)</f>
        <v>1004000</v>
      </c>
      <c r="G46" s="72">
        <f>SUM(G36:G45)</f>
        <v>851892</v>
      </c>
      <c r="H46" s="72">
        <f>SUM(H36:H45)</f>
        <v>28480</v>
      </c>
      <c r="I46" s="72">
        <f>SUM(I36:I45)</f>
        <v>9083</v>
      </c>
      <c r="J46" s="100">
        <f>SUM(J36:J45)</f>
        <v>37563</v>
      </c>
      <c r="K46" s="55"/>
    </row>
    <row r="47" spans="1:11" ht="16.5">
      <c r="A47" s="28"/>
      <c r="B47" s="29"/>
      <c r="C47" s="30"/>
      <c r="D47" s="30"/>
      <c r="E47" s="30"/>
      <c r="F47" s="78"/>
      <c r="G47" s="79"/>
      <c r="H47" s="74"/>
      <c r="I47" s="80"/>
      <c r="J47" s="74"/>
      <c r="K47" s="55"/>
    </row>
    <row r="48" spans="1:11" ht="16.5">
      <c r="A48" s="28"/>
      <c r="B48" s="29" t="s">
        <v>11</v>
      </c>
      <c r="C48" s="30"/>
      <c r="D48" s="30"/>
      <c r="E48" s="30"/>
      <c r="F48" s="78"/>
      <c r="G48" s="79"/>
      <c r="H48" s="76"/>
      <c r="I48" s="80"/>
      <c r="J48" s="76"/>
      <c r="K48" s="55"/>
    </row>
    <row r="49" spans="1:11" ht="15.75">
      <c r="A49" s="15">
        <v>1</v>
      </c>
      <c r="B49" s="14" t="s">
        <v>12</v>
      </c>
      <c r="C49" s="16" t="s">
        <v>40</v>
      </c>
      <c r="D49" s="19">
        <v>110</v>
      </c>
      <c r="E49" s="16" t="s">
        <v>38</v>
      </c>
      <c r="F49" s="70">
        <v>175000</v>
      </c>
      <c r="G49" s="77">
        <v>116668</v>
      </c>
      <c r="H49" s="71">
        <f t="shared" ref="H49:H58" si="11">ROUND(F49/36,0)</f>
        <v>4861</v>
      </c>
      <c r="I49" s="69">
        <f>ROUND(G49*13%*30/365,0)</f>
        <v>1247</v>
      </c>
      <c r="J49" s="99">
        <f t="shared" ref="J49:J58" si="12">SUM(H49:I49)</f>
        <v>6108</v>
      </c>
      <c r="K49" s="106">
        <f t="shared" ref="K49:K61" si="13">G49-H49</f>
        <v>111807</v>
      </c>
    </row>
    <row r="50" spans="1:11" ht="15.75">
      <c r="A50" s="15">
        <v>2</v>
      </c>
      <c r="B50" s="14" t="s">
        <v>12</v>
      </c>
      <c r="C50" s="16" t="s">
        <v>41</v>
      </c>
      <c r="D50" s="19">
        <v>111</v>
      </c>
      <c r="E50" s="16" t="s">
        <v>38</v>
      </c>
      <c r="F50" s="70">
        <v>165000</v>
      </c>
      <c r="G50" s="77">
        <v>110004</v>
      </c>
      <c r="H50" s="71">
        <f t="shared" si="11"/>
        <v>4583</v>
      </c>
      <c r="I50" s="69">
        <f t="shared" ref="I50:I61" si="14">ROUND(G50*13%*30/365,0)</f>
        <v>1175</v>
      </c>
      <c r="J50" s="99">
        <f t="shared" si="12"/>
        <v>5758</v>
      </c>
      <c r="K50" s="106">
        <f t="shared" si="13"/>
        <v>105421</v>
      </c>
    </row>
    <row r="51" spans="1:11" ht="15.75">
      <c r="A51" s="15">
        <v>3</v>
      </c>
      <c r="B51" s="14" t="s">
        <v>11</v>
      </c>
      <c r="C51" s="16" t="s">
        <v>42</v>
      </c>
      <c r="D51" s="19">
        <v>112</v>
      </c>
      <c r="E51" s="16" t="s">
        <v>38</v>
      </c>
      <c r="F51" s="70">
        <v>125000</v>
      </c>
      <c r="G51" s="77">
        <v>83336</v>
      </c>
      <c r="H51" s="71">
        <f t="shared" si="11"/>
        <v>3472</v>
      </c>
      <c r="I51" s="69">
        <f t="shared" si="14"/>
        <v>890</v>
      </c>
      <c r="J51" s="99">
        <f t="shared" si="12"/>
        <v>4362</v>
      </c>
      <c r="K51" s="106">
        <f t="shared" si="13"/>
        <v>79864</v>
      </c>
    </row>
    <row r="52" spans="1:11" ht="15.75">
      <c r="A52" s="15">
        <v>4</v>
      </c>
      <c r="B52" s="14" t="s">
        <v>11</v>
      </c>
      <c r="C52" s="16" t="s">
        <v>43</v>
      </c>
      <c r="D52" s="19">
        <v>113</v>
      </c>
      <c r="E52" s="16" t="s">
        <v>38</v>
      </c>
      <c r="F52" s="70">
        <v>100000</v>
      </c>
      <c r="G52" s="77">
        <v>66664</v>
      </c>
      <c r="H52" s="71">
        <f t="shared" si="11"/>
        <v>2778</v>
      </c>
      <c r="I52" s="69">
        <f t="shared" si="14"/>
        <v>712</v>
      </c>
      <c r="J52" s="99">
        <f t="shared" si="12"/>
        <v>3490</v>
      </c>
      <c r="K52" s="106">
        <f t="shared" si="13"/>
        <v>63886</v>
      </c>
    </row>
    <row r="53" spans="1:11" ht="15.75">
      <c r="A53" s="15">
        <v>5</v>
      </c>
      <c r="B53" s="14" t="s">
        <v>11</v>
      </c>
      <c r="C53" s="16" t="s">
        <v>44</v>
      </c>
      <c r="D53" s="19">
        <v>114</v>
      </c>
      <c r="E53" s="16" t="s">
        <v>38</v>
      </c>
      <c r="F53" s="70">
        <v>40000</v>
      </c>
      <c r="G53" s="77">
        <v>18184</v>
      </c>
      <c r="H53" s="71">
        <f>ROUND(F53/22,0)</f>
        <v>1818</v>
      </c>
      <c r="I53" s="69">
        <f t="shared" si="14"/>
        <v>194</v>
      </c>
      <c r="J53" s="99">
        <f t="shared" si="12"/>
        <v>2012</v>
      </c>
      <c r="K53" s="106">
        <f t="shared" si="13"/>
        <v>16366</v>
      </c>
    </row>
    <row r="54" spans="1:11" ht="15.75">
      <c r="A54" s="15">
        <v>6</v>
      </c>
      <c r="B54" s="14" t="s">
        <v>11</v>
      </c>
      <c r="C54" s="16" t="s">
        <v>45</v>
      </c>
      <c r="D54" s="19">
        <v>116</v>
      </c>
      <c r="E54" s="16" t="s">
        <v>38</v>
      </c>
      <c r="F54" s="70">
        <v>125000</v>
      </c>
      <c r="G54" s="77">
        <v>83336</v>
      </c>
      <c r="H54" s="71">
        <f>ROUND(F54/36,0)</f>
        <v>3472</v>
      </c>
      <c r="I54" s="69">
        <f t="shared" si="14"/>
        <v>890</v>
      </c>
      <c r="J54" s="99">
        <f>SUM(H54:I54)</f>
        <v>4362</v>
      </c>
      <c r="K54" s="106">
        <f t="shared" si="13"/>
        <v>79864</v>
      </c>
    </row>
    <row r="55" spans="1:11" ht="15.75">
      <c r="A55" s="15">
        <v>7</v>
      </c>
      <c r="B55" s="14" t="s">
        <v>11</v>
      </c>
      <c r="C55" s="16" t="s">
        <v>47</v>
      </c>
      <c r="D55" s="19">
        <v>124</v>
      </c>
      <c r="E55" s="16" t="s">
        <v>38</v>
      </c>
      <c r="F55" s="70">
        <v>50000</v>
      </c>
      <c r="G55" s="77">
        <v>33332</v>
      </c>
      <c r="H55" s="71">
        <f>ROUND(F55/36,0)</f>
        <v>1389</v>
      </c>
      <c r="I55" s="69">
        <f t="shared" si="14"/>
        <v>356</v>
      </c>
      <c r="J55" s="99">
        <f>SUM(H55:I55)</f>
        <v>1745</v>
      </c>
      <c r="K55" s="106">
        <f t="shared" si="13"/>
        <v>31943</v>
      </c>
    </row>
    <row r="56" spans="1:11" ht="15.75">
      <c r="A56" s="15"/>
      <c r="B56" s="14" t="s">
        <v>236</v>
      </c>
      <c r="C56" s="16" t="s">
        <v>238</v>
      </c>
      <c r="D56" s="19">
        <v>359</v>
      </c>
      <c r="E56" s="16" t="s">
        <v>38</v>
      </c>
      <c r="F56" s="70">
        <v>100000</v>
      </c>
      <c r="G56" s="77">
        <v>100000</v>
      </c>
      <c r="H56" s="71">
        <f>ROUND(F56/36,0)</f>
        <v>2778</v>
      </c>
      <c r="I56" s="69">
        <f>ROUND(G56*13%*39/365,0)</f>
        <v>1389</v>
      </c>
      <c r="J56" s="99">
        <f>SUM(H56:I56)</f>
        <v>4167</v>
      </c>
      <c r="K56" s="106">
        <f t="shared" si="13"/>
        <v>97222</v>
      </c>
    </row>
    <row r="57" spans="1:11" ht="15.75">
      <c r="A57" s="15"/>
      <c r="B57" s="14" t="s">
        <v>236</v>
      </c>
      <c r="C57" s="16" t="s">
        <v>237</v>
      </c>
      <c r="D57" s="19">
        <v>358</v>
      </c>
      <c r="E57" s="16" t="s">
        <v>38</v>
      </c>
      <c r="F57" s="70">
        <v>90000</v>
      </c>
      <c r="G57" s="77">
        <v>90000</v>
      </c>
      <c r="H57" s="71">
        <f>ROUND(F57/36,0)</f>
        <v>2500</v>
      </c>
      <c r="I57" s="69">
        <f>ROUND(G57*13%*39/365,0)</f>
        <v>1250</v>
      </c>
      <c r="J57" s="99">
        <f>SUM(H57:I57)</f>
        <v>3750</v>
      </c>
      <c r="K57" s="106">
        <f t="shared" si="13"/>
        <v>87500</v>
      </c>
    </row>
    <row r="58" spans="1:11" ht="15.75">
      <c r="A58" s="15">
        <v>8</v>
      </c>
      <c r="B58" s="14" t="s">
        <v>13</v>
      </c>
      <c r="C58" s="16" t="s">
        <v>46</v>
      </c>
      <c r="D58" s="19">
        <v>117</v>
      </c>
      <c r="E58" s="16" t="s">
        <v>38</v>
      </c>
      <c r="F58" s="70">
        <v>100000</v>
      </c>
      <c r="G58" s="77">
        <v>66664</v>
      </c>
      <c r="H58" s="71">
        <f t="shared" si="11"/>
        <v>2778</v>
      </c>
      <c r="I58" s="69">
        <f t="shared" si="14"/>
        <v>712</v>
      </c>
      <c r="J58" s="99">
        <f t="shared" si="12"/>
        <v>3490</v>
      </c>
      <c r="K58" s="106">
        <f t="shared" si="13"/>
        <v>63886</v>
      </c>
    </row>
    <row r="59" spans="1:11" ht="15.75">
      <c r="A59" s="15">
        <v>9</v>
      </c>
      <c r="B59" s="14" t="s">
        <v>73</v>
      </c>
      <c r="C59" s="16" t="s">
        <v>74</v>
      </c>
      <c r="D59" s="19">
        <v>203</v>
      </c>
      <c r="E59" s="16" t="s">
        <v>38</v>
      </c>
      <c r="F59" s="70">
        <v>95000</v>
      </c>
      <c r="G59" s="77">
        <v>73888</v>
      </c>
      <c r="H59" s="71">
        <f>ROUND(F59/36,0)</f>
        <v>2639</v>
      </c>
      <c r="I59" s="69">
        <f t="shared" si="14"/>
        <v>789</v>
      </c>
      <c r="J59" s="99">
        <f>SUM(H59:I59)</f>
        <v>3428</v>
      </c>
      <c r="K59" s="106">
        <f t="shared" si="13"/>
        <v>71249</v>
      </c>
    </row>
    <row r="60" spans="1:11" ht="15.75">
      <c r="A60" s="15">
        <v>10</v>
      </c>
      <c r="B60" s="14" t="s">
        <v>73</v>
      </c>
      <c r="C60" s="16" t="s">
        <v>214</v>
      </c>
      <c r="D60" s="19">
        <v>341</v>
      </c>
      <c r="E60" s="16" t="s">
        <v>38</v>
      </c>
      <c r="F60" s="70">
        <v>110000</v>
      </c>
      <c r="G60" s="77">
        <v>103886</v>
      </c>
      <c r="H60" s="71">
        <v>3057</v>
      </c>
      <c r="I60" s="69">
        <f t="shared" si="14"/>
        <v>1110</v>
      </c>
      <c r="J60" s="99">
        <f>SUM(H60:I60)</f>
        <v>4167</v>
      </c>
      <c r="K60" s="106">
        <f t="shared" si="13"/>
        <v>100829</v>
      </c>
    </row>
    <row r="61" spans="1:11" ht="15.75">
      <c r="A61" s="15">
        <v>11</v>
      </c>
      <c r="B61" s="14" t="s">
        <v>73</v>
      </c>
      <c r="C61" s="16" t="s">
        <v>96</v>
      </c>
      <c r="D61" s="19">
        <v>221</v>
      </c>
      <c r="E61" s="16" t="s">
        <v>38</v>
      </c>
      <c r="F61" s="70">
        <v>100000</v>
      </c>
      <c r="G61" s="77">
        <v>80554</v>
      </c>
      <c r="H61" s="71">
        <f>ROUND(F61/36,0)</f>
        <v>2778</v>
      </c>
      <c r="I61" s="69">
        <f t="shared" si="14"/>
        <v>861</v>
      </c>
      <c r="J61" s="99">
        <f>SUM(H61:I61)</f>
        <v>3639</v>
      </c>
      <c r="K61" s="106">
        <f t="shared" si="13"/>
        <v>77776</v>
      </c>
    </row>
    <row r="62" spans="1:11" ht="16.5">
      <c r="A62" s="15"/>
      <c r="B62" s="13" t="s">
        <v>4</v>
      </c>
      <c r="C62" s="20"/>
      <c r="D62" s="20"/>
      <c r="E62" s="20"/>
      <c r="F62" s="72">
        <f>SUM(F49:F61)</f>
        <v>1375000</v>
      </c>
      <c r="G62" s="72">
        <f>SUM(G49:G61)</f>
        <v>1026516</v>
      </c>
      <c r="H62" s="72">
        <f>SUM(H49:H61)</f>
        <v>38903</v>
      </c>
      <c r="I62" s="72">
        <f t="shared" ref="I62" si="15">SUM(I49:I61)</f>
        <v>11575</v>
      </c>
      <c r="J62" s="100">
        <f>SUM(J49:J61)</f>
        <v>50478</v>
      </c>
      <c r="K62" s="55"/>
    </row>
    <row r="63" spans="1:11" ht="16.5">
      <c r="A63" s="28"/>
      <c r="B63" s="29"/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6.5">
      <c r="A64" s="28"/>
      <c r="B64" s="29"/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6.5">
      <c r="A65" s="28"/>
      <c r="B65" s="29" t="s">
        <v>14</v>
      </c>
      <c r="C65" s="30"/>
      <c r="D65" s="30"/>
      <c r="E65" s="30"/>
      <c r="F65" s="78"/>
      <c r="G65" s="79"/>
      <c r="H65" s="76"/>
      <c r="I65" s="94"/>
      <c r="J65" s="76"/>
      <c r="K65" s="55"/>
    </row>
    <row r="66" spans="1:11" ht="15.75">
      <c r="A66" s="15">
        <v>1</v>
      </c>
      <c r="B66" s="14" t="s">
        <v>14</v>
      </c>
      <c r="C66" s="16" t="s">
        <v>48</v>
      </c>
      <c r="D66" s="17">
        <v>138</v>
      </c>
      <c r="E66" s="16" t="s">
        <v>38</v>
      </c>
      <c r="F66" s="70">
        <v>100000</v>
      </c>
      <c r="G66" s="77">
        <v>69442</v>
      </c>
      <c r="H66" s="71">
        <f t="shared" ref="H66:H78" si="16">ROUND(F66/36,0)</f>
        <v>2778</v>
      </c>
      <c r="I66" s="69">
        <f>ROUND(G66*13%*30/365,0)</f>
        <v>742</v>
      </c>
      <c r="J66" s="99">
        <f t="shared" ref="J66:J77" si="17">SUM(H66:I66)</f>
        <v>3520</v>
      </c>
      <c r="K66" s="106">
        <f t="shared" ref="K66:K78" si="18">G66-H66</f>
        <v>66664</v>
      </c>
    </row>
    <row r="67" spans="1:11" ht="15.75">
      <c r="A67" s="15">
        <v>2</v>
      </c>
      <c r="B67" s="14" t="s">
        <v>14</v>
      </c>
      <c r="C67" s="16" t="s">
        <v>59</v>
      </c>
      <c r="D67" s="17">
        <v>152</v>
      </c>
      <c r="E67" s="16" t="s">
        <v>38</v>
      </c>
      <c r="F67" s="70">
        <v>55000</v>
      </c>
      <c r="G67" s="77">
        <v>39720</v>
      </c>
      <c r="H67" s="71">
        <f t="shared" si="16"/>
        <v>1528</v>
      </c>
      <c r="I67" s="69">
        <f t="shared" ref="I67:I78" si="19">ROUND(G67*13%*30/365,0)</f>
        <v>424</v>
      </c>
      <c r="J67" s="99">
        <f t="shared" si="17"/>
        <v>1952</v>
      </c>
      <c r="K67" s="106">
        <f t="shared" si="18"/>
        <v>38192</v>
      </c>
    </row>
    <row r="68" spans="1:11" ht="15.75">
      <c r="A68" s="27">
        <v>3</v>
      </c>
      <c r="B68" s="14" t="s">
        <v>15</v>
      </c>
      <c r="C68" s="16" t="s">
        <v>49</v>
      </c>
      <c r="D68" s="17">
        <v>175</v>
      </c>
      <c r="E68" s="16" t="s">
        <v>38</v>
      </c>
      <c r="F68" s="70">
        <v>75000</v>
      </c>
      <c r="G68" s="77">
        <v>56253</v>
      </c>
      <c r="H68" s="71">
        <f t="shared" si="16"/>
        <v>2083</v>
      </c>
      <c r="I68" s="69">
        <f t="shared" si="19"/>
        <v>601</v>
      </c>
      <c r="J68" s="99">
        <f t="shared" si="17"/>
        <v>2684</v>
      </c>
      <c r="K68" s="106">
        <f t="shared" si="18"/>
        <v>54170</v>
      </c>
    </row>
    <row r="69" spans="1:11" ht="15.75">
      <c r="A69" s="15">
        <v>4</v>
      </c>
      <c r="B69" s="14" t="s">
        <v>15</v>
      </c>
      <c r="C69" s="16" t="s">
        <v>51</v>
      </c>
      <c r="D69" s="17">
        <v>177</v>
      </c>
      <c r="E69" s="16" t="s">
        <v>38</v>
      </c>
      <c r="F69" s="70">
        <v>70000</v>
      </c>
      <c r="G69" s="77">
        <v>52504</v>
      </c>
      <c r="H69" s="71">
        <f t="shared" si="16"/>
        <v>1944</v>
      </c>
      <c r="I69" s="69">
        <f t="shared" si="19"/>
        <v>561</v>
      </c>
      <c r="J69" s="99">
        <f t="shared" si="17"/>
        <v>2505</v>
      </c>
      <c r="K69" s="106">
        <f t="shared" si="18"/>
        <v>50560</v>
      </c>
    </row>
    <row r="70" spans="1:11" ht="15.75">
      <c r="A70" s="15">
        <v>5</v>
      </c>
      <c r="B70" s="14" t="s">
        <v>15</v>
      </c>
      <c r="C70" s="16" t="s">
        <v>52</v>
      </c>
      <c r="D70" s="17">
        <v>178</v>
      </c>
      <c r="E70" s="16" t="s">
        <v>38</v>
      </c>
      <c r="F70" s="70">
        <v>95000</v>
      </c>
      <c r="G70" s="77">
        <v>71249</v>
      </c>
      <c r="H70" s="71">
        <f t="shared" si="16"/>
        <v>2639</v>
      </c>
      <c r="I70" s="69">
        <f t="shared" si="19"/>
        <v>761</v>
      </c>
      <c r="J70" s="99">
        <f t="shared" si="17"/>
        <v>3400</v>
      </c>
      <c r="K70" s="106">
        <f t="shared" si="18"/>
        <v>68610</v>
      </c>
    </row>
    <row r="71" spans="1:11" ht="15.75">
      <c r="A71" s="15">
        <v>7</v>
      </c>
      <c r="B71" s="14" t="s">
        <v>97</v>
      </c>
      <c r="C71" s="16" t="s">
        <v>99</v>
      </c>
      <c r="D71" s="17">
        <v>206</v>
      </c>
      <c r="E71" s="16" t="s">
        <v>38</v>
      </c>
      <c r="F71" s="70">
        <v>130000</v>
      </c>
      <c r="G71" s="77">
        <v>104723</v>
      </c>
      <c r="H71" s="71">
        <f t="shared" si="16"/>
        <v>3611</v>
      </c>
      <c r="I71" s="69">
        <f t="shared" si="19"/>
        <v>1119</v>
      </c>
      <c r="J71" s="99">
        <f t="shared" si="17"/>
        <v>4730</v>
      </c>
      <c r="K71" s="106">
        <f t="shared" si="18"/>
        <v>101112</v>
      </c>
    </row>
    <row r="72" spans="1:11" ht="15.75">
      <c r="A72" s="15">
        <v>8</v>
      </c>
      <c r="B72" s="14" t="s">
        <v>97</v>
      </c>
      <c r="C72" s="16" t="s">
        <v>173</v>
      </c>
      <c r="D72" s="17">
        <v>298</v>
      </c>
      <c r="E72" s="16" t="s">
        <v>38</v>
      </c>
      <c r="F72" s="70">
        <v>190000</v>
      </c>
      <c r="G72" s="77">
        <v>168888</v>
      </c>
      <c r="H72" s="71">
        <f t="shared" si="16"/>
        <v>5278</v>
      </c>
      <c r="I72" s="69">
        <f t="shared" si="19"/>
        <v>1805</v>
      </c>
      <c r="J72" s="99">
        <f t="shared" si="17"/>
        <v>7083</v>
      </c>
      <c r="K72" s="106">
        <f t="shared" si="18"/>
        <v>163610</v>
      </c>
    </row>
    <row r="73" spans="1:11" ht="15.75">
      <c r="A73" s="15"/>
      <c r="B73" s="14" t="s">
        <v>97</v>
      </c>
      <c r="C73" s="16" t="s">
        <v>231</v>
      </c>
      <c r="D73" s="17">
        <v>356</v>
      </c>
      <c r="E73" s="16" t="s">
        <v>38</v>
      </c>
      <c r="F73" s="70">
        <v>99000</v>
      </c>
      <c r="G73" s="77">
        <v>96088</v>
      </c>
      <c r="H73" s="71">
        <f>ROUND(F73/34,0)</f>
        <v>2912</v>
      </c>
      <c r="I73" s="69">
        <f t="shared" si="19"/>
        <v>1027</v>
      </c>
      <c r="J73" s="99">
        <f t="shared" si="17"/>
        <v>3939</v>
      </c>
      <c r="K73" s="106">
        <f t="shared" si="18"/>
        <v>93176</v>
      </c>
    </row>
    <row r="74" spans="1:11" ht="15.75">
      <c r="A74" s="27">
        <v>9</v>
      </c>
      <c r="B74" s="14" t="s">
        <v>117</v>
      </c>
      <c r="C74" s="16" t="s">
        <v>118</v>
      </c>
      <c r="D74" s="17">
        <v>242</v>
      </c>
      <c r="E74" s="16" t="s">
        <v>38</v>
      </c>
      <c r="F74" s="70">
        <v>85000</v>
      </c>
      <c r="G74" s="77">
        <v>70834</v>
      </c>
      <c r="H74" s="71">
        <f t="shared" si="16"/>
        <v>2361</v>
      </c>
      <c r="I74" s="69">
        <f t="shared" si="19"/>
        <v>757</v>
      </c>
      <c r="J74" s="99">
        <f t="shared" si="17"/>
        <v>3118</v>
      </c>
      <c r="K74" s="106">
        <f t="shared" si="18"/>
        <v>68473</v>
      </c>
    </row>
    <row r="75" spans="1:11" ht="15.75">
      <c r="A75" s="15">
        <v>10</v>
      </c>
      <c r="B75" s="14" t="s">
        <v>117</v>
      </c>
      <c r="C75" s="16" t="s">
        <v>119</v>
      </c>
      <c r="D75" s="17">
        <v>243</v>
      </c>
      <c r="E75" s="16" t="s">
        <v>38</v>
      </c>
      <c r="F75" s="70">
        <v>100000</v>
      </c>
      <c r="G75" s="77">
        <v>83332</v>
      </c>
      <c r="H75" s="71">
        <f t="shared" si="16"/>
        <v>2778</v>
      </c>
      <c r="I75" s="69">
        <f t="shared" si="19"/>
        <v>890</v>
      </c>
      <c r="J75" s="99">
        <f t="shared" si="17"/>
        <v>3668</v>
      </c>
      <c r="K75" s="106">
        <f t="shared" si="18"/>
        <v>80554</v>
      </c>
    </row>
    <row r="76" spans="1:11" ht="15.75">
      <c r="A76" s="15">
        <v>11</v>
      </c>
      <c r="B76" s="14" t="s">
        <v>117</v>
      </c>
      <c r="C76" s="16" t="s">
        <v>186</v>
      </c>
      <c r="D76" s="17">
        <v>307</v>
      </c>
      <c r="E76" s="16" t="s">
        <v>38</v>
      </c>
      <c r="F76" s="70">
        <v>190000</v>
      </c>
      <c r="G76" s="77">
        <v>168888</v>
      </c>
      <c r="H76" s="71">
        <f t="shared" si="16"/>
        <v>5278</v>
      </c>
      <c r="I76" s="69">
        <f t="shared" si="19"/>
        <v>1805</v>
      </c>
      <c r="J76" s="99">
        <f t="shared" si="17"/>
        <v>7083</v>
      </c>
      <c r="K76" s="106">
        <f t="shared" si="18"/>
        <v>163610</v>
      </c>
    </row>
    <row r="77" spans="1:11" ht="15.75">
      <c r="A77" s="27">
        <v>12</v>
      </c>
      <c r="B77" s="14" t="s">
        <v>130</v>
      </c>
      <c r="C77" s="16" t="s">
        <v>131</v>
      </c>
      <c r="D77" s="17">
        <v>249</v>
      </c>
      <c r="E77" s="16" t="s">
        <v>38</v>
      </c>
      <c r="F77" s="70">
        <v>150000</v>
      </c>
      <c r="G77" s="70">
        <v>124998</v>
      </c>
      <c r="H77" s="71">
        <f t="shared" si="16"/>
        <v>4167</v>
      </c>
      <c r="I77" s="69">
        <f t="shared" si="19"/>
        <v>1336</v>
      </c>
      <c r="J77" s="99">
        <f t="shared" si="17"/>
        <v>5503</v>
      </c>
      <c r="K77" s="106">
        <f t="shared" si="18"/>
        <v>120831</v>
      </c>
    </row>
    <row r="78" spans="1:11" ht="15.75">
      <c r="A78" s="15">
        <v>13</v>
      </c>
      <c r="B78" s="14" t="s">
        <v>130</v>
      </c>
      <c r="C78" s="16" t="s">
        <v>197</v>
      </c>
      <c r="D78" s="17">
        <v>319</v>
      </c>
      <c r="E78" s="16" t="s">
        <v>38</v>
      </c>
      <c r="F78" s="70">
        <v>140000</v>
      </c>
      <c r="G78" s="70">
        <v>124444</v>
      </c>
      <c r="H78" s="71">
        <f t="shared" si="16"/>
        <v>3889</v>
      </c>
      <c r="I78" s="69">
        <f t="shared" si="19"/>
        <v>1330</v>
      </c>
      <c r="J78" s="99">
        <f t="shared" ref="J78" si="20">SUM(H78:I78)</f>
        <v>5219</v>
      </c>
      <c r="K78" s="106">
        <f t="shared" si="18"/>
        <v>120555</v>
      </c>
    </row>
    <row r="79" spans="1:11" ht="16.5">
      <c r="A79" s="14"/>
      <c r="B79" s="13" t="s">
        <v>4</v>
      </c>
      <c r="C79" s="20"/>
      <c r="D79" s="20"/>
      <c r="E79" s="20"/>
      <c r="F79" s="72">
        <f>SUM(F66:F78)</f>
        <v>1479000</v>
      </c>
      <c r="G79" s="72">
        <f>SUM(G66:G78)</f>
        <v>1231363</v>
      </c>
      <c r="H79" s="72">
        <f>SUM(H66:H78)</f>
        <v>41246</v>
      </c>
      <c r="I79" s="72">
        <f>SUM(I66:I78)</f>
        <v>13158</v>
      </c>
      <c r="J79" s="100">
        <f>SUM(J66:J78)</f>
        <v>54404</v>
      </c>
      <c r="K79" s="55"/>
    </row>
    <row r="80" spans="1:11" ht="16.5">
      <c r="A80" s="34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16</v>
      </c>
      <c r="C82" s="30"/>
      <c r="D82" s="30"/>
      <c r="E82" s="30"/>
      <c r="F82" s="78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17</v>
      </c>
      <c r="C83" s="16" t="s">
        <v>69</v>
      </c>
      <c r="D83" s="17">
        <v>142</v>
      </c>
      <c r="E83" s="16" t="s">
        <v>38</v>
      </c>
      <c r="F83" s="70">
        <v>140000</v>
      </c>
      <c r="G83" s="77">
        <v>101110</v>
      </c>
      <c r="H83" s="71">
        <f t="shared" ref="H83:H96" si="21">ROUND(F83/36,0)</f>
        <v>3889</v>
      </c>
      <c r="I83" s="69">
        <f>ROUND(G83*13%*30/365,0)</f>
        <v>1080</v>
      </c>
      <c r="J83" s="99">
        <f t="shared" ref="J83:J96" si="22">SUM(H83:I83)</f>
        <v>4969</v>
      </c>
      <c r="K83" s="106">
        <f t="shared" ref="K83:K96" si="23">G83-H83</f>
        <v>97221</v>
      </c>
    </row>
    <row r="84" spans="1:11" ht="15.75">
      <c r="A84" s="14">
        <v>2</v>
      </c>
      <c r="B84" s="14" t="s">
        <v>17</v>
      </c>
      <c r="C84" s="16" t="s">
        <v>174</v>
      </c>
      <c r="D84" s="17">
        <v>299</v>
      </c>
      <c r="E84" s="16" t="s">
        <v>38</v>
      </c>
      <c r="F84" s="70">
        <v>200000</v>
      </c>
      <c r="G84" s="77">
        <v>177144</v>
      </c>
      <c r="H84" s="71">
        <f>ROUND(F84/35,0)</f>
        <v>5714</v>
      </c>
      <c r="I84" s="69">
        <f t="shared" ref="I84:I96" si="24">ROUND(G84*13%*30/365,0)</f>
        <v>1893</v>
      </c>
      <c r="J84" s="99">
        <f t="shared" si="22"/>
        <v>7607</v>
      </c>
      <c r="K84" s="106">
        <f t="shared" si="23"/>
        <v>171430</v>
      </c>
    </row>
    <row r="85" spans="1:11" ht="15.75">
      <c r="A85" s="14">
        <v>3</v>
      </c>
      <c r="B85" s="14" t="s">
        <v>187</v>
      </c>
      <c r="C85" s="16" t="s">
        <v>188</v>
      </c>
      <c r="D85" s="17">
        <v>312</v>
      </c>
      <c r="E85" s="16" t="s">
        <v>38</v>
      </c>
      <c r="F85" s="70">
        <v>135000</v>
      </c>
      <c r="G85" s="77">
        <v>120000</v>
      </c>
      <c r="H85" s="71">
        <f>ROUND(F85/36,0)</f>
        <v>3750</v>
      </c>
      <c r="I85" s="69">
        <f t="shared" si="24"/>
        <v>1282</v>
      </c>
      <c r="J85" s="99">
        <f t="shared" si="22"/>
        <v>5032</v>
      </c>
      <c r="K85" s="106">
        <f t="shared" si="23"/>
        <v>116250</v>
      </c>
    </row>
    <row r="86" spans="1:11" ht="15.75">
      <c r="A86" s="14"/>
      <c r="B86" s="14" t="s">
        <v>187</v>
      </c>
      <c r="C86" s="16" t="s">
        <v>239</v>
      </c>
      <c r="D86" s="17">
        <v>360</v>
      </c>
      <c r="E86" s="16" t="s">
        <v>38</v>
      </c>
      <c r="F86" s="70">
        <v>125000</v>
      </c>
      <c r="G86" s="77">
        <v>125000</v>
      </c>
      <c r="H86" s="71">
        <f>ROUND(F86/36,0)</f>
        <v>3472</v>
      </c>
      <c r="I86" s="69">
        <f>ROUND(G86*13%*37/365,0)</f>
        <v>1647</v>
      </c>
      <c r="J86" s="99">
        <f t="shared" ref="J86" si="25">SUM(H86:I86)</f>
        <v>5119</v>
      </c>
      <c r="K86" s="106">
        <f t="shared" si="23"/>
        <v>121528</v>
      </c>
    </row>
    <row r="87" spans="1:11" ht="15.75">
      <c r="A87" s="14">
        <v>4</v>
      </c>
      <c r="B87" s="14" t="s">
        <v>187</v>
      </c>
      <c r="C87" s="16" t="s">
        <v>212</v>
      </c>
      <c r="D87" s="17">
        <v>331</v>
      </c>
      <c r="E87" s="16" t="s">
        <v>38</v>
      </c>
      <c r="F87" s="70">
        <v>120000</v>
      </c>
      <c r="G87" s="77">
        <v>113334</v>
      </c>
      <c r="H87" s="71">
        <v>3333</v>
      </c>
      <c r="I87" s="69">
        <f t="shared" si="24"/>
        <v>1211</v>
      </c>
      <c r="J87" s="99">
        <f t="shared" si="22"/>
        <v>4544</v>
      </c>
      <c r="K87" s="106">
        <f t="shared" si="23"/>
        <v>110001</v>
      </c>
    </row>
    <row r="88" spans="1:11" ht="15.75">
      <c r="A88" s="14">
        <v>5</v>
      </c>
      <c r="B88" s="14" t="s">
        <v>62</v>
      </c>
      <c r="C88" s="16" t="s">
        <v>61</v>
      </c>
      <c r="D88" s="17">
        <v>188</v>
      </c>
      <c r="E88" s="16" t="s">
        <v>38</v>
      </c>
      <c r="F88" s="70">
        <v>100000</v>
      </c>
      <c r="G88" s="77">
        <v>77776</v>
      </c>
      <c r="H88" s="71">
        <f t="shared" si="21"/>
        <v>2778</v>
      </c>
      <c r="I88" s="69">
        <f t="shared" si="24"/>
        <v>831</v>
      </c>
      <c r="J88" s="99">
        <f t="shared" si="22"/>
        <v>3609</v>
      </c>
      <c r="K88" s="106">
        <f t="shared" si="23"/>
        <v>74998</v>
      </c>
    </row>
    <row r="89" spans="1:11" ht="15.75">
      <c r="A89" s="14">
        <v>6</v>
      </c>
      <c r="B89" s="14" t="s">
        <v>62</v>
      </c>
      <c r="C89" s="16" t="s">
        <v>63</v>
      </c>
      <c r="D89" s="17">
        <v>189</v>
      </c>
      <c r="E89" s="16" t="s">
        <v>38</v>
      </c>
      <c r="F89" s="70">
        <v>100000</v>
      </c>
      <c r="G89" s="77">
        <v>77776</v>
      </c>
      <c r="H89" s="71">
        <f t="shared" si="21"/>
        <v>2778</v>
      </c>
      <c r="I89" s="69">
        <f t="shared" si="24"/>
        <v>831</v>
      </c>
      <c r="J89" s="99">
        <f t="shared" si="22"/>
        <v>3609</v>
      </c>
      <c r="K89" s="106">
        <f t="shared" si="23"/>
        <v>74998</v>
      </c>
    </row>
    <row r="90" spans="1:11" ht="15.75">
      <c r="A90" s="14">
        <v>7</v>
      </c>
      <c r="B90" s="14" t="s">
        <v>62</v>
      </c>
      <c r="C90" s="16" t="s">
        <v>64</v>
      </c>
      <c r="D90" s="17">
        <v>193</v>
      </c>
      <c r="E90" s="16" t="s">
        <v>38</v>
      </c>
      <c r="F90" s="70">
        <v>40000</v>
      </c>
      <c r="G90" s="77">
        <v>31112</v>
      </c>
      <c r="H90" s="71">
        <f t="shared" si="21"/>
        <v>1111</v>
      </c>
      <c r="I90" s="69">
        <f t="shared" si="24"/>
        <v>332</v>
      </c>
      <c r="J90" s="99">
        <f t="shared" si="22"/>
        <v>1443</v>
      </c>
      <c r="K90" s="106">
        <f t="shared" si="23"/>
        <v>30001</v>
      </c>
    </row>
    <row r="91" spans="1:11" ht="15.75">
      <c r="A91" s="14">
        <v>8</v>
      </c>
      <c r="B91" s="14" t="s">
        <v>62</v>
      </c>
      <c r="C91" s="16" t="s">
        <v>206</v>
      </c>
      <c r="D91" s="17">
        <v>324</v>
      </c>
      <c r="E91" s="16" t="s">
        <v>38</v>
      </c>
      <c r="F91" s="70">
        <v>110000</v>
      </c>
      <c r="G91" s="77">
        <v>100832</v>
      </c>
      <c r="H91" s="71">
        <f t="shared" si="21"/>
        <v>3056</v>
      </c>
      <c r="I91" s="69">
        <f t="shared" si="24"/>
        <v>1077</v>
      </c>
      <c r="J91" s="99">
        <f t="shared" si="22"/>
        <v>4133</v>
      </c>
      <c r="K91" s="106">
        <f t="shared" si="23"/>
        <v>97776</v>
      </c>
    </row>
    <row r="92" spans="1:11" ht="15.75">
      <c r="A92" s="14">
        <v>9</v>
      </c>
      <c r="B92" s="14" t="s">
        <v>62</v>
      </c>
      <c r="C92" s="16" t="s">
        <v>65</v>
      </c>
      <c r="D92" s="17">
        <v>194</v>
      </c>
      <c r="E92" s="16" t="s">
        <v>38</v>
      </c>
      <c r="F92" s="70">
        <v>60000</v>
      </c>
      <c r="G92" s="77">
        <v>46664</v>
      </c>
      <c r="H92" s="71">
        <f t="shared" si="21"/>
        <v>1667</v>
      </c>
      <c r="I92" s="69">
        <f t="shared" si="24"/>
        <v>499</v>
      </c>
      <c r="J92" s="99">
        <f t="shared" si="22"/>
        <v>2166</v>
      </c>
      <c r="K92" s="106">
        <f t="shared" si="23"/>
        <v>44997</v>
      </c>
    </row>
    <row r="93" spans="1:11" ht="15.75">
      <c r="A93" s="14">
        <v>10</v>
      </c>
      <c r="B93" s="14" t="s">
        <v>66</v>
      </c>
      <c r="C93" s="16" t="s">
        <v>67</v>
      </c>
      <c r="D93" s="17">
        <v>195</v>
      </c>
      <c r="E93" s="16" t="s">
        <v>38</v>
      </c>
      <c r="F93" s="70">
        <v>100000</v>
      </c>
      <c r="G93" s="77">
        <v>68000</v>
      </c>
      <c r="H93" s="71">
        <f>ROUND(F93/25,0)</f>
        <v>4000</v>
      </c>
      <c r="I93" s="69">
        <f t="shared" si="24"/>
        <v>727</v>
      </c>
      <c r="J93" s="99">
        <f t="shared" si="22"/>
        <v>4727</v>
      </c>
      <c r="K93" s="106">
        <f t="shared" si="23"/>
        <v>64000</v>
      </c>
    </row>
    <row r="94" spans="1:11" ht="15.75">
      <c r="A94" s="14">
        <v>11</v>
      </c>
      <c r="B94" s="14" t="s">
        <v>66</v>
      </c>
      <c r="C94" s="16" t="s">
        <v>68</v>
      </c>
      <c r="D94" s="17">
        <v>196</v>
      </c>
      <c r="E94" s="16" t="s">
        <v>38</v>
      </c>
      <c r="F94" s="70">
        <v>45000</v>
      </c>
      <c r="G94" s="77">
        <v>35000</v>
      </c>
      <c r="H94" s="71">
        <f t="shared" si="21"/>
        <v>1250</v>
      </c>
      <c r="I94" s="69">
        <f t="shared" si="24"/>
        <v>374</v>
      </c>
      <c r="J94" s="99">
        <f t="shared" si="22"/>
        <v>1624</v>
      </c>
      <c r="K94" s="106">
        <f t="shared" si="23"/>
        <v>33750</v>
      </c>
    </row>
    <row r="95" spans="1:11" ht="15.75">
      <c r="A95" s="14">
        <v>12</v>
      </c>
      <c r="B95" s="14" t="s">
        <v>66</v>
      </c>
      <c r="C95" s="16" t="s">
        <v>189</v>
      </c>
      <c r="D95" s="17">
        <v>313</v>
      </c>
      <c r="E95" s="16" t="s">
        <v>38</v>
      </c>
      <c r="F95" s="70">
        <v>195000</v>
      </c>
      <c r="G95" s="77">
        <v>173332</v>
      </c>
      <c r="H95" s="71">
        <f t="shared" si="21"/>
        <v>5417</v>
      </c>
      <c r="I95" s="69">
        <f t="shared" si="24"/>
        <v>1852</v>
      </c>
      <c r="J95" s="99">
        <f t="shared" si="22"/>
        <v>7269</v>
      </c>
      <c r="K95" s="106">
        <f t="shared" si="23"/>
        <v>167915</v>
      </c>
    </row>
    <row r="96" spans="1:11" ht="15.75">
      <c r="A96" s="14">
        <v>13</v>
      </c>
      <c r="B96" s="14" t="s">
        <v>100</v>
      </c>
      <c r="C96" s="16" t="s">
        <v>101</v>
      </c>
      <c r="D96" s="17">
        <v>214</v>
      </c>
      <c r="E96" s="16" t="s">
        <v>38</v>
      </c>
      <c r="F96" s="70">
        <v>100000</v>
      </c>
      <c r="G96" s="77">
        <v>80554</v>
      </c>
      <c r="H96" s="71">
        <f t="shared" si="21"/>
        <v>2778</v>
      </c>
      <c r="I96" s="69">
        <f t="shared" si="24"/>
        <v>861</v>
      </c>
      <c r="J96" s="99">
        <f t="shared" si="22"/>
        <v>3639</v>
      </c>
      <c r="K96" s="106">
        <f t="shared" si="23"/>
        <v>77776</v>
      </c>
    </row>
    <row r="97" spans="1:11" ht="16.5">
      <c r="A97" s="27"/>
      <c r="B97" s="13" t="s">
        <v>4</v>
      </c>
      <c r="C97" s="20"/>
      <c r="D97" s="20"/>
      <c r="E97" s="20"/>
      <c r="F97" s="72">
        <f>SUM(F83:F96)</f>
        <v>1570000</v>
      </c>
      <c r="G97" s="72">
        <f>SUM(G83:G96)</f>
        <v>1327634</v>
      </c>
      <c r="H97" s="72">
        <f>SUM(H83:H96)</f>
        <v>44993</v>
      </c>
      <c r="I97" s="72">
        <f t="shared" ref="I97" si="26">SUM(I83:I96)</f>
        <v>14497</v>
      </c>
      <c r="J97" s="100">
        <f>SUM(J83:J96)</f>
        <v>59490</v>
      </c>
      <c r="K97" s="55"/>
    </row>
    <row r="98" spans="1:11" ht="16.5">
      <c r="A98" s="37"/>
      <c r="B98" s="29"/>
      <c r="C98" s="30"/>
      <c r="D98" s="30"/>
      <c r="E98" s="30"/>
      <c r="F98" s="78"/>
      <c r="G98" s="79"/>
      <c r="H98" s="74"/>
      <c r="I98" s="80"/>
      <c r="J98" s="74"/>
      <c r="K98" s="55"/>
    </row>
    <row r="99" spans="1:11" ht="16.5">
      <c r="A99" s="37"/>
      <c r="B99" s="29"/>
      <c r="C99" s="30"/>
      <c r="D99" s="30"/>
      <c r="E99" s="30"/>
      <c r="F99" s="78"/>
      <c r="G99" s="79"/>
      <c r="H99" s="74"/>
      <c r="I99" s="80"/>
      <c r="J99" s="74"/>
      <c r="K99" s="55"/>
    </row>
    <row r="100" spans="1:11" ht="16.5">
      <c r="A100" s="37"/>
      <c r="B100" s="29" t="s">
        <v>18</v>
      </c>
      <c r="C100" s="30"/>
      <c r="D100" s="30"/>
      <c r="E100" s="30"/>
      <c r="F100" s="78"/>
      <c r="G100" s="79"/>
      <c r="H100" s="76"/>
      <c r="I100" s="80"/>
      <c r="J100" s="76"/>
      <c r="K100" s="55"/>
    </row>
    <row r="101" spans="1:11" ht="15.75">
      <c r="A101" s="27">
        <v>1</v>
      </c>
      <c r="B101" s="14" t="s">
        <v>19</v>
      </c>
      <c r="C101" s="16" t="s">
        <v>60</v>
      </c>
      <c r="D101" s="17">
        <v>153</v>
      </c>
      <c r="E101" s="16" t="s">
        <v>38</v>
      </c>
      <c r="F101" s="77">
        <v>55000</v>
      </c>
      <c r="G101" s="77">
        <v>27500</v>
      </c>
      <c r="H101" s="71">
        <f>ROUND(F101/20,0)</f>
        <v>2750</v>
      </c>
      <c r="I101" s="69">
        <f>ROUND(G101*13%*30/365,0)</f>
        <v>294</v>
      </c>
      <c r="J101" s="99">
        <f t="shared" ref="J101:J106" si="27">SUM(H101:I101)</f>
        <v>3044</v>
      </c>
      <c r="K101" s="106">
        <f t="shared" ref="K101:K108" si="28">G101-H101</f>
        <v>24750</v>
      </c>
    </row>
    <row r="102" spans="1:11" ht="15.75">
      <c r="A102" s="27">
        <v>2</v>
      </c>
      <c r="B102" s="14" t="s">
        <v>19</v>
      </c>
      <c r="C102" s="16" t="s">
        <v>54</v>
      </c>
      <c r="D102" s="17">
        <v>154</v>
      </c>
      <c r="E102" s="16" t="s">
        <v>38</v>
      </c>
      <c r="F102" s="77">
        <v>85000</v>
      </c>
      <c r="G102" s="77">
        <v>46360</v>
      </c>
      <c r="H102" s="71">
        <f>ROUND(F102/22,0)</f>
        <v>3864</v>
      </c>
      <c r="I102" s="69">
        <f t="shared" ref="I102:I108" si="29">ROUND(G102*13%*30/365,0)</f>
        <v>495</v>
      </c>
      <c r="J102" s="99">
        <f t="shared" si="27"/>
        <v>4359</v>
      </c>
      <c r="K102" s="106">
        <f t="shared" si="28"/>
        <v>42496</v>
      </c>
    </row>
    <row r="103" spans="1:11" ht="15.75">
      <c r="A103" s="27">
        <v>3</v>
      </c>
      <c r="B103" s="14" t="s">
        <v>18</v>
      </c>
      <c r="C103" s="16" t="s">
        <v>192</v>
      </c>
      <c r="D103" s="17">
        <v>315</v>
      </c>
      <c r="E103" s="16" t="s">
        <v>38</v>
      </c>
      <c r="F103" s="77">
        <v>100000</v>
      </c>
      <c r="G103" s="77">
        <v>88888</v>
      </c>
      <c r="H103" s="71">
        <f>ROUND(F103/36,0)</f>
        <v>2778</v>
      </c>
      <c r="I103" s="69">
        <f t="shared" si="29"/>
        <v>950</v>
      </c>
      <c r="J103" s="99">
        <f t="shared" si="27"/>
        <v>3728</v>
      </c>
      <c r="K103" s="106">
        <f t="shared" si="28"/>
        <v>86110</v>
      </c>
    </row>
    <row r="104" spans="1:11" ht="15.75">
      <c r="A104" s="27">
        <v>4</v>
      </c>
      <c r="B104" s="14" t="s">
        <v>18</v>
      </c>
      <c r="C104" s="16" t="s">
        <v>193</v>
      </c>
      <c r="D104" s="17">
        <v>316</v>
      </c>
      <c r="E104" s="16" t="s">
        <v>38</v>
      </c>
      <c r="F104" s="77">
        <v>65000</v>
      </c>
      <c r="G104" s="77">
        <v>57776</v>
      </c>
      <c r="H104" s="71">
        <f>ROUND(F104/36,0)</f>
        <v>1806</v>
      </c>
      <c r="I104" s="69">
        <f t="shared" si="29"/>
        <v>617</v>
      </c>
      <c r="J104" s="99">
        <f t="shared" si="27"/>
        <v>2423</v>
      </c>
      <c r="K104" s="106">
        <f t="shared" si="28"/>
        <v>55970</v>
      </c>
    </row>
    <row r="105" spans="1:11" ht="15.75">
      <c r="A105" s="27"/>
      <c r="B105" s="14" t="s">
        <v>222</v>
      </c>
      <c r="C105" s="16" t="s">
        <v>223</v>
      </c>
      <c r="D105" s="17">
        <v>350</v>
      </c>
      <c r="E105" s="16" t="s">
        <v>38</v>
      </c>
      <c r="F105" s="77">
        <v>90000</v>
      </c>
      <c r="G105" s="77">
        <v>87500</v>
      </c>
      <c r="H105" s="71">
        <f>ROUND(F105/36,0)</f>
        <v>2500</v>
      </c>
      <c r="I105" s="69">
        <f t="shared" si="29"/>
        <v>935</v>
      </c>
      <c r="J105" s="99">
        <f t="shared" si="27"/>
        <v>3435</v>
      </c>
      <c r="K105" s="106">
        <f t="shared" si="28"/>
        <v>85000</v>
      </c>
    </row>
    <row r="106" spans="1:11" ht="15.75">
      <c r="A106" s="27">
        <v>5</v>
      </c>
      <c r="B106" s="14" t="s">
        <v>71</v>
      </c>
      <c r="C106" s="16" t="s">
        <v>196</v>
      </c>
      <c r="D106" s="17">
        <v>318</v>
      </c>
      <c r="E106" s="16" t="s">
        <v>38</v>
      </c>
      <c r="F106" s="77">
        <v>40000</v>
      </c>
      <c r="G106" s="77">
        <v>33848</v>
      </c>
      <c r="H106" s="71">
        <f>ROUND(F106/26,0)</f>
        <v>1538</v>
      </c>
      <c r="I106" s="69">
        <f t="shared" si="29"/>
        <v>362</v>
      </c>
      <c r="J106" s="99">
        <f t="shared" si="27"/>
        <v>1900</v>
      </c>
      <c r="K106" s="106">
        <f t="shared" si="28"/>
        <v>32310</v>
      </c>
    </row>
    <row r="107" spans="1:11" ht="15.75">
      <c r="A107" s="27">
        <v>6</v>
      </c>
      <c r="B107" s="14" t="s">
        <v>71</v>
      </c>
      <c r="C107" s="16" t="s">
        <v>72</v>
      </c>
      <c r="D107" s="17">
        <v>197</v>
      </c>
      <c r="E107" s="16" t="s">
        <v>38</v>
      </c>
      <c r="F107" s="77">
        <v>90000</v>
      </c>
      <c r="G107" s="77">
        <v>26345</v>
      </c>
      <c r="H107" s="71">
        <v>976</v>
      </c>
      <c r="I107" s="69">
        <f t="shared" si="29"/>
        <v>281</v>
      </c>
      <c r="J107" s="99">
        <f t="shared" ref="J107:J108" si="30">SUM(H107:I107)</f>
        <v>1257</v>
      </c>
      <c r="K107" s="106">
        <f t="shared" si="28"/>
        <v>25369</v>
      </c>
    </row>
    <row r="108" spans="1:11" ht="15.75">
      <c r="A108" s="27">
        <v>7</v>
      </c>
      <c r="B108" s="14" t="s">
        <v>71</v>
      </c>
      <c r="C108" s="16" t="s">
        <v>172</v>
      </c>
      <c r="D108" s="17">
        <v>297</v>
      </c>
      <c r="E108" s="16" t="s">
        <v>38</v>
      </c>
      <c r="F108" s="77">
        <v>90000</v>
      </c>
      <c r="G108" s="77">
        <v>76152</v>
      </c>
      <c r="H108" s="71">
        <f>ROUND(F108/26,0)</f>
        <v>3462</v>
      </c>
      <c r="I108" s="69">
        <f t="shared" si="29"/>
        <v>814</v>
      </c>
      <c r="J108" s="99">
        <f t="shared" si="30"/>
        <v>4276</v>
      </c>
      <c r="K108" s="106">
        <f t="shared" si="28"/>
        <v>72690</v>
      </c>
    </row>
    <row r="109" spans="1:11" ht="16.5">
      <c r="A109" s="14"/>
      <c r="B109" s="13" t="s">
        <v>4</v>
      </c>
      <c r="C109" s="20"/>
      <c r="D109" s="20"/>
      <c r="E109" s="20"/>
      <c r="F109" s="72">
        <f>SUM(F101:F108)</f>
        <v>615000</v>
      </c>
      <c r="G109" s="72">
        <f>SUM(G101:G108)</f>
        <v>444369</v>
      </c>
      <c r="H109" s="72">
        <f>SUM(H101:H108)</f>
        <v>19674</v>
      </c>
      <c r="I109" s="69">
        <f t="shared" ref="I109" si="31">ROUND(G109*13%*30/365,0)</f>
        <v>4748</v>
      </c>
      <c r="J109" s="100">
        <f>SUM(J101:J108)</f>
        <v>24422</v>
      </c>
      <c r="K109" s="55"/>
    </row>
    <row r="110" spans="1:11" ht="16.5">
      <c r="A110" s="34"/>
      <c r="B110" s="29"/>
      <c r="C110" s="30"/>
      <c r="D110" s="30"/>
      <c r="E110" s="30"/>
      <c r="F110" s="78"/>
      <c r="G110" s="79"/>
      <c r="H110" s="74"/>
      <c r="I110" s="80"/>
      <c r="J110" s="74"/>
      <c r="K110" s="55"/>
    </row>
    <row r="111" spans="1:11" ht="16.5">
      <c r="A111" s="34"/>
      <c r="B111" s="29"/>
      <c r="C111" s="30"/>
      <c r="D111" s="30"/>
      <c r="E111" s="30"/>
      <c r="F111" s="78"/>
      <c r="G111" s="79"/>
      <c r="H111" s="74"/>
      <c r="I111" s="80"/>
      <c r="J111" s="74"/>
      <c r="K111" s="55"/>
    </row>
    <row r="112" spans="1:11" ht="16.5">
      <c r="A112" s="34"/>
      <c r="B112" s="29" t="s">
        <v>79</v>
      </c>
      <c r="C112" s="30"/>
      <c r="D112" s="48"/>
      <c r="E112" s="30"/>
      <c r="F112" s="86"/>
      <c r="G112" s="79"/>
      <c r="H112" s="74"/>
      <c r="I112" s="80"/>
      <c r="J112" s="74"/>
      <c r="K112" s="55"/>
    </row>
    <row r="113" spans="1:11" ht="15.75">
      <c r="A113" s="14">
        <v>1</v>
      </c>
      <c r="B113" s="14" t="s">
        <v>79</v>
      </c>
      <c r="C113" s="16" t="s">
        <v>80</v>
      </c>
      <c r="D113" s="52">
        <v>191</v>
      </c>
      <c r="E113" s="16" t="s">
        <v>78</v>
      </c>
      <c r="F113" s="85">
        <v>100000</v>
      </c>
      <c r="G113" s="77">
        <v>76472</v>
      </c>
      <c r="H113" s="71">
        <f>ROUND(F113/34,0)</f>
        <v>2941</v>
      </c>
      <c r="I113" s="69">
        <f>ROUND(G113*13%*30/365,0)</f>
        <v>817</v>
      </c>
      <c r="J113" s="99">
        <f t="shared" ref="J113:J122" si="32">SUM(H113:I113)</f>
        <v>3758</v>
      </c>
      <c r="K113" s="106">
        <f t="shared" ref="K113:K122" si="33">G113-H113</f>
        <v>73531</v>
      </c>
    </row>
    <row r="114" spans="1:11" ht="15.75">
      <c r="A114" s="14"/>
      <c r="B114" s="14" t="s">
        <v>79</v>
      </c>
      <c r="C114" s="16" t="s">
        <v>240</v>
      </c>
      <c r="D114" s="52">
        <v>361</v>
      </c>
      <c r="E114" s="16" t="s">
        <v>78</v>
      </c>
      <c r="F114" s="85">
        <v>100000</v>
      </c>
      <c r="G114" s="77">
        <v>100000</v>
      </c>
      <c r="H114" s="71">
        <f>ROUND(F114/34,0)</f>
        <v>2941</v>
      </c>
      <c r="I114" s="69">
        <f>ROUND(G114*13%*34/365,0)</f>
        <v>1211</v>
      </c>
      <c r="J114" s="99">
        <f t="shared" ref="J114" si="34">SUM(H114:I114)</f>
        <v>4152</v>
      </c>
      <c r="K114" s="106">
        <f t="shared" si="33"/>
        <v>97059</v>
      </c>
    </row>
    <row r="115" spans="1:11" ht="15.75">
      <c r="A115" s="14">
        <v>2</v>
      </c>
      <c r="B115" s="14" t="s">
        <v>79</v>
      </c>
      <c r="C115" s="16" t="s">
        <v>104</v>
      </c>
      <c r="D115" s="52">
        <v>216</v>
      </c>
      <c r="E115" s="16" t="s">
        <v>78</v>
      </c>
      <c r="F115" s="85">
        <v>75000</v>
      </c>
      <c r="G115" s="77">
        <v>60419</v>
      </c>
      <c r="H115" s="71">
        <f>ROUND(F115/36,0)</f>
        <v>2083</v>
      </c>
      <c r="I115" s="69">
        <f t="shared" ref="I115:I122" si="35">ROUND(G115*13%*30/365,0)</f>
        <v>646</v>
      </c>
      <c r="J115" s="99">
        <f t="shared" si="32"/>
        <v>2729</v>
      </c>
      <c r="K115" s="106">
        <f t="shared" si="33"/>
        <v>58336</v>
      </c>
    </row>
    <row r="116" spans="1:11" ht="15.75">
      <c r="A116" s="14">
        <v>3</v>
      </c>
      <c r="B116" s="14" t="s">
        <v>79</v>
      </c>
      <c r="C116" s="16" t="s">
        <v>124</v>
      </c>
      <c r="D116" s="52">
        <v>246</v>
      </c>
      <c r="E116" s="16" t="s">
        <v>78</v>
      </c>
      <c r="F116" s="85">
        <v>75000</v>
      </c>
      <c r="G116" s="77">
        <v>62502</v>
      </c>
      <c r="H116" s="71">
        <f>ROUND(F116/36,0)</f>
        <v>2083</v>
      </c>
      <c r="I116" s="69">
        <f t="shared" si="35"/>
        <v>668</v>
      </c>
      <c r="J116" s="99">
        <f t="shared" si="32"/>
        <v>2751</v>
      </c>
      <c r="K116" s="106">
        <f t="shared" si="33"/>
        <v>60419</v>
      </c>
    </row>
    <row r="117" spans="1:11" ht="15.75">
      <c r="A117" s="14">
        <v>5</v>
      </c>
      <c r="B117" s="14" t="s">
        <v>103</v>
      </c>
      <c r="C117" s="16" t="s">
        <v>107</v>
      </c>
      <c r="D117" s="52">
        <v>217</v>
      </c>
      <c r="E117" s="16" t="s">
        <v>78</v>
      </c>
      <c r="F117" s="85">
        <v>100000</v>
      </c>
      <c r="G117" s="77">
        <v>77015</v>
      </c>
      <c r="H117" s="71">
        <f>ROUND(F117/36,0)</f>
        <v>2778</v>
      </c>
      <c r="I117" s="69">
        <f t="shared" si="35"/>
        <v>823</v>
      </c>
      <c r="J117" s="99">
        <f t="shared" si="32"/>
        <v>3601</v>
      </c>
      <c r="K117" s="106">
        <f t="shared" si="33"/>
        <v>74237</v>
      </c>
    </row>
    <row r="118" spans="1:11" ht="15.75">
      <c r="A118" s="14">
        <v>6</v>
      </c>
      <c r="B118" s="14" t="s">
        <v>103</v>
      </c>
      <c r="C118" s="16" t="s">
        <v>105</v>
      </c>
      <c r="D118" s="52">
        <v>218</v>
      </c>
      <c r="E118" s="16" t="s">
        <v>78</v>
      </c>
      <c r="F118" s="85">
        <v>100000</v>
      </c>
      <c r="G118" s="77">
        <v>77015</v>
      </c>
      <c r="H118" s="71">
        <f t="shared" ref="H118:H122" si="36">ROUND(F118/36,0)</f>
        <v>2778</v>
      </c>
      <c r="I118" s="69">
        <f t="shared" si="35"/>
        <v>823</v>
      </c>
      <c r="J118" s="99">
        <f t="shared" si="32"/>
        <v>3601</v>
      </c>
      <c r="K118" s="106">
        <f t="shared" si="33"/>
        <v>74237</v>
      </c>
    </row>
    <row r="119" spans="1:11" ht="15.75">
      <c r="A119" s="14"/>
      <c r="B119" s="14" t="s">
        <v>224</v>
      </c>
      <c r="C119" s="16" t="s">
        <v>225</v>
      </c>
      <c r="D119" s="52">
        <v>351</v>
      </c>
      <c r="E119" s="16" t="s">
        <v>78</v>
      </c>
      <c r="F119" s="85">
        <v>140000</v>
      </c>
      <c r="G119" s="77">
        <v>136111</v>
      </c>
      <c r="H119" s="71">
        <f t="shared" si="36"/>
        <v>3889</v>
      </c>
      <c r="I119" s="69">
        <f t="shared" si="35"/>
        <v>1454</v>
      </c>
      <c r="J119" s="99">
        <f t="shared" si="32"/>
        <v>5343</v>
      </c>
      <c r="K119" s="106">
        <f t="shared" si="33"/>
        <v>132222</v>
      </c>
    </row>
    <row r="120" spans="1:11" ht="15.75">
      <c r="A120" s="14">
        <v>7</v>
      </c>
      <c r="B120" s="14" t="s">
        <v>146</v>
      </c>
      <c r="C120" s="16" t="s">
        <v>147</v>
      </c>
      <c r="D120" s="52">
        <v>261</v>
      </c>
      <c r="E120" s="16" t="s">
        <v>78</v>
      </c>
      <c r="F120" s="85">
        <v>135000</v>
      </c>
      <c r="G120" s="77">
        <v>116250</v>
      </c>
      <c r="H120" s="71">
        <f t="shared" si="36"/>
        <v>3750</v>
      </c>
      <c r="I120" s="69">
        <f t="shared" si="35"/>
        <v>1242</v>
      </c>
      <c r="J120" s="99">
        <f t="shared" si="32"/>
        <v>4992</v>
      </c>
      <c r="K120" s="106">
        <f t="shared" si="33"/>
        <v>112500</v>
      </c>
    </row>
    <row r="121" spans="1:11" ht="15.75">
      <c r="A121" s="14">
        <v>8</v>
      </c>
      <c r="B121" s="14" t="s">
        <v>132</v>
      </c>
      <c r="C121" s="16" t="s">
        <v>133</v>
      </c>
      <c r="D121" s="52">
        <v>250</v>
      </c>
      <c r="E121" s="16" t="s">
        <v>78</v>
      </c>
      <c r="F121" s="85">
        <v>125000</v>
      </c>
      <c r="G121" s="77">
        <v>104168</v>
      </c>
      <c r="H121" s="71">
        <f t="shared" si="36"/>
        <v>3472</v>
      </c>
      <c r="I121" s="69">
        <f t="shared" si="35"/>
        <v>1113</v>
      </c>
      <c r="J121" s="99">
        <f t="shared" si="32"/>
        <v>4585</v>
      </c>
      <c r="K121" s="106">
        <f t="shared" si="33"/>
        <v>100696</v>
      </c>
    </row>
    <row r="122" spans="1:11" ht="15.75">
      <c r="A122" s="14">
        <v>9</v>
      </c>
      <c r="B122" s="14" t="s">
        <v>132</v>
      </c>
      <c r="C122" s="16" t="s">
        <v>139</v>
      </c>
      <c r="D122" s="52">
        <v>254</v>
      </c>
      <c r="E122" s="16" t="s">
        <v>78</v>
      </c>
      <c r="F122" s="85">
        <v>140000</v>
      </c>
      <c r="G122" s="77">
        <v>116666</v>
      </c>
      <c r="H122" s="71">
        <f t="shared" si="36"/>
        <v>3889</v>
      </c>
      <c r="I122" s="69">
        <f t="shared" si="35"/>
        <v>1247</v>
      </c>
      <c r="J122" s="99">
        <f t="shared" si="32"/>
        <v>5136</v>
      </c>
      <c r="K122" s="106">
        <f t="shared" si="33"/>
        <v>112777</v>
      </c>
    </row>
    <row r="123" spans="1:11" ht="16.5">
      <c r="A123" s="14"/>
      <c r="B123" s="13" t="s">
        <v>4</v>
      </c>
      <c r="C123" s="20"/>
      <c r="D123" s="46"/>
      <c r="E123" s="20"/>
      <c r="F123" s="72">
        <f>SUM(F113:F122)</f>
        <v>1090000</v>
      </c>
      <c r="G123" s="72">
        <f>SUM(G113:G122)</f>
        <v>926618</v>
      </c>
      <c r="H123" s="72">
        <f>SUM(H113:H122)</f>
        <v>30604</v>
      </c>
      <c r="I123" s="72">
        <f t="shared" ref="I123" si="37">SUM(I113:I122)</f>
        <v>10044</v>
      </c>
      <c r="J123" s="100">
        <f>SUM(J113:J122)</f>
        <v>40648</v>
      </c>
      <c r="K123" s="55"/>
    </row>
    <row r="124" spans="1:11" ht="16.5">
      <c r="A124" s="34"/>
      <c r="B124" s="29"/>
      <c r="C124" s="30"/>
      <c r="D124" s="48"/>
      <c r="E124" s="30"/>
      <c r="F124" s="74"/>
      <c r="G124" s="74"/>
      <c r="H124" s="74"/>
      <c r="I124" s="74"/>
      <c r="J124" s="74"/>
      <c r="K124" s="55"/>
    </row>
    <row r="125" spans="1:11" ht="16.5">
      <c r="A125" s="34"/>
      <c r="B125" s="29"/>
      <c r="C125" s="30"/>
      <c r="D125" s="48"/>
      <c r="E125" s="30"/>
      <c r="F125" s="74"/>
      <c r="G125" s="74"/>
      <c r="H125" s="74"/>
      <c r="I125" s="74"/>
      <c r="J125" s="74"/>
      <c r="K125" s="55"/>
    </row>
    <row r="126" spans="1:11" ht="16.5">
      <c r="A126" s="34"/>
      <c r="B126" s="29"/>
      <c r="C126" s="30"/>
      <c r="D126" s="48"/>
      <c r="E126" s="30"/>
      <c r="F126" s="74"/>
      <c r="G126" s="74"/>
      <c r="H126" s="74"/>
      <c r="I126" s="74"/>
      <c r="J126" s="74"/>
      <c r="K126" s="55"/>
    </row>
    <row r="127" spans="1:11" ht="16.5">
      <c r="A127" s="34"/>
      <c r="B127" s="29"/>
      <c r="C127" s="30"/>
      <c r="D127" s="48"/>
      <c r="E127" s="30"/>
      <c r="F127" s="74"/>
      <c r="G127" s="74"/>
      <c r="H127" s="74"/>
      <c r="I127" s="74"/>
      <c r="J127" s="74"/>
      <c r="K127" s="55"/>
    </row>
    <row r="128" spans="1:11" ht="16.5">
      <c r="A128" s="34"/>
      <c r="B128" s="29" t="s">
        <v>75</v>
      </c>
      <c r="C128" s="30"/>
      <c r="D128" s="30"/>
      <c r="E128" s="30"/>
      <c r="F128" s="78"/>
      <c r="G128" s="79"/>
      <c r="H128" s="74"/>
      <c r="I128" s="80"/>
      <c r="J128" s="74"/>
      <c r="K128" s="55"/>
    </row>
    <row r="129" spans="1:11" ht="15.75">
      <c r="A129" s="14">
        <v>1</v>
      </c>
      <c r="B129" s="14" t="s">
        <v>76</v>
      </c>
      <c r="C129" s="16" t="s">
        <v>77</v>
      </c>
      <c r="D129" s="52">
        <v>190</v>
      </c>
      <c r="E129" s="16" t="s">
        <v>78</v>
      </c>
      <c r="F129" s="85">
        <v>90000</v>
      </c>
      <c r="G129" s="77">
        <v>70000</v>
      </c>
      <c r="H129" s="71">
        <f>ROUND(F129/36,0)</f>
        <v>2500</v>
      </c>
      <c r="I129" s="69">
        <f>ROUND(G129*13%*30/365,0)</f>
        <v>748</v>
      </c>
      <c r="J129" s="99">
        <f>SUM(H129:I129)</f>
        <v>3248</v>
      </c>
      <c r="K129" s="106">
        <f t="shared" ref="K129:K130" si="38">G129-H129</f>
        <v>67500</v>
      </c>
    </row>
    <row r="130" spans="1:11" ht="15.75">
      <c r="A130" s="14">
        <v>2</v>
      </c>
      <c r="B130" s="14" t="s">
        <v>76</v>
      </c>
      <c r="C130" s="16" t="s">
        <v>102</v>
      </c>
      <c r="D130" s="52">
        <v>215</v>
      </c>
      <c r="E130" s="16" t="s">
        <v>78</v>
      </c>
      <c r="F130" s="85">
        <v>75000</v>
      </c>
      <c r="G130" s="77">
        <v>60419</v>
      </c>
      <c r="H130" s="71">
        <f>ROUND(F130/36,0)</f>
        <v>2083</v>
      </c>
      <c r="I130" s="69">
        <f>ROUND(G130*13%*30/365,0)</f>
        <v>646</v>
      </c>
      <c r="J130" s="99">
        <f>SUM(H130:I130)</f>
        <v>2729</v>
      </c>
      <c r="K130" s="106">
        <f t="shared" si="38"/>
        <v>58336</v>
      </c>
    </row>
    <row r="131" spans="1:11" ht="16.5">
      <c r="A131" s="14"/>
      <c r="B131" s="13" t="s">
        <v>4</v>
      </c>
      <c r="C131" s="20"/>
      <c r="D131" s="46"/>
      <c r="E131" s="20"/>
      <c r="F131" s="72">
        <f>SUM(F129:F130)</f>
        <v>165000</v>
      </c>
      <c r="G131" s="72">
        <f>SUM(G129:G130)</f>
        <v>130419</v>
      </c>
      <c r="H131" s="72">
        <f>SUM(H129:H130)</f>
        <v>4583</v>
      </c>
      <c r="I131" s="72">
        <f>SUM(I129:I130)</f>
        <v>1394</v>
      </c>
      <c r="J131" s="100">
        <f>SUM(J129:J130)</f>
        <v>5977</v>
      </c>
      <c r="K131" s="55"/>
    </row>
    <row r="132" spans="1:11" ht="16.5">
      <c r="A132" s="34"/>
      <c r="B132" s="29"/>
      <c r="C132" s="30"/>
      <c r="D132" s="48"/>
      <c r="E132" s="30"/>
      <c r="F132" s="74"/>
      <c r="G132" s="74"/>
      <c r="H132" s="74"/>
      <c r="I132" s="74"/>
      <c r="J132" s="74"/>
      <c r="K132" s="55"/>
    </row>
    <row r="133" spans="1:11" ht="16.5">
      <c r="A133" s="34"/>
      <c r="B133" s="29"/>
      <c r="C133" s="30"/>
      <c r="D133" s="48"/>
      <c r="E133" s="30"/>
      <c r="F133" s="74"/>
      <c r="G133" s="74"/>
      <c r="H133" s="74"/>
      <c r="I133" s="74"/>
      <c r="J133" s="74"/>
      <c r="K133" s="55"/>
    </row>
    <row r="134" spans="1:11" ht="16.5">
      <c r="A134" s="34"/>
      <c r="B134" s="29"/>
      <c r="C134" s="30"/>
      <c r="D134" s="48"/>
      <c r="E134" s="30"/>
      <c r="F134" s="86"/>
      <c r="G134" s="79"/>
      <c r="H134" s="74"/>
      <c r="I134" s="80"/>
      <c r="J134" s="74"/>
      <c r="K134" s="55"/>
    </row>
    <row r="135" spans="1:11" ht="16.5">
      <c r="A135" s="34"/>
      <c r="B135" s="29" t="s">
        <v>81</v>
      </c>
      <c r="C135" s="30"/>
      <c r="D135" s="48"/>
      <c r="E135" s="30"/>
      <c r="F135" s="86"/>
      <c r="G135" s="79"/>
      <c r="H135" s="74"/>
      <c r="I135" s="80"/>
      <c r="J135" s="74"/>
      <c r="K135" s="55"/>
    </row>
    <row r="136" spans="1:11" ht="15.75">
      <c r="A136" s="14">
        <v>1</v>
      </c>
      <c r="B136" s="14" t="s">
        <v>81</v>
      </c>
      <c r="C136" s="16" t="s">
        <v>82</v>
      </c>
      <c r="D136" s="52">
        <v>192</v>
      </c>
      <c r="E136" s="16" t="s">
        <v>78</v>
      </c>
      <c r="F136" s="85">
        <v>200000</v>
      </c>
      <c r="G136" s="77">
        <v>155552</v>
      </c>
      <c r="H136" s="71">
        <f t="shared" ref="H136" si="39">ROUND(F136/36,0)</f>
        <v>5556</v>
      </c>
      <c r="I136" s="69">
        <f>ROUND(G136*13%*30/365,0)</f>
        <v>1662</v>
      </c>
      <c r="J136" s="99">
        <f>SUM(H136:I136)</f>
        <v>7218</v>
      </c>
      <c r="K136" s="106">
        <f>G136-H136</f>
        <v>149996</v>
      </c>
    </row>
    <row r="137" spans="1:11" ht="16.5">
      <c r="A137" s="14"/>
      <c r="B137" s="13" t="s">
        <v>4</v>
      </c>
      <c r="C137" s="20"/>
      <c r="D137" s="46"/>
      <c r="E137" s="20"/>
      <c r="F137" s="72">
        <f>SUM(F136)</f>
        <v>200000</v>
      </c>
      <c r="G137" s="72">
        <f>SUM(G136)</f>
        <v>155552</v>
      </c>
      <c r="H137" s="72">
        <f>SUM(H136)</f>
        <v>5556</v>
      </c>
      <c r="I137" s="72">
        <f>SUM(I136)</f>
        <v>1662</v>
      </c>
      <c r="J137" s="100">
        <f t="shared" ref="J137" si="40">SUM(J136)</f>
        <v>7218</v>
      </c>
      <c r="K137" s="55"/>
    </row>
    <row r="138" spans="1:11" ht="16.5">
      <c r="A138" s="34"/>
      <c r="B138" s="29"/>
      <c r="C138" s="30"/>
      <c r="D138" s="48"/>
      <c r="E138" s="30"/>
      <c r="F138" s="74"/>
      <c r="G138" s="74"/>
      <c r="H138" s="74"/>
      <c r="I138" s="74"/>
      <c r="J138" s="74"/>
      <c r="K138" s="55"/>
    </row>
    <row r="139" spans="1:11" ht="16.5">
      <c r="A139" s="34"/>
      <c r="B139" s="29"/>
      <c r="C139" s="30"/>
      <c r="D139" s="48"/>
      <c r="E139" s="30"/>
      <c r="F139" s="86"/>
      <c r="G139" s="79"/>
      <c r="H139" s="74"/>
      <c r="I139" s="80"/>
      <c r="J139" s="74"/>
      <c r="K139" s="55"/>
    </row>
    <row r="140" spans="1:11" ht="18" customHeight="1">
      <c r="A140" s="34"/>
      <c r="B140" s="29" t="s">
        <v>83</v>
      </c>
      <c r="C140" s="30"/>
      <c r="D140" s="48"/>
      <c r="E140" s="30"/>
      <c r="F140" s="86"/>
      <c r="G140" s="79"/>
      <c r="H140" s="74"/>
      <c r="I140" s="80"/>
      <c r="J140" s="74"/>
      <c r="K140" s="55"/>
    </row>
    <row r="141" spans="1:11" ht="15.75">
      <c r="A141" s="14">
        <v>1</v>
      </c>
      <c r="B141" s="14" t="s">
        <v>84</v>
      </c>
      <c r="C141" s="16" t="s">
        <v>85</v>
      </c>
      <c r="D141" s="52">
        <v>187</v>
      </c>
      <c r="E141" s="16" t="s">
        <v>78</v>
      </c>
      <c r="F141" s="85">
        <v>60000</v>
      </c>
      <c r="G141" s="77">
        <v>46664</v>
      </c>
      <c r="H141" s="71">
        <f t="shared" ref="H141:H142" si="41">ROUND(F141/36,0)</f>
        <v>1667</v>
      </c>
      <c r="I141" s="69">
        <f>ROUND(G141*13%*30/365,0)</f>
        <v>499</v>
      </c>
      <c r="J141" s="99">
        <f>SUM(H141:I141)</f>
        <v>2166</v>
      </c>
      <c r="K141" s="106">
        <f t="shared" ref="K141:K142" si="42">G141-H141</f>
        <v>44997</v>
      </c>
    </row>
    <row r="142" spans="1:11" ht="15.75">
      <c r="A142" s="14"/>
      <c r="B142" s="14" t="s">
        <v>84</v>
      </c>
      <c r="C142" s="16" t="s">
        <v>220</v>
      </c>
      <c r="D142" s="52">
        <v>346</v>
      </c>
      <c r="E142" s="16" t="s">
        <v>78</v>
      </c>
      <c r="F142" s="85">
        <v>60000</v>
      </c>
      <c r="G142" s="77">
        <v>58333</v>
      </c>
      <c r="H142" s="71">
        <f t="shared" si="41"/>
        <v>1667</v>
      </c>
      <c r="I142" s="69">
        <f>ROUND(G142*13%*30/365,0)</f>
        <v>623</v>
      </c>
      <c r="J142" s="99">
        <f>SUM(H142:I142)</f>
        <v>2290</v>
      </c>
      <c r="K142" s="106">
        <f t="shared" si="42"/>
        <v>56666</v>
      </c>
    </row>
    <row r="143" spans="1:11" ht="16.5">
      <c r="A143" s="14"/>
      <c r="B143" s="13" t="s">
        <v>4</v>
      </c>
      <c r="C143" s="20"/>
      <c r="D143" s="20"/>
      <c r="E143" s="20"/>
      <c r="F143" s="72">
        <f>SUM(F141:F142)</f>
        <v>120000</v>
      </c>
      <c r="G143" s="72">
        <f t="shared" ref="G143:I143" si="43">SUM(G141:G142)</f>
        <v>104997</v>
      </c>
      <c r="H143" s="72">
        <f>SUM(H141:H142)</f>
        <v>3334</v>
      </c>
      <c r="I143" s="72">
        <f t="shared" si="43"/>
        <v>1122</v>
      </c>
      <c r="J143" s="100">
        <f>SUM(J141:J142)</f>
        <v>4456</v>
      </c>
      <c r="K143" s="55"/>
    </row>
    <row r="144" spans="1:11" ht="16.5">
      <c r="A144" s="34"/>
      <c r="B144" s="29"/>
      <c r="C144" s="30"/>
      <c r="D144" s="30"/>
      <c r="E144" s="30"/>
      <c r="F144" s="74"/>
      <c r="G144" s="79"/>
      <c r="H144" s="74"/>
      <c r="I144" s="80"/>
      <c r="J144" s="74"/>
      <c r="K144" s="55"/>
    </row>
    <row r="145" spans="1:13" ht="16.5">
      <c r="A145" s="34"/>
      <c r="B145" s="29"/>
      <c r="C145" s="30"/>
      <c r="D145" s="30"/>
      <c r="E145" s="30"/>
      <c r="F145" s="74"/>
      <c r="G145" s="79"/>
      <c r="H145" s="74"/>
      <c r="I145" s="80"/>
      <c r="J145" s="74"/>
      <c r="K145" s="55"/>
    </row>
    <row r="146" spans="1:13" ht="16.5">
      <c r="A146" s="34"/>
      <c r="B146" s="29"/>
      <c r="C146" s="30"/>
      <c r="D146" s="30"/>
      <c r="E146" s="30"/>
      <c r="F146" s="74"/>
      <c r="G146" s="79"/>
      <c r="H146" s="74"/>
      <c r="I146" s="80"/>
      <c r="J146" s="74"/>
      <c r="K146" s="55"/>
    </row>
    <row r="147" spans="1:13" ht="16.5">
      <c r="A147" s="34"/>
      <c r="B147" s="29" t="s">
        <v>109</v>
      </c>
      <c r="C147" s="30"/>
      <c r="D147" s="48"/>
      <c r="E147" s="30"/>
      <c r="F147" s="86"/>
      <c r="G147" s="79"/>
      <c r="H147" s="74"/>
      <c r="I147" s="80"/>
      <c r="J147" s="74"/>
      <c r="K147" s="55"/>
    </row>
    <row r="148" spans="1:13" ht="15.75">
      <c r="A148" s="14">
        <v>1</v>
      </c>
      <c r="B148" s="14" t="s">
        <v>110</v>
      </c>
      <c r="C148" s="16" t="s">
        <v>111</v>
      </c>
      <c r="D148" s="52">
        <v>225</v>
      </c>
      <c r="E148" s="16" t="s">
        <v>78</v>
      </c>
      <c r="F148" s="85">
        <v>86000</v>
      </c>
      <c r="G148" s="77">
        <v>69277</v>
      </c>
      <c r="H148" s="71">
        <f t="shared" ref="H148:H161" si="44">ROUND(F148/36,0)</f>
        <v>2389</v>
      </c>
      <c r="I148" s="69">
        <f>ROUND(G148*13%*30/365,0)</f>
        <v>740</v>
      </c>
      <c r="J148" s="99">
        <f>SUM(H148:I148)</f>
        <v>3129</v>
      </c>
      <c r="K148" s="106">
        <f t="shared" ref="K148:K162" si="45">G148-H148</f>
        <v>66888</v>
      </c>
    </row>
    <row r="149" spans="1:13" ht="15.75">
      <c r="A149" s="14">
        <v>2</v>
      </c>
      <c r="B149" s="14" t="s">
        <v>110</v>
      </c>
      <c r="C149" s="16" t="s">
        <v>112</v>
      </c>
      <c r="D149" s="52">
        <v>226</v>
      </c>
      <c r="E149" s="16" t="s">
        <v>78</v>
      </c>
      <c r="F149" s="85">
        <v>93000</v>
      </c>
      <c r="G149" s="77">
        <v>74919</v>
      </c>
      <c r="H149" s="71">
        <f t="shared" si="44"/>
        <v>2583</v>
      </c>
      <c r="I149" s="69">
        <f t="shared" ref="I149:I161" si="46">ROUND(G149*13%*30/365,0)</f>
        <v>801</v>
      </c>
      <c r="J149" s="99">
        <f t="shared" ref="J149:J158" si="47">SUM(H149:I149)</f>
        <v>3384</v>
      </c>
      <c r="K149" s="106">
        <f t="shared" si="45"/>
        <v>72336</v>
      </c>
    </row>
    <row r="150" spans="1:13" ht="15.75">
      <c r="A150" s="14">
        <v>3</v>
      </c>
      <c r="B150" s="14" t="s">
        <v>110</v>
      </c>
      <c r="C150" s="16" t="s">
        <v>113</v>
      </c>
      <c r="D150" s="52">
        <v>227</v>
      </c>
      <c r="E150" s="16" t="s">
        <v>78</v>
      </c>
      <c r="F150" s="85">
        <v>68000</v>
      </c>
      <c r="G150" s="77">
        <v>54777</v>
      </c>
      <c r="H150" s="71">
        <f t="shared" si="44"/>
        <v>1889</v>
      </c>
      <c r="I150" s="69">
        <f t="shared" si="46"/>
        <v>585</v>
      </c>
      <c r="J150" s="99">
        <f t="shared" si="47"/>
        <v>2474</v>
      </c>
      <c r="K150" s="106">
        <f t="shared" si="45"/>
        <v>52888</v>
      </c>
    </row>
    <row r="151" spans="1:13" ht="15.75">
      <c r="A151" s="14">
        <v>4</v>
      </c>
      <c r="B151" s="14" t="s">
        <v>110</v>
      </c>
      <c r="C151" s="16" t="s">
        <v>114</v>
      </c>
      <c r="D151" s="52">
        <v>228</v>
      </c>
      <c r="E151" s="16" t="s">
        <v>78</v>
      </c>
      <c r="F151" s="85">
        <v>55000</v>
      </c>
      <c r="G151" s="77">
        <v>16547</v>
      </c>
      <c r="H151" s="71">
        <v>689</v>
      </c>
      <c r="I151" s="69">
        <f t="shared" si="46"/>
        <v>177</v>
      </c>
      <c r="J151" s="99">
        <f t="shared" si="47"/>
        <v>866</v>
      </c>
      <c r="K151" s="106">
        <f t="shared" si="45"/>
        <v>15858</v>
      </c>
    </row>
    <row r="152" spans="1:13" ht="15.75">
      <c r="A152" s="14">
        <v>5</v>
      </c>
      <c r="B152" s="14" t="s">
        <v>110</v>
      </c>
      <c r="C152" s="16" t="s">
        <v>115</v>
      </c>
      <c r="D152" s="52">
        <v>229</v>
      </c>
      <c r="E152" s="16" t="s">
        <v>78</v>
      </c>
      <c r="F152" s="85">
        <v>141000</v>
      </c>
      <c r="G152" s="77">
        <v>113581</v>
      </c>
      <c r="H152" s="71">
        <f t="shared" si="44"/>
        <v>3917</v>
      </c>
      <c r="I152" s="69">
        <f t="shared" si="46"/>
        <v>1214</v>
      </c>
      <c r="J152" s="99">
        <f t="shared" si="47"/>
        <v>5131</v>
      </c>
      <c r="K152" s="106">
        <f t="shared" si="45"/>
        <v>109664</v>
      </c>
    </row>
    <row r="153" spans="1:13" ht="15.75">
      <c r="A153" s="14">
        <v>6</v>
      </c>
      <c r="B153" s="14" t="s">
        <v>110</v>
      </c>
      <c r="C153" s="16" t="s">
        <v>116</v>
      </c>
      <c r="D153" s="52">
        <v>234</v>
      </c>
      <c r="E153" s="16" t="s">
        <v>78</v>
      </c>
      <c r="F153" s="85">
        <v>160000</v>
      </c>
      <c r="G153" s="77">
        <v>128892</v>
      </c>
      <c r="H153" s="71">
        <f t="shared" si="44"/>
        <v>4444</v>
      </c>
      <c r="I153" s="69">
        <f t="shared" si="46"/>
        <v>1377</v>
      </c>
      <c r="J153" s="99">
        <f t="shared" si="47"/>
        <v>5821</v>
      </c>
      <c r="K153" s="106">
        <f t="shared" si="45"/>
        <v>124448</v>
      </c>
    </row>
    <row r="154" spans="1:13" ht="15.75">
      <c r="A154" s="14">
        <v>7</v>
      </c>
      <c r="B154" s="14" t="s">
        <v>109</v>
      </c>
      <c r="C154" s="16" t="s">
        <v>165</v>
      </c>
      <c r="D154" s="52">
        <v>284</v>
      </c>
      <c r="E154" s="16" t="s">
        <v>78</v>
      </c>
      <c r="F154" s="85">
        <v>130000</v>
      </c>
      <c r="G154" s="77">
        <v>112668</v>
      </c>
      <c r="H154" s="71">
        <f>ROUND(F154/30,0)</f>
        <v>4333</v>
      </c>
      <c r="I154" s="69">
        <f t="shared" si="46"/>
        <v>1204</v>
      </c>
      <c r="J154" s="99">
        <f t="shared" si="47"/>
        <v>5537</v>
      </c>
      <c r="K154" s="106">
        <f t="shared" si="45"/>
        <v>108335</v>
      </c>
    </row>
    <row r="155" spans="1:13" ht="15.75">
      <c r="A155" s="14">
        <v>8</v>
      </c>
      <c r="B155" s="14" t="s">
        <v>109</v>
      </c>
      <c r="C155" s="16" t="s">
        <v>184</v>
      </c>
      <c r="D155" s="52">
        <v>285</v>
      </c>
      <c r="E155" s="16" t="s">
        <v>78</v>
      </c>
      <c r="F155" s="85">
        <v>110000</v>
      </c>
      <c r="G155" s="77">
        <v>97776</v>
      </c>
      <c r="H155" s="71">
        <f t="shared" si="44"/>
        <v>3056</v>
      </c>
      <c r="I155" s="69">
        <f t="shared" si="46"/>
        <v>1045</v>
      </c>
      <c r="J155" s="99">
        <f t="shared" si="47"/>
        <v>4101</v>
      </c>
      <c r="K155" s="106">
        <f t="shared" si="45"/>
        <v>94720</v>
      </c>
    </row>
    <row r="156" spans="1:13" ht="15.75">
      <c r="A156" s="14">
        <v>9</v>
      </c>
      <c r="B156" s="14" t="s">
        <v>109</v>
      </c>
      <c r="C156" s="16" t="s">
        <v>213</v>
      </c>
      <c r="D156" s="52">
        <v>333</v>
      </c>
      <c r="E156" s="16" t="s">
        <v>78</v>
      </c>
      <c r="F156" s="85">
        <v>195000</v>
      </c>
      <c r="G156" s="77">
        <v>183530</v>
      </c>
      <c r="H156" s="71">
        <v>5735</v>
      </c>
      <c r="I156" s="69">
        <f t="shared" si="46"/>
        <v>1961</v>
      </c>
      <c r="J156" s="99">
        <f t="shared" si="47"/>
        <v>7696</v>
      </c>
      <c r="K156" s="106">
        <f t="shared" si="45"/>
        <v>177795</v>
      </c>
      <c r="M156" s="96"/>
    </row>
    <row r="157" spans="1:13" ht="15.75">
      <c r="A157" s="14">
        <v>10</v>
      </c>
      <c r="B157" s="14" t="s">
        <v>109</v>
      </c>
      <c r="C157" s="16" t="s">
        <v>175</v>
      </c>
      <c r="D157" s="52">
        <v>300</v>
      </c>
      <c r="E157" s="16" t="s">
        <v>78</v>
      </c>
      <c r="F157" s="85">
        <v>95000</v>
      </c>
      <c r="G157" s="77">
        <v>84444</v>
      </c>
      <c r="H157" s="71">
        <f t="shared" si="44"/>
        <v>2639</v>
      </c>
      <c r="I157" s="69">
        <f t="shared" si="46"/>
        <v>902</v>
      </c>
      <c r="J157" s="99">
        <f t="shared" si="47"/>
        <v>3541</v>
      </c>
      <c r="K157" s="106">
        <f t="shared" si="45"/>
        <v>81805</v>
      </c>
      <c r="M157" s="96"/>
    </row>
    <row r="158" spans="1:13" ht="15.75">
      <c r="A158" s="14">
        <v>11</v>
      </c>
      <c r="B158" s="14" t="s">
        <v>169</v>
      </c>
      <c r="C158" s="16" t="s">
        <v>170</v>
      </c>
      <c r="D158" s="52">
        <v>294</v>
      </c>
      <c r="E158" s="16" t="s">
        <v>78</v>
      </c>
      <c r="F158" s="85">
        <v>55000</v>
      </c>
      <c r="G158" s="77">
        <v>48888</v>
      </c>
      <c r="H158" s="71">
        <f t="shared" si="44"/>
        <v>1528</v>
      </c>
      <c r="I158" s="69">
        <f t="shared" si="46"/>
        <v>522</v>
      </c>
      <c r="J158" s="99">
        <f t="shared" si="47"/>
        <v>2050</v>
      </c>
      <c r="K158" s="106">
        <f t="shared" si="45"/>
        <v>47360</v>
      </c>
    </row>
    <row r="159" spans="1:13" ht="15.75">
      <c r="A159" s="14">
        <v>12</v>
      </c>
      <c r="B159" s="14" t="s">
        <v>169</v>
      </c>
      <c r="C159" s="16" t="s">
        <v>209</v>
      </c>
      <c r="D159" s="52">
        <v>327</v>
      </c>
      <c r="E159" s="16" t="s">
        <v>78</v>
      </c>
      <c r="F159" s="85">
        <v>90000</v>
      </c>
      <c r="G159" s="77">
        <v>82500</v>
      </c>
      <c r="H159" s="71">
        <f t="shared" si="44"/>
        <v>2500</v>
      </c>
      <c r="I159" s="69">
        <f t="shared" si="46"/>
        <v>882</v>
      </c>
      <c r="J159" s="99">
        <f t="shared" ref="J159:J160" si="48">SUM(H159:I159)</f>
        <v>3382</v>
      </c>
      <c r="K159" s="106">
        <f t="shared" si="45"/>
        <v>80000</v>
      </c>
    </row>
    <row r="160" spans="1:13" ht="15.75">
      <c r="A160" s="14">
        <v>13</v>
      </c>
      <c r="B160" s="14" t="s">
        <v>169</v>
      </c>
      <c r="C160" s="16" t="s">
        <v>208</v>
      </c>
      <c r="D160" s="52">
        <v>326</v>
      </c>
      <c r="E160" s="16" t="s">
        <v>78</v>
      </c>
      <c r="F160" s="85">
        <v>135000</v>
      </c>
      <c r="G160" s="77">
        <v>123750</v>
      </c>
      <c r="H160" s="71">
        <f t="shared" si="44"/>
        <v>3750</v>
      </c>
      <c r="I160" s="69">
        <f t="shared" si="46"/>
        <v>1322</v>
      </c>
      <c r="J160" s="99">
        <f t="shared" si="48"/>
        <v>5072</v>
      </c>
      <c r="K160" s="106">
        <f t="shared" si="45"/>
        <v>120000</v>
      </c>
    </row>
    <row r="161" spans="1:11" ht="15.75">
      <c r="A161" s="14"/>
      <c r="B161" s="14" t="s">
        <v>169</v>
      </c>
      <c r="C161" s="16" t="s">
        <v>171</v>
      </c>
      <c r="D161" s="52">
        <v>295</v>
      </c>
      <c r="E161" s="16" t="s">
        <v>78</v>
      </c>
      <c r="F161" s="85">
        <v>80000</v>
      </c>
      <c r="G161" s="77">
        <v>71112</v>
      </c>
      <c r="H161" s="71">
        <f t="shared" si="44"/>
        <v>2222</v>
      </c>
      <c r="I161" s="69">
        <f t="shared" si="46"/>
        <v>760</v>
      </c>
      <c r="J161" s="99">
        <f>SUM(H161:I161)</f>
        <v>2982</v>
      </c>
      <c r="K161" s="106">
        <f t="shared" si="45"/>
        <v>68890</v>
      </c>
    </row>
    <row r="162" spans="1:11" ht="15.75">
      <c r="A162" s="14"/>
      <c r="B162" s="57" t="s">
        <v>233</v>
      </c>
      <c r="C162" s="58" t="s">
        <v>234</v>
      </c>
      <c r="D162" s="64">
        <v>14</v>
      </c>
      <c r="E162" s="58" t="s">
        <v>39</v>
      </c>
      <c r="F162" s="89">
        <v>42000</v>
      </c>
      <c r="G162" s="82">
        <v>39666</v>
      </c>
      <c r="H162" s="83">
        <v>2334</v>
      </c>
      <c r="I162" s="84">
        <v>873</v>
      </c>
      <c r="J162" s="101">
        <v>3207</v>
      </c>
      <c r="K162" s="106">
        <f t="shared" si="45"/>
        <v>37332</v>
      </c>
    </row>
    <row r="163" spans="1:11" ht="16.5">
      <c r="A163" s="34"/>
      <c r="B163" s="13" t="s">
        <v>4</v>
      </c>
      <c r="C163" s="20"/>
      <c r="D163" s="20"/>
      <c r="E163" s="20"/>
      <c r="F163" s="72">
        <f>SUM(F148:F162)</f>
        <v>1535000</v>
      </c>
      <c r="G163" s="72">
        <f>SUM(G148:G162)</f>
        <v>1302327</v>
      </c>
      <c r="H163" s="72">
        <f>SUM(H148:H162)</f>
        <v>44008</v>
      </c>
      <c r="I163" s="72">
        <f>SUM(I148:I162)</f>
        <v>14365</v>
      </c>
      <c r="J163" s="100">
        <v>58373</v>
      </c>
      <c r="K163" s="55"/>
    </row>
    <row r="164" spans="1:11" ht="16.5">
      <c r="A164" s="34"/>
      <c r="B164" s="29"/>
      <c r="C164" s="30"/>
      <c r="D164" s="30"/>
      <c r="E164" s="30"/>
      <c r="F164" s="74"/>
      <c r="G164" s="74"/>
      <c r="H164" s="74"/>
      <c r="I164" s="74"/>
      <c r="J164" s="74"/>
      <c r="K164" s="55"/>
    </row>
    <row r="165" spans="1:11" ht="16.5">
      <c r="A165" s="34"/>
      <c r="B165" s="29"/>
      <c r="C165" s="30"/>
      <c r="D165" s="30"/>
      <c r="E165" s="30"/>
      <c r="F165" s="74"/>
      <c r="G165" s="79"/>
      <c r="H165" s="74"/>
      <c r="I165" s="80"/>
      <c r="J165" s="74"/>
      <c r="K165" s="55"/>
    </row>
    <row r="166" spans="1:11" ht="16.5">
      <c r="A166" s="14">
        <v>1</v>
      </c>
      <c r="B166" s="29" t="s">
        <v>125</v>
      </c>
      <c r="C166" s="30"/>
      <c r="D166" s="30"/>
      <c r="E166" s="30"/>
      <c r="F166" s="78"/>
      <c r="G166" s="79"/>
      <c r="H166" s="74"/>
      <c r="I166" s="80"/>
      <c r="J166" s="74"/>
      <c r="K166" s="55"/>
    </row>
    <row r="167" spans="1:11" ht="15.75">
      <c r="A167" s="14">
        <v>2</v>
      </c>
      <c r="B167" s="14" t="s">
        <v>126</v>
      </c>
      <c r="C167" s="16" t="s">
        <v>127</v>
      </c>
      <c r="D167" s="17">
        <v>247</v>
      </c>
      <c r="E167" s="16" t="s">
        <v>78</v>
      </c>
      <c r="F167" s="70">
        <v>100000</v>
      </c>
      <c r="G167" s="70">
        <v>83332</v>
      </c>
      <c r="H167" s="71">
        <f t="shared" ref="H167" si="49">ROUND(F167/36,0)</f>
        <v>2778</v>
      </c>
      <c r="I167" s="69">
        <f>ROUND(G167*13%*30/365,0)</f>
        <v>890</v>
      </c>
      <c r="J167" s="102">
        <f t="shared" ref="J167" si="50">SUM(H167:I167)</f>
        <v>3668</v>
      </c>
      <c r="K167" s="106">
        <f t="shared" ref="K167:K175" si="51">G167-H167</f>
        <v>80554</v>
      </c>
    </row>
    <row r="168" spans="1:11" ht="15.75">
      <c r="A168" s="14">
        <v>3</v>
      </c>
      <c r="B168" s="14" t="s">
        <v>137</v>
      </c>
      <c r="C168" s="16" t="s">
        <v>138</v>
      </c>
      <c r="D168" s="17">
        <v>253</v>
      </c>
      <c r="E168" s="16" t="s">
        <v>78</v>
      </c>
      <c r="F168" s="70">
        <v>100000</v>
      </c>
      <c r="G168" s="70">
        <v>83332</v>
      </c>
      <c r="H168" s="71">
        <f>ROUND(F168/36,0)</f>
        <v>2778</v>
      </c>
      <c r="I168" s="69">
        <f t="shared" ref="I168:I175" si="52">ROUND(G168*13%*30/365,0)</f>
        <v>890</v>
      </c>
      <c r="J168" s="102">
        <f>SUM(H168:I168)</f>
        <v>3668</v>
      </c>
      <c r="K168" s="106">
        <f t="shared" si="51"/>
        <v>80554</v>
      </c>
    </row>
    <row r="169" spans="1:11" ht="15.75">
      <c r="A169" s="14"/>
      <c r="B169" s="14" t="s">
        <v>137</v>
      </c>
      <c r="C169" s="16" t="s">
        <v>207</v>
      </c>
      <c r="D169" s="17">
        <v>325</v>
      </c>
      <c r="E169" s="16" t="s">
        <v>78</v>
      </c>
      <c r="F169" s="70">
        <v>50000</v>
      </c>
      <c r="G169" s="70">
        <v>43751</v>
      </c>
      <c r="H169" s="71">
        <f>ROUND(F169/24,0)</f>
        <v>2083</v>
      </c>
      <c r="I169" s="69">
        <f t="shared" si="52"/>
        <v>467</v>
      </c>
      <c r="J169" s="102">
        <f>SUM(H169:I169)</f>
        <v>2550</v>
      </c>
      <c r="K169" s="106">
        <f t="shared" si="51"/>
        <v>41668</v>
      </c>
    </row>
    <row r="170" spans="1:11" ht="15.75">
      <c r="A170" s="14">
        <v>4</v>
      </c>
      <c r="B170" s="14" t="s">
        <v>137</v>
      </c>
      <c r="C170" s="16" t="s">
        <v>230</v>
      </c>
      <c r="D170" s="17">
        <v>355</v>
      </c>
      <c r="E170" s="16" t="s">
        <v>78</v>
      </c>
      <c r="F170" s="70">
        <v>50000</v>
      </c>
      <c r="G170" s="70">
        <v>48611</v>
      </c>
      <c r="H170" s="71">
        <f>ROUND(F170/36,0)</f>
        <v>1389</v>
      </c>
      <c r="I170" s="69">
        <f t="shared" si="52"/>
        <v>519</v>
      </c>
      <c r="J170" s="102">
        <f>SUM(H170:I170)</f>
        <v>1908</v>
      </c>
      <c r="K170" s="106">
        <f t="shared" si="51"/>
        <v>47222</v>
      </c>
    </row>
    <row r="171" spans="1:11" ht="16.5">
      <c r="A171" s="14">
        <v>5</v>
      </c>
      <c r="B171" s="14" t="s">
        <v>151</v>
      </c>
      <c r="C171" s="16" t="s">
        <v>152</v>
      </c>
      <c r="D171" s="22">
        <v>272</v>
      </c>
      <c r="E171" s="22" t="s">
        <v>78</v>
      </c>
      <c r="F171" s="85">
        <v>100000</v>
      </c>
      <c r="G171" s="77">
        <v>82145</v>
      </c>
      <c r="H171" s="71">
        <f>ROUND(F171/28,0)</f>
        <v>3571</v>
      </c>
      <c r="I171" s="69">
        <f t="shared" si="52"/>
        <v>878</v>
      </c>
      <c r="J171" s="99">
        <f>SUM(H171:I171)</f>
        <v>4449</v>
      </c>
      <c r="K171" s="106">
        <f t="shared" si="51"/>
        <v>78574</v>
      </c>
    </row>
    <row r="172" spans="1:11" ht="16.5">
      <c r="A172" s="14">
        <v>6</v>
      </c>
      <c r="B172" s="14" t="s">
        <v>151</v>
      </c>
      <c r="C172" s="16" t="s">
        <v>176</v>
      </c>
      <c r="D172" s="22">
        <v>301</v>
      </c>
      <c r="E172" s="22" t="s">
        <v>78</v>
      </c>
      <c r="F172" s="85">
        <v>80000</v>
      </c>
      <c r="G172" s="77">
        <v>50908</v>
      </c>
      <c r="H172" s="71">
        <f>ROUND(F172/11,0)</f>
        <v>7273</v>
      </c>
      <c r="I172" s="69">
        <f t="shared" si="52"/>
        <v>544</v>
      </c>
      <c r="J172" s="99">
        <f t="shared" ref="J172:J174" si="53">SUM(H172:I172)</f>
        <v>7817</v>
      </c>
      <c r="K172" s="106">
        <f t="shared" si="51"/>
        <v>43635</v>
      </c>
    </row>
    <row r="173" spans="1:11" ht="16.5">
      <c r="A173" s="14">
        <v>7</v>
      </c>
      <c r="B173" s="14" t="s">
        <v>151</v>
      </c>
      <c r="C173" s="16" t="s">
        <v>177</v>
      </c>
      <c r="D173" s="22">
        <v>302</v>
      </c>
      <c r="E173" s="22" t="s">
        <v>78</v>
      </c>
      <c r="F173" s="85">
        <v>90000</v>
      </c>
      <c r="G173" s="77">
        <v>80000</v>
      </c>
      <c r="H173" s="71">
        <f>ROUND(F173/36,0)</f>
        <v>2500</v>
      </c>
      <c r="I173" s="69">
        <f t="shared" si="52"/>
        <v>855</v>
      </c>
      <c r="J173" s="99">
        <f t="shared" si="53"/>
        <v>3355</v>
      </c>
      <c r="K173" s="106">
        <f t="shared" si="51"/>
        <v>77500</v>
      </c>
    </row>
    <row r="174" spans="1:11" ht="16.5">
      <c r="A174" s="14">
        <v>8</v>
      </c>
      <c r="B174" s="14" t="s">
        <v>151</v>
      </c>
      <c r="C174" s="16" t="s">
        <v>178</v>
      </c>
      <c r="D174" s="22">
        <v>303</v>
      </c>
      <c r="E174" s="22" t="s">
        <v>78</v>
      </c>
      <c r="F174" s="85">
        <v>100000</v>
      </c>
      <c r="G174" s="77">
        <v>88888</v>
      </c>
      <c r="H174" s="71">
        <f>ROUND(F174/36,0)</f>
        <v>2778</v>
      </c>
      <c r="I174" s="69">
        <f t="shared" si="52"/>
        <v>950</v>
      </c>
      <c r="J174" s="99">
        <f t="shared" si="53"/>
        <v>3728</v>
      </c>
      <c r="K174" s="106">
        <f t="shared" si="51"/>
        <v>86110</v>
      </c>
    </row>
    <row r="175" spans="1:11" ht="15.75">
      <c r="A175" s="14"/>
      <c r="B175" s="14" t="s">
        <v>134</v>
      </c>
      <c r="C175" s="16" t="s">
        <v>135</v>
      </c>
      <c r="D175" s="52">
        <v>202</v>
      </c>
      <c r="E175" s="16" t="s">
        <v>78</v>
      </c>
      <c r="F175" s="85">
        <v>50000</v>
      </c>
      <c r="G175" s="70">
        <v>32500</v>
      </c>
      <c r="H175" s="71">
        <f>ROUND(F175/20,0)</f>
        <v>2500</v>
      </c>
      <c r="I175" s="69">
        <f t="shared" si="52"/>
        <v>347</v>
      </c>
      <c r="J175" s="102">
        <f>SUM(H175:I175)</f>
        <v>2847</v>
      </c>
      <c r="K175" s="106">
        <f t="shared" si="51"/>
        <v>30000</v>
      </c>
    </row>
    <row r="176" spans="1:11" ht="16.5">
      <c r="A176" s="34"/>
      <c r="B176" s="13" t="s">
        <v>4</v>
      </c>
      <c r="C176" s="20"/>
      <c r="D176" s="20"/>
      <c r="E176" s="20"/>
      <c r="F176" s="88">
        <f>SUM(F167:F175)</f>
        <v>720000</v>
      </c>
      <c r="G176" s="88">
        <f>SUM(G167:G175)</f>
        <v>593467</v>
      </c>
      <c r="H176" s="88">
        <f>SUM(H167:H175)</f>
        <v>27650</v>
      </c>
      <c r="I176" s="88">
        <f t="shared" ref="I176" si="54">SUM(I167:I175)</f>
        <v>6340</v>
      </c>
      <c r="J176" s="103">
        <f>SUM(J167:J175)</f>
        <v>33990</v>
      </c>
      <c r="K176" s="55"/>
    </row>
    <row r="177" spans="1:11" ht="16.5">
      <c r="A177" s="34"/>
      <c r="B177" s="29"/>
      <c r="C177" s="30"/>
      <c r="D177" s="30"/>
      <c r="E177" s="30"/>
      <c r="F177" s="78"/>
      <c r="G177" s="79"/>
      <c r="H177" s="74"/>
      <c r="I177" s="80"/>
      <c r="J177" s="74"/>
      <c r="K177" s="55"/>
    </row>
    <row r="178" spans="1:11" ht="16.5">
      <c r="A178" s="34"/>
      <c r="B178" s="29"/>
      <c r="C178" s="30"/>
      <c r="D178" s="30"/>
      <c r="E178" s="30"/>
      <c r="F178" s="78"/>
      <c r="G178" s="79"/>
      <c r="H178" s="74"/>
      <c r="I178" s="80"/>
      <c r="J178" s="74"/>
      <c r="K178" s="55"/>
    </row>
    <row r="179" spans="1:11" ht="16.5">
      <c r="A179" s="34"/>
      <c r="B179" s="29"/>
      <c r="C179" s="30"/>
      <c r="D179" s="48"/>
      <c r="E179" s="30"/>
      <c r="F179" s="86"/>
      <c r="G179" s="79"/>
      <c r="H179" s="74"/>
      <c r="I179" s="80"/>
      <c r="J179" s="74"/>
      <c r="K179" s="55"/>
    </row>
    <row r="180" spans="1:11" ht="16.5">
      <c r="A180" s="34">
        <v>1</v>
      </c>
      <c r="B180" s="29" t="s">
        <v>148</v>
      </c>
      <c r="C180" s="30"/>
      <c r="D180" s="48"/>
      <c r="E180" s="30"/>
      <c r="F180" s="86"/>
      <c r="G180" s="79"/>
      <c r="H180" s="74"/>
      <c r="I180" s="80"/>
      <c r="J180" s="74"/>
      <c r="K180" s="55"/>
    </row>
    <row r="181" spans="1:11" ht="15.75">
      <c r="A181" s="14">
        <v>2</v>
      </c>
      <c r="B181" s="14" t="s">
        <v>148</v>
      </c>
      <c r="C181" s="16" t="s">
        <v>205</v>
      </c>
      <c r="D181" s="52">
        <v>323</v>
      </c>
      <c r="E181" s="16" t="s">
        <v>78</v>
      </c>
      <c r="F181" s="85">
        <v>100000</v>
      </c>
      <c r="G181" s="77">
        <v>91666</v>
      </c>
      <c r="H181" s="71">
        <f>ROUND(F181/36,0)</f>
        <v>2778</v>
      </c>
      <c r="I181" s="69">
        <f>ROUND(G181*13%*30/365,0)</f>
        <v>979</v>
      </c>
      <c r="J181" s="99">
        <f t="shared" ref="J181:J187" si="55">SUM(H181:I181)</f>
        <v>3757</v>
      </c>
      <c r="K181" s="106">
        <f t="shared" ref="K181:K187" si="56">G181-H181</f>
        <v>88888</v>
      </c>
    </row>
    <row r="182" spans="1:11" ht="15.75">
      <c r="A182" s="14"/>
      <c r="B182" s="14" t="s">
        <v>148</v>
      </c>
      <c r="C182" s="16" t="s">
        <v>241</v>
      </c>
      <c r="D182" s="52">
        <v>363</v>
      </c>
      <c r="E182" s="16" t="s">
        <v>78</v>
      </c>
      <c r="F182" s="85">
        <v>40000</v>
      </c>
      <c r="G182" s="77">
        <v>40000</v>
      </c>
      <c r="H182" s="71">
        <f>ROUND(F182/36,0)</f>
        <v>1111</v>
      </c>
      <c r="I182" s="69">
        <f>ROUND(G182*13%*18/365,0)</f>
        <v>256</v>
      </c>
      <c r="J182" s="99">
        <f t="shared" ref="J182" si="57">SUM(H182:I182)</f>
        <v>1367</v>
      </c>
      <c r="K182" s="106">
        <f t="shared" si="56"/>
        <v>38889</v>
      </c>
    </row>
    <row r="183" spans="1:11" ht="15.75">
      <c r="A183" s="14">
        <v>3</v>
      </c>
      <c r="B183" s="14" t="s">
        <v>148</v>
      </c>
      <c r="C183" s="16" t="s">
        <v>210</v>
      </c>
      <c r="D183" s="52">
        <v>322</v>
      </c>
      <c r="E183" s="16" t="s">
        <v>78</v>
      </c>
      <c r="F183" s="85">
        <v>150000</v>
      </c>
      <c r="G183" s="77">
        <v>129546</v>
      </c>
      <c r="H183" s="71">
        <f>ROUND(F183/22,0)</f>
        <v>6818</v>
      </c>
      <c r="I183" s="69">
        <f>ROUND(G183*13%*30/365,0)</f>
        <v>1384</v>
      </c>
      <c r="J183" s="99">
        <f t="shared" si="55"/>
        <v>8202</v>
      </c>
      <c r="K183" s="106">
        <f t="shared" si="56"/>
        <v>122728</v>
      </c>
    </row>
    <row r="184" spans="1:11" ht="15.75">
      <c r="A184" s="14">
        <v>4</v>
      </c>
      <c r="B184" s="14" t="s">
        <v>215</v>
      </c>
      <c r="C184" s="16" t="s">
        <v>216</v>
      </c>
      <c r="D184" s="52">
        <v>342</v>
      </c>
      <c r="E184" s="16" t="s">
        <v>78</v>
      </c>
      <c r="F184" s="85">
        <v>80000</v>
      </c>
      <c r="G184" s="77">
        <v>75556</v>
      </c>
      <c r="H184" s="71">
        <v>2222</v>
      </c>
      <c r="I184" s="69">
        <f>ROUND(G184*13%*30/365,0)</f>
        <v>807</v>
      </c>
      <c r="J184" s="99">
        <f t="shared" si="55"/>
        <v>3029</v>
      </c>
      <c r="K184" s="106">
        <f t="shared" si="56"/>
        <v>73334</v>
      </c>
    </row>
    <row r="185" spans="1:11" ht="15.75">
      <c r="A185" s="14"/>
      <c r="B185" s="14" t="s">
        <v>149</v>
      </c>
      <c r="C185" s="16" t="s">
        <v>150</v>
      </c>
      <c r="D185" s="52">
        <v>266</v>
      </c>
      <c r="E185" s="16" t="s">
        <v>78</v>
      </c>
      <c r="F185" s="85">
        <v>155000</v>
      </c>
      <c r="G185" s="77">
        <v>133470</v>
      </c>
      <c r="H185" s="71">
        <f t="shared" ref="H185:H187" si="58">ROUND(F185/36,0)</f>
        <v>4306</v>
      </c>
      <c r="I185" s="69">
        <f>ROUND(G185*13%*30/365,0)</f>
        <v>1426</v>
      </c>
      <c r="J185" s="99">
        <f t="shared" si="55"/>
        <v>5732</v>
      </c>
      <c r="K185" s="106">
        <f t="shared" si="56"/>
        <v>129164</v>
      </c>
    </row>
    <row r="186" spans="1:11" ht="15.75">
      <c r="A186" s="14">
        <v>5</v>
      </c>
      <c r="B186" s="14" t="s">
        <v>149</v>
      </c>
      <c r="C186" s="16" t="s">
        <v>229</v>
      </c>
      <c r="D186" s="52">
        <v>354</v>
      </c>
      <c r="E186" s="16" t="s">
        <v>78</v>
      </c>
      <c r="F186" s="85">
        <v>60000</v>
      </c>
      <c r="G186" s="77">
        <v>57000</v>
      </c>
      <c r="H186" s="71">
        <f>ROUND(F186/20,0)</f>
        <v>3000</v>
      </c>
      <c r="I186" s="69">
        <f>ROUND(G186*13%*30/365,0)</f>
        <v>609</v>
      </c>
      <c r="J186" s="99">
        <f t="shared" si="55"/>
        <v>3609</v>
      </c>
      <c r="K186" s="106">
        <f t="shared" si="56"/>
        <v>54000</v>
      </c>
    </row>
    <row r="187" spans="1:11" ht="15.75">
      <c r="A187" s="14"/>
      <c r="B187" s="57" t="s">
        <v>149</v>
      </c>
      <c r="C187" s="58" t="s">
        <v>199</v>
      </c>
      <c r="D187" s="64">
        <v>11</v>
      </c>
      <c r="E187" s="58" t="s">
        <v>39</v>
      </c>
      <c r="F187" s="89">
        <v>40600</v>
      </c>
      <c r="G187" s="82">
        <v>34960</v>
      </c>
      <c r="H187" s="83">
        <f t="shared" si="58"/>
        <v>1128</v>
      </c>
      <c r="I187" s="84">
        <f>ROUND(G187*11.5%*30/365,0)</f>
        <v>330</v>
      </c>
      <c r="J187" s="101">
        <f t="shared" si="55"/>
        <v>1458</v>
      </c>
      <c r="K187" s="106">
        <f t="shared" si="56"/>
        <v>33832</v>
      </c>
    </row>
    <row r="188" spans="1:11" ht="16.5">
      <c r="A188" s="34"/>
      <c r="B188" s="13" t="s">
        <v>4</v>
      </c>
      <c r="C188" s="20"/>
      <c r="D188" s="46"/>
      <c r="E188" s="20"/>
      <c r="F188" s="72">
        <f>SUM(F181:F187)</f>
        <v>625600</v>
      </c>
      <c r="G188" s="72">
        <f>SUM(G181:G187)</f>
        <v>562198</v>
      </c>
      <c r="H188" s="72">
        <f>SUM(H181:H187)</f>
        <v>21363</v>
      </c>
      <c r="I188" s="72">
        <f>SUM(I181:I187)</f>
        <v>5791</v>
      </c>
      <c r="J188" s="100">
        <f>SUM(J181:J187)</f>
        <v>27154</v>
      </c>
      <c r="K188" s="55"/>
    </row>
    <row r="189" spans="1:11" ht="16.5">
      <c r="A189" s="34"/>
      <c r="B189" s="29"/>
      <c r="C189" s="30"/>
      <c r="D189" s="30"/>
      <c r="E189" s="30"/>
      <c r="F189" s="78"/>
      <c r="G189" s="79"/>
      <c r="H189" s="74"/>
      <c r="I189" s="80"/>
      <c r="J189" s="74"/>
      <c r="K189" s="55"/>
    </row>
    <row r="190" spans="1:11" ht="16.5">
      <c r="A190" s="34"/>
      <c r="B190" s="29"/>
      <c r="C190" s="30"/>
      <c r="D190" s="30"/>
      <c r="E190" s="30"/>
      <c r="F190" s="78"/>
      <c r="G190" s="79"/>
      <c r="H190" s="74"/>
      <c r="I190" s="80"/>
      <c r="J190" s="74"/>
      <c r="K190" s="55"/>
    </row>
    <row r="191" spans="1:11" ht="16.5">
      <c r="A191" s="34"/>
      <c r="B191" s="29"/>
      <c r="C191" s="30"/>
      <c r="D191" s="30"/>
      <c r="E191" s="30"/>
      <c r="F191" s="78"/>
      <c r="G191" s="79"/>
      <c r="H191" s="74"/>
      <c r="I191" s="80"/>
      <c r="J191" s="74"/>
      <c r="K191" s="55"/>
    </row>
    <row r="192" spans="1:11" ht="16.5">
      <c r="A192" s="34"/>
      <c r="B192" s="29"/>
      <c r="C192" s="30"/>
      <c r="D192" s="30"/>
      <c r="E192" s="30"/>
      <c r="F192" s="78"/>
      <c r="G192" s="79"/>
      <c r="H192" s="74"/>
      <c r="I192" s="80"/>
      <c r="J192" s="74"/>
      <c r="K192" s="55"/>
    </row>
    <row r="193" spans="1:11" ht="16.5">
      <c r="A193" s="14">
        <v>1</v>
      </c>
      <c r="B193" s="29" t="s">
        <v>153</v>
      </c>
      <c r="C193" s="30"/>
      <c r="D193" s="30"/>
      <c r="E193" s="30"/>
      <c r="F193" s="78"/>
      <c r="G193" s="79"/>
      <c r="H193" s="74"/>
      <c r="I193" s="80"/>
      <c r="J193" s="74"/>
      <c r="K193" s="55"/>
    </row>
    <row r="194" spans="1:11" ht="16.5">
      <c r="A194" s="14"/>
      <c r="B194" s="67" t="s">
        <v>154</v>
      </c>
      <c r="C194" s="16" t="s">
        <v>155</v>
      </c>
      <c r="D194" s="22">
        <v>273</v>
      </c>
      <c r="E194" s="22" t="s">
        <v>78</v>
      </c>
      <c r="F194" s="85">
        <v>75000</v>
      </c>
      <c r="G194" s="77">
        <v>64585</v>
      </c>
      <c r="H194" s="71">
        <f>ROUND(F194/36,0)</f>
        <v>2083</v>
      </c>
      <c r="I194" s="69">
        <f>ROUND(G194*13%*30/365,0)</f>
        <v>690</v>
      </c>
      <c r="J194" s="99">
        <f>SUM(H194:I194)</f>
        <v>2773</v>
      </c>
      <c r="K194" s="106">
        <f>G194-H194</f>
        <v>62502</v>
      </c>
    </row>
    <row r="195" spans="1:11" ht="16.5">
      <c r="A195" s="14"/>
      <c r="B195" s="56" t="s">
        <v>4</v>
      </c>
      <c r="C195" s="20"/>
      <c r="D195" s="22"/>
      <c r="E195" s="22"/>
      <c r="F195" s="72">
        <f>SUM(F194)</f>
        <v>75000</v>
      </c>
      <c r="G195" s="72">
        <f>SUM(G194)</f>
        <v>64585</v>
      </c>
      <c r="H195" s="72">
        <f>SUM(H194)</f>
        <v>2083</v>
      </c>
      <c r="I195" s="69">
        <f>ROUND(G195*13%*30/365,0)</f>
        <v>690</v>
      </c>
      <c r="J195" s="100">
        <f t="shared" ref="J195" si="59">SUM(J194)</f>
        <v>2773</v>
      </c>
      <c r="K195" s="55"/>
    </row>
    <row r="196" spans="1:11" ht="16.5">
      <c r="A196" s="14"/>
      <c r="B196" s="29"/>
      <c r="C196" s="30"/>
      <c r="D196" s="32"/>
      <c r="E196" s="32"/>
      <c r="F196" s="74"/>
      <c r="G196" s="74"/>
      <c r="H196" s="74"/>
      <c r="I196" s="80"/>
      <c r="J196" s="74"/>
      <c r="K196" s="55"/>
    </row>
    <row r="197" spans="1:11" ht="16.5">
      <c r="A197" s="14"/>
      <c r="B197" s="29"/>
      <c r="C197" s="30"/>
      <c r="D197" s="32"/>
      <c r="E197" s="32"/>
      <c r="F197" s="74"/>
      <c r="G197" s="74"/>
      <c r="H197" s="74"/>
      <c r="I197" s="80"/>
      <c r="J197" s="74"/>
      <c r="K197" s="55"/>
    </row>
    <row r="198" spans="1:11" ht="16.5">
      <c r="A198" s="14"/>
      <c r="B198" s="29"/>
      <c r="C198" s="30"/>
      <c r="D198" s="32"/>
      <c r="E198" s="32"/>
      <c r="F198" s="74"/>
      <c r="G198" s="74"/>
      <c r="H198" s="74"/>
      <c r="I198" s="80"/>
      <c r="J198" s="74"/>
      <c r="K198" s="55"/>
    </row>
    <row r="199" spans="1:11" ht="16.5">
      <c r="A199" s="14"/>
      <c r="B199" s="29"/>
      <c r="C199" s="30"/>
      <c r="D199" s="30"/>
      <c r="E199" s="30"/>
      <c r="F199" s="78"/>
      <c r="G199" s="79"/>
      <c r="H199" s="74"/>
      <c r="I199" s="80"/>
      <c r="J199" s="74"/>
      <c r="K199" s="55"/>
    </row>
    <row r="200" spans="1:11" ht="16.5">
      <c r="A200" s="14">
        <v>1</v>
      </c>
      <c r="B200" s="29" t="s">
        <v>162</v>
      </c>
      <c r="C200" s="30"/>
      <c r="D200" s="30"/>
      <c r="E200" s="30"/>
      <c r="F200" s="78"/>
      <c r="G200" s="79"/>
      <c r="H200" s="74"/>
      <c r="I200" s="80"/>
      <c r="J200" s="74"/>
      <c r="K200" s="55"/>
    </row>
    <row r="201" spans="1:11" ht="16.5">
      <c r="A201" s="14">
        <v>2</v>
      </c>
      <c r="B201" s="67" t="s">
        <v>163</v>
      </c>
      <c r="C201" s="16" t="s">
        <v>164</v>
      </c>
      <c r="D201" s="22">
        <v>282</v>
      </c>
      <c r="E201" s="22" t="s">
        <v>78</v>
      </c>
      <c r="F201" s="85">
        <v>100000</v>
      </c>
      <c r="G201" s="77">
        <v>88888</v>
      </c>
      <c r="H201" s="71">
        <f>ROUND(F201/36,0)</f>
        <v>2778</v>
      </c>
      <c r="I201" s="69">
        <f>ROUND(G201*13%*30/365,0)</f>
        <v>950</v>
      </c>
      <c r="J201" s="104">
        <f>SUM(H201:I201)</f>
        <v>3728</v>
      </c>
      <c r="K201" s="106">
        <f t="shared" ref="K201:K204" si="60">G201-H201</f>
        <v>86110</v>
      </c>
    </row>
    <row r="202" spans="1:11" ht="16.5">
      <c r="A202" s="14"/>
      <c r="B202" s="67" t="s">
        <v>163</v>
      </c>
      <c r="C202" s="16" t="s">
        <v>200</v>
      </c>
      <c r="D202" s="22">
        <v>283</v>
      </c>
      <c r="E202" s="22" t="s">
        <v>78</v>
      </c>
      <c r="F202" s="85">
        <v>100000</v>
      </c>
      <c r="G202" s="77">
        <v>88888</v>
      </c>
      <c r="H202" s="71">
        <f>ROUND(F202/36,0)</f>
        <v>2778</v>
      </c>
      <c r="I202" s="69">
        <f>ROUND(G202*13%*30/365,0)</f>
        <v>950</v>
      </c>
      <c r="J202" s="104">
        <f>SUM(H202:I202)</f>
        <v>3728</v>
      </c>
      <c r="K202" s="106">
        <f t="shared" si="60"/>
        <v>86110</v>
      </c>
    </row>
    <row r="203" spans="1:11" ht="16.5">
      <c r="A203" s="14"/>
      <c r="B203" s="67" t="s">
        <v>227</v>
      </c>
      <c r="C203" s="16" t="s">
        <v>235</v>
      </c>
      <c r="D203" s="22">
        <v>357</v>
      </c>
      <c r="E203" s="22" t="s">
        <v>78</v>
      </c>
      <c r="F203" s="85">
        <v>54000</v>
      </c>
      <c r="G203" s="77">
        <v>54000</v>
      </c>
      <c r="H203" s="71">
        <f>ROUND(F203/36,0)</f>
        <v>1500</v>
      </c>
      <c r="I203" s="69">
        <f>ROUND(G203*13%*36/365,0)</f>
        <v>692</v>
      </c>
      <c r="J203" s="104">
        <f>SUM(H203:I203)</f>
        <v>2192</v>
      </c>
      <c r="K203" s="106">
        <f t="shared" si="60"/>
        <v>52500</v>
      </c>
    </row>
    <row r="204" spans="1:11" ht="16.5">
      <c r="A204" s="14"/>
      <c r="B204" s="67" t="s">
        <v>227</v>
      </c>
      <c r="C204" s="16" t="s">
        <v>228</v>
      </c>
      <c r="D204" s="22">
        <v>353</v>
      </c>
      <c r="E204" s="22" t="s">
        <v>78</v>
      </c>
      <c r="F204" s="85">
        <v>68000</v>
      </c>
      <c r="G204" s="77">
        <v>66111</v>
      </c>
      <c r="H204" s="71">
        <f>ROUND(F204/36,0)</f>
        <v>1889</v>
      </c>
      <c r="I204" s="69">
        <f>ROUND(G204*13%*30/365,0)</f>
        <v>706</v>
      </c>
      <c r="J204" s="104">
        <f>SUM(H204:I204)</f>
        <v>2595</v>
      </c>
      <c r="K204" s="106">
        <f t="shared" si="60"/>
        <v>64222</v>
      </c>
    </row>
    <row r="205" spans="1:11" ht="17.25" thickBot="1">
      <c r="A205" s="34"/>
      <c r="B205" s="56" t="s">
        <v>4</v>
      </c>
      <c r="C205" s="30"/>
      <c r="D205" s="30"/>
      <c r="E205" s="30"/>
      <c r="F205" s="97">
        <f>SUM(F201:F204)</f>
        <v>322000</v>
      </c>
      <c r="G205" s="97">
        <f>SUM(G201:G204)</f>
        <v>297887</v>
      </c>
      <c r="H205" s="72">
        <f>SUM(H201:H204)</f>
        <v>8945</v>
      </c>
      <c r="I205" s="72">
        <f>SUM(I201:I204)</f>
        <v>3298</v>
      </c>
      <c r="J205" s="100">
        <f>SUM(J201:J204)</f>
        <v>12243</v>
      </c>
      <c r="K205" s="55"/>
    </row>
    <row r="206" spans="1:11" ht="17.25" thickBot="1">
      <c r="B206" s="51" t="s">
        <v>20</v>
      </c>
      <c r="C206" s="39"/>
      <c r="D206" s="39"/>
      <c r="E206" s="39"/>
      <c r="F206" s="93">
        <v>13235600</v>
      </c>
      <c r="G206" s="93">
        <f>SUM(G6+G32+G46+G62+G79+G97+G109+G131+G123+G137+G143+G163+G176+G188+G195+G205)</f>
        <v>10825512</v>
      </c>
      <c r="H206" s="93">
        <f>SUM(H6+H32+H46+H62+H79+H97+H109+H131+H123+H137+H143+H163+H176+H188+H195+H205)</f>
        <v>396598</v>
      </c>
      <c r="I206" s="93">
        <f>SUM(I6+I32+I46+I62+I79+I97+I109+I131+I123+I137+I143+I163+I176+I188+I195+I205)</f>
        <v>117060</v>
      </c>
      <c r="J206" s="105">
        <f>SUM(J6+J32+J46+J62+J79+J97+J109+J131+J123+J137+J143+J163+J176+J188+J195+J205)</f>
        <v>513658</v>
      </c>
      <c r="K206" s="55"/>
    </row>
    <row r="207" spans="1:11">
      <c r="B207" s="2"/>
      <c r="C207" s="2"/>
      <c r="D207" s="3"/>
      <c r="E207" s="3"/>
      <c r="F207" s="3"/>
      <c r="G207" s="3"/>
    </row>
    <row r="208" spans="1:11">
      <c r="B208" s="2"/>
      <c r="C208" s="2"/>
      <c r="D208" s="3"/>
      <c r="E208" s="3"/>
      <c r="F208" s="3"/>
      <c r="G208" s="3"/>
    </row>
    <row r="209" spans="2:7" ht="18.75">
      <c r="E209" s="4"/>
      <c r="F209" s="1"/>
      <c r="G209" s="1"/>
    </row>
    <row r="210" spans="2:7">
      <c r="F210" s="1"/>
      <c r="G210" s="1"/>
    </row>
    <row r="212" spans="2:7" ht="16.5">
      <c r="B212" s="30"/>
    </row>
  </sheetData>
  <mergeCells count="2">
    <mergeCell ref="A1:H1"/>
    <mergeCell ref="B2:H2"/>
  </mergeCells>
  <pageMargins left="0.19685039370078741" right="0.19685039370078741" top="0.19685039370078741" bottom="0.19685039370078741" header="0.31496062992125984" footer="0.31496062992125984"/>
  <pageSetup paperSize="9" scale="82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14"/>
  <dimension ref="A1:M217"/>
  <sheetViews>
    <sheetView view="pageBreakPreview" topLeftCell="A193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3.140625" customWidth="1"/>
    <col min="4" max="4" width="6.5703125" customWidth="1"/>
    <col min="5" max="5" width="7.7109375" customWidth="1"/>
    <col min="6" max="6" width="10" customWidth="1"/>
    <col min="7" max="7" width="10.140625" customWidth="1"/>
    <col min="8" max="8" width="7.7109375" customWidth="1"/>
    <col min="9" max="9" width="8.140625" customWidth="1"/>
    <col min="10" max="10" width="9.85546875" customWidth="1"/>
    <col min="11" max="11" width="10.710937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244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  <c r="K4" s="55"/>
    </row>
    <row r="5" spans="1:11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70">
        <v>75000</v>
      </c>
      <c r="G5" s="70">
        <v>54170</v>
      </c>
      <c r="H5" s="71">
        <f>ROUND(F5/36,0)</f>
        <v>2083</v>
      </c>
      <c r="I5" s="69">
        <f>ROUND(G5*13%*31/365,0)</f>
        <v>598</v>
      </c>
      <c r="J5" s="99">
        <f>SUM(H5:I5)</f>
        <v>2681</v>
      </c>
      <c r="K5" s="106">
        <f>G5-H5</f>
        <v>52087</v>
      </c>
    </row>
    <row r="6" spans="1:11" ht="15.75">
      <c r="A6" s="15"/>
      <c r="B6" s="14" t="s">
        <v>3</v>
      </c>
      <c r="C6" s="16" t="s">
        <v>247</v>
      </c>
      <c r="D6" s="17">
        <v>369</v>
      </c>
      <c r="E6" s="16" t="s">
        <v>38</v>
      </c>
      <c r="F6" s="70">
        <v>50000</v>
      </c>
      <c r="G6" s="70">
        <v>50000</v>
      </c>
      <c r="H6" s="71">
        <f>ROUND(F6/36,0)</f>
        <v>1389</v>
      </c>
      <c r="I6" s="69">
        <f>ROUND(G6*13%*44/365,0)</f>
        <v>784</v>
      </c>
      <c r="J6" s="99">
        <f>SUM(H6:I6)</f>
        <v>2173</v>
      </c>
      <c r="K6" s="106">
        <f>G6-H6</f>
        <v>48611</v>
      </c>
    </row>
    <row r="7" spans="1:11" ht="16.5">
      <c r="A7" s="15"/>
      <c r="B7" s="13" t="s">
        <v>4</v>
      </c>
      <c r="C7" s="20"/>
      <c r="D7" s="20"/>
      <c r="E7" s="20"/>
      <c r="F7" s="72">
        <f t="shared" ref="F7:K7" si="0">SUM(F5:F6)</f>
        <v>125000</v>
      </c>
      <c r="G7" s="72">
        <f t="shared" si="0"/>
        <v>104170</v>
      </c>
      <c r="H7" s="72">
        <f t="shared" si="0"/>
        <v>3472</v>
      </c>
      <c r="I7" s="72">
        <f t="shared" si="0"/>
        <v>1382</v>
      </c>
      <c r="J7" s="72">
        <f t="shared" si="0"/>
        <v>4854</v>
      </c>
      <c r="K7" s="72">
        <f t="shared" si="0"/>
        <v>100698</v>
      </c>
    </row>
    <row r="8" spans="1:11" ht="16.5">
      <c r="A8" s="28"/>
      <c r="B8" s="29"/>
      <c r="C8" s="30"/>
      <c r="D8" s="30"/>
      <c r="E8" s="30"/>
      <c r="F8" s="73"/>
      <c r="G8" s="73"/>
      <c r="H8" s="74"/>
      <c r="I8" s="74"/>
      <c r="J8" s="74"/>
      <c r="K8" s="55"/>
    </row>
    <row r="9" spans="1:11" ht="16.5">
      <c r="A9" s="28"/>
      <c r="B9" s="29"/>
      <c r="C9" s="30"/>
      <c r="D9" s="30"/>
      <c r="E9" s="30"/>
      <c r="F9" s="73"/>
      <c r="G9" s="73"/>
      <c r="H9" s="74"/>
      <c r="I9" s="74"/>
      <c r="J9" s="74"/>
      <c r="K9" s="55"/>
    </row>
    <row r="10" spans="1:11" ht="16.5">
      <c r="A10" s="28"/>
      <c r="B10" s="29" t="s">
        <v>5</v>
      </c>
      <c r="C10" s="30"/>
      <c r="D10" s="30"/>
      <c r="E10" s="30"/>
      <c r="F10" s="73"/>
      <c r="G10" s="73"/>
      <c r="H10" s="75"/>
      <c r="I10" s="76"/>
      <c r="J10" s="76"/>
      <c r="K10" s="55"/>
    </row>
    <row r="11" spans="1:11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70">
        <v>150000</v>
      </c>
      <c r="G11" s="70">
        <v>95829</v>
      </c>
      <c r="H11" s="71">
        <f>ROUND(F11/36,0)</f>
        <v>4167</v>
      </c>
      <c r="I11" s="69">
        <f>ROUND(G11*13%*31/365,0)</f>
        <v>1058</v>
      </c>
      <c r="J11" s="99">
        <f t="shared" ref="J11:J32" si="1">SUM(H11:I11)</f>
        <v>5225</v>
      </c>
      <c r="K11" s="106">
        <f t="shared" ref="K11:K32" si="2">G11-H11</f>
        <v>91662</v>
      </c>
    </row>
    <row r="12" spans="1:11" ht="15.75">
      <c r="A12" s="15">
        <v>2</v>
      </c>
      <c r="B12" s="14" t="s">
        <v>8</v>
      </c>
      <c r="C12" s="16" t="s">
        <v>30</v>
      </c>
      <c r="D12" s="17">
        <v>109</v>
      </c>
      <c r="E12" s="16" t="s">
        <v>38</v>
      </c>
      <c r="F12" s="70">
        <v>75000</v>
      </c>
      <c r="G12" s="77">
        <v>47921</v>
      </c>
      <c r="H12" s="71">
        <f>ROUND(F12/36,0)</f>
        <v>2083</v>
      </c>
      <c r="I12" s="69">
        <f t="shared" ref="I12:I32" si="3">ROUND(G12*13%*31/365,0)</f>
        <v>529</v>
      </c>
      <c r="J12" s="99">
        <f t="shared" si="1"/>
        <v>2612</v>
      </c>
      <c r="K12" s="106">
        <f t="shared" si="2"/>
        <v>45838</v>
      </c>
    </row>
    <row r="13" spans="1:11" ht="15.75">
      <c r="A13" s="15">
        <v>3</v>
      </c>
      <c r="B13" s="14" t="s">
        <v>9</v>
      </c>
      <c r="C13" s="16" t="s">
        <v>31</v>
      </c>
      <c r="D13" s="17">
        <v>122</v>
      </c>
      <c r="E13" s="16" t="s">
        <v>38</v>
      </c>
      <c r="F13" s="70">
        <v>100000</v>
      </c>
      <c r="G13" s="77">
        <v>63886</v>
      </c>
      <c r="H13" s="71">
        <f t="shared" ref="H13:H26" si="4">ROUND(F13/36,0)</f>
        <v>2778</v>
      </c>
      <c r="I13" s="69">
        <f t="shared" si="3"/>
        <v>705</v>
      </c>
      <c r="J13" s="99">
        <f t="shared" si="1"/>
        <v>3483</v>
      </c>
      <c r="K13" s="106">
        <f t="shared" si="2"/>
        <v>61108</v>
      </c>
    </row>
    <row r="14" spans="1:11" ht="15.75">
      <c r="A14" s="15">
        <v>4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70000</v>
      </c>
      <c r="H14" s="71">
        <f>ROUND(F14/36,0)</f>
        <v>2500</v>
      </c>
      <c r="I14" s="69">
        <f t="shared" si="3"/>
        <v>773</v>
      </c>
      <c r="J14" s="99">
        <f t="shared" si="1"/>
        <v>3273</v>
      </c>
      <c r="K14" s="106">
        <f t="shared" si="2"/>
        <v>67500</v>
      </c>
    </row>
    <row r="15" spans="1:11" ht="15.75">
      <c r="A15" s="15">
        <v>5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30000</v>
      </c>
      <c r="H15" s="71">
        <f t="shared" si="4"/>
        <v>1250</v>
      </c>
      <c r="I15" s="69">
        <f t="shared" si="3"/>
        <v>331</v>
      </c>
      <c r="J15" s="99">
        <f t="shared" si="1"/>
        <v>1581</v>
      </c>
      <c r="K15" s="106">
        <f t="shared" si="2"/>
        <v>28750</v>
      </c>
    </row>
    <row r="16" spans="1:11" ht="15.75">
      <c r="A16" s="15">
        <v>6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69442</v>
      </c>
      <c r="H16" s="71">
        <f t="shared" si="4"/>
        <v>2778</v>
      </c>
      <c r="I16" s="69">
        <f t="shared" si="3"/>
        <v>767</v>
      </c>
      <c r="J16" s="99">
        <f t="shared" si="1"/>
        <v>3545</v>
      </c>
      <c r="K16" s="106">
        <f t="shared" si="2"/>
        <v>66664</v>
      </c>
    </row>
    <row r="17" spans="1:11" ht="15.75">
      <c r="A17" s="15">
        <v>7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59029</v>
      </c>
      <c r="H17" s="71">
        <f t="shared" si="4"/>
        <v>2361</v>
      </c>
      <c r="I17" s="69">
        <f t="shared" si="3"/>
        <v>652</v>
      </c>
      <c r="J17" s="99">
        <f t="shared" si="1"/>
        <v>3013</v>
      </c>
      <c r="K17" s="106">
        <f t="shared" si="2"/>
        <v>56668</v>
      </c>
    </row>
    <row r="18" spans="1:11" ht="15.75">
      <c r="A18" s="15">
        <v>8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62500</v>
      </c>
      <c r="H18" s="71">
        <f t="shared" si="4"/>
        <v>2500</v>
      </c>
      <c r="I18" s="69">
        <f t="shared" si="3"/>
        <v>690</v>
      </c>
      <c r="J18" s="99">
        <f t="shared" si="1"/>
        <v>3190</v>
      </c>
      <c r="K18" s="106">
        <f t="shared" si="2"/>
        <v>60000</v>
      </c>
    </row>
    <row r="19" spans="1:11" ht="15.75">
      <c r="A19" s="15">
        <v>9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21181</v>
      </c>
      <c r="H19" s="71">
        <f>ROUND(F19/17,0)</f>
        <v>3529</v>
      </c>
      <c r="I19" s="69">
        <f t="shared" si="3"/>
        <v>234</v>
      </c>
      <c r="J19" s="99">
        <f t="shared" si="1"/>
        <v>3763</v>
      </c>
      <c r="K19" s="106">
        <f t="shared" si="2"/>
        <v>17652</v>
      </c>
    </row>
    <row r="20" spans="1:11" ht="15.75">
      <c r="A20" s="15">
        <v>10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74485</v>
      </c>
      <c r="H20" s="71">
        <f>ROUND(F20/29,0)</f>
        <v>3103</v>
      </c>
      <c r="I20" s="69">
        <f t="shared" si="3"/>
        <v>822</v>
      </c>
      <c r="J20" s="99">
        <f t="shared" si="1"/>
        <v>3925</v>
      </c>
      <c r="K20" s="106">
        <f t="shared" si="2"/>
        <v>71382</v>
      </c>
    </row>
    <row r="21" spans="1:11" ht="15.75">
      <c r="A21" s="15">
        <v>11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76669</v>
      </c>
      <c r="H21" s="71">
        <f>ROUND(F21/30,0)</f>
        <v>3333</v>
      </c>
      <c r="I21" s="69">
        <f t="shared" si="3"/>
        <v>847</v>
      </c>
      <c r="J21" s="99">
        <f t="shared" si="1"/>
        <v>4180</v>
      </c>
      <c r="K21" s="106">
        <f t="shared" si="2"/>
        <v>73336</v>
      </c>
    </row>
    <row r="22" spans="1:11" ht="15.75">
      <c r="A22" s="15">
        <v>12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76669</v>
      </c>
      <c r="H22" s="71">
        <f>ROUND(F22/30,0)</f>
        <v>3333</v>
      </c>
      <c r="I22" s="69">
        <f t="shared" si="3"/>
        <v>847</v>
      </c>
      <c r="J22" s="99">
        <f t="shared" si="1"/>
        <v>4180</v>
      </c>
      <c r="K22" s="106">
        <f t="shared" si="2"/>
        <v>73336</v>
      </c>
    </row>
    <row r="23" spans="1:11" ht="15.75">
      <c r="A23" s="15">
        <v>13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164708</v>
      </c>
      <c r="H23" s="71">
        <f>ROUND(F23/34,0)</f>
        <v>5882</v>
      </c>
      <c r="I23" s="69">
        <f t="shared" si="3"/>
        <v>1819</v>
      </c>
      <c r="J23" s="99">
        <f t="shared" si="1"/>
        <v>7701</v>
      </c>
      <c r="K23" s="106">
        <f t="shared" si="2"/>
        <v>158826</v>
      </c>
    </row>
    <row r="24" spans="1:11" ht="15.75">
      <c r="A24" s="15">
        <v>14</v>
      </c>
      <c r="B24" s="14" t="s">
        <v>5</v>
      </c>
      <c r="C24" s="16" t="s">
        <v>32</v>
      </c>
      <c r="D24" s="17">
        <v>123</v>
      </c>
      <c r="E24" s="16" t="s">
        <v>38</v>
      </c>
      <c r="F24" s="70">
        <v>100000</v>
      </c>
      <c r="G24" s="77">
        <v>35000</v>
      </c>
      <c r="H24" s="71">
        <f>ROUND(F24/20,0)</f>
        <v>5000</v>
      </c>
      <c r="I24" s="69">
        <f>ROUND(G24*13%*31/365,0)</f>
        <v>386</v>
      </c>
      <c r="J24" s="99">
        <f t="shared" si="1"/>
        <v>5386</v>
      </c>
      <c r="K24" s="106">
        <f t="shared" si="2"/>
        <v>30000</v>
      </c>
    </row>
    <row r="25" spans="1:11" ht="15.75">
      <c r="A25" s="15">
        <v>15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80554</v>
      </c>
      <c r="H25" s="71">
        <f t="shared" si="4"/>
        <v>2778</v>
      </c>
      <c r="I25" s="69">
        <f t="shared" si="3"/>
        <v>889</v>
      </c>
      <c r="J25" s="99">
        <f t="shared" si="1"/>
        <v>3667</v>
      </c>
      <c r="K25" s="106">
        <f t="shared" si="2"/>
        <v>77776</v>
      </c>
    </row>
    <row r="26" spans="1:11" ht="15.75">
      <c r="A26" s="15">
        <v>16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129165</v>
      </c>
      <c r="H26" s="71">
        <f t="shared" si="4"/>
        <v>4167</v>
      </c>
      <c r="I26" s="69">
        <f t="shared" si="3"/>
        <v>1426</v>
      </c>
      <c r="J26" s="99">
        <f t="shared" si="1"/>
        <v>5593</v>
      </c>
      <c r="K26" s="106">
        <f t="shared" si="2"/>
        <v>124998</v>
      </c>
    </row>
    <row r="27" spans="1:11" ht="15.75">
      <c r="A27" s="15">
        <v>17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77275</v>
      </c>
      <c r="H27" s="71">
        <f>ROUND(F27/22,0)</f>
        <v>4545</v>
      </c>
      <c r="I27" s="69">
        <f t="shared" si="3"/>
        <v>853</v>
      </c>
      <c r="J27" s="99">
        <f t="shared" si="1"/>
        <v>5398</v>
      </c>
      <c r="K27" s="106">
        <f t="shared" si="2"/>
        <v>72730</v>
      </c>
    </row>
    <row r="28" spans="1:11" ht="15.75">
      <c r="A28" s="15">
        <v>18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92725</v>
      </c>
      <c r="H28" s="71">
        <f>ROUND(F28/22,0)</f>
        <v>5455</v>
      </c>
      <c r="I28" s="69">
        <f t="shared" si="3"/>
        <v>1024</v>
      </c>
      <c r="J28" s="99">
        <f t="shared" si="1"/>
        <v>6479</v>
      </c>
      <c r="K28" s="106">
        <f t="shared" si="2"/>
        <v>87270</v>
      </c>
    </row>
    <row r="29" spans="1:11" ht="15.75">
      <c r="A29" s="15">
        <v>19</v>
      </c>
      <c r="B29" s="14" t="s">
        <v>128</v>
      </c>
      <c r="C29" s="16" t="s">
        <v>181</v>
      </c>
      <c r="D29" s="17">
        <v>305</v>
      </c>
      <c r="E29" s="16" t="s">
        <v>38</v>
      </c>
      <c r="F29" s="70">
        <v>75000</v>
      </c>
      <c r="G29" s="77">
        <v>64585</v>
      </c>
      <c r="H29" s="71">
        <f>ROUND(F29/36,0)</f>
        <v>2083</v>
      </c>
      <c r="I29" s="69">
        <f>ROUND(G29*13%*31/365,0)</f>
        <v>713</v>
      </c>
      <c r="J29" s="99">
        <f t="shared" si="1"/>
        <v>2796</v>
      </c>
      <c r="K29" s="106">
        <f t="shared" si="2"/>
        <v>62502</v>
      </c>
    </row>
    <row r="30" spans="1:11" ht="15.75">
      <c r="A30" s="15">
        <v>20</v>
      </c>
      <c r="B30" s="14" t="s">
        <v>190</v>
      </c>
      <c r="C30" s="16" t="s">
        <v>191</v>
      </c>
      <c r="D30" s="17">
        <v>314</v>
      </c>
      <c r="E30" s="16" t="s">
        <v>38</v>
      </c>
      <c r="F30" s="70">
        <v>115000</v>
      </c>
      <c r="G30" s="77">
        <v>99030</v>
      </c>
      <c r="H30" s="71">
        <f>ROUND(F30/36,0)</f>
        <v>3194</v>
      </c>
      <c r="I30" s="69">
        <f>ROUND(G30*13%*31/365,0)</f>
        <v>1093</v>
      </c>
      <c r="J30" s="99">
        <f t="shared" si="1"/>
        <v>4287</v>
      </c>
      <c r="K30" s="106">
        <f t="shared" si="2"/>
        <v>95836</v>
      </c>
    </row>
    <row r="31" spans="1:11" ht="15.75">
      <c r="A31" s="15">
        <v>21</v>
      </c>
      <c r="B31" s="14" t="s">
        <v>179</v>
      </c>
      <c r="C31" s="16" t="s">
        <v>160</v>
      </c>
      <c r="D31" s="17">
        <v>276</v>
      </c>
      <c r="E31" s="16" t="s">
        <v>38</v>
      </c>
      <c r="F31" s="70">
        <v>100000</v>
      </c>
      <c r="G31" s="77">
        <v>82354</v>
      </c>
      <c r="H31" s="71">
        <f>ROUND(F31/34,0)</f>
        <v>2941</v>
      </c>
      <c r="I31" s="69">
        <f>ROUND(G31*13%*31/365,0)</f>
        <v>909</v>
      </c>
      <c r="J31" s="99">
        <f t="shared" si="1"/>
        <v>3850</v>
      </c>
      <c r="K31" s="106">
        <f t="shared" si="2"/>
        <v>79413</v>
      </c>
    </row>
    <row r="32" spans="1:11" ht="15.75">
      <c r="A32" s="15">
        <v>22</v>
      </c>
      <c r="B32" s="14" t="s">
        <v>179</v>
      </c>
      <c r="C32" s="16" t="s">
        <v>180</v>
      </c>
      <c r="D32" s="17">
        <v>304</v>
      </c>
      <c r="E32" s="16" t="s">
        <v>38</v>
      </c>
      <c r="F32" s="70">
        <v>120000</v>
      </c>
      <c r="G32" s="77">
        <v>103335</v>
      </c>
      <c r="H32" s="71">
        <f>ROUND(F32/36,0)</f>
        <v>3333</v>
      </c>
      <c r="I32" s="69">
        <f t="shared" si="3"/>
        <v>1141</v>
      </c>
      <c r="J32" s="99">
        <f t="shared" si="1"/>
        <v>4474</v>
      </c>
      <c r="K32" s="106">
        <f t="shared" si="2"/>
        <v>100002</v>
      </c>
    </row>
    <row r="33" spans="1:11" ht="16.5">
      <c r="A33" s="15"/>
      <c r="B33" s="13" t="s">
        <v>4</v>
      </c>
      <c r="C33" s="20"/>
      <c r="D33" s="20"/>
      <c r="E33" s="20"/>
      <c r="F33" s="72">
        <f t="shared" ref="F33:K33" si="5">SUM(F11:F32)</f>
        <v>2265000</v>
      </c>
      <c r="G33" s="72">
        <f t="shared" si="5"/>
        <v>1676342</v>
      </c>
      <c r="H33" s="72">
        <f t="shared" si="5"/>
        <v>73093</v>
      </c>
      <c r="I33" s="72">
        <f t="shared" si="5"/>
        <v>18508</v>
      </c>
      <c r="J33" s="100">
        <f t="shared" si="5"/>
        <v>91601</v>
      </c>
      <c r="K33" s="100">
        <f t="shared" si="5"/>
        <v>1603249</v>
      </c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55"/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10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57" t="s">
        <v>10</v>
      </c>
      <c r="C37" s="58" t="s">
        <v>198</v>
      </c>
      <c r="D37" s="59" t="s">
        <v>70</v>
      </c>
      <c r="E37" s="58" t="s">
        <v>39</v>
      </c>
      <c r="F37" s="81">
        <v>44000</v>
      </c>
      <c r="G37" s="82">
        <v>14088</v>
      </c>
      <c r="H37" s="83">
        <f>ROUND(F37/30,0)</f>
        <v>1467</v>
      </c>
      <c r="I37" s="84">
        <f>ROUND(G37*11.5%*31/365,0)</f>
        <v>138</v>
      </c>
      <c r="J37" s="101">
        <f t="shared" ref="J37:J49" si="6">SUM(H37:I37)</f>
        <v>1605</v>
      </c>
      <c r="K37" s="106">
        <f t="shared" ref="K37:K49" si="7">G37-H37</f>
        <v>12621</v>
      </c>
    </row>
    <row r="38" spans="1:11" ht="15.75">
      <c r="A38" s="15">
        <v>2</v>
      </c>
      <c r="B38" s="14" t="s">
        <v>10</v>
      </c>
      <c r="C38" s="16" t="s">
        <v>140</v>
      </c>
      <c r="D38" s="26" t="s">
        <v>141</v>
      </c>
      <c r="E38" s="16" t="s">
        <v>38</v>
      </c>
      <c r="F38" s="70">
        <v>250000</v>
      </c>
      <c r="G38" s="77">
        <v>201392</v>
      </c>
      <c r="H38" s="71">
        <v>6944</v>
      </c>
      <c r="I38" s="69">
        <f>ROUND(G38*13%*31/365,0)</f>
        <v>2224</v>
      </c>
      <c r="J38" s="99">
        <f t="shared" si="6"/>
        <v>9168</v>
      </c>
      <c r="K38" s="106">
        <f t="shared" si="7"/>
        <v>194448</v>
      </c>
    </row>
    <row r="39" spans="1:11" ht="15.75">
      <c r="A39" s="15">
        <v>3</v>
      </c>
      <c r="B39" s="14" t="s">
        <v>91</v>
      </c>
      <c r="C39" s="16" t="s">
        <v>93</v>
      </c>
      <c r="D39" s="26" t="s">
        <v>95</v>
      </c>
      <c r="E39" s="16" t="s">
        <v>38</v>
      </c>
      <c r="F39" s="70">
        <v>25000</v>
      </c>
      <c r="G39" s="77">
        <v>19448</v>
      </c>
      <c r="H39" s="71">
        <v>694</v>
      </c>
      <c r="I39" s="69">
        <f t="shared" ref="I39:I47" si="8">ROUND(G39*13%*31/365,0)</f>
        <v>215</v>
      </c>
      <c r="J39" s="99">
        <f t="shared" si="6"/>
        <v>909</v>
      </c>
      <c r="K39" s="106">
        <f t="shared" si="7"/>
        <v>18754</v>
      </c>
    </row>
    <row r="40" spans="1:11" ht="15.75">
      <c r="A40" s="15">
        <v>4</v>
      </c>
      <c r="B40" s="14" t="s">
        <v>182</v>
      </c>
      <c r="C40" s="16" t="s">
        <v>50</v>
      </c>
      <c r="D40" s="26" t="s">
        <v>183</v>
      </c>
      <c r="E40" s="16" t="s">
        <v>38</v>
      </c>
      <c r="F40" s="70">
        <v>50000</v>
      </c>
      <c r="G40" s="77">
        <v>32580</v>
      </c>
      <c r="H40" s="71">
        <v>1389</v>
      </c>
      <c r="I40" s="69">
        <f t="shared" si="8"/>
        <v>360</v>
      </c>
      <c r="J40" s="99">
        <f t="shared" si="6"/>
        <v>1749</v>
      </c>
      <c r="K40" s="106">
        <f t="shared" si="7"/>
        <v>31191</v>
      </c>
    </row>
    <row r="41" spans="1:11" ht="15.75">
      <c r="A41" s="15">
        <v>5</v>
      </c>
      <c r="B41" s="14" t="s">
        <v>182</v>
      </c>
      <c r="C41" s="16" t="s">
        <v>194</v>
      </c>
      <c r="D41" s="26" t="s">
        <v>195</v>
      </c>
      <c r="E41" s="16" t="s">
        <v>38</v>
      </c>
      <c r="F41" s="70">
        <v>120000</v>
      </c>
      <c r="G41" s="77">
        <v>103335</v>
      </c>
      <c r="H41" s="71">
        <v>3333</v>
      </c>
      <c r="I41" s="69">
        <f t="shared" si="8"/>
        <v>1141</v>
      </c>
      <c r="J41" s="99">
        <f t="shared" si="6"/>
        <v>4474</v>
      </c>
      <c r="K41" s="106">
        <f t="shared" si="7"/>
        <v>100002</v>
      </c>
    </row>
    <row r="42" spans="1:11" ht="15.75">
      <c r="A42" s="15">
        <v>6</v>
      </c>
      <c r="B42" s="14" t="s">
        <v>182</v>
      </c>
      <c r="C42" s="16" t="s">
        <v>202</v>
      </c>
      <c r="D42" s="26" t="s">
        <v>203</v>
      </c>
      <c r="E42" s="16" t="s">
        <v>38</v>
      </c>
      <c r="F42" s="70">
        <v>90000</v>
      </c>
      <c r="G42" s="77">
        <v>80000</v>
      </c>
      <c r="H42" s="71">
        <f t="shared" ref="H42:H43" si="9">ROUND(F42/36,0)</f>
        <v>2500</v>
      </c>
      <c r="I42" s="69">
        <f t="shared" si="8"/>
        <v>883</v>
      </c>
      <c r="J42" s="99">
        <f t="shared" si="6"/>
        <v>3383</v>
      </c>
      <c r="K42" s="106">
        <f t="shared" si="7"/>
        <v>77500</v>
      </c>
    </row>
    <row r="43" spans="1:11" ht="15.75">
      <c r="A43" s="15">
        <v>7</v>
      </c>
      <c r="B43" s="14" t="s">
        <v>182</v>
      </c>
      <c r="C43" s="16" t="s">
        <v>221</v>
      </c>
      <c r="D43" s="26" t="s">
        <v>219</v>
      </c>
      <c r="E43" s="16" t="s">
        <v>38</v>
      </c>
      <c r="F43" s="70">
        <v>85000</v>
      </c>
      <c r="G43" s="77">
        <v>80278</v>
      </c>
      <c r="H43" s="71">
        <f t="shared" si="9"/>
        <v>2361</v>
      </c>
      <c r="I43" s="69">
        <f t="shared" si="8"/>
        <v>886</v>
      </c>
      <c r="J43" s="99">
        <f t="shared" si="6"/>
        <v>3247</v>
      </c>
      <c r="K43" s="106">
        <f t="shared" si="7"/>
        <v>77917</v>
      </c>
    </row>
    <row r="44" spans="1:11" ht="15.75">
      <c r="A44" s="15">
        <v>8</v>
      </c>
      <c r="B44" s="14" t="s">
        <v>156</v>
      </c>
      <c r="C44" s="16" t="s">
        <v>226</v>
      </c>
      <c r="D44" s="26" t="s">
        <v>243</v>
      </c>
      <c r="E44" s="16" t="s">
        <v>38</v>
      </c>
      <c r="F44" s="70">
        <v>150000</v>
      </c>
      <c r="G44" s="77">
        <v>141666</v>
      </c>
      <c r="H44" s="71">
        <f>ROUND(F44/36,0)</f>
        <v>4167</v>
      </c>
      <c r="I44" s="69">
        <f t="shared" si="8"/>
        <v>1564</v>
      </c>
      <c r="J44" s="99">
        <f t="shared" si="6"/>
        <v>5731</v>
      </c>
      <c r="K44" s="106">
        <f t="shared" si="7"/>
        <v>137499</v>
      </c>
    </row>
    <row r="45" spans="1:11" ht="15.75">
      <c r="A45" s="15">
        <v>9</v>
      </c>
      <c r="B45" s="14" t="s">
        <v>156</v>
      </c>
      <c r="C45" s="16" t="s">
        <v>157</v>
      </c>
      <c r="D45" s="26" t="s">
        <v>246</v>
      </c>
      <c r="E45" s="16" t="s">
        <v>38</v>
      </c>
      <c r="F45" s="70">
        <v>130000</v>
      </c>
      <c r="G45" s="77">
        <v>130000</v>
      </c>
      <c r="H45" s="71">
        <f>ROUND(F45/36,0)</f>
        <v>3611</v>
      </c>
      <c r="I45" s="69">
        <f>ROUND(G45*13%*40/365,0)</f>
        <v>1852</v>
      </c>
      <c r="J45" s="99">
        <f t="shared" si="6"/>
        <v>5463</v>
      </c>
      <c r="K45" s="106">
        <f t="shared" si="7"/>
        <v>126389</v>
      </c>
    </row>
    <row r="46" spans="1:11" ht="15.75">
      <c r="A46" s="15">
        <v>10</v>
      </c>
      <c r="B46" s="14" t="s">
        <v>120</v>
      </c>
      <c r="C46" s="16" t="s">
        <v>121</v>
      </c>
      <c r="D46" s="26" t="s">
        <v>136</v>
      </c>
      <c r="E46" s="16" t="s">
        <v>38</v>
      </c>
      <c r="F46" s="70">
        <v>100000</v>
      </c>
      <c r="G46" s="77">
        <v>78125</v>
      </c>
      <c r="H46" s="71">
        <f>ROUND(F46/32,0)</f>
        <v>3125</v>
      </c>
      <c r="I46" s="69">
        <f t="shared" si="8"/>
        <v>863</v>
      </c>
      <c r="J46" s="99">
        <f t="shared" si="6"/>
        <v>3988</v>
      </c>
      <c r="K46" s="106">
        <f t="shared" si="7"/>
        <v>75000</v>
      </c>
    </row>
    <row r="47" spans="1:11" ht="15.75">
      <c r="A47" s="15">
        <v>11</v>
      </c>
      <c r="B47" s="14" t="s">
        <v>120</v>
      </c>
      <c r="C47" s="16" t="s">
        <v>122</v>
      </c>
      <c r="D47" s="26" t="s">
        <v>123</v>
      </c>
      <c r="E47" s="16" t="s">
        <v>38</v>
      </c>
      <c r="F47" s="70">
        <v>90000</v>
      </c>
      <c r="G47" s="77">
        <v>72500</v>
      </c>
      <c r="H47" s="71">
        <f t="shared" ref="H47:H48" si="10">ROUND(F47/36,0)</f>
        <v>2500</v>
      </c>
      <c r="I47" s="69">
        <f t="shared" si="8"/>
        <v>800</v>
      </c>
      <c r="J47" s="99">
        <f t="shared" si="6"/>
        <v>3300</v>
      </c>
      <c r="K47" s="106">
        <f t="shared" si="7"/>
        <v>70000</v>
      </c>
    </row>
    <row r="48" spans="1:11" ht="15.75">
      <c r="A48" s="15">
        <v>12</v>
      </c>
      <c r="B48" s="14" t="s">
        <v>248</v>
      </c>
      <c r="C48" s="16" t="s">
        <v>249</v>
      </c>
      <c r="D48" s="26" t="s">
        <v>250</v>
      </c>
      <c r="E48" s="16" t="s">
        <v>38</v>
      </c>
      <c r="F48" s="70">
        <v>165000</v>
      </c>
      <c r="G48" s="77">
        <v>165000</v>
      </c>
      <c r="H48" s="71">
        <f t="shared" si="10"/>
        <v>4583</v>
      </c>
      <c r="I48" s="69">
        <f>ROUND(G48*13%*37/365,0)</f>
        <v>2174</v>
      </c>
      <c r="J48" s="99">
        <f t="shared" si="6"/>
        <v>6757</v>
      </c>
      <c r="K48" s="106">
        <f t="shared" si="7"/>
        <v>160417</v>
      </c>
    </row>
    <row r="49" spans="1:11" ht="15.75">
      <c r="A49" s="15">
        <v>13</v>
      </c>
      <c r="B49" s="14" t="s">
        <v>248</v>
      </c>
      <c r="C49" s="16" t="s">
        <v>251</v>
      </c>
      <c r="D49" s="26" t="s">
        <v>252</v>
      </c>
      <c r="E49" s="16" t="s">
        <v>38</v>
      </c>
      <c r="F49" s="70">
        <v>100000</v>
      </c>
      <c r="G49" s="77">
        <v>100000</v>
      </c>
      <c r="H49" s="71">
        <f t="shared" ref="H49" si="11">ROUND(F49/36,0)</f>
        <v>2778</v>
      </c>
      <c r="I49" s="69">
        <f>ROUND(G49*13%*34/365,0)</f>
        <v>1211</v>
      </c>
      <c r="J49" s="99">
        <f t="shared" si="6"/>
        <v>3989</v>
      </c>
      <c r="K49" s="106">
        <f t="shared" si="7"/>
        <v>97222</v>
      </c>
    </row>
    <row r="50" spans="1:11" ht="16.5">
      <c r="A50" s="15"/>
      <c r="B50" s="13" t="s">
        <v>4</v>
      </c>
      <c r="C50" s="20"/>
      <c r="D50" s="20"/>
      <c r="E50" s="20"/>
      <c r="F50" s="72">
        <f t="shared" ref="F50:K50" si="12">SUM(F37:F49)</f>
        <v>1399000</v>
      </c>
      <c r="G50" s="72">
        <f t="shared" si="12"/>
        <v>1218412</v>
      </c>
      <c r="H50" s="72">
        <f t="shared" si="12"/>
        <v>39452</v>
      </c>
      <c r="I50" s="72">
        <f t="shared" si="12"/>
        <v>14311</v>
      </c>
      <c r="J50" s="72">
        <f t="shared" si="12"/>
        <v>53763</v>
      </c>
      <c r="K50" s="72">
        <f t="shared" si="12"/>
        <v>1178960</v>
      </c>
    </row>
    <row r="51" spans="1:11" ht="16.5">
      <c r="A51" s="28"/>
      <c r="B51" s="29"/>
      <c r="C51" s="30"/>
      <c r="D51" s="30"/>
      <c r="E51" s="30"/>
      <c r="F51" s="78"/>
      <c r="G51" s="79"/>
      <c r="H51" s="74"/>
      <c r="I51" s="80"/>
      <c r="J51" s="74"/>
      <c r="K51" s="55"/>
    </row>
    <row r="52" spans="1:11" ht="16.5">
      <c r="A52" s="28"/>
      <c r="B52" s="29" t="s">
        <v>11</v>
      </c>
      <c r="C52" s="30"/>
      <c r="D52" s="30"/>
      <c r="E52" s="30"/>
      <c r="F52" s="78"/>
      <c r="G52" s="79"/>
      <c r="H52" s="76"/>
      <c r="I52" s="80"/>
      <c r="J52" s="76"/>
      <c r="K52" s="55"/>
    </row>
    <row r="53" spans="1:11" ht="15.75">
      <c r="A53" s="15">
        <v>1</v>
      </c>
      <c r="B53" s="14" t="s">
        <v>12</v>
      </c>
      <c r="C53" s="16" t="s">
        <v>40</v>
      </c>
      <c r="D53" s="19">
        <v>110</v>
      </c>
      <c r="E53" s="16" t="s">
        <v>38</v>
      </c>
      <c r="F53" s="70">
        <v>175000</v>
      </c>
      <c r="G53" s="77">
        <v>111807</v>
      </c>
      <c r="H53" s="71">
        <f t="shared" ref="H53:H62" si="13">ROUND(F53/36,0)</f>
        <v>4861</v>
      </c>
      <c r="I53" s="69">
        <f>ROUND(G53*13%*31/365,0)</f>
        <v>1234</v>
      </c>
      <c r="J53" s="99">
        <f t="shared" ref="J53:J65" si="14">SUM(H53:I53)</f>
        <v>6095</v>
      </c>
      <c r="K53" s="106">
        <f t="shared" ref="K53:K65" si="15">G53-H53</f>
        <v>106946</v>
      </c>
    </row>
    <row r="54" spans="1:11" ht="15.75">
      <c r="A54" s="15">
        <v>2</v>
      </c>
      <c r="B54" s="14" t="s">
        <v>12</v>
      </c>
      <c r="C54" s="16" t="s">
        <v>41</v>
      </c>
      <c r="D54" s="19">
        <v>111</v>
      </c>
      <c r="E54" s="16" t="s">
        <v>38</v>
      </c>
      <c r="F54" s="70">
        <v>165000</v>
      </c>
      <c r="G54" s="77">
        <v>105421</v>
      </c>
      <c r="H54" s="71">
        <f t="shared" si="13"/>
        <v>4583</v>
      </c>
      <c r="I54" s="69">
        <f>ROUND(G54*13%*31/365,0)</f>
        <v>1164</v>
      </c>
      <c r="J54" s="99">
        <f t="shared" si="14"/>
        <v>5747</v>
      </c>
      <c r="K54" s="106">
        <f t="shared" si="15"/>
        <v>100838</v>
      </c>
    </row>
    <row r="55" spans="1:11" ht="15.75">
      <c r="A55" s="15">
        <v>3</v>
      </c>
      <c r="B55" s="14" t="s">
        <v>11</v>
      </c>
      <c r="C55" s="16" t="s">
        <v>42</v>
      </c>
      <c r="D55" s="19">
        <v>112</v>
      </c>
      <c r="E55" s="16" t="s">
        <v>38</v>
      </c>
      <c r="F55" s="70">
        <v>125000</v>
      </c>
      <c r="G55" s="77">
        <v>79864</v>
      </c>
      <c r="H55" s="71">
        <f t="shared" si="13"/>
        <v>3472</v>
      </c>
      <c r="I55" s="69">
        <f t="shared" ref="I55:I65" si="16">ROUND(G55*13%*31/365,0)</f>
        <v>882</v>
      </c>
      <c r="J55" s="99">
        <f t="shared" si="14"/>
        <v>4354</v>
      </c>
      <c r="K55" s="106">
        <f t="shared" si="15"/>
        <v>76392</v>
      </c>
    </row>
    <row r="56" spans="1:11" ht="15.75">
      <c r="A56" s="15">
        <v>4</v>
      </c>
      <c r="B56" s="14" t="s">
        <v>11</v>
      </c>
      <c r="C56" s="16" t="s">
        <v>43</v>
      </c>
      <c r="D56" s="19">
        <v>113</v>
      </c>
      <c r="E56" s="16" t="s">
        <v>38</v>
      </c>
      <c r="F56" s="70">
        <v>100000</v>
      </c>
      <c r="G56" s="77">
        <v>63886</v>
      </c>
      <c r="H56" s="71">
        <f t="shared" si="13"/>
        <v>2778</v>
      </c>
      <c r="I56" s="69">
        <f t="shared" si="16"/>
        <v>705</v>
      </c>
      <c r="J56" s="99">
        <f t="shared" si="14"/>
        <v>3483</v>
      </c>
      <c r="K56" s="106">
        <f t="shared" si="15"/>
        <v>61108</v>
      </c>
    </row>
    <row r="57" spans="1:11" ht="15.75">
      <c r="A57" s="15">
        <v>5</v>
      </c>
      <c r="B57" s="14" t="s">
        <v>11</v>
      </c>
      <c r="C57" s="16" t="s">
        <v>44</v>
      </c>
      <c r="D57" s="19">
        <v>114</v>
      </c>
      <c r="E57" s="16" t="s">
        <v>38</v>
      </c>
      <c r="F57" s="70">
        <v>40000</v>
      </c>
      <c r="G57" s="77">
        <v>16366</v>
      </c>
      <c r="H57" s="71">
        <f>ROUND(F57/22,0)</f>
        <v>1818</v>
      </c>
      <c r="I57" s="69">
        <f t="shared" si="16"/>
        <v>181</v>
      </c>
      <c r="J57" s="99">
        <f t="shared" si="14"/>
        <v>1999</v>
      </c>
      <c r="K57" s="106">
        <f t="shared" si="15"/>
        <v>14548</v>
      </c>
    </row>
    <row r="58" spans="1:11" ht="15.75">
      <c r="A58" s="15">
        <v>6</v>
      </c>
      <c r="B58" s="14" t="s">
        <v>11</v>
      </c>
      <c r="C58" s="16" t="s">
        <v>45</v>
      </c>
      <c r="D58" s="19">
        <v>116</v>
      </c>
      <c r="E58" s="16" t="s">
        <v>38</v>
      </c>
      <c r="F58" s="70">
        <v>125000</v>
      </c>
      <c r="G58" s="77">
        <v>79864</v>
      </c>
      <c r="H58" s="71">
        <f>ROUND(F58/36,0)</f>
        <v>3472</v>
      </c>
      <c r="I58" s="69">
        <f t="shared" si="16"/>
        <v>882</v>
      </c>
      <c r="J58" s="99">
        <f t="shared" si="14"/>
        <v>4354</v>
      </c>
      <c r="K58" s="106">
        <f t="shared" si="15"/>
        <v>76392</v>
      </c>
    </row>
    <row r="59" spans="1:11" ht="15.75">
      <c r="A59" s="15">
        <v>7</v>
      </c>
      <c r="B59" s="14" t="s">
        <v>11</v>
      </c>
      <c r="C59" s="16" t="s">
        <v>47</v>
      </c>
      <c r="D59" s="19">
        <v>124</v>
      </c>
      <c r="E59" s="16" t="s">
        <v>38</v>
      </c>
      <c r="F59" s="70">
        <v>50000</v>
      </c>
      <c r="G59" s="77">
        <v>31943</v>
      </c>
      <c r="H59" s="71">
        <f>ROUND(F59/36,0)</f>
        <v>1389</v>
      </c>
      <c r="I59" s="69">
        <f t="shared" si="16"/>
        <v>353</v>
      </c>
      <c r="J59" s="99">
        <f t="shared" si="14"/>
        <v>1742</v>
      </c>
      <c r="K59" s="106">
        <f t="shared" si="15"/>
        <v>30554</v>
      </c>
    </row>
    <row r="60" spans="1:11" ht="15.75">
      <c r="A60" s="15">
        <v>8</v>
      </c>
      <c r="B60" s="14" t="s">
        <v>236</v>
      </c>
      <c r="C60" s="16" t="s">
        <v>238</v>
      </c>
      <c r="D60" s="19">
        <v>359</v>
      </c>
      <c r="E60" s="16" t="s">
        <v>38</v>
      </c>
      <c r="F60" s="70">
        <v>100000</v>
      </c>
      <c r="G60" s="77">
        <v>97222</v>
      </c>
      <c r="H60" s="71">
        <f>ROUND(F60/36,0)</f>
        <v>2778</v>
      </c>
      <c r="I60" s="69">
        <f t="shared" si="16"/>
        <v>1073</v>
      </c>
      <c r="J60" s="99">
        <f t="shared" si="14"/>
        <v>3851</v>
      </c>
      <c r="K60" s="106">
        <f t="shared" si="15"/>
        <v>94444</v>
      </c>
    </row>
    <row r="61" spans="1:11" ht="15.75">
      <c r="A61" s="15">
        <v>9</v>
      </c>
      <c r="B61" s="14" t="s">
        <v>236</v>
      </c>
      <c r="C61" s="16" t="s">
        <v>237</v>
      </c>
      <c r="D61" s="19">
        <v>358</v>
      </c>
      <c r="E61" s="16" t="s">
        <v>38</v>
      </c>
      <c r="F61" s="70">
        <v>90000</v>
      </c>
      <c r="G61" s="77">
        <v>87500</v>
      </c>
      <c r="H61" s="71">
        <f>ROUND(F61/36,0)</f>
        <v>2500</v>
      </c>
      <c r="I61" s="69">
        <f t="shared" si="16"/>
        <v>966</v>
      </c>
      <c r="J61" s="99">
        <f t="shared" si="14"/>
        <v>3466</v>
      </c>
      <c r="K61" s="106">
        <f t="shared" si="15"/>
        <v>85000</v>
      </c>
    </row>
    <row r="62" spans="1:11" ht="15.75">
      <c r="A62" s="15">
        <v>10</v>
      </c>
      <c r="B62" s="14" t="s">
        <v>13</v>
      </c>
      <c r="C62" s="16" t="s">
        <v>46</v>
      </c>
      <c r="D62" s="19">
        <v>117</v>
      </c>
      <c r="E62" s="16" t="s">
        <v>38</v>
      </c>
      <c r="F62" s="70">
        <v>100000</v>
      </c>
      <c r="G62" s="77">
        <v>63886</v>
      </c>
      <c r="H62" s="71">
        <f t="shared" si="13"/>
        <v>2778</v>
      </c>
      <c r="I62" s="69">
        <f t="shared" si="16"/>
        <v>705</v>
      </c>
      <c r="J62" s="99">
        <f t="shared" si="14"/>
        <v>3483</v>
      </c>
      <c r="K62" s="106">
        <f t="shared" si="15"/>
        <v>61108</v>
      </c>
    </row>
    <row r="63" spans="1:11" ht="15.75">
      <c r="A63" s="15">
        <v>11</v>
      </c>
      <c r="B63" s="14" t="s">
        <v>73</v>
      </c>
      <c r="C63" s="16" t="s">
        <v>74</v>
      </c>
      <c r="D63" s="19">
        <v>203</v>
      </c>
      <c r="E63" s="16" t="s">
        <v>38</v>
      </c>
      <c r="F63" s="70">
        <v>95000</v>
      </c>
      <c r="G63" s="77">
        <v>71249</v>
      </c>
      <c r="H63" s="71">
        <f>ROUND(F63/36,0)</f>
        <v>2639</v>
      </c>
      <c r="I63" s="69">
        <f t="shared" si="16"/>
        <v>787</v>
      </c>
      <c r="J63" s="99">
        <f t="shared" si="14"/>
        <v>3426</v>
      </c>
      <c r="K63" s="106">
        <f t="shared" si="15"/>
        <v>68610</v>
      </c>
    </row>
    <row r="64" spans="1:11" ht="15.75">
      <c r="A64" s="15">
        <v>12</v>
      </c>
      <c r="B64" s="14" t="s">
        <v>73</v>
      </c>
      <c r="C64" s="16" t="s">
        <v>214</v>
      </c>
      <c r="D64" s="19">
        <v>341</v>
      </c>
      <c r="E64" s="16" t="s">
        <v>38</v>
      </c>
      <c r="F64" s="70">
        <v>110000</v>
      </c>
      <c r="G64" s="77">
        <v>100829</v>
      </c>
      <c r="H64" s="71">
        <v>3057</v>
      </c>
      <c r="I64" s="69">
        <f t="shared" si="16"/>
        <v>1113</v>
      </c>
      <c r="J64" s="99">
        <f t="shared" si="14"/>
        <v>4170</v>
      </c>
      <c r="K64" s="106">
        <f t="shared" si="15"/>
        <v>97772</v>
      </c>
    </row>
    <row r="65" spans="1:11" ht="15.75">
      <c r="A65" s="15">
        <v>13</v>
      </c>
      <c r="B65" s="14" t="s">
        <v>73</v>
      </c>
      <c r="C65" s="16" t="s">
        <v>96</v>
      </c>
      <c r="D65" s="19">
        <v>221</v>
      </c>
      <c r="E65" s="16" t="s">
        <v>38</v>
      </c>
      <c r="F65" s="70">
        <v>100000</v>
      </c>
      <c r="G65" s="77">
        <v>77776</v>
      </c>
      <c r="H65" s="71">
        <f>ROUND(F65/36,0)</f>
        <v>2778</v>
      </c>
      <c r="I65" s="69">
        <f t="shared" si="16"/>
        <v>859</v>
      </c>
      <c r="J65" s="99">
        <f t="shared" si="14"/>
        <v>3637</v>
      </c>
      <c r="K65" s="106">
        <f t="shared" si="15"/>
        <v>74998</v>
      </c>
    </row>
    <row r="66" spans="1:11" ht="16.5">
      <c r="A66" s="15"/>
      <c r="B66" s="13" t="s">
        <v>4</v>
      </c>
      <c r="C66" s="20"/>
      <c r="D66" s="20"/>
      <c r="E66" s="20"/>
      <c r="F66" s="72">
        <f t="shared" ref="F66:K66" si="17">SUM(F53:F65)</f>
        <v>1375000</v>
      </c>
      <c r="G66" s="72">
        <f t="shared" si="17"/>
        <v>987613</v>
      </c>
      <c r="H66" s="72">
        <f t="shared" si="17"/>
        <v>38903</v>
      </c>
      <c r="I66" s="72">
        <f t="shared" si="17"/>
        <v>10904</v>
      </c>
      <c r="J66" s="100">
        <f t="shared" si="17"/>
        <v>49807</v>
      </c>
      <c r="K66" s="100">
        <f t="shared" si="17"/>
        <v>948710</v>
      </c>
    </row>
    <row r="67" spans="1:11" ht="16.5">
      <c r="A67" s="28"/>
      <c r="B67" s="29"/>
      <c r="C67" s="30"/>
      <c r="D67" s="30"/>
      <c r="E67" s="30"/>
      <c r="F67" s="78"/>
      <c r="G67" s="79"/>
      <c r="H67" s="74"/>
      <c r="I67" s="80"/>
      <c r="J67" s="74"/>
      <c r="K67" s="55"/>
    </row>
    <row r="68" spans="1:11" ht="16.5">
      <c r="A68" s="28"/>
      <c r="B68" s="29"/>
      <c r="C68" s="30"/>
      <c r="D68" s="30"/>
      <c r="E68" s="30"/>
      <c r="F68" s="78"/>
      <c r="G68" s="79"/>
      <c r="H68" s="74"/>
      <c r="I68" s="80"/>
      <c r="J68" s="74"/>
      <c r="K68" s="55"/>
    </row>
    <row r="69" spans="1:11" ht="16.5">
      <c r="A69" s="28"/>
      <c r="B69" s="29" t="s">
        <v>14</v>
      </c>
      <c r="C69" s="30"/>
      <c r="D69" s="30"/>
      <c r="E69" s="30"/>
      <c r="F69" s="78"/>
      <c r="G69" s="79"/>
      <c r="H69" s="76"/>
      <c r="I69" s="94"/>
      <c r="J69" s="76"/>
      <c r="K69" s="55"/>
    </row>
    <row r="70" spans="1:11" ht="15.75">
      <c r="A70" s="15">
        <v>1</v>
      </c>
      <c r="B70" s="14" t="s">
        <v>14</v>
      </c>
      <c r="C70" s="16" t="s">
        <v>48</v>
      </c>
      <c r="D70" s="17">
        <v>138</v>
      </c>
      <c r="E70" s="16" t="s">
        <v>38</v>
      </c>
      <c r="F70" s="70">
        <v>100000</v>
      </c>
      <c r="G70" s="77">
        <v>66664</v>
      </c>
      <c r="H70" s="71">
        <f t="shared" ref="H70:H82" si="18">ROUND(F70/36,0)</f>
        <v>2778</v>
      </c>
      <c r="I70" s="69">
        <f>ROUND(G70*13%*31/365,0)</f>
        <v>736</v>
      </c>
      <c r="J70" s="99">
        <f t="shared" ref="J70:J82" si="19">SUM(H70:I70)</f>
        <v>3514</v>
      </c>
      <c r="K70" s="106">
        <f t="shared" ref="K70:K82" si="20">G70-H70</f>
        <v>63886</v>
      </c>
    </row>
    <row r="71" spans="1:11" ht="15.75">
      <c r="A71" s="15">
        <v>2</v>
      </c>
      <c r="B71" s="14" t="s">
        <v>14</v>
      </c>
      <c r="C71" s="16" t="s">
        <v>59</v>
      </c>
      <c r="D71" s="17">
        <v>152</v>
      </c>
      <c r="E71" s="16" t="s">
        <v>38</v>
      </c>
      <c r="F71" s="70">
        <v>55000</v>
      </c>
      <c r="G71" s="77">
        <v>38192</v>
      </c>
      <c r="H71" s="71">
        <f t="shared" si="18"/>
        <v>1528</v>
      </c>
      <c r="I71" s="69">
        <f t="shared" ref="I71:I82" si="21">ROUND(G71*13%*31/365,0)</f>
        <v>422</v>
      </c>
      <c r="J71" s="99">
        <f t="shared" si="19"/>
        <v>1950</v>
      </c>
      <c r="K71" s="106">
        <f t="shared" si="20"/>
        <v>36664</v>
      </c>
    </row>
    <row r="72" spans="1:11" ht="15.75">
      <c r="A72" s="15">
        <v>3</v>
      </c>
      <c r="B72" s="14" t="s">
        <v>15</v>
      </c>
      <c r="C72" s="16" t="s">
        <v>49</v>
      </c>
      <c r="D72" s="17">
        <v>175</v>
      </c>
      <c r="E72" s="16" t="s">
        <v>38</v>
      </c>
      <c r="F72" s="70">
        <v>75000</v>
      </c>
      <c r="G72" s="77">
        <v>54170</v>
      </c>
      <c r="H72" s="71">
        <f t="shared" si="18"/>
        <v>2083</v>
      </c>
      <c r="I72" s="69">
        <f t="shared" si="21"/>
        <v>598</v>
      </c>
      <c r="J72" s="99">
        <f t="shared" si="19"/>
        <v>2681</v>
      </c>
      <c r="K72" s="106">
        <f t="shared" si="20"/>
        <v>52087</v>
      </c>
    </row>
    <row r="73" spans="1:11" ht="15.75">
      <c r="A73" s="15">
        <v>4</v>
      </c>
      <c r="B73" s="14" t="s">
        <v>15</v>
      </c>
      <c r="C73" s="16" t="s">
        <v>51</v>
      </c>
      <c r="D73" s="17">
        <v>177</v>
      </c>
      <c r="E73" s="16" t="s">
        <v>38</v>
      </c>
      <c r="F73" s="70">
        <v>70000</v>
      </c>
      <c r="G73" s="77">
        <v>50560</v>
      </c>
      <c r="H73" s="71">
        <f t="shared" si="18"/>
        <v>1944</v>
      </c>
      <c r="I73" s="69">
        <f t="shared" si="21"/>
        <v>558</v>
      </c>
      <c r="J73" s="99">
        <f t="shared" si="19"/>
        <v>2502</v>
      </c>
      <c r="K73" s="106">
        <f t="shared" si="20"/>
        <v>48616</v>
      </c>
    </row>
    <row r="74" spans="1:11" ht="15.75">
      <c r="A74" s="15">
        <v>5</v>
      </c>
      <c r="B74" s="14" t="s">
        <v>15</v>
      </c>
      <c r="C74" s="16" t="s">
        <v>52</v>
      </c>
      <c r="D74" s="17">
        <v>178</v>
      </c>
      <c r="E74" s="16" t="s">
        <v>38</v>
      </c>
      <c r="F74" s="70">
        <v>95000</v>
      </c>
      <c r="G74" s="77">
        <v>68610</v>
      </c>
      <c r="H74" s="71">
        <f t="shared" si="18"/>
        <v>2639</v>
      </c>
      <c r="I74" s="69">
        <f t="shared" si="21"/>
        <v>758</v>
      </c>
      <c r="J74" s="99">
        <f t="shared" si="19"/>
        <v>3397</v>
      </c>
      <c r="K74" s="106">
        <f t="shared" si="20"/>
        <v>65971</v>
      </c>
    </row>
    <row r="75" spans="1:11" ht="15.75">
      <c r="A75" s="15">
        <v>6</v>
      </c>
      <c r="B75" s="14" t="s">
        <v>97</v>
      </c>
      <c r="C75" s="16" t="s">
        <v>99</v>
      </c>
      <c r="D75" s="17">
        <v>206</v>
      </c>
      <c r="E75" s="16" t="s">
        <v>38</v>
      </c>
      <c r="F75" s="70">
        <v>130000</v>
      </c>
      <c r="G75" s="77">
        <v>101112</v>
      </c>
      <c r="H75" s="71">
        <f t="shared" si="18"/>
        <v>3611</v>
      </c>
      <c r="I75" s="69">
        <f t="shared" si="21"/>
        <v>1116</v>
      </c>
      <c r="J75" s="99">
        <f t="shared" si="19"/>
        <v>4727</v>
      </c>
      <c r="K75" s="106">
        <f t="shared" si="20"/>
        <v>97501</v>
      </c>
    </row>
    <row r="76" spans="1:11" ht="15.75">
      <c r="A76" s="15">
        <v>7</v>
      </c>
      <c r="B76" s="14" t="s">
        <v>97</v>
      </c>
      <c r="C76" s="16" t="s">
        <v>173</v>
      </c>
      <c r="D76" s="17">
        <v>298</v>
      </c>
      <c r="E76" s="16" t="s">
        <v>38</v>
      </c>
      <c r="F76" s="70">
        <v>190000</v>
      </c>
      <c r="G76" s="77">
        <v>163610</v>
      </c>
      <c r="H76" s="71">
        <f t="shared" si="18"/>
        <v>5278</v>
      </c>
      <c r="I76" s="69">
        <f t="shared" si="21"/>
        <v>1806</v>
      </c>
      <c r="J76" s="99">
        <f t="shared" si="19"/>
        <v>7084</v>
      </c>
      <c r="K76" s="106">
        <f t="shared" si="20"/>
        <v>158332</v>
      </c>
    </row>
    <row r="77" spans="1:11" ht="15.75">
      <c r="A77" s="15">
        <v>8</v>
      </c>
      <c r="B77" s="14" t="s">
        <v>97</v>
      </c>
      <c r="C77" s="16" t="s">
        <v>231</v>
      </c>
      <c r="D77" s="17">
        <v>356</v>
      </c>
      <c r="E77" s="16" t="s">
        <v>38</v>
      </c>
      <c r="F77" s="70">
        <v>99000</v>
      </c>
      <c r="G77" s="77">
        <v>93176</v>
      </c>
      <c r="H77" s="71">
        <f>ROUND(F77/34,0)</f>
        <v>2912</v>
      </c>
      <c r="I77" s="69">
        <f t="shared" si="21"/>
        <v>1029</v>
      </c>
      <c r="J77" s="99">
        <f t="shared" si="19"/>
        <v>3941</v>
      </c>
      <c r="K77" s="106">
        <f t="shared" si="20"/>
        <v>90264</v>
      </c>
    </row>
    <row r="78" spans="1:11" ht="15.75">
      <c r="A78" s="15">
        <v>9</v>
      </c>
      <c r="B78" s="14" t="s">
        <v>117</v>
      </c>
      <c r="C78" s="16" t="s">
        <v>118</v>
      </c>
      <c r="D78" s="17">
        <v>242</v>
      </c>
      <c r="E78" s="16" t="s">
        <v>38</v>
      </c>
      <c r="F78" s="70">
        <v>85000</v>
      </c>
      <c r="G78" s="77">
        <v>68473</v>
      </c>
      <c r="H78" s="71">
        <f t="shared" si="18"/>
        <v>2361</v>
      </c>
      <c r="I78" s="69">
        <f t="shared" si="21"/>
        <v>756</v>
      </c>
      <c r="J78" s="99">
        <f t="shared" si="19"/>
        <v>3117</v>
      </c>
      <c r="K78" s="106">
        <f t="shared" si="20"/>
        <v>66112</v>
      </c>
    </row>
    <row r="79" spans="1:11" ht="15.75">
      <c r="A79" s="15">
        <v>10</v>
      </c>
      <c r="B79" s="14" t="s">
        <v>117</v>
      </c>
      <c r="C79" s="16" t="s">
        <v>119</v>
      </c>
      <c r="D79" s="17">
        <v>243</v>
      </c>
      <c r="E79" s="16" t="s">
        <v>38</v>
      </c>
      <c r="F79" s="70">
        <v>100000</v>
      </c>
      <c r="G79" s="77">
        <v>80554</v>
      </c>
      <c r="H79" s="71">
        <f t="shared" si="18"/>
        <v>2778</v>
      </c>
      <c r="I79" s="69">
        <f t="shared" si="21"/>
        <v>889</v>
      </c>
      <c r="J79" s="99">
        <f t="shared" si="19"/>
        <v>3667</v>
      </c>
      <c r="K79" s="106">
        <f t="shared" si="20"/>
        <v>77776</v>
      </c>
    </row>
    <row r="80" spans="1:11" ht="15.75">
      <c r="A80" s="15">
        <v>11</v>
      </c>
      <c r="B80" s="14" t="s">
        <v>117</v>
      </c>
      <c r="C80" s="16" t="s">
        <v>186</v>
      </c>
      <c r="D80" s="17">
        <v>307</v>
      </c>
      <c r="E80" s="16" t="s">
        <v>38</v>
      </c>
      <c r="F80" s="70">
        <v>190000</v>
      </c>
      <c r="G80" s="77">
        <v>163610</v>
      </c>
      <c r="H80" s="71">
        <f t="shared" si="18"/>
        <v>5278</v>
      </c>
      <c r="I80" s="69">
        <f t="shared" si="21"/>
        <v>1806</v>
      </c>
      <c r="J80" s="99">
        <f t="shared" si="19"/>
        <v>7084</v>
      </c>
      <c r="K80" s="106">
        <f t="shared" si="20"/>
        <v>158332</v>
      </c>
    </row>
    <row r="81" spans="1:11" ht="15.75">
      <c r="A81" s="15">
        <v>12</v>
      </c>
      <c r="B81" s="14" t="s">
        <v>130</v>
      </c>
      <c r="C81" s="16" t="s">
        <v>131</v>
      </c>
      <c r="D81" s="17">
        <v>249</v>
      </c>
      <c r="E81" s="16" t="s">
        <v>38</v>
      </c>
      <c r="F81" s="70">
        <v>150000</v>
      </c>
      <c r="G81" s="70">
        <v>120831</v>
      </c>
      <c r="H81" s="71">
        <f t="shared" si="18"/>
        <v>4167</v>
      </c>
      <c r="I81" s="69">
        <f t="shared" si="21"/>
        <v>1334</v>
      </c>
      <c r="J81" s="99">
        <f t="shared" si="19"/>
        <v>5501</v>
      </c>
      <c r="K81" s="106">
        <f t="shared" si="20"/>
        <v>116664</v>
      </c>
    </row>
    <row r="82" spans="1:11" ht="15.75">
      <c r="A82" s="15">
        <v>13</v>
      </c>
      <c r="B82" s="14" t="s">
        <v>130</v>
      </c>
      <c r="C82" s="16" t="s">
        <v>197</v>
      </c>
      <c r="D82" s="17">
        <v>319</v>
      </c>
      <c r="E82" s="16" t="s">
        <v>38</v>
      </c>
      <c r="F82" s="70">
        <v>140000</v>
      </c>
      <c r="G82" s="70">
        <v>120555</v>
      </c>
      <c r="H82" s="71">
        <f t="shared" si="18"/>
        <v>3889</v>
      </c>
      <c r="I82" s="69">
        <f t="shared" si="21"/>
        <v>1331</v>
      </c>
      <c r="J82" s="99">
        <f t="shared" si="19"/>
        <v>5220</v>
      </c>
      <c r="K82" s="106">
        <f t="shared" si="20"/>
        <v>116666</v>
      </c>
    </row>
    <row r="83" spans="1:11" ht="16.5">
      <c r="A83" s="14"/>
      <c r="B83" s="13" t="s">
        <v>4</v>
      </c>
      <c r="C83" s="20"/>
      <c r="D83" s="20"/>
      <c r="E83" s="20"/>
      <c r="F83" s="72">
        <f t="shared" ref="F83:K83" si="22">SUM(F70:F82)</f>
        <v>1479000</v>
      </c>
      <c r="G83" s="72">
        <f t="shared" si="22"/>
        <v>1190117</v>
      </c>
      <c r="H83" s="72">
        <f t="shared" si="22"/>
        <v>41246</v>
      </c>
      <c r="I83" s="72">
        <f t="shared" si="22"/>
        <v>13139</v>
      </c>
      <c r="J83" s="100">
        <f t="shared" si="22"/>
        <v>54385</v>
      </c>
      <c r="K83" s="100">
        <f t="shared" si="22"/>
        <v>1148871</v>
      </c>
    </row>
    <row r="84" spans="1:11" ht="16.5">
      <c r="A84" s="34"/>
      <c r="B84" s="29"/>
      <c r="C84" s="30"/>
      <c r="D84" s="30"/>
      <c r="E84" s="30"/>
      <c r="F84" s="78"/>
      <c r="G84" s="79"/>
      <c r="H84" s="74"/>
      <c r="I84" s="80"/>
      <c r="J84" s="74"/>
      <c r="K84" s="55"/>
    </row>
    <row r="85" spans="1:11" ht="16.5">
      <c r="A85" s="34"/>
      <c r="B85" s="29"/>
      <c r="C85" s="30"/>
      <c r="D85" s="30"/>
      <c r="E85" s="30"/>
      <c r="F85" s="78"/>
      <c r="G85" s="79"/>
      <c r="H85" s="74"/>
      <c r="I85" s="80"/>
      <c r="J85" s="74"/>
      <c r="K85" s="55"/>
    </row>
    <row r="86" spans="1:11" ht="16.5">
      <c r="A86" s="34"/>
      <c r="B86" s="29" t="s">
        <v>16</v>
      </c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5.75">
      <c r="A87" s="14">
        <v>1</v>
      </c>
      <c r="B87" s="14" t="s">
        <v>17</v>
      </c>
      <c r="C87" s="16" t="s">
        <v>69</v>
      </c>
      <c r="D87" s="17">
        <v>142</v>
      </c>
      <c r="E87" s="16" t="s">
        <v>38</v>
      </c>
      <c r="F87" s="70">
        <v>140000</v>
      </c>
      <c r="G87" s="77">
        <v>97221</v>
      </c>
      <c r="H87" s="71">
        <f t="shared" ref="H87:H100" si="23">ROUND(F87/36,0)</f>
        <v>3889</v>
      </c>
      <c r="I87" s="69">
        <f>ROUND(G87*13%*31/365,0)</f>
        <v>1073</v>
      </c>
      <c r="J87" s="99">
        <f t="shared" ref="J87:J100" si="24">SUM(H87:I87)</f>
        <v>4962</v>
      </c>
      <c r="K87" s="106">
        <f t="shared" ref="K87:K100" si="25">G87-H87</f>
        <v>93332</v>
      </c>
    </row>
    <row r="88" spans="1:11" ht="15.75">
      <c r="A88" s="14">
        <v>2</v>
      </c>
      <c r="B88" s="14" t="s">
        <v>17</v>
      </c>
      <c r="C88" s="16" t="s">
        <v>174</v>
      </c>
      <c r="D88" s="17">
        <v>299</v>
      </c>
      <c r="E88" s="16" t="s">
        <v>38</v>
      </c>
      <c r="F88" s="70">
        <v>200000</v>
      </c>
      <c r="G88" s="77">
        <v>171430</v>
      </c>
      <c r="H88" s="71">
        <f>ROUND(F88/35,0)</f>
        <v>5714</v>
      </c>
      <c r="I88" s="69">
        <f t="shared" ref="I88:I100" si="26">ROUND(G88*13%*31/365,0)</f>
        <v>1893</v>
      </c>
      <c r="J88" s="99">
        <f t="shared" si="24"/>
        <v>7607</v>
      </c>
      <c r="K88" s="106">
        <f t="shared" si="25"/>
        <v>165716</v>
      </c>
    </row>
    <row r="89" spans="1:11" ht="15.75">
      <c r="A89" s="14">
        <v>3</v>
      </c>
      <c r="B89" s="14" t="s">
        <v>187</v>
      </c>
      <c r="C89" s="16" t="s">
        <v>188</v>
      </c>
      <c r="D89" s="17">
        <v>312</v>
      </c>
      <c r="E89" s="16" t="s">
        <v>38</v>
      </c>
      <c r="F89" s="70">
        <v>135000</v>
      </c>
      <c r="G89" s="77">
        <v>116250</v>
      </c>
      <c r="H89" s="71">
        <f>ROUND(F89/36,0)</f>
        <v>3750</v>
      </c>
      <c r="I89" s="69">
        <f t="shared" si="26"/>
        <v>1284</v>
      </c>
      <c r="J89" s="99">
        <f t="shared" si="24"/>
        <v>5034</v>
      </c>
      <c r="K89" s="106">
        <f t="shared" si="25"/>
        <v>112500</v>
      </c>
    </row>
    <row r="90" spans="1:11" ht="15.75">
      <c r="A90" s="14">
        <v>4</v>
      </c>
      <c r="B90" s="14" t="s">
        <v>187</v>
      </c>
      <c r="C90" s="16" t="s">
        <v>239</v>
      </c>
      <c r="D90" s="17">
        <v>360</v>
      </c>
      <c r="E90" s="16" t="s">
        <v>38</v>
      </c>
      <c r="F90" s="70">
        <v>125000</v>
      </c>
      <c r="G90" s="77">
        <v>121528</v>
      </c>
      <c r="H90" s="71">
        <f>ROUND(F90/36,0)</f>
        <v>3472</v>
      </c>
      <c r="I90" s="69">
        <f t="shared" si="26"/>
        <v>1342</v>
      </c>
      <c r="J90" s="99">
        <f t="shared" si="24"/>
        <v>4814</v>
      </c>
      <c r="K90" s="106">
        <f t="shared" si="25"/>
        <v>118056</v>
      </c>
    </row>
    <row r="91" spans="1:11" ht="15.75">
      <c r="A91" s="14">
        <v>5</v>
      </c>
      <c r="B91" s="14" t="s">
        <v>187</v>
      </c>
      <c r="C91" s="16" t="s">
        <v>212</v>
      </c>
      <c r="D91" s="17">
        <v>331</v>
      </c>
      <c r="E91" s="16" t="s">
        <v>38</v>
      </c>
      <c r="F91" s="70">
        <v>120000</v>
      </c>
      <c r="G91" s="77">
        <v>110001</v>
      </c>
      <c r="H91" s="71">
        <v>3333</v>
      </c>
      <c r="I91" s="69">
        <f t="shared" si="26"/>
        <v>1215</v>
      </c>
      <c r="J91" s="99">
        <f t="shared" si="24"/>
        <v>4548</v>
      </c>
      <c r="K91" s="106">
        <f t="shared" si="25"/>
        <v>106668</v>
      </c>
    </row>
    <row r="92" spans="1:11" ht="15.75">
      <c r="A92" s="14">
        <v>6</v>
      </c>
      <c r="B92" s="14" t="s">
        <v>62</v>
      </c>
      <c r="C92" s="16" t="s">
        <v>61</v>
      </c>
      <c r="D92" s="17">
        <v>188</v>
      </c>
      <c r="E92" s="16" t="s">
        <v>38</v>
      </c>
      <c r="F92" s="70">
        <v>100000</v>
      </c>
      <c r="G92" s="77">
        <v>74998</v>
      </c>
      <c r="H92" s="71">
        <f t="shared" si="23"/>
        <v>2778</v>
      </c>
      <c r="I92" s="69">
        <f t="shared" si="26"/>
        <v>828</v>
      </c>
      <c r="J92" s="99">
        <f t="shared" si="24"/>
        <v>3606</v>
      </c>
      <c r="K92" s="106">
        <f t="shared" si="25"/>
        <v>72220</v>
      </c>
    </row>
    <row r="93" spans="1:11" ht="15.75">
      <c r="A93" s="14">
        <v>7</v>
      </c>
      <c r="B93" s="14" t="s">
        <v>62</v>
      </c>
      <c r="C93" s="16" t="s">
        <v>63</v>
      </c>
      <c r="D93" s="17">
        <v>189</v>
      </c>
      <c r="E93" s="16" t="s">
        <v>38</v>
      </c>
      <c r="F93" s="70">
        <v>100000</v>
      </c>
      <c r="G93" s="77">
        <v>74998</v>
      </c>
      <c r="H93" s="71">
        <f t="shared" si="23"/>
        <v>2778</v>
      </c>
      <c r="I93" s="69">
        <f t="shared" si="26"/>
        <v>828</v>
      </c>
      <c r="J93" s="99">
        <f t="shared" si="24"/>
        <v>3606</v>
      </c>
      <c r="K93" s="106">
        <f t="shared" si="25"/>
        <v>72220</v>
      </c>
    </row>
    <row r="94" spans="1:11" ht="15.75">
      <c r="A94" s="14">
        <v>8</v>
      </c>
      <c r="B94" s="14" t="s">
        <v>62</v>
      </c>
      <c r="C94" s="16" t="s">
        <v>64</v>
      </c>
      <c r="D94" s="17">
        <v>193</v>
      </c>
      <c r="E94" s="16" t="s">
        <v>38</v>
      </c>
      <c r="F94" s="70">
        <v>40000</v>
      </c>
      <c r="G94" s="77">
        <v>30001</v>
      </c>
      <c r="H94" s="71">
        <f t="shared" si="23"/>
        <v>1111</v>
      </c>
      <c r="I94" s="69">
        <f t="shared" si="26"/>
        <v>331</v>
      </c>
      <c r="J94" s="99">
        <f t="shared" si="24"/>
        <v>1442</v>
      </c>
      <c r="K94" s="106">
        <f t="shared" si="25"/>
        <v>28890</v>
      </c>
    </row>
    <row r="95" spans="1:11" ht="15.75">
      <c r="A95" s="14">
        <v>9</v>
      </c>
      <c r="B95" s="14" t="s">
        <v>62</v>
      </c>
      <c r="C95" s="16" t="s">
        <v>206</v>
      </c>
      <c r="D95" s="17">
        <v>324</v>
      </c>
      <c r="E95" s="16" t="s">
        <v>38</v>
      </c>
      <c r="F95" s="70">
        <v>110000</v>
      </c>
      <c r="G95" s="77">
        <v>97776</v>
      </c>
      <c r="H95" s="71">
        <f t="shared" si="23"/>
        <v>3056</v>
      </c>
      <c r="I95" s="69">
        <f t="shared" si="26"/>
        <v>1080</v>
      </c>
      <c r="J95" s="99">
        <f t="shared" si="24"/>
        <v>4136</v>
      </c>
      <c r="K95" s="106">
        <f t="shared" si="25"/>
        <v>94720</v>
      </c>
    </row>
    <row r="96" spans="1:11" ht="15.75">
      <c r="A96" s="14">
        <v>10</v>
      </c>
      <c r="B96" s="14" t="s">
        <v>62</v>
      </c>
      <c r="C96" s="16" t="s">
        <v>65</v>
      </c>
      <c r="D96" s="17">
        <v>194</v>
      </c>
      <c r="E96" s="16" t="s">
        <v>38</v>
      </c>
      <c r="F96" s="70">
        <v>60000</v>
      </c>
      <c r="G96" s="77">
        <v>44997</v>
      </c>
      <c r="H96" s="71">
        <f t="shared" si="23"/>
        <v>1667</v>
      </c>
      <c r="I96" s="69">
        <f t="shared" si="26"/>
        <v>497</v>
      </c>
      <c r="J96" s="99">
        <f t="shared" si="24"/>
        <v>2164</v>
      </c>
      <c r="K96" s="106">
        <f t="shared" si="25"/>
        <v>43330</v>
      </c>
    </row>
    <row r="97" spans="1:11" ht="15.75">
      <c r="A97" s="14">
        <v>11</v>
      </c>
      <c r="B97" s="14" t="s">
        <v>66</v>
      </c>
      <c r="C97" s="16" t="s">
        <v>67</v>
      </c>
      <c r="D97" s="17">
        <v>195</v>
      </c>
      <c r="E97" s="16" t="s">
        <v>38</v>
      </c>
      <c r="F97" s="70">
        <v>100000</v>
      </c>
      <c r="G97" s="77">
        <v>64000</v>
      </c>
      <c r="H97" s="71">
        <f>ROUND(F97/25,0)</f>
        <v>4000</v>
      </c>
      <c r="I97" s="69">
        <f t="shared" si="26"/>
        <v>707</v>
      </c>
      <c r="J97" s="99">
        <f t="shared" si="24"/>
        <v>4707</v>
      </c>
      <c r="K97" s="106">
        <f t="shared" si="25"/>
        <v>60000</v>
      </c>
    </row>
    <row r="98" spans="1:11" ht="15.75">
      <c r="A98" s="14">
        <v>12</v>
      </c>
      <c r="B98" s="14" t="s">
        <v>66</v>
      </c>
      <c r="C98" s="16" t="s">
        <v>68</v>
      </c>
      <c r="D98" s="17">
        <v>196</v>
      </c>
      <c r="E98" s="16" t="s">
        <v>38</v>
      </c>
      <c r="F98" s="70">
        <v>45000</v>
      </c>
      <c r="G98" s="77">
        <v>33750</v>
      </c>
      <c r="H98" s="71">
        <f t="shared" si="23"/>
        <v>1250</v>
      </c>
      <c r="I98" s="69">
        <f t="shared" si="26"/>
        <v>373</v>
      </c>
      <c r="J98" s="99">
        <f t="shared" si="24"/>
        <v>1623</v>
      </c>
      <c r="K98" s="106">
        <f t="shared" si="25"/>
        <v>32500</v>
      </c>
    </row>
    <row r="99" spans="1:11" ht="15.75">
      <c r="A99" s="14">
        <v>13</v>
      </c>
      <c r="B99" s="14" t="s">
        <v>66</v>
      </c>
      <c r="C99" s="16" t="s">
        <v>189</v>
      </c>
      <c r="D99" s="17">
        <v>313</v>
      </c>
      <c r="E99" s="16" t="s">
        <v>38</v>
      </c>
      <c r="F99" s="70">
        <v>195000</v>
      </c>
      <c r="G99" s="77">
        <v>167915</v>
      </c>
      <c r="H99" s="71">
        <f t="shared" si="23"/>
        <v>5417</v>
      </c>
      <c r="I99" s="69">
        <f t="shared" si="26"/>
        <v>1854</v>
      </c>
      <c r="J99" s="99">
        <f t="shared" si="24"/>
        <v>7271</v>
      </c>
      <c r="K99" s="106">
        <f t="shared" si="25"/>
        <v>162498</v>
      </c>
    </row>
    <row r="100" spans="1:11" ht="15.75">
      <c r="A100" s="14">
        <v>14</v>
      </c>
      <c r="B100" s="14" t="s">
        <v>100</v>
      </c>
      <c r="C100" s="16" t="s">
        <v>101</v>
      </c>
      <c r="D100" s="17">
        <v>214</v>
      </c>
      <c r="E100" s="16" t="s">
        <v>38</v>
      </c>
      <c r="F100" s="70">
        <v>100000</v>
      </c>
      <c r="G100" s="77">
        <v>77776</v>
      </c>
      <c r="H100" s="71">
        <f t="shared" si="23"/>
        <v>2778</v>
      </c>
      <c r="I100" s="69">
        <f t="shared" si="26"/>
        <v>859</v>
      </c>
      <c r="J100" s="99">
        <f t="shared" si="24"/>
        <v>3637</v>
      </c>
      <c r="K100" s="106">
        <f t="shared" si="25"/>
        <v>74998</v>
      </c>
    </row>
    <row r="101" spans="1:11" ht="16.5">
      <c r="A101" s="27"/>
      <c r="B101" s="13" t="s">
        <v>4</v>
      </c>
      <c r="C101" s="20"/>
      <c r="D101" s="20"/>
      <c r="E101" s="20"/>
      <c r="F101" s="72">
        <f t="shared" ref="F101:K101" si="27">SUM(F87:F100)</f>
        <v>1570000</v>
      </c>
      <c r="G101" s="72">
        <f t="shared" si="27"/>
        <v>1282641</v>
      </c>
      <c r="H101" s="72">
        <f t="shared" si="27"/>
        <v>44993</v>
      </c>
      <c r="I101" s="72">
        <f t="shared" si="27"/>
        <v>14164</v>
      </c>
      <c r="J101" s="100">
        <f t="shared" si="27"/>
        <v>59157</v>
      </c>
      <c r="K101" s="100">
        <f t="shared" si="27"/>
        <v>1237648</v>
      </c>
    </row>
    <row r="102" spans="1:11" ht="16.5">
      <c r="A102" s="37"/>
      <c r="B102" s="29"/>
      <c r="C102" s="30"/>
      <c r="D102" s="30"/>
      <c r="E102" s="30"/>
      <c r="F102" s="78"/>
      <c r="G102" s="79"/>
      <c r="H102" s="74"/>
      <c r="I102" s="80"/>
      <c r="J102" s="74"/>
      <c r="K102" s="55"/>
    </row>
    <row r="103" spans="1:11" ht="16.5">
      <c r="A103" s="37"/>
      <c r="B103" s="29"/>
      <c r="C103" s="30"/>
      <c r="D103" s="30"/>
      <c r="E103" s="30"/>
      <c r="F103" s="78"/>
      <c r="G103" s="79"/>
      <c r="H103" s="74"/>
      <c r="I103" s="80"/>
      <c r="J103" s="74"/>
      <c r="K103" s="55"/>
    </row>
    <row r="104" spans="1:11" ht="16.5">
      <c r="A104" s="37"/>
      <c r="B104" s="29" t="s">
        <v>18</v>
      </c>
      <c r="C104" s="30"/>
      <c r="D104" s="30"/>
      <c r="E104" s="30"/>
      <c r="F104" s="78"/>
      <c r="G104" s="79"/>
      <c r="H104" s="76"/>
      <c r="I104" s="80"/>
      <c r="J104" s="76"/>
      <c r="K104" s="55"/>
    </row>
    <row r="105" spans="1:11" ht="15.75">
      <c r="A105" s="27">
        <v>1</v>
      </c>
      <c r="B105" s="14" t="s">
        <v>19</v>
      </c>
      <c r="C105" s="16" t="s">
        <v>60</v>
      </c>
      <c r="D105" s="17">
        <v>153</v>
      </c>
      <c r="E105" s="16" t="s">
        <v>38</v>
      </c>
      <c r="F105" s="77">
        <v>55000</v>
      </c>
      <c r="G105" s="77">
        <v>24750</v>
      </c>
      <c r="H105" s="71">
        <f>ROUND(F105/20,0)</f>
        <v>2750</v>
      </c>
      <c r="I105" s="69">
        <f>ROUND(G105*13%*31/365,0)</f>
        <v>273</v>
      </c>
      <c r="J105" s="99">
        <f t="shared" ref="J105:J112" si="28">SUM(H105:I105)</f>
        <v>3023</v>
      </c>
      <c r="K105" s="106">
        <f t="shared" ref="K105:K112" si="29">G105-H105</f>
        <v>22000</v>
      </c>
    </row>
    <row r="106" spans="1:11" ht="15.75">
      <c r="A106" s="27">
        <v>2</v>
      </c>
      <c r="B106" s="14" t="s">
        <v>19</v>
      </c>
      <c r="C106" s="16" t="s">
        <v>54</v>
      </c>
      <c r="D106" s="17">
        <v>154</v>
      </c>
      <c r="E106" s="16" t="s">
        <v>38</v>
      </c>
      <c r="F106" s="77">
        <v>85000</v>
      </c>
      <c r="G106" s="77">
        <v>42496</v>
      </c>
      <c r="H106" s="71">
        <f>ROUND(F106/22,0)</f>
        <v>3864</v>
      </c>
      <c r="I106" s="69">
        <f t="shared" ref="I106:I112" si="30">ROUND(G106*13%*31/365,0)</f>
        <v>469</v>
      </c>
      <c r="J106" s="99">
        <f t="shared" si="28"/>
        <v>4333</v>
      </c>
      <c r="K106" s="106">
        <f t="shared" si="29"/>
        <v>38632</v>
      </c>
    </row>
    <row r="107" spans="1:11" ht="15.75">
      <c r="A107" s="27">
        <v>3</v>
      </c>
      <c r="B107" s="14" t="s">
        <v>18</v>
      </c>
      <c r="C107" s="16" t="s">
        <v>192</v>
      </c>
      <c r="D107" s="17">
        <v>315</v>
      </c>
      <c r="E107" s="16" t="s">
        <v>38</v>
      </c>
      <c r="F107" s="77">
        <v>100000</v>
      </c>
      <c r="G107" s="77">
        <v>86110</v>
      </c>
      <c r="H107" s="71">
        <f>ROUND(F107/36,0)</f>
        <v>2778</v>
      </c>
      <c r="I107" s="69">
        <f t="shared" si="30"/>
        <v>951</v>
      </c>
      <c r="J107" s="99">
        <f t="shared" si="28"/>
        <v>3729</v>
      </c>
      <c r="K107" s="106">
        <f t="shared" si="29"/>
        <v>83332</v>
      </c>
    </row>
    <row r="108" spans="1:11" ht="15.75">
      <c r="A108" s="27">
        <v>4</v>
      </c>
      <c r="B108" s="14" t="s">
        <v>18</v>
      </c>
      <c r="C108" s="16" t="s">
        <v>193</v>
      </c>
      <c r="D108" s="17">
        <v>316</v>
      </c>
      <c r="E108" s="16" t="s">
        <v>38</v>
      </c>
      <c r="F108" s="77">
        <v>65000</v>
      </c>
      <c r="G108" s="77">
        <v>55970</v>
      </c>
      <c r="H108" s="71">
        <f>ROUND(F108/36,0)</f>
        <v>1806</v>
      </c>
      <c r="I108" s="69">
        <f t="shared" si="30"/>
        <v>618</v>
      </c>
      <c r="J108" s="99">
        <f t="shared" si="28"/>
        <v>2424</v>
      </c>
      <c r="K108" s="106">
        <f t="shared" si="29"/>
        <v>54164</v>
      </c>
    </row>
    <row r="109" spans="1:11" ht="15.75">
      <c r="A109" s="27">
        <v>5</v>
      </c>
      <c r="B109" s="14" t="s">
        <v>222</v>
      </c>
      <c r="C109" s="16" t="s">
        <v>223</v>
      </c>
      <c r="D109" s="17">
        <v>350</v>
      </c>
      <c r="E109" s="16" t="s">
        <v>38</v>
      </c>
      <c r="F109" s="77">
        <v>90000</v>
      </c>
      <c r="G109" s="77">
        <v>85000</v>
      </c>
      <c r="H109" s="71">
        <f>ROUND(F109/36,0)</f>
        <v>2500</v>
      </c>
      <c r="I109" s="69">
        <f t="shared" si="30"/>
        <v>938</v>
      </c>
      <c r="J109" s="99">
        <f t="shared" si="28"/>
        <v>3438</v>
      </c>
      <c r="K109" s="106">
        <f t="shared" si="29"/>
        <v>82500</v>
      </c>
    </row>
    <row r="110" spans="1:11" ht="15.75">
      <c r="A110" s="27">
        <v>6</v>
      </c>
      <c r="B110" s="14" t="s">
        <v>71</v>
      </c>
      <c r="C110" s="16" t="s">
        <v>196</v>
      </c>
      <c r="D110" s="17">
        <v>318</v>
      </c>
      <c r="E110" s="16" t="s">
        <v>38</v>
      </c>
      <c r="F110" s="77">
        <v>40000</v>
      </c>
      <c r="G110" s="77">
        <v>32310</v>
      </c>
      <c r="H110" s="71">
        <f>ROUND(F110/26,0)</f>
        <v>1538</v>
      </c>
      <c r="I110" s="69">
        <f t="shared" si="30"/>
        <v>357</v>
      </c>
      <c r="J110" s="99">
        <f t="shared" si="28"/>
        <v>1895</v>
      </c>
      <c r="K110" s="106">
        <f t="shared" si="29"/>
        <v>30772</v>
      </c>
    </row>
    <row r="111" spans="1:11" ht="15.75">
      <c r="A111" s="27">
        <v>7</v>
      </c>
      <c r="B111" s="14" t="s">
        <v>71</v>
      </c>
      <c r="C111" s="16" t="s">
        <v>72</v>
      </c>
      <c r="D111" s="17">
        <v>197</v>
      </c>
      <c r="E111" s="16" t="s">
        <v>38</v>
      </c>
      <c r="F111" s="77">
        <v>90000</v>
      </c>
      <c r="G111" s="77">
        <v>25369</v>
      </c>
      <c r="H111" s="71">
        <v>976</v>
      </c>
      <c r="I111" s="69">
        <f t="shared" si="30"/>
        <v>280</v>
      </c>
      <c r="J111" s="99">
        <f t="shared" si="28"/>
        <v>1256</v>
      </c>
      <c r="K111" s="106">
        <f t="shared" si="29"/>
        <v>24393</v>
      </c>
    </row>
    <row r="112" spans="1:11" ht="15.75">
      <c r="A112" s="27">
        <v>8</v>
      </c>
      <c r="B112" s="14" t="s">
        <v>71</v>
      </c>
      <c r="C112" s="16" t="s">
        <v>172</v>
      </c>
      <c r="D112" s="17">
        <v>297</v>
      </c>
      <c r="E112" s="16" t="s">
        <v>38</v>
      </c>
      <c r="F112" s="77">
        <v>90000</v>
      </c>
      <c r="G112" s="77">
        <v>72690</v>
      </c>
      <c r="H112" s="71">
        <f>ROUND(F112/26,0)</f>
        <v>3462</v>
      </c>
      <c r="I112" s="69">
        <f t="shared" si="30"/>
        <v>803</v>
      </c>
      <c r="J112" s="99">
        <f t="shared" si="28"/>
        <v>4265</v>
      </c>
      <c r="K112" s="106">
        <f t="shared" si="29"/>
        <v>69228</v>
      </c>
    </row>
    <row r="113" spans="1:11" ht="16.5">
      <c r="A113" s="14"/>
      <c r="B113" s="13" t="s">
        <v>4</v>
      </c>
      <c r="C113" s="20"/>
      <c r="D113" s="20"/>
      <c r="E113" s="20"/>
      <c r="F113" s="72">
        <f t="shared" ref="F113:K113" si="31">SUM(F105:F112)</f>
        <v>615000</v>
      </c>
      <c r="G113" s="72">
        <f t="shared" si="31"/>
        <v>424695</v>
      </c>
      <c r="H113" s="72">
        <f t="shared" si="31"/>
        <v>19674</v>
      </c>
      <c r="I113" s="72">
        <f t="shared" si="31"/>
        <v>4689</v>
      </c>
      <c r="J113" s="100">
        <f t="shared" si="31"/>
        <v>24363</v>
      </c>
      <c r="K113" s="100">
        <f t="shared" si="31"/>
        <v>405021</v>
      </c>
    </row>
    <row r="114" spans="1:11" ht="16.5">
      <c r="A114" s="34"/>
      <c r="B114" s="29"/>
      <c r="C114" s="30"/>
      <c r="D114" s="30"/>
      <c r="E114" s="30"/>
      <c r="F114" s="78"/>
      <c r="G114" s="79"/>
      <c r="H114" s="74"/>
      <c r="I114" s="80"/>
      <c r="J114" s="74"/>
      <c r="K114" s="55"/>
    </row>
    <row r="115" spans="1:11" ht="16.5">
      <c r="A115" s="34"/>
      <c r="B115" s="29"/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6.5">
      <c r="A116" s="34"/>
      <c r="B116" s="29" t="s">
        <v>79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1" ht="15.75">
      <c r="A117" s="14">
        <v>1</v>
      </c>
      <c r="B117" s="14" t="s">
        <v>79</v>
      </c>
      <c r="C117" s="16" t="s">
        <v>80</v>
      </c>
      <c r="D117" s="52">
        <v>191</v>
      </c>
      <c r="E117" s="16" t="s">
        <v>78</v>
      </c>
      <c r="F117" s="85">
        <v>100000</v>
      </c>
      <c r="G117" s="77">
        <v>73531</v>
      </c>
      <c r="H117" s="71">
        <f>ROUND(F117/34,0)</f>
        <v>2941</v>
      </c>
      <c r="I117" s="69">
        <f>ROUND(G117*13%*31/365,0)</f>
        <v>812</v>
      </c>
      <c r="J117" s="99">
        <f t="shared" ref="J117:J127" si="32">SUM(H117:I117)</f>
        <v>3753</v>
      </c>
      <c r="K117" s="106">
        <f t="shared" ref="K117:K127" si="33">G117-H117</f>
        <v>70590</v>
      </c>
    </row>
    <row r="118" spans="1:11" ht="15.75">
      <c r="A118" s="14">
        <v>2</v>
      </c>
      <c r="B118" s="14" t="s">
        <v>79</v>
      </c>
      <c r="C118" s="16" t="s">
        <v>240</v>
      </c>
      <c r="D118" s="52">
        <v>361</v>
      </c>
      <c r="E118" s="16" t="s">
        <v>78</v>
      </c>
      <c r="F118" s="85">
        <v>100000</v>
      </c>
      <c r="G118" s="77">
        <v>97059</v>
      </c>
      <c r="H118" s="71">
        <f>ROUND(F118/34,0)</f>
        <v>2941</v>
      </c>
      <c r="I118" s="69">
        <f t="shared" ref="I118:I127" si="34">ROUND(G118*13%*31/365,0)</f>
        <v>1072</v>
      </c>
      <c r="J118" s="99">
        <f t="shared" si="32"/>
        <v>4013</v>
      </c>
      <c r="K118" s="106">
        <f t="shared" si="33"/>
        <v>94118</v>
      </c>
    </row>
    <row r="119" spans="1:11" ht="15.75">
      <c r="A119" s="14">
        <v>3</v>
      </c>
      <c r="B119" s="14" t="s">
        <v>79</v>
      </c>
      <c r="C119" s="16" t="s">
        <v>104</v>
      </c>
      <c r="D119" s="52">
        <v>216</v>
      </c>
      <c r="E119" s="16" t="s">
        <v>78</v>
      </c>
      <c r="F119" s="85">
        <v>75000</v>
      </c>
      <c r="G119" s="77">
        <v>58336</v>
      </c>
      <c r="H119" s="71">
        <f>ROUND(F119/36,0)</f>
        <v>2083</v>
      </c>
      <c r="I119" s="69">
        <f t="shared" si="34"/>
        <v>644</v>
      </c>
      <c r="J119" s="99">
        <f t="shared" si="32"/>
        <v>2727</v>
      </c>
      <c r="K119" s="106">
        <f t="shared" si="33"/>
        <v>56253</v>
      </c>
    </row>
    <row r="120" spans="1:11" ht="15.75">
      <c r="A120" s="14">
        <v>4</v>
      </c>
      <c r="B120" s="14" t="s">
        <v>79</v>
      </c>
      <c r="C120" s="16" t="s">
        <v>124</v>
      </c>
      <c r="D120" s="52">
        <v>246</v>
      </c>
      <c r="E120" s="16" t="s">
        <v>78</v>
      </c>
      <c r="F120" s="85">
        <v>75000</v>
      </c>
      <c r="G120" s="77">
        <v>60419</v>
      </c>
      <c r="H120" s="71">
        <f>ROUND(F120/36,0)</f>
        <v>2083</v>
      </c>
      <c r="I120" s="69">
        <f t="shared" si="34"/>
        <v>667</v>
      </c>
      <c r="J120" s="99">
        <f t="shared" si="32"/>
        <v>2750</v>
      </c>
      <c r="K120" s="106">
        <f t="shared" si="33"/>
        <v>58336</v>
      </c>
    </row>
    <row r="121" spans="1:11" ht="15.75">
      <c r="A121" s="14">
        <v>5</v>
      </c>
      <c r="B121" s="14" t="s">
        <v>79</v>
      </c>
      <c r="C121" s="16" t="s">
        <v>135</v>
      </c>
      <c r="D121" s="52">
        <v>202</v>
      </c>
      <c r="E121" s="16" t="s">
        <v>78</v>
      </c>
      <c r="F121" s="85">
        <v>50000</v>
      </c>
      <c r="G121" s="70">
        <v>30000</v>
      </c>
      <c r="H121" s="71">
        <f>ROUND(F121/20,0)</f>
        <v>2500</v>
      </c>
      <c r="I121" s="69">
        <f>ROUND(G121*13%*31/365,0)</f>
        <v>331</v>
      </c>
      <c r="J121" s="102">
        <f t="shared" si="32"/>
        <v>2831</v>
      </c>
      <c r="K121" s="106">
        <f t="shared" si="33"/>
        <v>27500</v>
      </c>
    </row>
    <row r="122" spans="1:11" ht="15.75">
      <c r="A122" s="14">
        <v>6</v>
      </c>
      <c r="B122" s="14" t="s">
        <v>103</v>
      </c>
      <c r="C122" s="16" t="s">
        <v>107</v>
      </c>
      <c r="D122" s="52">
        <v>217</v>
      </c>
      <c r="E122" s="16" t="s">
        <v>78</v>
      </c>
      <c r="F122" s="85">
        <v>100000</v>
      </c>
      <c r="G122" s="77">
        <v>74237</v>
      </c>
      <c r="H122" s="71">
        <f>ROUND(F122/36,0)</f>
        <v>2778</v>
      </c>
      <c r="I122" s="69">
        <f t="shared" si="34"/>
        <v>820</v>
      </c>
      <c r="J122" s="99">
        <f t="shared" si="32"/>
        <v>3598</v>
      </c>
      <c r="K122" s="106">
        <f t="shared" si="33"/>
        <v>71459</v>
      </c>
    </row>
    <row r="123" spans="1:11" ht="15.75">
      <c r="A123" s="14">
        <v>7</v>
      </c>
      <c r="B123" s="14" t="s">
        <v>103</v>
      </c>
      <c r="C123" s="16" t="s">
        <v>105</v>
      </c>
      <c r="D123" s="52">
        <v>218</v>
      </c>
      <c r="E123" s="16" t="s">
        <v>78</v>
      </c>
      <c r="F123" s="85">
        <v>100000</v>
      </c>
      <c r="G123" s="77">
        <v>74237</v>
      </c>
      <c r="H123" s="71">
        <f t="shared" ref="H123:H127" si="35">ROUND(F123/36,0)</f>
        <v>2778</v>
      </c>
      <c r="I123" s="69">
        <f t="shared" si="34"/>
        <v>820</v>
      </c>
      <c r="J123" s="99">
        <f t="shared" si="32"/>
        <v>3598</v>
      </c>
      <c r="K123" s="106">
        <f t="shared" si="33"/>
        <v>71459</v>
      </c>
    </row>
    <row r="124" spans="1:11" ht="15.75">
      <c r="A124" s="14">
        <v>8</v>
      </c>
      <c r="B124" s="14" t="s">
        <v>224</v>
      </c>
      <c r="C124" s="16" t="s">
        <v>225</v>
      </c>
      <c r="D124" s="52">
        <v>351</v>
      </c>
      <c r="E124" s="16" t="s">
        <v>78</v>
      </c>
      <c r="F124" s="85">
        <v>140000</v>
      </c>
      <c r="G124" s="77">
        <v>132222</v>
      </c>
      <c r="H124" s="71">
        <f t="shared" si="35"/>
        <v>3889</v>
      </c>
      <c r="I124" s="69">
        <f t="shared" si="34"/>
        <v>1460</v>
      </c>
      <c r="J124" s="99">
        <f t="shared" si="32"/>
        <v>5349</v>
      </c>
      <c r="K124" s="106">
        <f t="shared" si="33"/>
        <v>128333</v>
      </c>
    </row>
    <row r="125" spans="1:11" ht="15.75">
      <c r="A125" s="14">
        <v>9</v>
      </c>
      <c r="B125" s="14" t="s">
        <v>146</v>
      </c>
      <c r="C125" s="16" t="s">
        <v>147</v>
      </c>
      <c r="D125" s="52">
        <v>261</v>
      </c>
      <c r="E125" s="16" t="s">
        <v>78</v>
      </c>
      <c r="F125" s="85">
        <v>135000</v>
      </c>
      <c r="G125" s="77">
        <v>112500</v>
      </c>
      <c r="H125" s="71">
        <f t="shared" si="35"/>
        <v>3750</v>
      </c>
      <c r="I125" s="69">
        <f t="shared" si="34"/>
        <v>1242</v>
      </c>
      <c r="J125" s="99">
        <f t="shared" si="32"/>
        <v>4992</v>
      </c>
      <c r="K125" s="106">
        <f t="shared" si="33"/>
        <v>108750</v>
      </c>
    </row>
    <row r="126" spans="1:11" ht="15.75">
      <c r="A126" s="14">
        <v>10</v>
      </c>
      <c r="B126" s="14" t="s">
        <v>132</v>
      </c>
      <c r="C126" s="16" t="s">
        <v>133</v>
      </c>
      <c r="D126" s="52">
        <v>250</v>
      </c>
      <c r="E126" s="16" t="s">
        <v>78</v>
      </c>
      <c r="F126" s="85">
        <v>125000</v>
      </c>
      <c r="G126" s="77">
        <v>100696</v>
      </c>
      <c r="H126" s="71">
        <f t="shared" si="35"/>
        <v>3472</v>
      </c>
      <c r="I126" s="69">
        <f t="shared" si="34"/>
        <v>1112</v>
      </c>
      <c r="J126" s="99">
        <f t="shared" si="32"/>
        <v>4584</v>
      </c>
      <c r="K126" s="106">
        <f t="shared" si="33"/>
        <v>97224</v>
      </c>
    </row>
    <row r="127" spans="1:11" ht="15.75">
      <c r="A127" s="14">
        <v>11</v>
      </c>
      <c r="B127" s="14" t="s">
        <v>132</v>
      </c>
      <c r="C127" s="16" t="s">
        <v>139</v>
      </c>
      <c r="D127" s="52">
        <v>254</v>
      </c>
      <c r="E127" s="16" t="s">
        <v>78</v>
      </c>
      <c r="F127" s="85">
        <v>140000</v>
      </c>
      <c r="G127" s="77">
        <v>112777</v>
      </c>
      <c r="H127" s="71">
        <f t="shared" si="35"/>
        <v>3889</v>
      </c>
      <c r="I127" s="69">
        <f t="shared" si="34"/>
        <v>1245</v>
      </c>
      <c r="J127" s="99">
        <f t="shared" si="32"/>
        <v>5134</v>
      </c>
      <c r="K127" s="106">
        <f t="shared" si="33"/>
        <v>108888</v>
      </c>
    </row>
    <row r="128" spans="1:11" ht="16.5">
      <c r="A128" s="14"/>
      <c r="B128" s="13" t="s">
        <v>4</v>
      </c>
      <c r="C128" s="20"/>
      <c r="D128" s="46"/>
      <c r="E128" s="20"/>
      <c r="F128" s="72">
        <f t="shared" ref="F128:K128" si="36">SUM(F117:F127)</f>
        <v>1140000</v>
      </c>
      <c r="G128" s="72">
        <f t="shared" si="36"/>
        <v>926014</v>
      </c>
      <c r="H128" s="72">
        <f t="shared" si="36"/>
        <v>33104</v>
      </c>
      <c r="I128" s="72">
        <f t="shared" si="36"/>
        <v>10225</v>
      </c>
      <c r="J128" s="100">
        <f t="shared" si="36"/>
        <v>43329</v>
      </c>
      <c r="K128" s="100">
        <f t="shared" si="36"/>
        <v>892910</v>
      </c>
    </row>
    <row r="129" spans="1:11" ht="16.5">
      <c r="A129" s="34"/>
      <c r="B129" s="29"/>
      <c r="C129" s="30"/>
      <c r="D129" s="48"/>
      <c r="E129" s="30"/>
      <c r="F129" s="74"/>
      <c r="G129" s="74"/>
      <c r="H129" s="74"/>
      <c r="I129" s="74"/>
      <c r="J129" s="74"/>
      <c r="K129" s="55"/>
    </row>
    <row r="130" spans="1:11" ht="16.5">
      <c r="A130" s="34"/>
      <c r="B130" s="29"/>
      <c r="C130" s="30"/>
      <c r="D130" s="48"/>
      <c r="E130" s="30"/>
      <c r="F130" s="74"/>
      <c r="G130" s="74"/>
      <c r="H130" s="74"/>
      <c r="I130" s="74"/>
      <c r="J130" s="74"/>
      <c r="K130" s="55"/>
    </row>
    <row r="131" spans="1:11" ht="16.5">
      <c r="A131" s="34"/>
      <c r="B131" s="29"/>
      <c r="C131" s="30"/>
      <c r="D131" s="48"/>
      <c r="E131" s="30"/>
      <c r="F131" s="74"/>
      <c r="G131" s="74"/>
      <c r="H131" s="74"/>
      <c r="I131" s="74"/>
      <c r="J131" s="74"/>
      <c r="K131" s="55"/>
    </row>
    <row r="132" spans="1:11" ht="16.5">
      <c r="A132" s="34"/>
      <c r="B132" s="29"/>
      <c r="C132" s="30"/>
      <c r="D132" s="48"/>
      <c r="E132" s="30"/>
      <c r="F132" s="74"/>
      <c r="G132" s="74"/>
      <c r="H132" s="74"/>
      <c r="I132" s="74"/>
      <c r="J132" s="74"/>
      <c r="K132" s="55"/>
    </row>
    <row r="133" spans="1:11" ht="16.5">
      <c r="A133" s="34"/>
      <c r="B133" s="29" t="s">
        <v>75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1" ht="15.75">
      <c r="A134" s="14">
        <v>1</v>
      </c>
      <c r="B134" s="14" t="s">
        <v>76</v>
      </c>
      <c r="C134" s="16" t="s">
        <v>77</v>
      </c>
      <c r="D134" s="52">
        <v>190</v>
      </c>
      <c r="E134" s="16" t="s">
        <v>78</v>
      </c>
      <c r="F134" s="85">
        <v>90000</v>
      </c>
      <c r="G134" s="77">
        <v>67500</v>
      </c>
      <c r="H134" s="71">
        <f>ROUND(F134/36,0)</f>
        <v>2500</v>
      </c>
      <c r="I134" s="69">
        <f t="shared" ref="I134:I135" si="37">ROUND(G134*13%*31/365,0)</f>
        <v>745</v>
      </c>
      <c r="J134" s="99">
        <f>SUM(H134:I134)</f>
        <v>3245</v>
      </c>
      <c r="K134" s="106">
        <f t="shared" ref="K134:K135" si="38">G134-H134</f>
        <v>65000</v>
      </c>
    </row>
    <row r="135" spans="1:11" ht="15.75">
      <c r="A135" s="14">
        <v>2</v>
      </c>
      <c r="B135" s="14" t="s">
        <v>76</v>
      </c>
      <c r="C135" s="16" t="s">
        <v>102</v>
      </c>
      <c r="D135" s="52">
        <v>215</v>
      </c>
      <c r="E135" s="16" t="s">
        <v>78</v>
      </c>
      <c r="F135" s="85">
        <v>75000</v>
      </c>
      <c r="G135" s="77">
        <v>58336</v>
      </c>
      <c r="H135" s="71">
        <f>ROUND(F135/36,0)</f>
        <v>2083</v>
      </c>
      <c r="I135" s="69">
        <f t="shared" si="37"/>
        <v>644</v>
      </c>
      <c r="J135" s="99">
        <f>SUM(H135:I135)</f>
        <v>2727</v>
      </c>
      <c r="K135" s="106">
        <f t="shared" si="38"/>
        <v>56253</v>
      </c>
    </row>
    <row r="136" spans="1:11" ht="16.5">
      <c r="A136" s="14"/>
      <c r="B136" s="13" t="s">
        <v>4</v>
      </c>
      <c r="C136" s="20"/>
      <c r="D136" s="46"/>
      <c r="E136" s="20"/>
      <c r="F136" s="72">
        <f t="shared" ref="F136:K136" si="39">SUM(F134:F135)</f>
        <v>165000</v>
      </c>
      <c r="G136" s="72">
        <f t="shared" si="39"/>
        <v>125836</v>
      </c>
      <c r="H136" s="72">
        <f t="shared" si="39"/>
        <v>4583</v>
      </c>
      <c r="I136" s="72">
        <f t="shared" si="39"/>
        <v>1389</v>
      </c>
      <c r="J136" s="100">
        <f t="shared" si="39"/>
        <v>5972</v>
      </c>
      <c r="K136" s="100">
        <f t="shared" si="39"/>
        <v>121253</v>
      </c>
    </row>
    <row r="137" spans="1:11" ht="16.5">
      <c r="A137" s="34"/>
      <c r="B137" s="29"/>
      <c r="C137" s="30"/>
      <c r="D137" s="48"/>
      <c r="E137" s="30"/>
      <c r="F137" s="74"/>
      <c r="G137" s="74"/>
      <c r="H137" s="74"/>
      <c r="I137" s="74"/>
      <c r="J137" s="74"/>
      <c r="K137" s="55"/>
    </row>
    <row r="138" spans="1:11" ht="16.5">
      <c r="A138" s="34"/>
      <c r="B138" s="29"/>
      <c r="C138" s="30"/>
      <c r="D138" s="48"/>
      <c r="E138" s="30"/>
      <c r="F138" s="74"/>
      <c r="G138" s="74"/>
      <c r="H138" s="74"/>
      <c r="I138" s="74"/>
      <c r="J138" s="74"/>
      <c r="K138" s="55"/>
    </row>
    <row r="139" spans="1:11" ht="16.5">
      <c r="A139" s="34"/>
      <c r="B139" s="29"/>
      <c r="C139" s="30"/>
      <c r="D139" s="48"/>
      <c r="E139" s="30"/>
      <c r="F139" s="86"/>
      <c r="G139" s="79"/>
      <c r="H139" s="74"/>
      <c r="I139" s="80"/>
      <c r="J139" s="74"/>
      <c r="K139" s="55"/>
    </row>
    <row r="140" spans="1:11" ht="16.5">
      <c r="A140" s="34"/>
      <c r="B140" s="29" t="s">
        <v>81</v>
      </c>
      <c r="C140" s="30"/>
      <c r="D140" s="48"/>
      <c r="E140" s="30"/>
      <c r="F140" s="86"/>
      <c r="G140" s="79"/>
      <c r="H140" s="74"/>
      <c r="I140" s="80"/>
      <c r="J140" s="74"/>
      <c r="K140" s="55"/>
    </row>
    <row r="141" spans="1:11" ht="15.75">
      <c r="A141" s="14">
        <v>1</v>
      </c>
      <c r="B141" s="14" t="s">
        <v>81</v>
      </c>
      <c r="C141" s="16" t="s">
        <v>82</v>
      </c>
      <c r="D141" s="52">
        <v>192</v>
      </c>
      <c r="E141" s="16" t="s">
        <v>78</v>
      </c>
      <c r="F141" s="85">
        <v>200000</v>
      </c>
      <c r="G141" s="77">
        <v>149996</v>
      </c>
      <c r="H141" s="71">
        <f t="shared" ref="H141" si="40">ROUND(F141/36,0)</f>
        <v>5556</v>
      </c>
      <c r="I141" s="69">
        <f t="shared" ref="I141" si="41">ROUND(G141*13%*31/365,0)</f>
        <v>1656</v>
      </c>
      <c r="J141" s="99">
        <f>SUM(H141:I141)</f>
        <v>7212</v>
      </c>
      <c r="K141" s="106">
        <f>G141-H141</f>
        <v>144440</v>
      </c>
    </row>
    <row r="142" spans="1:11" ht="16.5">
      <c r="A142" s="14"/>
      <c r="B142" s="13" t="s">
        <v>4</v>
      </c>
      <c r="C142" s="20"/>
      <c r="D142" s="46"/>
      <c r="E142" s="20"/>
      <c r="F142" s="72">
        <f t="shared" ref="F142:K142" si="42">SUM(F141)</f>
        <v>200000</v>
      </c>
      <c r="G142" s="72">
        <f t="shared" si="42"/>
        <v>149996</v>
      </c>
      <c r="H142" s="72">
        <f t="shared" si="42"/>
        <v>5556</v>
      </c>
      <c r="I142" s="72">
        <f t="shared" si="42"/>
        <v>1656</v>
      </c>
      <c r="J142" s="100">
        <f t="shared" si="42"/>
        <v>7212</v>
      </c>
      <c r="K142" s="100">
        <f t="shared" si="42"/>
        <v>144440</v>
      </c>
    </row>
    <row r="143" spans="1:11" ht="16.5">
      <c r="A143" s="34"/>
      <c r="B143" s="29"/>
      <c r="C143" s="30"/>
      <c r="D143" s="48"/>
      <c r="E143" s="30"/>
      <c r="F143" s="74"/>
      <c r="G143" s="74"/>
      <c r="H143" s="74"/>
      <c r="I143" s="74"/>
      <c r="J143" s="74"/>
      <c r="K143" s="55"/>
    </row>
    <row r="144" spans="1:11" ht="16.5">
      <c r="A144" s="34"/>
      <c r="B144" s="29"/>
      <c r="C144" s="30"/>
      <c r="D144" s="48"/>
      <c r="E144" s="30"/>
      <c r="F144" s="86"/>
      <c r="G144" s="79"/>
      <c r="H144" s="74"/>
      <c r="I144" s="80"/>
      <c r="J144" s="74"/>
      <c r="K144" s="55"/>
    </row>
    <row r="145" spans="1:11" ht="18" customHeight="1">
      <c r="A145" s="34"/>
      <c r="B145" s="29" t="s">
        <v>83</v>
      </c>
      <c r="C145" s="30"/>
      <c r="D145" s="48"/>
      <c r="E145" s="30"/>
      <c r="F145" s="86"/>
      <c r="G145" s="79"/>
      <c r="H145" s="74"/>
      <c r="I145" s="80"/>
      <c r="J145" s="74"/>
      <c r="K145" s="55"/>
    </row>
    <row r="146" spans="1:11" ht="15.75">
      <c r="A146" s="14">
        <v>1</v>
      </c>
      <c r="B146" s="14" t="s">
        <v>84</v>
      </c>
      <c r="C146" s="16" t="s">
        <v>85</v>
      </c>
      <c r="D146" s="52">
        <v>187</v>
      </c>
      <c r="E146" s="16" t="s">
        <v>78</v>
      </c>
      <c r="F146" s="85">
        <v>60000</v>
      </c>
      <c r="G146" s="77">
        <v>44997</v>
      </c>
      <c r="H146" s="71">
        <f t="shared" ref="H146:H147" si="43">ROUND(F146/36,0)</f>
        <v>1667</v>
      </c>
      <c r="I146" s="69">
        <f t="shared" ref="I146:I147" si="44">ROUND(G146*13%*31/365,0)</f>
        <v>497</v>
      </c>
      <c r="J146" s="99">
        <f>SUM(H146:I146)</f>
        <v>2164</v>
      </c>
      <c r="K146" s="106">
        <f t="shared" ref="K146:K147" si="45">G146-H146</f>
        <v>43330</v>
      </c>
    </row>
    <row r="147" spans="1:11" ht="15.75">
      <c r="A147" s="14"/>
      <c r="B147" s="14" t="s">
        <v>84</v>
      </c>
      <c r="C147" s="16" t="s">
        <v>220</v>
      </c>
      <c r="D147" s="52">
        <v>346</v>
      </c>
      <c r="E147" s="16" t="s">
        <v>78</v>
      </c>
      <c r="F147" s="85">
        <v>60000</v>
      </c>
      <c r="G147" s="77">
        <v>56666</v>
      </c>
      <c r="H147" s="71">
        <f t="shared" si="43"/>
        <v>1667</v>
      </c>
      <c r="I147" s="69">
        <f t="shared" si="44"/>
        <v>626</v>
      </c>
      <c r="J147" s="99">
        <f>SUM(H147:I147)</f>
        <v>2293</v>
      </c>
      <c r="K147" s="106">
        <f t="shared" si="45"/>
        <v>54999</v>
      </c>
    </row>
    <row r="148" spans="1:11" ht="16.5">
      <c r="A148" s="14"/>
      <c r="B148" s="13" t="s">
        <v>4</v>
      </c>
      <c r="C148" s="20"/>
      <c r="D148" s="20"/>
      <c r="E148" s="20"/>
      <c r="F148" s="72">
        <f t="shared" ref="F148:K148" si="46">SUM(F146:F147)</f>
        <v>120000</v>
      </c>
      <c r="G148" s="72">
        <f t="shared" si="46"/>
        <v>101663</v>
      </c>
      <c r="H148" s="72">
        <f t="shared" si="46"/>
        <v>3334</v>
      </c>
      <c r="I148" s="72">
        <f t="shared" si="46"/>
        <v>1123</v>
      </c>
      <c r="J148" s="100">
        <f t="shared" si="46"/>
        <v>4457</v>
      </c>
      <c r="K148" s="100">
        <f t="shared" si="46"/>
        <v>98329</v>
      </c>
    </row>
    <row r="149" spans="1:11" ht="16.5">
      <c r="A149" s="34"/>
      <c r="B149" s="29"/>
      <c r="C149" s="30"/>
      <c r="D149" s="30"/>
      <c r="E149" s="30"/>
      <c r="F149" s="74"/>
      <c r="G149" s="79"/>
      <c r="H149" s="74"/>
      <c r="I149" s="80"/>
      <c r="J149" s="74"/>
      <c r="K149" s="55"/>
    </row>
    <row r="150" spans="1:11" ht="16.5">
      <c r="A150" s="34"/>
      <c r="B150" s="29"/>
      <c r="C150" s="30"/>
      <c r="D150" s="30"/>
      <c r="E150" s="30"/>
      <c r="F150" s="74"/>
      <c r="G150" s="79"/>
      <c r="H150" s="74"/>
      <c r="I150" s="80"/>
      <c r="J150" s="74"/>
      <c r="K150" s="55"/>
    </row>
    <row r="151" spans="1:11" ht="16.5">
      <c r="A151" s="34"/>
      <c r="B151" s="29"/>
      <c r="C151" s="30"/>
      <c r="D151" s="30"/>
      <c r="E151" s="30"/>
      <c r="F151" s="74"/>
      <c r="G151" s="79"/>
      <c r="H151" s="74"/>
      <c r="I151" s="80"/>
      <c r="J151" s="74"/>
      <c r="K151" s="55"/>
    </row>
    <row r="152" spans="1:11" ht="16.5">
      <c r="A152" s="34"/>
      <c r="B152" s="29" t="s">
        <v>109</v>
      </c>
      <c r="C152" s="30"/>
      <c r="D152" s="48"/>
      <c r="E152" s="30"/>
      <c r="F152" s="86"/>
      <c r="G152" s="79"/>
      <c r="H152" s="74"/>
      <c r="I152" s="80"/>
      <c r="J152" s="74"/>
      <c r="K152" s="55"/>
    </row>
    <row r="153" spans="1:11" ht="15.75">
      <c r="A153" s="14">
        <v>1</v>
      </c>
      <c r="B153" s="14" t="s">
        <v>110</v>
      </c>
      <c r="C153" s="16" t="s">
        <v>111</v>
      </c>
      <c r="D153" s="52">
        <v>225</v>
      </c>
      <c r="E153" s="16" t="s">
        <v>78</v>
      </c>
      <c r="F153" s="85">
        <v>86000</v>
      </c>
      <c r="G153" s="77">
        <v>66888</v>
      </c>
      <c r="H153" s="71">
        <f t="shared" ref="H153:H166" si="47">ROUND(F153/36,0)</f>
        <v>2389</v>
      </c>
      <c r="I153" s="69">
        <f t="shared" ref="I153:I166" si="48">ROUND(G153*13%*31/365,0)</f>
        <v>739</v>
      </c>
      <c r="J153" s="99">
        <f t="shared" ref="J153:J167" si="49">SUM(H153:I153)</f>
        <v>3128</v>
      </c>
      <c r="K153" s="106">
        <f t="shared" ref="K153:K167" si="50">G153-H153</f>
        <v>64499</v>
      </c>
    </row>
    <row r="154" spans="1:11" ht="15.75">
      <c r="A154" s="14">
        <v>2</v>
      </c>
      <c r="B154" s="14" t="s">
        <v>110</v>
      </c>
      <c r="C154" s="16" t="s">
        <v>112</v>
      </c>
      <c r="D154" s="52">
        <v>226</v>
      </c>
      <c r="E154" s="16" t="s">
        <v>78</v>
      </c>
      <c r="F154" s="85">
        <v>93000</v>
      </c>
      <c r="G154" s="77">
        <v>72336</v>
      </c>
      <c r="H154" s="71">
        <f t="shared" si="47"/>
        <v>2583</v>
      </c>
      <c r="I154" s="69">
        <f t="shared" si="48"/>
        <v>799</v>
      </c>
      <c r="J154" s="99">
        <f t="shared" si="49"/>
        <v>3382</v>
      </c>
      <c r="K154" s="106">
        <f t="shared" si="50"/>
        <v>69753</v>
      </c>
    </row>
    <row r="155" spans="1:11" ht="15.75">
      <c r="A155" s="14">
        <v>3</v>
      </c>
      <c r="B155" s="14" t="s">
        <v>110</v>
      </c>
      <c r="C155" s="16" t="s">
        <v>113</v>
      </c>
      <c r="D155" s="52">
        <v>227</v>
      </c>
      <c r="E155" s="16" t="s">
        <v>78</v>
      </c>
      <c r="F155" s="85">
        <v>68000</v>
      </c>
      <c r="G155" s="77">
        <v>52888</v>
      </c>
      <c r="H155" s="71">
        <f t="shared" si="47"/>
        <v>1889</v>
      </c>
      <c r="I155" s="69">
        <f t="shared" si="48"/>
        <v>584</v>
      </c>
      <c r="J155" s="99">
        <f t="shared" si="49"/>
        <v>2473</v>
      </c>
      <c r="K155" s="106">
        <f t="shared" si="50"/>
        <v>50999</v>
      </c>
    </row>
    <row r="156" spans="1:11" ht="15.75">
      <c r="A156" s="14">
        <v>4</v>
      </c>
      <c r="B156" s="14" t="s">
        <v>110</v>
      </c>
      <c r="C156" s="16" t="s">
        <v>114</v>
      </c>
      <c r="D156" s="52">
        <v>228</v>
      </c>
      <c r="E156" s="16" t="s">
        <v>78</v>
      </c>
      <c r="F156" s="85">
        <v>55000</v>
      </c>
      <c r="G156" s="77">
        <v>15858</v>
      </c>
      <c r="H156" s="71">
        <v>689</v>
      </c>
      <c r="I156" s="69">
        <f t="shared" si="48"/>
        <v>175</v>
      </c>
      <c r="J156" s="99">
        <f t="shared" si="49"/>
        <v>864</v>
      </c>
      <c r="K156" s="106">
        <f t="shared" si="50"/>
        <v>15169</v>
      </c>
    </row>
    <row r="157" spans="1:11" ht="15.75">
      <c r="A157" s="14">
        <v>5</v>
      </c>
      <c r="B157" s="14" t="s">
        <v>110</v>
      </c>
      <c r="C157" s="16" t="s">
        <v>115</v>
      </c>
      <c r="D157" s="52">
        <v>229</v>
      </c>
      <c r="E157" s="16" t="s">
        <v>78</v>
      </c>
      <c r="F157" s="85">
        <v>141000</v>
      </c>
      <c r="G157" s="77">
        <v>109664</v>
      </c>
      <c r="H157" s="71">
        <f t="shared" si="47"/>
        <v>3917</v>
      </c>
      <c r="I157" s="69">
        <f t="shared" si="48"/>
        <v>1211</v>
      </c>
      <c r="J157" s="99">
        <f t="shared" si="49"/>
        <v>5128</v>
      </c>
      <c r="K157" s="106">
        <f t="shared" si="50"/>
        <v>105747</v>
      </c>
    </row>
    <row r="158" spans="1:11" ht="15.75">
      <c r="A158" s="14">
        <v>6</v>
      </c>
      <c r="B158" s="14" t="s">
        <v>110</v>
      </c>
      <c r="C158" s="16" t="s">
        <v>116</v>
      </c>
      <c r="D158" s="52">
        <v>234</v>
      </c>
      <c r="E158" s="16" t="s">
        <v>78</v>
      </c>
      <c r="F158" s="85">
        <v>160000</v>
      </c>
      <c r="G158" s="77">
        <v>124448</v>
      </c>
      <c r="H158" s="71">
        <f t="shared" si="47"/>
        <v>4444</v>
      </c>
      <c r="I158" s="69">
        <f t="shared" si="48"/>
        <v>1374</v>
      </c>
      <c r="J158" s="99">
        <f t="shared" si="49"/>
        <v>5818</v>
      </c>
      <c r="K158" s="106">
        <f t="shared" si="50"/>
        <v>120004</v>
      </c>
    </row>
    <row r="159" spans="1:11" ht="15.75">
      <c r="A159" s="14">
        <v>7</v>
      </c>
      <c r="B159" s="14" t="s">
        <v>109</v>
      </c>
      <c r="C159" s="16" t="s">
        <v>165</v>
      </c>
      <c r="D159" s="52">
        <v>284</v>
      </c>
      <c r="E159" s="16" t="s">
        <v>78</v>
      </c>
      <c r="F159" s="85">
        <v>130000</v>
      </c>
      <c r="G159" s="77">
        <v>108335</v>
      </c>
      <c r="H159" s="71">
        <f>ROUND(F159/30,0)</f>
        <v>4333</v>
      </c>
      <c r="I159" s="69">
        <f t="shared" si="48"/>
        <v>1196</v>
      </c>
      <c r="J159" s="99">
        <f t="shared" si="49"/>
        <v>5529</v>
      </c>
      <c r="K159" s="106">
        <f t="shared" si="50"/>
        <v>104002</v>
      </c>
    </row>
    <row r="160" spans="1:11" ht="15.75">
      <c r="A160" s="14">
        <v>8</v>
      </c>
      <c r="B160" s="14" t="s">
        <v>109</v>
      </c>
      <c r="C160" s="16" t="s">
        <v>184</v>
      </c>
      <c r="D160" s="52">
        <v>285</v>
      </c>
      <c r="E160" s="16" t="s">
        <v>78</v>
      </c>
      <c r="F160" s="85">
        <v>110000</v>
      </c>
      <c r="G160" s="77">
        <v>94720</v>
      </c>
      <c r="H160" s="71">
        <f t="shared" si="47"/>
        <v>3056</v>
      </c>
      <c r="I160" s="69">
        <f t="shared" si="48"/>
        <v>1046</v>
      </c>
      <c r="J160" s="99">
        <f t="shared" si="49"/>
        <v>4102</v>
      </c>
      <c r="K160" s="106">
        <f t="shared" si="50"/>
        <v>91664</v>
      </c>
    </row>
    <row r="161" spans="1:13" ht="15.75">
      <c r="A161" s="14">
        <v>9</v>
      </c>
      <c r="B161" s="14" t="s">
        <v>109</v>
      </c>
      <c r="C161" s="16" t="s">
        <v>213</v>
      </c>
      <c r="D161" s="52">
        <v>333</v>
      </c>
      <c r="E161" s="16" t="s">
        <v>78</v>
      </c>
      <c r="F161" s="85">
        <v>195000</v>
      </c>
      <c r="G161" s="77">
        <v>177795</v>
      </c>
      <c r="H161" s="71">
        <v>5735</v>
      </c>
      <c r="I161" s="69">
        <f t="shared" si="48"/>
        <v>1963</v>
      </c>
      <c r="J161" s="99">
        <f t="shared" si="49"/>
        <v>7698</v>
      </c>
      <c r="K161" s="106">
        <f t="shared" si="50"/>
        <v>172060</v>
      </c>
      <c r="M161" s="96"/>
    </row>
    <row r="162" spans="1:13" ht="15.75">
      <c r="A162" s="14">
        <v>10</v>
      </c>
      <c r="B162" s="14" t="s">
        <v>109</v>
      </c>
      <c r="C162" s="16" t="s">
        <v>175</v>
      </c>
      <c r="D162" s="52">
        <v>300</v>
      </c>
      <c r="E162" s="16" t="s">
        <v>78</v>
      </c>
      <c r="F162" s="85">
        <v>95000</v>
      </c>
      <c r="G162" s="77">
        <v>81805</v>
      </c>
      <c r="H162" s="71">
        <f t="shared" si="47"/>
        <v>2639</v>
      </c>
      <c r="I162" s="69">
        <f t="shared" si="48"/>
        <v>903</v>
      </c>
      <c r="J162" s="99">
        <f t="shared" si="49"/>
        <v>3542</v>
      </c>
      <c r="K162" s="106">
        <f t="shared" si="50"/>
        <v>79166</v>
      </c>
      <c r="M162" s="96"/>
    </row>
    <row r="163" spans="1:13" ht="15.75">
      <c r="A163" s="14">
        <v>11</v>
      </c>
      <c r="B163" s="14" t="s">
        <v>169</v>
      </c>
      <c r="C163" s="16" t="s">
        <v>170</v>
      </c>
      <c r="D163" s="52">
        <v>294</v>
      </c>
      <c r="E163" s="16" t="s">
        <v>78</v>
      </c>
      <c r="F163" s="85">
        <v>55000</v>
      </c>
      <c r="G163" s="77">
        <v>47360</v>
      </c>
      <c r="H163" s="71">
        <f t="shared" si="47"/>
        <v>1528</v>
      </c>
      <c r="I163" s="69">
        <f t="shared" si="48"/>
        <v>523</v>
      </c>
      <c r="J163" s="99">
        <f t="shared" si="49"/>
        <v>2051</v>
      </c>
      <c r="K163" s="106">
        <f t="shared" si="50"/>
        <v>45832</v>
      </c>
    </row>
    <row r="164" spans="1:13" ht="15.75">
      <c r="A164" s="14">
        <v>12</v>
      </c>
      <c r="B164" s="14" t="s">
        <v>169</v>
      </c>
      <c r="C164" s="16" t="s">
        <v>209</v>
      </c>
      <c r="D164" s="52">
        <v>327</v>
      </c>
      <c r="E164" s="16" t="s">
        <v>78</v>
      </c>
      <c r="F164" s="85">
        <v>90000</v>
      </c>
      <c r="G164" s="77">
        <v>80000</v>
      </c>
      <c r="H164" s="71">
        <f t="shared" si="47"/>
        <v>2500</v>
      </c>
      <c r="I164" s="69">
        <f t="shared" si="48"/>
        <v>883</v>
      </c>
      <c r="J164" s="99">
        <f t="shared" si="49"/>
        <v>3383</v>
      </c>
      <c r="K164" s="106">
        <f t="shared" si="50"/>
        <v>77500</v>
      </c>
    </row>
    <row r="165" spans="1:13" ht="15.75">
      <c r="A165" s="14">
        <v>13</v>
      </c>
      <c r="B165" s="14" t="s">
        <v>169</v>
      </c>
      <c r="C165" s="16" t="s">
        <v>208</v>
      </c>
      <c r="D165" s="52">
        <v>326</v>
      </c>
      <c r="E165" s="16" t="s">
        <v>78</v>
      </c>
      <c r="F165" s="85">
        <v>135000</v>
      </c>
      <c r="G165" s="77">
        <v>120000</v>
      </c>
      <c r="H165" s="71">
        <f t="shared" si="47"/>
        <v>3750</v>
      </c>
      <c r="I165" s="69">
        <f t="shared" si="48"/>
        <v>1325</v>
      </c>
      <c r="J165" s="99">
        <f t="shared" si="49"/>
        <v>5075</v>
      </c>
      <c r="K165" s="106">
        <f t="shared" si="50"/>
        <v>116250</v>
      </c>
    </row>
    <row r="166" spans="1:13" ht="15.75">
      <c r="A166" s="14">
        <v>14</v>
      </c>
      <c r="B166" s="14" t="s">
        <v>169</v>
      </c>
      <c r="C166" s="16" t="s">
        <v>171</v>
      </c>
      <c r="D166" s="52">
        <v>295</v>
      </c>
      <c r="E166" s="16" t="s">
        <v>78</v>
      </c>
      <c r="F166" s="85">
        <v>80000</v>
      </c>
      <c r="G166" s="77">
        <v>68890</v>
      </c>
      <c r="H166" s="71">
        <f t="shared" si="47"/>
        <v>2222</v>
      </c>
      <c r="I166" s="69">
        <f t="shared" si="48"/>
        <v>761</v>
      </c>
      <c r="J166" s="99">
        <f t="shared" si="49"/>
        <v>2983</v>
      </c>
      <c r="K166" s="106">
        <f t="shared" si="50"/>
        <v>66668</v>
      </c>
    </row>
    <row r="167" spans="1:13" ht="15.75">
      <c r="A167" s="14">
        <v>15</v>
      </c>
      <c r="B167" s="57" t="s">
        <v>109</v>
      </c>
      <c r="C167" s="58" t="s">
        <v>234</v>
      </c>
      <c r="D167" s="64">
        <v>14</v>
      </c>
      <c r="E167" s="58" t="s">
        <v>39</v>
      </c>
      <c r="F167" s="89">
        <v>42000</v>
      </c>
      <c r="G167" s="82">
        <v>39666</v>
      </c>
      <c r="H167" s="83">
        <v>1167</v>
      </c>
      <c r="I167" s="84">
        <f>ROUND(G167*11.5%*31/365,0)</f>
        <v>387</v>
      </c>
      <c r="J167" s="99">
        <f t="shared" si="49"/>
        <v>1554</v>
      </c>
      <c r="K167" s="106">
        <f t="shared" si="50"/>
        <v>38499</v>
      </c>
    </row>
    <row r="168" spans="1:13" ht="16.5">
      <c r="A168" s="34"/>
      <c r="B168" s="13" t="s">
        <v>4</v>
      </c>
      <c r="C168" s="20"/>
      <c r="D168" s="20"/>
      <c r="E168" s="20"/>
      <c r="F168" s="72">
        <f t="shared" ref="F168:K168" si="51">SUM(F153:F167)</f>
        <v>1535000</v>
      </c>
      <c r="G168" s="72">
        <f t="shared" si="51"/>
        <v>1260653</v>
      </c>
      <c r="H168" s="72">
        <f t="shared" si="51"/>
        <v>42841</v>
      </c>
      <c r="I168" s="72">
        <f t="shared" si="51"/>
        <v>13869</v>
      </c>
      <c r="J168" s="100">
        <f t="shared" si="51"/>
        <v>56710</v>
      </c>
      <c r="K168" s="100">
        <f t="shared" si="51"/>
        <v>1217812</v>
      </c>
    </row>
    <row r="169" spans="1:13" ht="16.5">
      <c r="A169" s="34"/>
      <c r="B169" s="29"/>
      <c r="C169" s="30"/>
      <c r="D169" s="30"/>
      <c r="E169" s="30"/>
      <c r="F169" s="74"/>
      <c r="G169" s="74"/>
      <c r="H169" s="74"/>
      <c r="I169" s="74"/>
      <c r="J169" s="74"/>
      <c r="K169" s="55"/>
    </row>
    <row r="170" spans="1:13" ht="16.5">
      <c r="A170" s="34"/>
      <c r="B170" s="29"/>
      <c r="C170" s="30"/>
      <c r="D170" s="30"/>
      <c r="E170" s="30"/>
      <c r="F170" s="74"/>
      <c r="G170" s="79"/>
      <c r="H170" s="74"/>
      <c r="I170" s="80"/>
      <c r="J170" s="74"/>
      <c r="K170" s="55"/>
    </row>
    <row r="171" spans="1:13" ht="16.5">
      <c r="A171" s="14"/>
      <c r="B171" s="29" t="s">
        <v>125</v>
      </c>
      <c r="C171" s="30"/>
      <c r="D171" s="30"/>
      <c r="E171" s="30"/>
      <c r="F171" s="78"/>
      <c r="G171" s="79"/>
      <c r="H171" s="74"/>
      <c r="I171" s="80"/>
      <c r="J171" s="74"/>
      <c r="K171" s="55"/>
    </row>
    <row r="172" spans="1:13" ht="15.75">
      <c r="A172" s="14">
        <v>1</v>
      </c>
      <c r="B172" s="14" t="s">
        <v>126</v>
      </c>
      <c r="C172" s="16" t="s">
        <v>127</v>
      </c>
      <c r="D172" s="17">
        <v>247</v>
      </c>
      <c r="E172" s="16" t="s">
        <v>78</v>
      </c>
      <c r="F172" s="70">
        <v>100000</v>
      </c>
      <c r="G172" s="70">
        <v>80554</v>
      </c>
      <c r="H172" s="71">
        <f t="shared" ref="H172" si="52">ROUND(F172/36,0)</f>
        <v>2778</v>
      </c>
      <c r="I172" s="69">
        <f>ROUND(G172*13%*31/365,0)</f>
        <v>889</v>
      </c>
      <c r="J172" s="102">
        <f t="shared" ref="J172" si="53">SUM(H172:I172)</f>
        <v>3667</v>
      </c>
      <c r="K172" s="106">
        <f t="shared" ref="K172:K180" si="54">G172-H172</f>
        <v>77776</v>
      </c>
    </row>
    <row r="173" spans="1:13" ht="15.75">
      <c r="A173" s="14">
        <v>2</v>
      </c>
      <c r="B173" s="14" t="s">
        <v>137</v>
      </c>
      <c r="C173" s="16" t="s">
        <v>138</v>
      </c>
      <c r="D173" s="17">
        <v>253</v>
      </c>
      <c r="E173" s="16" t="s">
        <v>78</v>
      </c>
      <c r="F173" s="70">
        <v>100000</v>
      </c>
      <c r="G173" s="70">
        <v>80554</v>
      </c>
      <c r="H173" s="71">
        <f>ROUND(F173/36,0)</f>
        <v>2778</v>
      </c>
      <c r="I173" s="69">
        <f t="shared" ref="I173:I179" si="55">ROUND(G173*13%*31/365,0)</f>
        <v>889</v>
      </c>
      <c r="J173" s="102">
        <f>SUM(H173:I173)</f>
        <v>3667</v>
      </c>
      <c r="K173" s="106">
        <f t="shared" si="54"/>
        <v>77776</v>
      </c>
    </row>
    <row r="174" spans="1:13" ht="15.75">
      <c r="A174" s="14">
        <v>3</v>
      </c>
      <c r="B174" s="14" t="s">
        <v>137</v>
      </c>
      <c r="C174" s="16" t="s">
        <v>207</v>
      </c>
      <c r="D174" s="17">
        <v>325</v>
      </c>
      <c r="E174" s="16" t="s">
        <v>78</v>
      </c>
      <c r="F174" s="70">
        <v>50000</v>
      </c>
      <c r="G174" s="70">
        <v>41668</v>
      </c>
      <c r="H174" s="71">
        <f>ROUND(F174/24,0)</f>
        <v>2083</v>
      </c>
      <c r="I174" s="69">
        <f t="shared" si="55"/>
        <v>460</v>
      </c>
      <c r="J174" s="102">
        <f>SUM(H174:I174)</f>
        <v>2543</v>
      </c>
      <c r="K174" s="106">
        <f t="shared" si="54"/>
        <v>39585</v>
      </c>
    </row>
    <row r="175" spans="1:13" ht="15.75">
      <c r="A175" s="14">
        <v>4</v>
      </c>
      <c r="B175" s="14" t="s">
        <v>137</v>
      </c>
      <c r="C175" s="16" t="s">
        <v>230</v>
      </c>
      <c r="D175" s="17">
        <v>355</v>
      </c>
      <c r="E175" s="16" t="s">
        <v>78</v>
      </c>
      <c r="F175" s="70">
        <v>50000</v>
      </c>
      <c r="G175" s="70">
        <v>47222</v>
      </c>
      <c r="H175" s="71">
        <f>ROUND(F175/36,0)</f>
        <v>1389</v>
      </c>
      <c r="I175" s="69">
        <f t="shared" si="55"/>
        <v>521</v>
      </c>
      <c r="J175" s="102">
        <f>SUM(H175:I175)</f>
        <v>1910</v>
      </c>
      <c r="K175" s="106">
        <f t="shared" si="54"/>
        <v>45833</v>
      </c>
    </row>
    <row r="176" spans="1:13" ht="16.5">
      <c r="A176" s="14">
        <v>5</v>
      </c>
      <c r="B176" s="14" t="s">
        <v>151</v>
      </c>
      <c r="C176" s="16" t="s">
        <v>152</v>
      </c>
      <c r="D176" s="22">
        <v>272</v>
      </c>
      <c r="E176" s="22" t="s">
        <v>78</v>
      </c>
      <c r="F176" s="85">
        <v>100000</v>
      </c>
      <c r="G176" s="77">
        <v>78574</v>
      </c>
      <c r="H176" s="71">
        <f>ROUND(F176/28,0)</f>
        <v>3571</v>
      </c>
      <c r="I176" s="69">
        <f t="shared" si="55"/>
        <v>868</v>
      </c>
      <c r="J176" s="99">
        <f>SUM(H176:I176)</f>
        <v>4439</v>
      </c>
      <c r="K176" s="106">
        <f t="shared" si="54"/>
        <v>75003</v>
      </c>
    </row>
    <row r="177" spans="1:11" ht="16.5">
      <c r="A177" s="14">
        <v>6</v>
      </c>
      <c r="B177" s="14" t="s">
        <v>151</v>
      </c>
      <c r="C177" s="16" t="s">
        <v>176</v>
      </c>
      <c r="D177" s="22">
        <v>301</v>
      </c>
      <c r="E177" s="22" t="s">
        <v>78</v>
      </c>
      <c r="F177" s="85">
        <v>80000</v>
      </c>
      <c r="G177" s="77">
        <v>43635</v>
      </c>
      <c r="H177" s="71">
        <f>ROUND(F177/11,0)</f>
        <v>7273</v>
      </c>
      <c r="I177" s="69">
        <f t="shared" si="55"/>
        <v>482</v>
      </c>
      <c r="J177" s="99">
        <f t="shared" ref="J177:J179" si="56">SUM(H177:I177)</f>
        <v>7755</v>
      </c>
      <c r="K177" s="106">
        <f t="shared" si="54"/>
        <v>36362</v>
      </c>
    </row>
    <row r="178" spans="1:11" ht="16.5">
      <c r="A178" s="14">
        <v>7</v>
      </c>
      <c r="B178" s="14" t="s">
        <v>151</v>
      </c>
      <c r="C178" s="16" t="s">
        <v>177</v>
      </c>
      <c r="D178" s="22">
        <v>302</v>
      </c>
      <c r="E178" s="22" t="s">
        <v>78</v>
      </c>
      <c r="F178" s="85">
        <v>90000</v>
      </c>
      <c r="G178" s="77">
        <v>77500</v>
      </c>
      <c r="H178" s="71">
        <f>ROUND(F178/36,0)</f>
        <v>2500</v>
      </c>
      <c r="I178" s="69">
        <f t="shared" si="55"/>
        <v>856</v>
      </c>
      <c r="J178" s="99">
        <f t="shared" si="56"/>
        <v>3356</v>
      </c>
      <c r="K178" s="106">
        <f t="shared" si="54"/>
        <v>75000</v>
      </c>
    </row>
    <row r="179" spans="1:11" ht="16.5">
      <c r="A179" s="14">
        <v>8</v>
      </c>
      <c r="B179" s="14" t="s">
        <v>151</v>
      </c>
      <c r="C179" s="16" t="s">
        <v>178</v>
      </c>
      <c r="D179" s="22">
        <v>303</v>
      </c>
      <c r="E179" s="22" t="s">
        <v>78</v>
      </c>
      <c r="F179" s="85">
        <v>100000</v>
      </c>
      <c r="G179" s="77">
        <v>86110</v>
      </c>
      <c r="H179" s="71">
        <f>ROUND(F179/36,0)</f>
        <v>2778</v>
      </c>
      <c r="I179" s="69">
        <f t="shared" si="55"/>
        <v>951</v>
      </c>
      <c r="J179" s="99">
        <f t="shared" si="56"/>
        <v>3729</v>
      </c>
      <c r="K179" s="106">
        <f t="shared" si="54"/>
        <v>83332</v>
      </c>
    </row>
    <row r="180" spans="1:11" ht="15.75">
      <c r="A180" s="14">
        <v>9</v>
      </c>
      <c r="B180" s="14" t="s">
        <v>134</v>
      </c>
      <c r="C180" s="16" t="s">
        <v>245</v>
      </c>
      <c r="D180" s="52">
        <v>375</v>
      </c>
      <c r="E180" s="16" t="s">
        <v>78</v>
      </c>
      <c r="F180" s="85">
        <v>100000</v>
      </c>
      <c r="G180" s="70">
        <v>100000</v>
      </c>
      <c r="H180" s="71">
        <f>ROUND(F180/36,0)</f>
        <v>2778</v>
      </c>
      <c r="I180" s="69">
        <f>ROUND(G180*13%*37/365,0)</f>
        <v>1318</v>
      </c>
      <c r="J180" s="102">
        <f>SUM(H180:I180)</f>
        <v>4096</v>
      </c>
      <c r="K180" s="106">
        <f t="shared" si="54"/>
        <v>97222</v>
      </c>
    </row>
    <row r="181" spans="1:11" ht="16.5">
      <c r="A181" s="34"/>
      <c r="B181" s="13" t="s">
        <v>4</v>
      </c>
      <c r="C181" s="20"/>
      <c r="D181" s="20"/>
      <c r="E181" s="20"/>
      <c r="F181" s="88">
        <f t="shared" ref="F181:K181" si="57">SUM(F172:F180)</f>
        <v>770000</v>
      </c>
      <c r="G181" s="88">
        <f t="shared" si="57"/>
        <v>635817</v>
      </c>
      <c r="H181" s="88">
        <f t="shared" si="57"/>
        <v>27928</v>
      </c>
      <c r="I181" s="88">
        <f t="shared" si="57"/>
        <v>7234</v>
      </c>
      <c r="J181" s="88">
        <f t="shared" si="57"/>
        <v>35162</v>
      </c>
      <c r="K181" s="88">
        <f t="shared" si="57"/>
        <v>607889</v>
      </c>
    </row>
    <row r="182" spans="1:11" ht="16.5">
      <c r="A182" s="34"/>
      <c r="B182" s="29"/>
      <c r="C182" s="30"/>
      <c r="D182" s="30"/>
      <c r="E182" s="30"/>
      <c r="F182" s="78"/>
      <c r="G182" s="79"/>
      <c r="H182" s="74"/>
      <c r="I182" s="80"/>
      <c r="J182" s="74"/>
      <c r="K182" s="55"/>
    </row>
    <row r="183" spans="1:11" ht="16.5">
      <c r="A183" s="34"/>
      <c r="B183" s="29"/>
      <c r="C183" s="30"/>
      <c r="D183" s="30"/>
      <c r="E183" s="30"/>
      <c r="F183" s="78"/>
      <c r="G183" s="79"/>
      <c r="H183" s="74"/>
      <c r="I183" s="80"/>
      <c r="J183" s="74"/>
      <c r="K183" s="55"/>
    </row>
    <row r="184" spans="1:11" ht="16.5">
      <c r="A184" s="34"/>
      <c r="B184" s="29"/>
      <c r="C184" s="30"/>
      <c r="D184" s="48"/>
      <c r="E184" s="30"/>
      <c r="F184" s="86"/>
      <c r="G184" s="79"/>
      <c r="H184" s="74"/>
      <c r="I184" s="80"/>
      <c r="J184" s="74"/>
      <c r="K184" s="55"/>
    </row>
    <row r="185" spans="1:11" ht="16.5">
      <c r="A185" s="34"/>
      <c r="B185" s="29" t="s">
        <v>148</v>
      </c>
      <c r="C185" s="30"/>
      <c r="D185" s="48"/>
      <c r="E185" s="30"/>
      <c r="F185" s="86"/>
      <c r="G185" s="79"/>
      <c r="H185" s="74"/>
      <c r="I185" s="80"/>
      <c r="J185" s="74"/>
      <c r="K185" s="55"/>
    </row>
    <row r="186" spans="1:11" ht="15.75">
      <c r="A186" s="14">
        <v>1</v>
      </c>
      <c r="B186" s="14" t="s">
        <v>148</v>
      </c>
      <c r="C186" s="16" t="s">
        <v>205</v>
      </c>
      <c r="D186" s="52">
        <v>323</v>
      </c>
      <c r="E186" s="16" t="s">
        <v>78</v>
      </c>
      <c r="F186" s="85">
        <v>100000</v>
      </c>
      <c r="G186" s="77">
        <v>88888</v>
      </c>
      <c r="H186" s="71">
        <f>ROUND(F186/36,0)</f>
        <v>2778</v>
      </c>
      <c r="I186" s="69">
        <f>ROUND(G186*13%*31/365,0)</f>
        <v>981</v>
      </c>
      <c r="J186" s="99">
        <f t="shared" ref="J186:J191" si="58">SUM(H186:I186)</f>
        <v>3759</v>
      </c>
      <c r="K186" s="106">
        <f t="shared" ref="K186:K192" si="59">G186-H186</f>
        <v>86110</v>
      </c>
    </row>
    <row r="187" spans="1:11" ht="15.75">
      <c r="A187" s="14">
        <v>2</v>
      </c>
      <c r="B187" s="14" t="s">
        <v>148</v>
      </c>
      <c r="C187" s="16" t="s">
        <v>241</v>
      </c>
      <c r="D187" s="52">
        <v>363</v>
      </c>
      <c r="E187" s="16" t="s">
        <v>78</v>
      </c>
      <c r="F187" s="85">
        <v>40000</v>
      </c>
      <c r="G187" s="77">
        <v>38889</v>
      </c>
      <c r="H187" s="71">
        <f>ROUND(F187/36,0)</f>
        <v>1111</v>
      </c>
      <c r="I187" s="69">
        <f t="shared" ref="I187:I191" si="60">ROUND(G187*13%*31/365,0)</f>
        <v>429</v>
      </c>
      <c r="J187" s="99">
        <f t="shared" si="58"/>
        <v>1540</v>
      </c>
      <c r="K187" s="106">
        <f t="shared" si="59"/>
        <v>37778</v>
      </c>
    </row>
    <row r="188" spans="1:11" ht="15.75">
      <c r="A188" s="14">
        <v>3</v>
      </c>
      <c r="B188" s="14" t="s">
        <v>148</v>
      </c>
      <c r="C188" s="16" t="s">
        <v>210</v>
      </c>
      <c r="D188" s="52">
        <v>322</v>
      </c>
      <c r="E188" s="16" t="s">
        <v>78</v>
      </c>
      <c r="F188" s="85">
        <v>150000</v>
      </c>
      <c r="G188" s="77">
        <v>122728</v>
      </c>
      <c r="H188" s="71">
        <f>ROUND(F188/22,0)</f>
        <v>6818</v>
      </c>
      <c r="I188" s="69">
        <f t="shared" si="60"/>
        <v>1355</v>
      </c>
      <c r="J188" s="99">
        <f t="shared" si="58"/>
        <v>8173</v>
      </c>
      <c r="K188" s="106">
        <f t="shared" si="59"/>
        <v>115910</v>
      </c>
    </row>
    <row r="189" spans="1:11" ht="15.75">
      <c r="A189" s="14">
        <v>4</v>
      </c>
      <c r="B189" s="14" t="s">
        <v>215</v>
      </c>
      <c r="C189" s="16" t="s">
        <v>216</v>
      </c>
      <c r="D189" s="52">
        <v>342</v>
      </c>
      <c r="E189" s="16" t="s">
        <v>78</v>
      </c>
      <c r="F189" s="85">
        <v>80000</v>
      </c>
      <c r="G189" s="77">
        <v>73334</v>
      </c>
      <c r="H189" s="71">
        <v>2222</v>
      </c>
      <c r="I189" s="69">
        <f t="shared" si="60"/>
        <v>810</v>
      </c>
      <c r="J189" s="99">
        <f t="shared" si="58"/>
        <v>3032</v>
      </c>
      <c r="K189" s="106">
        <f t="shared" si="59"/>
        <v>71112</v>
      </c>
    </row>
    <row r="190" spans="1:11" ht="15.75">
      <c r="A190" s="14">
        <v>5</v>
      </c>
      <c r="B190" s="14" t="s">
        <v>149</v>
      </c>
      <c r="C190" s="16" t="s">
        <v>150</v>
      </c>
      <c r="D190" s="52">
        <v>266</v>
      </c>
      <c r="E190" s="16" t="s">
        <v>78</v>
      </c>
      <c r="F190" s="85">
        <v>155000</v>
      </c>
      <c r="G190" s="77">
        <v>129164</v>
      </c>
      <c r="H190" s="71">
        <f t="shared" ref="H190:H192" si="61">ROUND(F190/36,0)</f>
        <v>4306</v>
      </c>
      <c r="I190" s="69">
        <f t="shared" si="60"/>
        <v>1426</v>
      </c>
      <c r="J190" s="99">
        <f t="shared" si="58"/>
        <v>5732</v>
      </c>
      <c r="K190" s="106">
        <f t="shared" si="59"/>
        <v>124858</v>
      </c>
    </row>
    <row r="191" spans="1:11" ht="15.75">
      <c r="A191" s="14">
        <v>6</v>
      </c>
      <c r="B191" s="14" t="s">
        <v>149</v>
      </c>
      <c r="C191" s="16" t="s">
        <v>229</v>
      </c>
      <c r="D191" s="52">
        <v>354</v>
      </c>
      <c r="E191" s="16" t="s">
        <v>78</v>
      </c>
      <c r="F191" s="85">
        <v>60000</v>
      </c>
      <c r="G191" s="77">
        <v>54000</v>
      </c>
      <c r="H191" s="71">
        <f>ROUND(F191/20,0)</f>
        <v>3000</v>
      </c>
      <c r="I191" s="69">
        <f t="shared" si="60"/>
        <v>596</v>
      </c>
      <c r="J191" s="99">
        <f t="shared" si="58"/>
        <v>3596</v>
      </c>
      <c r="K191" s="106">
        <f t="shared" si="59"/>
        <v>51000</v>
      </c>
    </row>
    <row r="192" spans="1:11" ht="15.75">
      <c r="A192" s="14">
        <v>7</v>
      </c>
      <c r="B192" s="57" t="s">
        <v>149</v>
      </c>
      <c r="C192" s="58" t="s">
        <v>199</v>
      </c>
      <c r="D192" s="64">
        <v>11</v>
      </c>
      <c r="E192" s="58" t="s">
        <v>39</v>
      </c>
      <c r="F192" s="89">
        <v>40600</v>
      </c>
      <c r="G192" s="82">
        <v>33832</v>
      </c>
      <c r="H192" s="83">
        <f t="shared" si="61"/>
        <v>1128</v>
      </c>
      <c r="I192" s="84">
        <f>ROUND(G192*11.5%*31/365,0)</f>
        <v>330</v>
      </c>
      <c r="J192" s="101">
        <f>SUM(H192:I192)</f>
        <v>1458</v>
      </c>
      <c r="K192" s="106">
        <f t="shared" si="59"/>
        <v>32704</v>
      </c>
    </row>
    <row r="193" spans="1:11" ht="16.5">
      <c r="A193" s="34"/>
      <c r="B193" s="13" t="s">
        <v>4</v>
      </c>
      <c r="C193" s="20"/>
      <c r="D193" s="46"/>
      <c r="E193" s="20"/>
      <c r="F193" s="72">
        <f t="shared" ref="F193:K193" si="62">SUM(F186:F192)</f>
        <v>625600</v>
      </c>
      <c r="G193" s="72">
        <f t="shared" si="62"/>
        <v>540835</v>
      </c>
      <c r="H193" s="72">
        <f t="shared" si="62"/>
        <v>21363</v>
      </c>
      <c r="I193" s="72">
        <f t="shared" si="62"/>
        <v>5927</v>
      </c>
      <c r="J193" s="100">
        <f t="shared" si="62"/>
        <v>27290</v>
      </c>
      <c r="K193" s="100">
        <f t="shared" si="62"/>
        <v>519472</v>
      </c>
    </row>
    <row r="194" spans="1:11" ht="16.5">
      <c r="A194" s="34"/>
      <c r="B194" s="29"/>
      <c r="C194" s="30"/>
      <c r="D194" s="30"/>
      <c r="E194" s="30"/>
      <c r="F194" s="78"/>
      <c r="G194" s="79"/>
      <c r="H194" s="74"/>
      <c r="I194" s="80"/>
      <c r="J194" s="74"/>
      <c r="K194" s="55"/>
    </row>
    <row r="195" spans="1:11" ht="16.5">
      <c r="A195" s="34"/>
      <c r="B195" s="29"/>
      <c r="C195" s="30"/>
      <c r="D195" s="30"/>
      <c r="E195" s="30"/>
      <c r="F195" s="78"/>
      <c r="G195" s="79"/>
      <c r="H195" s="74"/>
      <c r="I195" s="80"/>
      <c r="J195" s="74"/>
      <c r="K195" s="55"/>
    </row>
    <row r="196" spans="1:11" ht="16.5">
      <c r="A196" s="34"/>
      <c r="B196" s="29"/>
      <c r="C196" s="30"/>
      <c r="D196" s="30"/>
      <c r="E196" s="30"/>
      <c r="F196" s="78"/>
      <c r="G196" s="79"/>
      <c r="H196" s="74"/>
      <c r="I196" s="80"/>
      <c r="J196" s="74"/>
      <c r="K196" s="55"/>
    </row>
    <row r="197" spans="1:11" ht="16.5">
      <c r="A197" s="34"/>
      <c r="B197" s="29"/>
      <c r="C197" s="30"/>
      <c r="D197" s="30"/>
      <c r="E197" s="30"/>
      <c r="F197" s="78"/>
      <c r="G197" s="79"/>
      <c r="H197" s="74"/>
      <c r="I197" s="80"/>
      <c r="J197" s="74"/>
      <c r="K197" s="55"/>
    </row>
    <row r="198" spans="1:11" ht="16.5">
      <c r="A198" s="14"/>
      <c r="B198" s="29" t="s">
        <v>153</v>
      </c>
      <c r="C198" s="30"/>
      <c r="D198" s="30"/>
      <c r="E198" s="30"/>
      <c r="F198" s="78"/>
      <c r="G198" s="79"/>
      <c r="H198" s="74"/>
      <c r="I198" s="80"/>
      <c r="J198" s="74"/>
      <c r="K198" s="55"/>
    </row>
    <row r="199" spans="1:11" ht="16.5">
      <c r="A199" s="14">
        <v>1</v>
      </c>
      <c r="B199" s="67" t="s">
        <v>154</v>
      </c>
      <c r="C199" s="16" t="s">
        <v>155</v>
      </c>
      <c r="D199" s="22">
        <v>273</v>
      </c>
      <c r="E199" s="22" t="s">
        <v>78</v>
      </c>
      <c r="F199" s="85">
        <v>75000</v>
      </c>
      <c r="G199" s="77">
        <v>62502</v>
      </c>
      <c r="H199" s="71">
        <f>ROUND(F199/36,0)</f>
        <v>2083</v>
      </c>
      <c r="I199" s="69">
        <f>ROUND(G199*13%*31/365,0)</f>
        <v>690</v>
      </c>
      <c r="J199" s="99">
        <f>SUM(H199:I199)</f>
        <v>2773</v>
      </c>
      <c r="K199" s="106">
        <f>G199-H199</f>
        <v>60419</v>
      </c>
    </row>
    <row r="200" spans="1:11" ht="16.5">
      <c r="A200" s="14"/>
      <c r="B200" s="56" t="s">
        <v>4</v>
      </c>
      <c r="C200" s="20"/>
      <c r="D200" s="22"/>
      <c r="E200" s="22"/>
      <c r="F200" s="72">
        <f t="shared" ref="F200:K200" si="63">SUM(F199)</f>
        <v>75000</v>
      </c>
      <c r="G200" s="72">
        <f t="shared" si="63"/>
        <v>62502</v>
      </c>
      <c r="H200" s="72">
        <f t="shared" si="63"/>
        <v>2083</v>
      </c>
      <c r="I200" s="72">
        <f t="shared" si="63"/>
        <v>690</v>
      </c>
      <c r="J200" s="100">
        <f t="shared" si="63"/>
        <v>2773</v>
      </c>
      <c r="K200" s="100">
        <f t="shared" si="63"/>
        <v>60419</v>
      </c>
    </row>
    <row r="201" spans="1:11" ht="16.5">
      <c r="A201" s="34"/>
      <c r="B201" s="29"/>
      <c r="C201" s="30"/>
      <c r="D201" s="32"/>
      <c r="E201" s="32"/>
      <c r="F201" s="74"/>
      <c r="G201" s="74"/>
      <c r="H201" s="74"/>
      <c r="I201" s="80"/>
      <c r="J201" s="74"/>
      <c r="K201" s="55"/>
    </row>
    <row r="202" spans="1:11" ht="16.5">
      <c r="A202" s="34"/>
      <c r="B202" s="29"/>
      <c r="C202" s="30"/>
      <c r="D202" s="32"/>
      <c r="E202" s="32"/>
      <c r="F202" s="74"/>
      <c r="G202" s="74"/>
      <c r="H202" s="74"/>
      <c r="I202" s="80"/>
      <c r="J202" s="74"/>
      <c r="K202" s="55"/>
    </row>
    <row r="203" spans="1:11" ht="16.5">
      <c r="A203" s="34"/>
      <c r="B203" s="29"/>
      <c r="C203" s="30"/>
      <c r="D203" s="32"/>
      <c r="E203" s="32"/>
      <c r="F203" s="74"/>
      <c r="G203" s="74"/>
      <c r="H203" s="74"/>
      <c r="I203" s="80"/>
      <c r="J203" s="74"/>
      <c r="K203" s="55"/>
    </row>
    <row r="204" spans="1:11" ht="16.5">
      <c r="A204" s="34"/>
      <c r="B204" s="29"/>
      <c r="C204" s="30"/>
      <c r="D204" s="30"/>
      <c r="E204" s="30"/>
      <c r="F204" s="78"/>
      <c r="G204" s="79"/>
      <c r="H204" s="74"/>
      <c r="I204" s="80"/>
      <c r="J204" s="74"/>
      <c r="K204" s="55"/>
    </row>
    <row r="205" spans="1:11" ht="16.5">
      <c r="A205" s="34"/>
      <c r="B205" s="29" t="s">
        <v>162</v>
      </c>
      <c r="C205" s="30"/>
      <c r="D205" s="30"/>
      <c r="E205" s="30"/>
      <c r="F205" s="78"/>
      <c r="G205" s="79"/>
      <c r="H205" s="74"/>
      <c r="I205" s="80"/>
      <c r="J205" s="74"/>
      <c r="K205" s="55"/>
    </row>
    <row r="206" spans="1:11" ht="16.5">
      <c r="A206" s="14">
        <v>1</v>
      </c>
      <c r="B206" s="67" t="s">
        <v>163</v>
      </c>
      <c r="C206" s="16" t="s">
        <v>164</v>
      </c>
      <c r="D206" s="22">
        <v>282</v>
      </c>
      <c r="E206" s="22" t="s">
        <v>78</v>
      </c>
      <c r="F206" s="85">
        <v>100000</v>
      </c>
      <c r="G206" s="77">
        <v>86110</v>
      </c>
      <c r="H206" s="71">
        <f>ROUND(F206/36,0)</f>
        <v>2778</v>
      </c>
      <c r="I206" s="69">
        <f>ROUND(G206*13%*31/365,0)</f>
        <v>951</v>
      </c>
      <c r="J206" s="104">
        <f>SUM(H206:I206)</f>
        <v>3729</v>
      </c>
      <c r="K206" s="106">
        <f t="shared" ref="K206:K209" si="64">G206-H206</f>
        <v>83332</v>
      </c>
    </row>
    <row r="207" spans="1:11" ht="16.5">
      <c r="A207" s="14">
        <v>2</v>
      </c>
      <c r="B207" s="67" t="s">
        <v>163</v>
      </c>
      <c r="C207" s="16" t="s">
        <v>200</v>
      </c>
      <c r="D207" s="22">
        <v>283</v>
      </c>
      <c r="E207" s="22" t="s">
        <v>78</v>
      </c>
      <c r="F207" s="85">
        <v>100000</v>
      </c>
      <c r="G207" s="77">
        <v>86110</v>
      </c>
      <c r="H207" s="71">
        <f>ROUND(F207/36,0)</f>
        <v>2778</v>
      </c>
      <c r="I207" s="69">
        <f t="shared" ref="I207:I209" si="65">ROUND(G207*13%*31/365,0)</f>
        <v>951</v>
      </c>
      <c r="J207" s="104">
        <f>SUM(H207:I207)</f>
        <v>3729</v>
      </c>
      <c r="K207" s="106">
        <f t="shared" si="64"/>
        <v>83332</v>
      </c>
    </row>
    <row r="208" spans="1:11" ht="16.5">
      <c r="A208" s="14">
        <v>3</v>
      </c>
      <c r="B208" s="67" t="s">
        <v>227</v>
      </c>
      <c r="C208" s="16" t="s">
        <v>235</v>
      </c>
      <c r="D208" s="22">
        <v>357</v>
      </c>
      <c r="E208" s="22" t="s">
        <v>78</v>
      </c>
      <c r="F208" s="85">
        <v>54000</v>
      </c>
      <c r="G208" s="77">
        <v>52500</v>
      </c>
      <c r="H208" s="71">
        <f>ROUND(F208/36,0)</f>
        <v>1500</v>
      </c>
      <c r="I208" s="69">
        <f t="shared" si="65"/>
        <v>580</v>
      </c>
      <c r="J208" s="104">
        <f>SUM(H208:I208)</f>
        <v>2080</v>
      </c>
      <c r="K208" s="106">
        <f t="shared" si="64"/>
        <v>51000</v>
      </c>
    </row>
    <row r="209" spans="1:11" ht="16.5">
      <c r="A209" s="14">
        <v>4</v>
      </c>
      <c r="B209" s="67" t="s">
        <v>227</v>
      </c>
      <c r="C209" s="16" t="s">
        <v>228</v>
      </c>
      <c r="D209" s="22">
        <v>353</v>
      </c>
      <c r="E209" s="22" t="s">
        <v>78</v>
      </c>
      <c r="F209" s="85">
        <v>68000</v>
      </c>
      <c r="G209" s="77">
        <v>64222</v>
      </c>
      <c r="H209" s="71">
        <f>ROUND(F209/36,0)</f>
        <v>1889</v>
      </c>
      <c r="I209" s="69">
        <f t="shared" si="65"/>
        <v>709</v>
      </c>
      <c r="J209" s="104">
        <f>SUM(H209:I209)</f>
        <v>2598</v>
      </c>
      <c r="K209" s="106">
        <f t="shared" si="64"/>
        <v>62333</v>
      </c>
    </row>
    <row r="210" spans="1:11" ht="17.25" thickBot="1">
      <c r="A210" s="34"/>
      <c r="B210" s="56" t="s">
        <v>4</v>
      </c>
      <c r="C210" s="30"/>
      <c r="D210" s="30"/>
      <c r="E210" s="30"/>
      <c r="F210" s="97">
        <f t="shared" ref="F210:K210" si="66">SUM(F206:F209)</f>
        <v>322000</v>
      </c>
      <c r="G210" s="97">
        <f t="shared" si="66"/>
        <v>288942</v>
      </c>
      <c r="H210" s="72">
        <f t="shared" si="66"/>
        <v>8945</v>
      </c>
      <c r="I210" s="72">
        <f t="shared" si="66"/>
        <v>3191</v>
      </c>
      <c r="J210" s="100">
        <f t="shared" si="66"/>
        <v>12136</v>
      </c>
      <c r="K210" s="100">
        <f t="shared" si="66"/>
        <v>279997</v>
      </c>
    </row>
    <row r="211" spans="1:11" ht="17.25" thickBot="1">
      <c r="B211" s="51" t="s">
        <v>20</v>
      </c>
      <c r="C211" s="39"/>
      <c r="D211" s="39"/>
      <c r="E211" s="39"/>
      <c r="F211" s="93">
        <f>SUM(F7+F33+F50+F66+F83+F101+F113+F136+F128+F142+F148+F168+F181+F193+F200+F210)</f>
        <v>13780600</v>
      </c>
      <c r="G211" s="93">
        <f>SUM(G7+G33+G50+G66+G83+G101+G113+G136+G128+G142+G148+G168+G181+G193+G200+G210)</f>
        <v>10976248</v>
      </c>
      <c r="H211" s="93">
        <f>SUM(H7+H33+H50+H66+H83+H101+H113+H128+H136+H142+H148+H168+H181+H193+H200+H210)</f>
        <v>410570</v>
      </c>
      <c r="I211" s="93">
        <f>SUM(I7+I33+I50+I66+I83+I101+I113+I128+I136+I142+I148+I168+I181+I193+I200+I210)</f>
        <v>122401</v>
      </c>
      <c r="J211" s="93">
        <f>SUM(J7+J33+J50+J66+J83+J101+J113+J128+J136+J142+J148+J168+J181+J193+J200+J210)</f>
        <v>532971</v>
      </c>
      <c r="K211" s="93">
        <f>SUM(K7+K33+K50+K66+K83+K101+K113+K128+K136+K142+K148+K168+K181+K193+K200+K210)</f>
        <v>10565678</v>
      </c>
    </row>
    <row r="212" spans="1:11">
      <c r="B212" s="2"/>
      <c r="C212" s="2"/>
      <c r="D212" s="3"/>
      <c r="E212" s="3"/>
      <c r="F212" s="3"/>
      <c r="G212" s="3"/>
    </row>
    <row r="213" spans="1:11">
      <c r="B213" s="2"/>
      <c r="C213" s="2"/>
      <c r="D213" s="3"/>
      <c r="E213" s="3"/>
      <c r="F213" s="3"/>
      <c r="G213" s="3"/>
    </row>
    <row r="214" spans="1:11" ht="18.75">
      <c r="E214" s="4"/>
      <c r="F214" s="1"/>
      <c r="G214" s="1"/>
    </row>
    <row r="215" spans="1:11">
      <c r="F215" s="1"/>
      <c r="G215" s="1"/>
    </row>
    <row r="217" spans="1:11" ht="16.5">
      <c r="B21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51" max="9" man="1"/>
    <brk id="103" max="9" man="1"/>
    <brk id="170" max="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15"/>
  <dimension ref="A1:M225"/>
  <sheetViews>
    <sheetView view="pageBreakPreview" topLeftCell="A209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3.140625" customWidth="1"/>
    <col min="4" max="4" width="6.5703125" customWidth="1"/>
    <col min="5" max="5" width="7.7109375" customWidth="1"/>
    <col min="6" max="6" width="10" customWidth="1"/>
    <col min="7" max="7" width="11.5703125" customWidth="1"/>
    <col min="8" max="8" width="9.42578125" customWidth="1"/>
    <col min="9" max="9" width="8.140625" customWidth="1"/>
    <col min="10" max="10" width="9.85546875" customWidth="1"/>
    <col min="11" max="11" width="11.425781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254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28"/>
      <c r="B4" s="29" t="s">
        <v>267</v>
      </c>
      <c r="C4" s="30"/>
      <c r="D4" s="30"/>
      <c r="E4" s="30"/>
      <c r="F4" s="73"/>
      <c r="G4" s="73"/>
      <c r="H4" s="75"/>
      <c r="I4" s="76"/>
      <c r="J4" s="76"/>
      <c r="K4" s="55"/>
    </row>
    <row r="5" spans="1:11" ht="15.75">
      <c r="A5" s="15">
        <v>1</v>
      </c>
      <c r="B5" s="14"/>
      <c r="C5" s="16"/>
      <c r="D5" s="17"/>
      <c r="E5" s="16" t="s">
        <v>38</v>
      </c>
      <c r="F5" s="70">
        <v>150000</v>
      </c>
      <c r="G5" s="70">
        <v>87495</v>
      </c>
      <c r="H5" s="71">
        <f>ROUND(F5/36,0)</f>
        <v>4167</v>
      </c>
      <c r="I5" s="69">
        <f>ROUND(G5*13%*31/365,0)</f>
        <v>966</v>
      </c>
      <c r="J5" s="71">
        <f t="shared" ref="J5:J7" si="0">SUM(H5:I5)</f>
        <v>5133</v>
      </c>
      <c r="K5" s="106">
        <f t="shared" ref="K5:K7" si="1">G5-H5</f>
        <v>83328</v>
      </c>
    </row>
    <row r="6" spans="1:11" ht="15.75">
      <c r="A6" s="15">
        <v>2</v>
      </c>
      <c r="B6" s="14"/>
      <c r="C6" s="16"/>
      <c r="D6" s="17"/>
      <c r="E6" s="16" t="s">
        <v>38</v>
      </c>
      <c r="F6" s="70">
        <v>75000</v>
      </c>
      <c r="G6" s="77">
        <v>43755</v>
      </c>
      <c r="H6" s="71">
        <f>ROUND(F6/36,0)</f>
        <v>2083</v>
      </c>
      <c r="I6" s="69">
        <f t="shared" ref="I6:I7" si="2">ROUND(G6*13%*31/365,0)</f>
        <v>483</v>
      </c>
      <c r="J6" s="71">
        <f t="shared" si="0"/>
        <v>2566</v>
      </c>
      <c r="K6" s="106">
        <f t="shared" si="1"/>
        <v>41672</v>
      </c>
    </row>
    <row r="7" spans="1:11" ht="15.75">
      <c r="A7" s="15">
        <v>3</v>
      </c>
      <c r="B7" s="14"/>
      <c r="C7" s="16"/>
      <c r="D7" s="17"/>
      <c r="E7" s="16" t="s">
        <v>38</v>
      </c>
      <c r="F7" s="70">
        <v>100000</v>
      </c>
      <c r="G7" s="77">
        <v>58330</v>
      </c>
      <c r="H7" s="71">
        <f t="shared" ref="H7" si="3">ROUND(F7/36,0)</f>
        <v>2778</v>
      </c>
      <c r="I7" s="69">
        <f t="shared" si="2"/>
        <v>644</v>
      </c>
      <c r="J7" s="71">
        <f t="shared" si="0"/>
        <v>3422</v>
      </c>
      <c r="K7" s="106">
        <f t="shared" si="1"/>
        <v>55552</v>
      </c>
    </row>
    <row r="8" spans="1:11" ht="15.75">
      <c r="A8" s="28"/>
      <c r="B8" s="34"/>
      <c r="C8" s="111"/>
      <c r="D8" s="112"/>
      <c r="E8" s="111"/>
      <c r="F8" s="113"/>
      <c r="G8" s="114"/>
      <c r="H8" s="96"/>
      <c r="I8" s="80"/>
      <c r="J8" s="96"/>
      <c r="K8" s="106"/>
    </row>
    <row r="9" spans="1:11" ht="15.75">
      <c r="A9" s="28"/>
      <c r="B9" s="34"/>
      <c r="C9" s="111"/>
      <c r="D9" s="112"/>
      <c r="E9" s="111"/>
      <c r="F9" s="113"/>
      <c r="G9" s="114"/>
      <c r="H9" s="96"/>
      <c r="I9" s="80"/>
      <c r="J9" s="96"/>
      <c r="K9" s="106"/>
    </row>
    <row r="10" spans="1:11" ht="16.5">
      <c r="A10" s="28"/>
      <c r="B10" s="29" t="s">
        <v>5</v>
      </c>
      <c r="C10" s="30"/>
      <c r="D10" s="30"/>
      <c r="E10" s="30"/>
      <c r="F10" s="73"/>
      <c r="G10" s="73"/>
      <c r="H10" s="75"/>
      <c r="I10" s="76"/>
      <c r="J10" s="76"/>
      <c r="K10" s="55"/>
    </row>
    <row r="11" spans="1:11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70">
        <v>150000</v>
      </c>
      <c r="G11" s="70">
        <v>87495</v>
      </c>
      <c r="H11" s="71">
        <f>ROUND(F11/36,0)</f>
        <v>4167</v>
      </c>
      <c r="I11" s="69">
        <f>ROUND(G11*13%*31/365,0)</f>
        <v>966</v>
      </c>
      <c r="J11" s="71">
        <f t="shared" ref="J11:J35" si="4">SUM(H11:I11)</f>
        <v>5133</v>
      </c>
      <c r="K11" s="106">
        <f t="shared" ref="K11:K35" si="5">G11-H11</f>
        <v>83328</v>
      </c>
    </row>
    <row r="12" spans="1:11" ht="15.75">
      <c r="A12" s="15">
        <v>2</v>
      </c>
      <c r="B12" s="14" t="s">
        <v>8</v>
      </c>
      <c r="C12" s="16" t="s">
        <v>30</v>
      </c>
      <c r="D12" s="17">
        <v>109</v>
      </c>
      <c r="E12" s="16" t="s">
        <v>38</v>
      </c>
      <c r="F12" s="70">
        <v>75000</v>
      </c>
      <c r="G12" s="77">
        <v>43755</v>
      </c>
      <c r="H12" s="71">
        <f>ROUND(F12/36,0)</f>
        <v>2083</v>
      </c>
      <c r="I12" s="69">
        <f t="shared" ref="I12:I33" si="6">ROUND(G12*13%*31/365,0)</f>
        <v>483</v>
      </c>
      <c r="J12" s="71">
        <f t="shared" si="4"/>
        <v>2566</v>
      </c>
      <c r="K12" s="106">
        <f t="shared" si="5"/>
        <v>41672</v>
      </c>
    </row>
    <row r="13" spans="1:11" ht="15.75">
      <c r="A13" s="15">
        <v>3</v>
      </c>
      <c r="B13" s="14" t="s">
        <v>9</v>
      </c>
      <c r="C13" s="16" t="s">
        <v>31</v>
      </c>
      <c r="D13" s="17">
        <v>122</v>
      </c>
      <c r="E13" s="16" t="s">
        <v>38</v>
      </c>
      <c r="F13" s="70">
        <v>100000</v>
      </c>
      <c r="G13" s="77">
        <v>58330</v>
      </c>
      <c r="H13" s="71">
        <f t="shared" ref="H13:H26" si="7">ROUND(F13/36,0)</f>
        <v>2778</v>
      </c>
      <c r="I13" s="69">
        <f t="shared" si="6"/>
        <v>644</v>
      </c>
      <c r="J13" s="71">
        <f t="shared" si="4"/>
        <v>3422</v>
      </c>
      <c r="K13" s="106">
        <f t="shared" si="5"/>
        <v>55552</v>
      </c>
    </row>
    <row r="14" spans="1:11" ht="15.75">
      <c r="A14" s="15">
        <v>4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65000</v>
      </c>
      <c r="H14" s="71">
        <f>ROUND(F14/36,0)</f>
        <v>2500</v>
      </c>
      <c r="I14" s="69">
        <f t="shared" si="6"/>
        <v>718</v>
      </c>
      <c r="J14" s="71">
        <f t="shared" si="4"/>
        <v>3218</v>
      </c>
      <c r="K14" s="106">
        <f t="shared" si="5"/>
        <v>62500</v>
      </c>
    </row>
    <row r="15" spans="1:11" ht="15.75">
      <c r="A15" s="15">
        <v>5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27500</v>
      </c>
      <c r="H15" s="71">
        <f t="shared" si="7"/>
        <v>1250</v>
      </c>
      <c r="I15" s="69">
        <f t="shared" si="6"/>
        <v>304</v>
      </c>
      <c r="J15" s="71">
        <f t="shared" si="4"/>
        <v>1554</v>
      </c>
      <c r="K15" s="106">
        <f t="shared" si="5"/>
        <v>26250</v>
      </c>
    </row>
    <row r="16" spans="1:11" ht="15.75">
      <c r="A16" s="15">
        <v>6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63886</v>
      </c>
      <c r="H16" s="71">
        <f t="shared" si="7"/>
        <v>2778</v>
      </c>
      <c r="I16" s="69">
        <f t="shared" si="6"/>
        <v>705</v>
      </c>
      <c r="J16" s="71">
        <f t="shared" si="4"/>
        <v>3483</v>
      </c>
      <c r="K16" s="106">
        <f t="shared" si="5"/>
        <v>61108</v>
      </c>
    </row>
    <row r="17" spans="1:11" ht="15.75">
      <c r="A17" s="15">
        <v>7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54307</v>
      </c>
      <c r="H17" s="71">
        <f t="shared" si="7"/>
        <v>2361</v>
      </c>
      <c r="I17" s="69">
        <f t="shared" si="6"/>
        <v>600</v>
      </c>
      <c r="J17" s="71">
        <f t="shared" si="4"/>
        <v>2961</v>
      </c>
      <c r="K17" s="106">
        <f t="shared" si="5"/>
        <v>51946</v>
      </c>
    </row>
    <row r="18" spans="1:11" ht="15.75">
      <c r="A18" s="15">
        <v>8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57500</v>
      </c>
      <c r="H18" s="71">
        <f t="shared" si="7"/>
        <v>2500</v>
      </c>
      <c r="I18" s="69">
        <f t="shared" si="6"/>
        <v>635</v>
      </c>
      <c r="J18" s="71">
        <f t="shared" si="4"/>
        <v>3135</v>
      </c>
      <c r="K18" s="106">
        <f t="shared" si="5"/>
        <v>55000</v>
      </c>
    </row>
    <row r="19" spans="1:11" ht="15.75">
      <c r="A19" s="15">
        <v>9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14123</v>
      </c>
      <c r="H19" s="71">
        <f>ROUND(F19/17,0)</f>
        <v>3529</v>
      </c>
      <c r="I19" s="69">
        <f t="shared" si="6"/>
        <v>156</v>
      </c>
      <c r="J19" s="71">
        <f t="shared" si="4"/>
        <v>3685</v>
      </c>
      <c r="K19" s="106">
        <f t="shared" si="5"/>
        <v>10594</v>
      </c>
    </row>
    <row r="20" spans="1:11" ht="15.75">
      <c r="A20" s="15">
        <v>10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68279</v>
      </c>
      <c r="H20" s="71">
        <f>ROUND(F20/29,0)</f>
        <v>3103</v>
      </c>
      <c r="I20" s="69">
        <f t="shared" si="6"/>
        <v>754</v>
      </c>
      <c r="J20" s="71">
        <f t="shared" si="4"/>
        <v>3857</v>
      </c>
      <c r="K20" s="106">
        <f t="shared" si="5"/>
        <v>65176</v>
      </c>
    </row>
    <row r="21" spans="1:11" ht="15.75">
      <c r="A21" s="15">
        <v>11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70003</v>
      </c>
      <c r="H21" s="71">
        <f>ROUND(F21/30,0)</f>
        <v>3333</v>
      </c>
      <c r="I21" s="69">
        <f t="shared" si="6"/>
        <v>773</v>
      </c>
      <c r="J21" s="71">
        <f t="shared" si="4"/>
        <v>4106</v>
      </c>
      <c r="K21" s="106">
        <f t="shared" si="5"/>
        <v>66670</v>
      </c>
    </row>
    <row r="22" spans="1:11" ht="15.75">
      <c r="A22" s="15">
        <v>12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70003</v>
      </c>
      <c r="H22" s="71">
        <f>ROUND(F22/30,0)</f>
        <v>3333</v>
      </c>
      <c r="I22" s="69">
        <f t="shared" si="6"/>
        <v>773</v>
      </c>
      <c r="J22" s="71">
        <f t="shared" si="4"/>
        <v>4106</v>
      </c>
      <c r="K22" s="106">
        <f t="shared" si="5"/>
        <v>66670</v>
      </c>
    </row>
    <row r="23" spans="1:11" ht="15.75">
      <c r="A23" s="15">
        <v>13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152944</v>
      </c>
      <c r="H23" s="71">
        <f>ROUND(F23/34,0)</f>
        <v>5882</v>
      </c>
      <c r="I23" s="69">
        <f t="shared" si="6"/>
        <v>1689</v>
      </c>
      <c r="J23" s="71">
        <f t="shared" si="4"/>
        <v>7571</v>
      </c>
      <c r="K23" s="106">
        <f t="shared" si="5"/>
        <v>147062</v>
      </c>
    </row>
    <row r="24" spans="1:11" ht="15.75">
      <c r="A24" s="15">
        <v>14</v>
      </c>
      <c r="B24" s="14" t="s">
        <v>5</v>
      </c>
      <c r="C24" s="16" t="s">
        <v>32</v>
      </c>
      <c r="D24" s="17">
        <v>123</v>
      </c>
      <c r="E24" s="16" t="s">
        <v>38</v>
      </c>
      <c r="F24" s="70">
        <v>100000</v>
      </c>
      <c r="G24" s="77">
        <v>25000</v>
      </c>
      <c r="H24" s="71">
        <f>ROUND(F24/20,0)</f>
        <v>5000</v>
      </c>
      <c r="I24" s="69">
        <f t="shared" si="6"/>
        <v>276</v>
      </c>
      <c r="J24" s="71">
        <f t="shared" si="4"/>
        <v>5276</v>
      </c>
      <c r="K24" s="106">
        <f t="shared" si="5"/>
        <v>20000</v>
      </c>
    </row>
    <row r="25" spans="1:11" ht="15.75">
      <c r="A25" s="15">
        <v>15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74998</v>
      </c>
      <c r="H25" s="71">
        <f t="shared" si="7"/>
        <v>2778</v>
      </c>
      <c r="I25" s="69">
        <f t="shared" si="6"/>
        <v>828</v>
      </c>
      <c r="J25" s="71">
        <f t="shared" si="4"/>
        <v>3606</v>
      </c>
      <c r="K25" s="106">
        <f t="shared" si="5"/>
        <v>72220</v>
      </c>
    </row>
    <row r="26" spans="1:11" ht="15.75">
      <c r="A26" s="15">
        <v>16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120831</v>
      </c>
      <c r="H26" s="71">
        <f t="shared" si="7"/>
        <v>4167</v>
      </c>
      <c r="I26" s="69">
        <f t="shared" si="6"/>
        <v>1334</v>
      </c>
      <c r="J26" s="71">
        <f t="shared" si="4"/>
        <v>5501</v>
      </c>
      <c r="K26" s="106">
        <f t="shared" si="5"/>
        <v>116664</v>
      </c>
    </row>
    <row r="27" spans="1:11" ht="15.75">
      <c r="A27" s="15">
        <v>17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68185</v>
      </c>
      <c r="H27" s="71">
        <f>ROUND(F27/22,0)</f>
        <v>4545</v>
      </c>
      <c r="I27" s="69">
        <f t="shared" si="6"/>
        <v>753</v>
      </c>
      <c r="J27" s="71">
        <f t="shared" si="4"/>
        <v>5298</v>
      </c>
      <c r="K27" s="106">
        <f t="shared" si="5"/>
        <v>63640</v>
      </c>
    </row>
    <row r="28" spans="1:11" ht="15.75">
      <c r="A28" s="15">
        <v>18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81815</v>
      </c>
      <c r="H28" s="71">
        <f>ROUND(F28/22,0)</f>
        <v>5455</v>
      </c>
      <c r="I28" s="69">
        <f t="shared" si="6"/>
        <v>903</v>
      </c>
      <c r="J28" s="71">
        <f t="shared" si="4"/>
        <v>6358</v>
      </c>
      <c r="K28" s="106">
        <f t="shared" si="5"/>
        <v>76360</v>
      </c>
    </row>
    <row r="29" spans="1:11" ht="15.75">
      <c r="A29" s="15">
        <v>19</v>
      </c>
      <c r="B29" s="14" t="s">
        <v>128</v>
      </c>
      <c r="C29" s="16" t="s">
        <v>181</v>
      </c>
      <c r="D29" s="17">
        <v>305</v>
      </c>
      <c r="E29" s="16" t="s">
        <v>38</v>
      </c>
      <c r="F29" s="70">
        <v>75000</v>
      </c>
      <c r="G29" s="77">
        <v>60419</v>
      </c>
      <c r="H29" s="71">
        <f>ROUND(F29/36,0)</f>
        <v>2083</v>
      </c>
      <c r="I29" s="69">
        <f>ROUND(G29*13%*31/365,0)</f>
        <v>667</v>
      </c>
      <c r="J29" s="71">
        <f t="shared" si="4"/>
        <v>2750</v>
      </c>
      <c r="K29" s="106">
        <f t="shared" si="5"/>
        <v>58336</v>
      </c>
    </row>
    <row r="30" spans="1:11" ht="15.75">
      <c r="A30" s="15">
        <v>20</v>
      </c>
      <c r="B30" s="14" t="s">
        <v>190</v>
      </c>
      <c r="C30" s="16" t="s">
        <v>191</v>
      </c>
      <c r="D30" s="17">
        <v>314</v>
      </c>
      <c r="E30" s="16" t="s">
        <v>38</v>
      </c>
      <c r="F30" s="70">
        <v>115000</v>
      </c>
      <c r="G30" s="77">
        <v>92642</v>
      </c>
      <c r="H30" s="71">
        <f>ROUND(F30/36,0)</f>
        <v>3194</v>
      </c>
      <c r="I30" s="69">
        <f t="shared" si="6"/>
        <v>1023</v>
      </c>
      <c r="J30" s="71">
        <f t="shared" si="4"/>
        <v>4217</v>
      </c>
      <c r="K30" s="106">
        <f t="shared" si="5"/>
        <v>89448</v>
      </c>
    </row>
    <row r="31" spans="1:11" ht="15.75">
      <c r="A31" s="15">
        <v>21</v>
      </c>
      <c r="B31" s="14" t="s">
        <v>179</v>
      </c>
      <c r="C31" s="16" t="s">
        <v>160</v>
      </c>
      <c r="D31" s="17">
        <v>276</v>
      </c>
      <c r="E31" s="16" t="s">
        <v>38</v>
      </c>
      <c r="F31" s="70">
        <v>100000</v>
      </c>
      <c r="G31" s="77">
        <v>76472</v>
      </c>
      <c r="H31" s="71">
        <f>ROUND(F31/34,0)</f>
        <v>2941</v>
      </c>
      <c r="I31" s="69">
        <f t="shared" si="6"/>
        <v>844</v>
      </c>
      <c r="J31" s="71">
        <f t="shared" si="4"/>
        <v>3785</v>
      </c>
      <c r="K31" s="106">
        <f t="shared" si="5"/>
        <v>73531</v>
      </c>
    </row>
    <row r="32" spans="1:11" ht="15.75">
      <c r="A32" s="15">
        <v>22</v>
      </c>
      <c r="B32" s="14" t="s">
        <v>179</v>
      </c>
      <c r="C32" s="16" t="s">
        <v>180</v>
      </c>
      <c r="D32" s="17">
        <v>304</v>
      </c>
      <c r="E32" s="16" t="s">
        <v>38</v>
      </c>
      <c r="F32" s="70">
        <v>120000</v>
      </c>
      <c r="G32" s="77">
        <v>96669</v>
      </c>
      <c r="H32" s="71">
        <f>ROUND(F32/36,0)</f>
        <v>3333</v>
      </c>
      <c r="I32" s="69">
        <f t="shared" si="6"/>
        <v>1067</v>
      </c>
      <c r="J32" s="71">
        <f t="shared" si="4"/>
        <v>4400</v>
      </c>
      <c r="K32" s="106">
        <f t="shared" si="5"/>
        <v>93336</v>
      </c>
    </row>
    <row r="33" spans="1:11" ht="15.75">
      <c r="A33" s="15">
        <v>23</v>
      </c>
      <c r="B33" s="14" t="s">
        <v>6</v>
      </c>
      <c r="C33" s="16" t="s">
        <v>255</v>
      </c>
      <c r="D33" s="17">
        <v>381</v>
      </c>
      <c r="E33" s="16" t="s">
        <v>38</v>
      </c>
      <c r="F33" s="70">
        <v>100000</v>
      </c>
      <c r="G33" s="77">
        <v>100000</v>
      </c>
      <c r="H33" s="71">
        <v>2778</v>
      </c>
      <c r="I33" s="69">
        <f t="shared" si="6"/>
        <v>1104</v>
      </c>
      <c r="J33" s="71">
        <f t="shared" si="4"/>
        <v>3882</v>
      </c>
      <c r="K33" s="106">
        <f t="shared" si="5"/>
        <v>97222</v>
      </c>
    </row>
    <row r="34" spans="1:11" ht="15.75">
      <c r="A34" s="15">
        <v>24</v>
      </c>
      <c r="B34" s="14" t="s">
        <v>259</v>
      </c>
      <c r="C34" s="16" t="s">
        <v>261</v>
      </c>
      <c r="D34" s="17">
        <v>385</v>
      </c>
      <c r="E34" s="16" t="s">
        <v>38</v>
      </c>
      <c r="F34" s="70">
        <v>70000</v>
      </c>
      <c r="G34" s="77">
        <v>70000</v>
      </c>
      <c r="H34" s="71">
        <v>1944</v>
      </c>
      <c r="I34" s="69">
        <v>1097</v>
      </c>
      <c r="J34" s="71">
        <f t="shared" si="4"/>
        <v>3041</v>
      </c>
      <c r="K34" s="106">
        <f t="shared" si="5"/>
        <v>68056</v>
      </c>
    </row>
    <row r="35" spans="1:11" ht="15.75">
      <c r="A35" s="15">
        <v>25</v>
      </c>
      <c r="B35" s="14" t="s">
        <v>259</v>
      </c>
      <c r="C35" s="16" t="s">
        <v>260</v>
      </c>
      <c r="D35" s="17">
        <v>386</v>
      </c>
      <c r="E35" s="16" t="s">
        <v>38</v>
      </c>
      <c r="F35" s="70">
        <v>125000</v>
      </c>
      <c r="G35" s="77">
        <v>125000</v>
      </c>
      <c r="H35" s="71">
        <v>3472</v>
      </c>
      <c r="I35" s="69">
        <v>1959</v>
      </c>
      <c r="J35" s="71">
        <f t="shared" si="4"/>
        <v>5431</v>
      </c>
      <c r="K35" s="106">
        <f t="shared" si="5"/>
        <v>121528</v>
      </c>
    </row>
    <row r="36" spans="1:11" ht="16.5">
      <c r="A36" s="15"/>
      <c r="B36" s="13" t="s">
        <v>4</v>
      </c>
      <c r="C36" s="20"/>
      <c r="D36" s="20"/>
      <c r="E36" s="20"/>
      <c r="F36" s="72">
        <f t="shared" ref="F36:K36" si="8">SUM(F11:F35)</f>
        <v>2560000</v>
      </c>
      <c r="G36" s="72">
        <f t="shared" si="8"/>
        <v>1825156</v>
      </c>
      <c r="H36" s="72">
        <f t="shared" si="8"/>
        <v>81287</v>
      </c>
      <c r="I36" s="72">
        <f t="shared" si="8"/>
        <v>21055</v>
      </c>
      <c r="J36" s="72">
        <f t="shared" si="8"/>
        <v>102342</v>
      </c>
      <c r="K36" s="72">
        <f t="shared" si="8"/>
        <v>1743869</v>
      </c>
    </row>
    <row r="37" spans="1:11" ht="16.5">
      <c r="A37" s="28"/>
      <c r="B37" s="29"/>
      <c r="C37" s="30"/>
      <c r="D37" s="30"/>
      <c r="E37" s="30"/>
      <c r="F37" s="78"/>
      <c r="G37" s="79"/>
      <c r="H37" s="74"/>
      <c r="I37" s="80"/>
      <c r="J37" s="74"/>
      <c r="K37" s="106"/>
    </row>
    <row r="38" spans="1:11" ht="16.5">
      <c r="A38" s="28"/>
      <c r="B38" s="29"/>
      <c r="C38" s="30"/>
      <c r="D38" s="30"/>
      <c r="E38" s="30"/>
      <c r="F38" s="78"/>
      <c r="G38" s="79"/>
      <c r="H38" s="74"/>
      <c r="I38" s="80"/>
      <c r="J38" s="74"/>
      <c r="K38" s="55"/>
    </row>
    <row r="39" spans="1:11" ht="16.5">
      <c r="A39" s="28"/>
      <c r="B39" s="29" t="s">
        <v>10</v>
      </c>
      <c r="C39" s="30"/>
      <c r="D39" s="30"/>
      <c r="E39" s="30"/>
      <c r="F39" s="78"/>
      <c r="G39" s="79"/>
      <c r="H39" s="76"/>
      <c r="I39" s="80"/>
      <c r="J39" s="76"/>
      <c r="K39" s="55"/>
    </row>
    <row r="40" spans="1:11" ht="15.75">
      <c r="A40" s="15">
        <v>1</v>
      </c>
      <c r="B40" s="14" t="s">
        <v>10</v>
      </c>
      <c r="C40" s="16" t="s">
        <v>140</v>
      </c>
      <c r="D40" s="26" t="s">
        <v>141</v>
      </c>
      <c r="E40" s="16" t="s">
        <v>38</v>
      </c>
      <c r="F40" s="70">
        <v>250000</v>
      </c>
      <c r="G40" s="77">
        <v>180560</v>
      </c>
      <c r="H40" s="71">
        <v>6944</v>
      </c>
      <c r="I40" s="69">
        <f>ROUND(G40*13%*31/365,0)</f>
        <v>1994</v>
      </c>
      <c r="J40" s="99">
        <f t="shared" ref="J40:J51" si="9">SUM(H40:I40)</f>
        <v>8938</v>
      </c>
      <c r="K40" s="106">
        <f t="shared" ref="K40:K51" si="10">G40-H40</f>
        <v>173616</v>
      </c>
    </row>
    <row r="41" spans="1:11" ht="15.75">
      <c r="A41" s="15">
        <v>2</v>
      </c>
      <c r="B41" s="14" t="s">
        <v>91</v>
      </c>
      <c r="C41" s="16" t="s">
        <v>93</v>
      </c>
      <c r="D41" s="26" t="s">
        <v>95</v>
      </c>
      <c r="E41" s="16" t="s">
        <v>38</v>
      </c>
      <c r="F41" s="70">
        <v>25000</v>
      </c>
      <c r="G41" s="77">
        <v>17366</v>
      </c>
      <c r="H41" s="71">
        <v>694</v>
      </c>
      <c r="I41" s="69">
        <f t="shared" ref="I41:I52" si="11">ROUND(G41*13%*31/365,0)</f>
        <v>192</v>
      </c>
      <c r="J41" s="99">
        <f t="shared" si="9"/>
        <v>886</v>
      </c>
      <c r="K41" s="106">
        <f t="shared" si="10"/>
        <v>16672</v>
      </c>
    </row>
    <row r="42" spans="1:11" ht="15.75">
      <c r="A42" s="15">
        <v>3</v>
      </c>
      <c r="B42" s="14" t="s">
        <v>182</v>
      </c>
      <c r="C42" s="16" t="s">
        <v>50</v>
      </c>
      <c r="D42" s="26" t="s">
        <v>183</v>
      </c>
      <c r="E42" s="16" t="s">
        <v>38</v>
      </c>
      <c r="F42" s="70">
        <v>50000</v>
      </c>
      <c r="G42" s="77">
        <v>28413</v>
      </c>
      <c r="H42" s="71">
        <v>1389</v>
      </c>
      <c r="I42" s="69">
        <f t="shared" si="11"/>
        <v>314</v>
      </c>
      <c r="J42" s="99">
        <f t="shared" si="9"/>
        <v>1703</v>
      </c>
      <c r="K42" s="106">
        <f t="shared" si="10"/>
        <v>27024</v>
      </c>
    </row>
    <row r="43" spans="1:11" ht="15.75">
      <c r="A43" s="15">
        <v>4</v>
      </c>
      <c r="B43" s="14" t="s">
        <v>182</v>
      </c>
      <c r="C43" s="16" t="s">
        <v>194</v>
      </c>
      <c r="D43" s="26" t="s">
        <v>195</v>
      </c>
      <c r="E43" s="16" t="s">
        <v>38</v>
      </c>
      <c r="F43" s="70">
        <v>120000</v>
      </c>
      <c r="G43" s="77">
        <v>93336</v>
      </c>
      <c r="H43" s="71">
        <v>3333</v>
      </c>
      <c r="I43" s="69">
        <f t="shared" si="11"/>
        <v>1031</v>
      </c>
      <c r="J43" s="99">
        <f t="shared" si="9"/>
        <v>4364</v>
      </c>
      <c r="K43" s="106">
        <f t="shared" si="10"/>
        <v>90003</v>
      </c>
    </row>
    <row r="44" spans="1:11" ht="15.75">
      <c r="A44" s="15">
        <v>5</v>
      </c>
      <c r="B44" s="14" t="s">
        <v>182</v>
      </c>
      <c r="C44" s="16" t="s">
        <v>202</v>
      </c>
      <c r="D44" s="26" t="s">
        <v>203</v>
      </c>
      <c r="E44" s="16" t="s">
        <v>38</v>
      </c>
      <c r="F44" s="70">
        <v>90000</v>
      </c>
      <c r="G44" s="77">
        <v>72500</v>
      </c>
      <c r="H44" s="71">
        <f t="shared" ref="H44:H45" si="12">ROUND(F44/36,0)</f>
        <v>2500</v>
      </c>
      <c r="I44" s="69">
        <f t="shared" si="11"/>
        <v>800</v>
      </c>
      <c r="J44" s="99">
        <f t="shared" si="9"/>
        <v>3300</v>
      </c>
      <c r="K44" s="106">
        <f t="shared" si="10"/>
        <v>70000</v>
      </c>
    </row>
    <row r="45" spans="1:11" ht="15.75">
      <c r="A45" s="15">
        <v>6</v>
      </c>
      <c r="B45" s="14" t="s">
        <v>182</v>
      </c>
      <c r="C45" s="16" t="s">
        <v>221</v>
      </c>
      <c r="D45" s="26" t="s">
        <v>219</v>
      </c>
      <c r="E45" s="16" t="s">
        <v>38</v>
      </c>
      <c r="F45" s="70">
        <v>85000</v>
      </c>
      <c r="G45" s="77">
        <v>73195</v>
      </c>
      <c r="H45" s="71">
        <f t="shared" si="12"/>
        <v>2361</v>
      </c>
      <c r="I45" s="69">
        <f t="shared" si="11"/>
        <v>808</v>
      </c>
      <c r="J45" s="99">
        <f t="shared" si="9"/>
        <v>3169</v>
      </c>
      <c r="K45" s="106">
        <f t="shared" si="10"/>
        <v>70834</v>
      </c>
    </row>
    <row r="46" spans="1:11" ht="15.75">
      <c r="A46" s="15">
        <v>7</v>
      </c>
      <c r="B46" s="14" t="s">
        <v>156</v>
      </c>
      <c r="C46" s="16" t="s">
        <v>226</v>
      </c>
      <c r="D46" s="26" t="s">
        <v>243</v>
      </c>
      <c r="E46" s="16" t="s">
        <v>38</v>
      </c>
      <c r="F46" s="70">
        <v>150000</v>
      </c>
      <c r="G46" s="77">
        <v>129165</v>
      </c>
      <c r="H46" s="71">
        <f>ROUND(F46/36,0)</f>
        <v>4167</v>
      </c>
      <c r="I46" s="69">
        <f t="shared" si="11"/>
        <v>1426</v>
      </c>
      <c r="J46" s="99">
        <f t="shared" si="9"/>
        <v>5593</v>
      </c>
      <c r="K46" s="106">
        <f t="shared" si="10"/>
        <v>124998</v>
      </c>
    </row>
    <row r="47" spans="1:11" ht="15.75">
      <c r="A47" s="15">
        <v>8</v>
      </c>
      <c r="B47" s="14" t="s">
        <v>156</v>
      </c>
      <c r="C47" s="16" t="s">
        <v>157</v>
      </c>
      <c r="D47" s="26" t="s">
        <v>246</v>
      </c>
      <c r="E47" s="16" t="s">
        <v>38</v>
      </c>
      <c r="F47" s="70">
        <v>130000</v>
      </c>
      <c r="G47" s="77">
        <v>119167</v>
      </c>
      <c r="H47" s="71">
        <f>ROUND(F47/36,0)</f>
        <v>3611</v>
      </c>
      <c r="I47" s="69">
        <f t="shared" si="11"/>
        <v>1316</v>
      </c>
      <c r="J47" s="99">
        <f t="shared" si="9"/>
        <v>4927</v>
      </c>
      <c r="K47" s="106">
        <f t="shared" si="10"/>
        <v>115556</v>
      </c>
    </row>
    <row r="48" spans="1:11" ht="15.75">
      <c r="A48" s="15">
        <v>9</v>
      </c>
      <c r="B48" s="14" t="s">
        <v>120</v>
      </c>
      <c r="C48" s="16" t="s">
        <v>121</v>
      </c>
      <c r="D48" s="26" t="s">
        <v>136</v>
      </c>
      <c r="E48" s="16" t="s">
        <v>38</v>
      </c>
      <c r="F48" s="70">
        <v>100000</v>
      </c>
      <c r="G48" s="77">
        <v>68750</v>
      </c>
      <c r="H48" s="71">
        <f>ROUND(F48/32,0)</f>
        <v>3125</v>
      </c>
      <c r="I48" s="69">
        <f>ROUND(G48*13%*31/365,0)</f>
        <v>759</v>
      </c>
      <c r="J48" s="99">
        <f t="shared" si="9"/>
        <v>3884</v>
      </c>
      <c r="K48" s="106">
        <f t="shared" si="10"/>
        <v>65625</v>
      </c>
    </row>
    <row r="49" spans="1:11" ht="15.75">
      <c r="A49" s="15">
        <v>10</v>
      </c>
      <c r="B49" s="14" t="s">
        <v>120</v>
      </c>
      <c r="C49" s="16" t="s">
        <v>122</v>
      </c>
      <c r="D49" s="26" t="s">
        <v>123</v>
      </c>
      <c r="E49" s="16" t="s">
        <v>38</v>
      </c>
      <c r="F49" s="70">
        <v>90000</v>
      </c>
      <c r="G49" s="77">
        <v>67500</v>
      </c>
      <c r="H49" s="71">
        <f t="shared" ref="H49:H51" si="13">ROUND(F49/36,0)</f>
        <v>2500</v>
      </c>
      <c r="I49" s="69">
        <f t="shared" si="11"/>
        <v>745</v>
      </c>
      <c r="J49" s="99">
        <f t="shared" si="9"/>
        <v>3245</v>
      </c>
      <c r="K49" s="106">
        <f t="shared" si="10"/>
        <v>65000</v>
      </c>
    </row>
    <row r="50" spans="1:11" ht="15.75">
      <c r="A50" s="15">
        <v>11</v>
      </c>
      <c r="B50" s="14" t="s">
        <v>248</v>
      </c>
      <c r="C50" s="16" t="s">
        <v>249</v>
      </c>
      <c r="D50" s="26" t="s">
        <v>250</v>
      </c>
      <c r="E50" s="16" t="s">
        <v>38</v>
      </c>
      <c r="F50" s="70">
        <v>165000</v>
      </c>
      <c r="G50" s="77">
        <v>155834</v>
      </c>
      <c r="H50" s="71">
        <f t="shared" si="13"/>
        <v>4583</v>
      </c>
      <c r="I50" s="69">
        <f t="shared" si="11"/>
        <v>1721</v>
      </c>
      <c r="J50" s="99">
        <f t="shared" si="9"/>
        <v>6304</v>
      </c>
      <c r="K50" s="106">
        <f t="shared" si="10"/>
        <v>151251</v>
      </c>
    </row>
    <row r="51" spans="1:11" ht="15.75">
      <c r="A51" s="15">
        <v>12</v>
      </c>
      <c r="B51" s="14" t="s">
        <v>248</v>
      </c>
      <c r="C51" s="16" t="s">
        <v>251</v>
      </c>
      <c r="D51" s="26" t="s">
        <v>252</v>
      </c>
      <c r="E51" s="16" t="s">
        <v>38</v>
      </c>
      <c r="F51" s="70">
        <v>100000</v>
      </c>
      <c r="G51" s="77">
        <v>94444</v>
      </c>
      <c r="H51" s="71">
        <f t="shared" si="13"/>
        <v>2778</v>
      </c>
      <c r="I51" s="69">
        <f t="shared" si="11"/>
        <v>1043</v>
      </c>
      <c r="J51" s="99">
        <f t="shared" si="9"/>
        <v>3821</v>
      </c>
      <c r="K51" s="106">
        <f t="shared" si="10"/>
        <v>91666</v>
      </c>
    </row>
    <row r="52" spans="1:11" ht="16.5">
      <c r="A52" s="15"/>
      <c r="B52" s="13" t="s">
        <v>4</v>
      </c>
      <c r="C52" s="20"/>
      <c r="D52" s="20"/>
      <c r="E52" s="20"/>
      <c r="F52" s="72">
        <f t="shared" ref="F52:K52" si="14">SUM(F40:F51)</f>
        <v>1355000</v>
      </c>
      <c r="G52" s="72">
        <f t="shared" si="14"/>
        <v>1100230</v>
      </c>
      <c r="H52" s="72">
        <f t="shared" si="14"/>
        <v>37985</v>
      </c>
      <c r="I52" s="69">
        <f t="shared" si="11"/>
        <v>12148</v>
      </c>
      <c r="J52" s="72">
        <f t="shared" si="14"/>
        <v>50134</v>
      </c>
      <c r="K52" s="72">
        <f t="shared" si="14"/>
        <v>1062245</v>
      </c>
    </row>
    <row r="53" spans="1:11" ht="16.5">
      <c r="A53" s="28"/>
      <c r="B53" s="29"/>
      <c r="C53" s="30"/>
      <c r="D53" s="30"/>
      <c r="E53" s="30"/>
      <c r="F53" s="78"/>
      <c r="G53" s="79"/>
      <c r="H53" s="74"/>
      <c r="I53" s="80"/>
      <c r="J53" s="74"/>
      <c r="K53" s="55"/>
    </row>
    <row r="54" spans="1:11" ht="16.5">
      <c r="A54" s="28"/>
      <c r="B54" s="29" t="s">
        <v>11</v>
      </c>
      <c r="C54" s="30"/>
      <c r="D54" s="30"/>
      <c r="E54" s="30"/>
      <c r="F54" s="78"/>
      <c r="G54" s="79"/>
      <c r="H54" s="76"/>
      <c r="I54" s="80"/>
      <c r="J54" s="76"/>
      <c r="K54" s="55"/>
    </row>
    <row r="55" spans="1:11" ht="15.75">
      <c r="A55" s="15">
        <v>1</v>
      </c>
      <c r="B55" s="14" t="s">
        <v>12</v>
      </c>
      <c r="C55" s="16" t="s">
        <v>40</v>
      </c>
      <c r="D55" s="19">
        <v>110</v>
      </c>
      <c r="E55" s="16" t="s">
        <v>38</v>
      </c>
      <c r="F55" s="70">
        <v>175000</v>
      </c>
      <c r="G55" s="77">
        <v>97224</v>
      </c>
      <c r="H55" s="71">
        <f t="shared" ref="H55:H64" si="15">ROUND(F55/36,0)</f>
        <v>4861</v>
      </c>
      <c r="I55" s="69">
        <f>ROUND(G55*13%*31/365,0)</f>
        <v>1073</v>
      </c>
      <c r="J55" s="99">
        <f t="shared" ref="J55:J67" si="16">SUM(H55:I55)</f>
        <v>5934</v>
      </c>
      <c r="K55" s="106">
        <f t="shared" ref="K55:K67" si="17">G55-H55</f>
        <v>92363</v>
      </c>
    </row>
    <row r="56" spans="1:11" ht="15.75">
      <c r="A56" s="15">
        <v>2</v>
      </c>
      <c r="B56" s="14" t="s">
        <v>12</v>
      </c>
      <c r="C56" s="16" t="s">
        <v>41</v>
      </c>
      <c r="D56" s="19">
        <v>111</v>
      </c>
      <c r="E56" s="16" t="s">
        <v>38</v>
      </c>
      <c r="F56" s="70">
        <v>165000</v>
      </c>
      <c r="G56" s="77">
        <v>91672</v>
      </c>
      <c r="H56" s="71">
        <f t="shared" si="15"/>
        <v>4583</v>
      </c>
      <c r="I56" s="69">
        <f t="shared" ref="I56:I68" si="18">ROUND(G56*13%*31/365,0)</f>
        <v>1012</v>
      </c>
      <c r="J56" s="99">
        <f t="shared" si="16"/>
        <v>5595</v>
      </c>
      <c r="K56" s="106">
        <f t="shared" si="17"/>
        <v>87089</v>
      </c>
    </row>
    <row r="57" spans="1:11" ht="15.75">
      <c r="A57" s="15">
        <v>3</v>
      </c>
      <c r="B57" s="14" t="s">
        <v>11</v>
      </c>
      <c r="C57" s="16" t="s">
        <v>42</v>
      </c>
      <c r="D57" s="19">
        <v>112</v>
      </c>
      <c r="E57" s="16" t="s">
        <v>38</v>
      </c>
      <c r="F57" s="70">
        <v>125000</v>
      </c>
      <c r="G57" s="77">
        <v>69448</v>
      </c>
      <c r="H57" s="71">
        <f t="shared" si="15"/>
        <v>3472</v>
      </c>
      <c r="I57" s="69">
        <f t="shared" si="18"/>
        <v>767</v>
      </c>
      <c r="J57" s="99">
        <f t="shared" si="16"/>
        <v>4239</v>
      </c>
      <c r="K57" s="106">
        <f t="shared" si="17"/>
        <v>65976</v>
      </c>
    </row>
    <row r="58" spans="1:11" ht="15.75">
      <c r="A58" s="15">
        <v>4</v>
      </c>
      <c r="B58" s="14" t="s">
        <v>11</v>
      </c>
      <c r="C58" s="16" t="s">
        <v>43</v>
      </c>
      <c r="D58" s="19">
        <v>113</v>
      </c>
      <c r="E58" s="16" t="s">
        <v>38</v>
      </c>
      <c r="F58" s="70">
        <v>100000</v>
      </c>
      <c r="G58" s="77">
        <v>55552</v>
      </c>
      <c r="H58" s="71">
        <f t="shared" si="15"/>
        <v>2778</v>
      </c>
      <c r="I58" s="69">
        <f t="shared" si="18"/>
        <v>613</v>
      </c>
      <c r="J58" s="99">
        <f t="shared" si="16"/>
        <v>3391</v>
      </c>
      <c r="K58" s="106">
        <f t="shared" si="17"/>
        <v>52774</v>
      </c>
    </row>
    <row r="59" spans="1:11" ht="15.75">
      <c r="A59" s="15">
        <v>5</v>
      </c>
      <c r="B59" s="14" t="s">
        <v>11</v>
      </c>
      <c r="C59" s="16" t="s">
        <v>44</v>
      </c>
      <c r="D59" s="19">
        <v>114</v>
      </c>
      <c r="E59" s="16" t="s">
        <v>38</v>
      </c>
      <c r="F59" s="70">
        <v>40000</v>
      </c>
      <c r="G59" s="77">
        <v>10912</v>
      </c>
      <c r="H59" s="71">
        <f>ROUND(F59/22,0)</f>
        <v>1818</v>
      </c>
      <c r="I59" s="69">
        <f t="shared" si="18"/>
        <v>120</v>
      </c>
      <c r="J59" s="99">
        <f t="shared" si="16"/>
        <v>1938</v>
      </c>
      <c r="K59" s="106">
        <f t="shared" si="17"/>
        <v>9094</v>
      </c>
    </row>
    <row r="60" spans="1:11" ht="15.75">
      <c r="A60" s="15">
        <v>6</v>
      </c>
      <c r="B60" s="14" t="s">
        <v>11</v>
      </c>
      <c r="C60" s="16" t="s">
        <v>45</v>
      </c>
      <c r="D60" s="19">
        <v>116</v>
      </c>
      <c r="E60" s="16" t="s">
        <v>38</v>
      </c>
      <c r="F60" s="70">
        <v>125000</v>
      </c>
      <c r="G60" s="77">
        <v>69448</v>
      </c>
      <c r="H60" s="71">
        <f>ROUND(F60/36,0)</f>
        <v>3472</v>
      </c>
      <c r="I60" s="69">
        <f t="shared" si="18"/>
        <v>767</v>
      </c>
      <c r="J60" s="99">
        <f t="shared" si="16"/>
        <v>4239</v>
      </c>
      <c r="K60" s="106">
        <f t="shared" si="17"/>
        <v>65976</v>
      </c>
    </row>
    <row r="61" spans="1:11" ht="15.75">
      <c r="A61" s="15">
        <v>7</v>
      </c>
      <c r="B61" s="14" t="s">
        <v>11</v>
      </c>
      <c r="C61" s="16" t="s">
        <v>47</v>
      </c>
      <c r="D61" s="19">
        <v>124</v>
      </c>
      <c r="E61" s="16" t="s">
        <v>38</v>
      </c>
      <c r="F61" s="70">
        <v>50000</v>
      </c>
      <c r="G61" s="77">
        <v>27776</v>
      </c>
      <c r="H61" s="71">
        <f>ROUND(F61/36,0)</f>
        <v>1389</v>
      </c>
      <c r="I61" s="69">
        <f t="shared" si="18"/>
        <v>307</v>
      </c>
      <c r="J61" s="99">
        <f t="shared" si="16"/>
        <v>1696</v>
      </c>
      <c r="K61" s="106">
        <f t="shared" si="17"/>
        <v>26387</v>
      </c>
    </row>
    <row r="62" spans="1:11" ht="15.75">
      <c r="A62" s="15">
        <v>8</v>
      </c>
      <c r="B62" s="14" t="s">
        <v>236</v>
      </c>
      <c r="C62" s="16" t="s">
        <v>238</v>
      </c>
      <c r="D62" s="19">
        <v>359</v>
      </c>
      <c r="E62" s="16" t="s">
        <v>38</v>
      </c>
      <c r="F62" s="70">
        <v>100000</v>
      </c>
      <c r="G62" s="77">
        <v>88888</v>
      </c>
      <c r="H62" s="71">
        <f>ROUND(F62/36,0)</f>
        <v>2778</v>
      </c>
      <c r="I62" s="69">
        <f t="shared" si="18"/>
        <v>981</v>
      </c>
      <c r="J62" s="99">
        <f t="shared" si="16"/>
        <v>3759</v>
      </c>
      <c r="K62" s="106">
        <f t="shared" si="17"/>
        <v>86110</v>
      </c>
    </row>
    <row r="63" spans="1:11" ht="15.75">
      <c r="A63" s="15">
        <v>9</v>
      </c>
      <c r="B63" s="14" t="s">
        <v>236</v>
      </c>
      <c r="C63" s="16" t="s">
        <v>237</v>
      </c>
      <c r="D63" s="19">
        <v>358</v>
      </c>
      <c r="E63" s="16" t="s">
        <v>38</v>
      </c>
      <c r="F63" s="70">
        <v>90000</v>
      </c>
      <c r="G63" s="77">
        <v>80000</v>
      </c>
      <c r="H63" s="71">
        <f>ROUND(F63/36,0)</f>
        <v>2500</v>
      </c>
      <c r="I63" s="69">
        <f t="shared" si="18"/>
        <v>883</v>
      </c>
      <c r="J63" s="99">
        <f t="shared" si="16"/>
        <v>3383</v>
      </c>
      <c r="K63" s="106">
        <f t="shared" si="17"/>
        <v>77500</v>
      </c>
    </row>
    <row r="64" spans="1:11" ht="15.75">
      <c r="A64" s="15">
        <v>10</v>
      </c>
      <c r="B64" s="14" t="s">
        <v>13</v>
      </c>
      <c r="C64" s="16" t="s">
        <v>46</v>
      </c>
      <c r="D64" s="19">
        <v>117</v>
      </c>
      <c r="E64" s="16" t="s">
        <v>38</v>
      </c>
      <c r="F64" s="70">
        <v>100000</v>
      </c>
      <c r="G64" s="77">
        <v>55552</v>
      </c>
      <c r="H64" s="71">
        <f t="shared" si="15"/>
        <v>2778</v>
      </c>
      <c r="I64" s="69">
        <f t="shared" si="18"/>
        <v>613</v>
      </c>
      <c r="J64" s="99">
        <f t="shared" si="16"/>
        <v>3391</v>
      </c>
      <c r="K64" s="106">
        <f t="shared" si="17"/>
        <v>52774</v>
      </c>
    </row>
    <row r="65" spans="1:11" ht="15.75">
      <c r="A65" s="15">
        <v>11</v>
      </c>
      <c r="B65" s="14" t="s">
        <v>73</v>
      </c>
      <c r="C65" s="16" t="s">
        <v>74</v>
      </c>
      <c r="D65" s="19">
        <v>203</v>
      </c>
      <c r="E65" s="16" t="s">
        <v>38</v>
      </c>
      <c r="F65" s="70">
        <v>95000</v>
      </c>
      <c r="G65" s="77">
        <v>63332</v>
      </c>
      <c r="H65" s="71">
        <f>ROUND(F65/36,0)</f>
        <v>2639</v>
      </c>
      <c r="I65" s="69">
        <f t="shared" si="18"/>
        <v>699</v>
      </c>
      <c r="J65" s="99">
        <f t="shared" si="16"/>
        <v>3338</v>
      </c>
      <c r="K65" s="106">
        <f t="shared" si="17"/>
        <v>60693</v>
      </c>
    </row>
    <row r="66" spans="1:11" ht="15.75">
      <c r="A66" s="15">
        <v>12</v>
      </c>
      <c r="B66" s="14" t="s">
        <v>73</v>
      </c>
      <c r="C66" s="16" t="s">
        <v>214</v>
      </c>
      <c r="D66" s="19">
        <v>341</v>
      </c>
      <c r="E66" s="16" t="s">
        <v>38</v>
      </c>
      <c r="F66" s="70">
        <v>110000</v>
      </c>
      <c r="G66" s="77">
        <v>91658</v>
      </c>
      <c r="H66" s="71">
        <v>3057</v>
      </c>
      <c r="I66" s="69">
        <f t="shared" si="18"/>
        <v>1012</v>
      </c>
      <c r="J66" s="99">
        <f t="shared" si="16"/>
        <v>4069</v>
      </c>
      <c r="K66" s="106">
        <f t="shared" si="17"/>
        <v>88601</v>
      </c>
    </row>
    <row r="67" spans="1:11" ht="15.75">
      <c r="A67" s="15">
        <v>13</v>
      </c>
      <c r="B67" s="14" t="s">
        <v>73</v>
      </c>
      <c r="C67" s="16" t="s">
        <v>96</v>
      </c>
      <c r="D67" s="19">
        <v>221</v>
      </c>
      <c r="E67" s="16" t="s">
        <v>38</v>
      </c>
      <c r="F67" s="70">
        <v>100000</v>
      </c>
      <c r="G67" s="77">
        <v>69442</v>
      </c>
      <c r="H67" s="71">
        <f>ROUND(F67/36,0)</f>
        <v>2778</v>
      </c>
      <c r="I67" s="69">
        <f t="shared" si="18"/>
        <v>767</v>
      </c>
      <c r="J67" s="99">
        <f t="shared" si="16"/>
        <v>3545</v>
      </c>
      <c r="K67" s="106">
        <f t="shared" si="17"/>
        <v>66664</v>
      </c>
    </row>
    <row r="68" spans="1:11" ht="16.5">
      <c r="A68" s="15"/>
      <c r="B68" s="13" t="s">
        <v>4</v>
      </c>
      <c r="C68" s="20"/>
      <c r="D68" s="20"/>
      <c r="E68" s="20"/>
      <c r="F68" s="72">
        <f t="shared" ref="F68:K68" si="19">SUM(F55:F67)</f>
        <v>1375000</v>
      </c>
      <c r="G68" s="72">
        <f t="shared" si="19"/>
        <v>870904</v>
      </c>
      <c r="H68" s="72">
        <f t="shared" si="19"/>
        <v>38903</v>
      </c>
      <c r="I68" s="69">
        <f t="shared" si="18"/>
        <v>9616</v>
      </c>
      <c r="J68" s="100">
        <f>SUM(J55:J67)</f>
        <v>48517</v>
      </c>
      <c r="K68" s="100">
        <f t="shared" si="19"/>
        <v>832001</v>
      </c>
    </row>
    <row r="69" spans="1:11" ht="16.5">
      <c r="A69" s="28"/>
      <c r="B69" s="29"/>
      <c r="C69" s="30"/>
      <c r="D69" s="30"/>
      <c r="E69" s="30"/>
      <c r="F69" s="78"/>
      <c r="G69" s="79"/>
      <c r="H69" s="74"/>
      <c r="I69" s="80"/>
      <c r="J69" s="74"/>
      <c r="K69" s="55"/>
    </row>
    <row r="70" spans="1:11" ht="16.5">
      <c r="A70" s="28"/>
      <c r="B70" s="29"/>
      <c r="C70" s="30"/>
      <c r="D70" s="30"/>
      <c r="E70" s="30"/>
      <c r="F70" s="78"/>
      <c r="G70" s="79"/>
      <c r="H70" s="74"/>
      <c r="I70" s="80"/>
      <c r="J70" s="74"/>
      <c r="K70" s="55"/>
    </row>
    <row r="71" spans="1:11" ht="16.5">
      <c r="A71" s="28"/>
      <c r="B71" s="29" t="s">
        <v>14</v>
      </c>
      <c r="C71" s="30"/>
      <c r="D71" s="30"/>
      <c r="E71" s="30"/>
      <c r="F71" s="78"/>
      <c r="G71" s="79"/>
      <c r="H71" s="76"/>
      <c r="I71" s="94"/>
      <c r="J71" s="76"/>
      <c r="K71" s="55"/>
    </row>
    <row r="72" spans="1:11" ht="15.75">
      <c r="A72" s="15">
        <v>1</v>
      </c>
      <c r="B72" s="14" t="s">
        <v>14</v>
      </c>
      <c r="C72" s="16" t="s">
        <v>48</v>
      </c>
      <c r="D72" s="17">
        <v>138</v>
      </c>
      <c r="E72" s="16" t="s">
        <v>38</v>
      </c>
      <c r="F72" s="70">
        <v>100000</v>
      </c>
      <c r="G72" s="77">
        <v>61108</v>
      </c>
      <c r="H72" s="71">
        <f t="shared" ref="H72:H84" si="20">ROUND(F72/36,0)</f>
        <v>2778</v>
      </c>
      <c r="I72" s="69">
        <f>ROUND(G72*13%*31/365,0)</f>
        <v>675</v>
      </c>
      <c r="J72" s="99">
        <f t="shared" ref="J72:J84" si="21">SUM(H72:I72)</f>
        <v>3453</v>
      </c>
      <c r="K72" s="106">
        <f t="shared" ref="K72:K84" si="22">G72-H72</f>
        <v>58330</v>
      </c>
    </row>
    <row r="73" spans="1:11" ht="15.75">
      <c r="A73" s="15">
        <v>2</v>
      </c>
      <c r="B73" s="14" t="s">
        <v>14</v>
      </c>
      <c r="C73" s="16" t="s">
        <v>59</v>
      </c>
      <c r="D73" s="17">
        <v>152</v>
      </c>
      <c r="E73" s="16" t="s">
        <v>38</v>
      </c>
      <c r="F73" s="70">
        <v>55000</v>
      </c>
      <c r="G73" s="77">
        <v>35136</v>
      </c>
      <c r="H73" s="71">
        <f t="shared" si="20"/>
        <v>1528</v>
      </c>
      <c r="I73" s="69">
        <f t="shared" ref="I73:I85" si="23">ROUND(G73*13%*31/365,0)</f>
        <v>388</v>
      </c>
      <c r="J73" s="99">
        <f t="shared" si="21"/>
        <v>1916</v>
      </c>
      <c r="K73" s="106">
        <f t="shared" si="22"/>
        <v>33608</v>
      </c>
    </row>
    <row r="74" spans="1:11" ht="15.75">
      <c r="A74" s="15">
        <v>3</v>
      </c>
      <c r="B74" s="14" t="s">
        <v>15</v>
      </c>
      <c r="C74" s="16" t="s">
        <v>49</v>
      </c>
      <c r="D74" s="17">
        <v>175</v>
      </c>
      <c r="E74" s="16" t="s">
        <v>38</v>
      </c>
      <c r="F74" s="70">
        <v>75000</v>
      </c>
      <c r="G74" s="77">
        <v>50004</v>
      </c>
      <c r="H74" s="71">
        <f t="shared" si="20"/>
        <v>2083</v>
      </c>
      <c r="I74" s="69">
        <f t="shared" si="23"/>
        <v>552</v>
      </c>
      <c r="J74" s="99">
        <f t="shared" si="21"/>
        <v>2635</v>
      </c>
      <c r="K74" s="106">
        <f t="shared" si="22"/>
        <v>47921</v>
      </c>
    </row>
    <row r="75" spans="1:11" ht="15.75">
      <c r="A75" s="15">
        <v>4</v>
      </c>
      <c r="B75" s="14" t="s">
        <v>15</v>
      </c>
      <c r="C75" s="16" t="s">
        <v>51</v>
      </c>
      <c r="D75" s="17">
        <v>177</v>
      </c>
      <c r="E75" s="16" t="s">
        <v>38</v>
      </c>
      <c r="F75" s="70">
        <v>70000</v>
      </c>
      <c r="G75" s="77">
        <v>46672</v>
      </c>
      <c r="H75" s="71">
        <f t="shared" si="20"/>
        <v>1944</v>
      </c>
      <c r="I75" s="69">
        <f t="shared" si="23"/>
        <v>515</v>
      </c>
      <c r="J75" s="99">
        <f t="shared" si="21"/>
        <v>2459</v>
      </c>
      <c r="K75" s="106">
        <f t="shared" si="22"/>
        <v>44728</v>
      </c>
    </row>
    <row r="76" spans="1:11" ht="15.75">
      <c r="A76" s="15">
        <v>5</v>
      </c>
      <c r="B76" s="14" t="s">
        <v>15</v>
      </c>
      <c r="C76" s="16" t="s">
        <v>52</v>
      </c>
      <c r="D76" s="17">
        <v>178</v>
      </c>
      <c r="E76" s="16" t="s">
        <v>38</v>
      </c>
      <c r="F76" s="70">
        <v>95000</v>
      </c>
      <c r="G76" s="77">
        <v>63332</v>
      </c>
      <c r="H76" s="71">
        <f t="shared" si="20"/>
        <v>2639</v>
      </c>
      <c r="I76" s="69">
        <f t="shared" si="23"/>
        <v>699</v>
      </c>
      <c r="J76" s="99">
        <f t="shared" si="21"/>
        <v>3338</v>
      </c>
      <c r="K76" s="106">
        <f t="shared" si="22"/>
        <v>60693</v>
      </c>
    </row>
    <row r="77" spans="1:11" ht="15.75">
      <c r="A77" s="15">
        <v>6</v>
      </c>
      <c r="B77" s="14" t="s">
        <v>97</v>
      </c>
      <c r="C77" s="16" t="s">
        <v>99</v>
      </c>
      <c r="D77" s="17">
        <v>206</v>
      </c>
      <c r="E77" s="16" t="s">
        <v>38</v>
      </c>
      <c r="F77" s="70">
        <v>130000</v>
      </c>
      <c r="G77" s="77">
        <v>93890</v>
      </c>
      <c r="H77" s="71">
        <f t="shared" si="20"/>
        <v>3611</v>
      </c>
      <c r="I77" s="69">
        <f t="shared" si="23"/>
        <v>1037</v>
      </c>
      <c r="J77" s="99">
        <f t="shared" si="21"/>
        <v>4648</v>
      </c>
      <c r="K77" s="106">
        <f t="shared" si="22"/>
        <v>90279</v>
      </c>
    </row>
    <row r="78" spans="1:11" ht="15.75">
      <c r="A78" s="15">
        <v>7</v>
      </c>
      <c r="B78" s="14" t="s">
        <v>97</v>
      </c>
      <c r="C78" s="16" t="s">
        <v>173</v>
      </c>
      <c r="D78" s="17">
        <v>298</v>
      </c>
      <c r="E78" s="16" t="s">
        <v>38</v>
      </c>
      <c r="F78" s="70">
        <v>190000</v>
      </c>
      <c r="G78" s="77">
        <v>153054</v>
      </c>
      <c r="H78" s="71">
        <f t="shared" si="20"/>
        <v>5278</v>
      </c>
      <c r="I78" s="69">
        <f t="shared" si="23"/>
        <v>1690</v>
      </c>
      <c r="J78" s="99">
        <f t="shared" si="21"/>
        <v>6968</v>
      </c>
      <c r="K78" s="106">
        <f t="shared" si="22"/>
        <v>147776</v>
      </c>
    </row>
    <row r="79" spans="1:11" ht="15.75">
      <c r="A79" s="15">
        <v>8</v>
      </c>
      <c r="B79" s="14" t="s">
        <v>97</v>
      </c>
      <c r="C79" s="16" t="s">
        <v>231</v>
      </c>
      <c r="D79" s="17">
        <v>356</v>
      </c>
      <c r="E79" s="16" t="s">
        <v>38</v>
      </c>
      <c r="F79" s="70">
        <v>99000</v>
      </c>
      <c r="G79" s="77">
        <v>87352</v>
      </c>
      <c r="H79" s="71">
        <f>ROUND(F79/34,0)</f>
        <v>2912</v>
      </c>
      <c r="I79" s="69">
        <f t="shared" si="23"/>
        <v>964</v>
      </c>
      <c r="J79" s="99">
        <f t="shared" si="21"/>
        <v>3876</v>
      </c>
      <c r="K79" s="106">
        <f t="shared" si="22"/>
        <v>84440</v>
      </c>
    </row>
    <row r="80" spans="1:11" ht="15.75">
      <c r="A80" s="15">
        <v>9</v>
      </c>
      <c r="B80" s="14" t="s">
        <v>117</v>
      </c>
      <c r="C80" s="16" t="s">
        <v>118</v>
      </c>
      <c r="D80" s="17">
        <v>242</v>
      </c>
      <c r="E80" s="16" t="s">
        <v>38</v>
      </c>
      <c r="F80" s="70">
        <v>85000</v>
      </c>
      <c r="G80" s="77">
        <v>63751</v>
      </c>
      <c r="H80" s="71">
        <f t="shared" si="20"/>
        <v>2361</v>
      </c>
      <c r="I80" s="69">
        <f t="shared" si="23"/>
        <v>704</v>
      </c>
      <c r="J80" s="99">
        <f t="shared" si="21"/>
        <v>3065</v>
      </c>
      <c r="K80" s="106">
        <f t="shared" si="22"/>
        <v>61390</v>
      </c>
    </row>
    <row r="81" spans="1:11" ht="15.75">
      <c r="A81" s="15">
        <v>10</v>
      </c>
      <c r="B81" s="14" t="s">
        <v>117</v>
      </c>
      <c r="C81" s="16" t="s">
        <v>119</v>
      </c>
      <c r="D81" s="17">
        <v>243</v>
      </c>
      <c r="E81" s="16" t="s">
        <v>38</v>
      </c>
      <c r="F81" s="70">
        <v>100000</v>
      </c>
      <c r="G81" s="77">
        <v>74998</v>
      </c>
      <c r="H81" s="71">
        <f t="shared" si="20"/>
        <v>2778</v>
      </c>
      <c r="I81" s="69">
        <f t="shared" si="23"/>
        <v>828</v>
      </c>
      <c r="J81" s="99">
        <f t="shared" si="21"/>
        <v>3606</v>
      </c>
      <c r="K81" s="106">
        <f t="shared" si="22"/>
        <v>72220</v>
      </c>
    </row>
    <row r="82" spans="1:11" ht="15.75">
      <c r="A82" s="15">
        <v>11</v>
      </c>
      <c r="B82" s="14" t="s">
        <v>117</v>
      </c>
      <c r="C82" s="16" t="s">
        <v>186</v>
      </c>
      <c r="D82" s="17">
        <v>307</v>
      </c>
      <c r="E82" s="16" t="s">
        <v>38</v>
      </c>
      <c r="F82" s="70">
        <v>190000</v>
      </c>
      <c r="G82" s="77">
        <v>153054</v>
      </c>
      <c r="H82" s="71">
        <f t="shared" si="20"/>
        <v>5278</v>
      </c>
      <c r="I82" s="69">
        <f t="shared" si="23"/>
        <v>1690</v>
      </c>
      <c r="J82" s="99">
        <f t="shared" si="21"/>
        <v>6968</v>
      </c>
      <c r="K82" s="106">
        <f t="shared" si="22"/>
        <v>147776</v>
      </c>
    </row>
    <row r="83" spans="1:11" ht="15.75">
      <c r="A83" s="15">
        <v>12</v>
      </c>
      <c r="B83" s="14" t="s">
        <v>130</v>
      </c>
      <c r="C83" s="16" t="s">
        <v>131</v>
      </c>
      <c r="D83" s="17">
        <v>249</v>
      </c>
      <c r="E83" s="16" t="s">
        <v>38</v>
      </c>
      <c r="F83" s="70">
        <v>150000</v>
      </c>
      <c r="G83" s="70">
        <v>112497</v>
      </c>
      <c r="H83" s="71">
        <f t="shared" si="20"/>
        <v>4167</v>
      </c>
      <c r="I83" s="69">
        <f t="shared" si="23"/>
        <v>1242</v>
      </c>
      <c r="J83" s="99">
        <f t="shared" si="21"/>
        <v>5409</v>
      </c>
      <c r="K83" s="106">
        <f t="shared" si="22"/>
        <v>108330</v>
      </c>
    </row>
    <row r="84" spans="1:11" ht="15.75">
      <c r="A84" s="15">
        <v>13</v>
      </c>
      <c r="B84" s="14" t="s">
        <v>130</v>
      </c>
      <c r="C84" s="16" t="s">
        <v>197</v>
      </c>
      <c r="D84" s="17">
        <v>319</v>
      </c>
      <c r="E84" s="16" t="s">
        <v>38</v>
      </c>
      <c r="F84" s="70">
        <v>140000</v>
      </c>
      <c r="G84" s="70">
        <v>112777</v>
      </c>
      <c r="H84" s="71">
        <f t="shared" si="20"/>
        <v>3889</v>
      </c>
      <c r="I84" s="69">
        <f t="shared" si="23"/>
        <v>1245</v>
      </c>
      <c r="J84" s="99">
        <f t="shared" si="21"/>
        <v>5134</v>
      </c>
      <c r="K84" s="106">
        <f t="shared" si="22"/>
        <v>108888</v>
      </c>
    </row>
    <row r="85" spans="1:11" ht="16.5">
      <c r="A85" s="14"/>
      <c r="B85" s="13" t="s">
        <v>4</v>
      </c>
      <c r="C85" s="20"/>
      <c r="D85" s="20"/>
      <c r="E85" s="20"/>
      <c r="F85" s="72">
        <f t="shared" ref="F85:K85" si="24">SUM(F72:F84)</f>
        <v>1479000</v>
      </c>
      <c r="G85" s="72">
        <f t="shared" si="24"/>
        <v>1107625</v>
      </c>
      <c r="H85" s="72">
        <f t="shared" si="24"/>
        <v>41246</v>
      </c>
      <c r="I85" s="69">
        <f t="shared" si="23"/>
        <v>12229</v>
      </c>
      <c r="J85" s="100">
        <f>SUM(J72:J84)</f>
        <v>53475</v>
      </c>
      <c r="K85" s="100">
        <f t="shared" si="24"/>
        <v>1066379</v>
      </c>
    </row>
    <row r="86" spans="1:11" ht="16.5">
      <c r="A86" s="34"/>
      <c r="B86" s="29"/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6.5">
      <c r="A87" s="34"/>
      <c r="B87" s="29"/>
      <c r="C87" s="30"/>
      <c r="D87" s="30"/>
      <c r="E87" s="30"/>
      <c r="F87" s="78"/>
      <c r="G87" s="79"/>
      <c r="H87" s="74"/>
      <c r="I87" s="80"/>
      <c r="J87" s="74"/>
      <c r="K87" s="55"/>
    </row>
    <row r="88" spans="1:11" ht="16.5">
      <c r="A88" s="34"/>
      <c r="B88" s="29" t="s">
        <v>16</v>
      </c>
      <c r="C88" s="30"/>
      <c r="D88" s="30"/>
      <c r="E88" s="30"/>
      <c r="F88" s="78"/>
      <c r="G88" s="79"/>
      <c r="H88" s="74"/>
      <c r="I88" s="80"/>
      <c r="J88" s="74"/>
      <c r="K88" s="55"/>
    </row>
    <row r="89" spans="1:11" ht="15.75">
      <c r="A89" s="14">
        <v>1</v>
      </c>
      <c r="B89" s="14" t="s">
        <v>17</v>
      </c>
      <c r="C89" s="16" t="s">
        <v>69</v>
      </c>
      <c r="D89" s="17">
        <v>142</v>
      </c>
      <c r="E89" s="16" t="s">
        <v>38</v>
      </c>
      <c r="F89" s="70">
        <v>140000</v>
      </c>
      <c r="G89" s="77">
        <v>89443</v>
      </c>
      <c r="H89" s="71">
        <f t="shared" ref="H89:H103" si="25">ROUND(F89/36,0)</f>
        <v>3889</v>
      </c>
      <c r="I89" s="69">
        <f>ROUND(G89*13%*31/365,0)</f>
        <v>988</v>
      </c>
      <c r="J89" s="99">
        <f t="shared" ref="J89:J104" si="26">SUM(H89:I89)</f>
        <v>4877</v>
      </c>
      <c r="K89" s="106">
        <f t="shared" ref="K89:K104" si="27">G89-H89</f>
        <v>85554</v>
      </c>
    </row>
    <row r="90" spans="1:11" ht="15.75">
      <c r="A90" s="14">
        <v>2</v>
      </c>
      <c r="B90" s="14" t="s">
        <v>17</v>
      </c>
      <c r="C90" s="16" t="s">
        <v>174</v>
      </c>
      <c r="D90" s="17">
        <v>299</v>
      </c>
      <c r="E90" s="16" t="s">
        <v>38</v>
      </c>
      <c r="F90" s="70">
        <v>200000</v>
      </c>
      <c r="G90" s="77">
        <v>160002</v>
      </c>
      <c r="H90" s="71">
        <f>ROUND(F90/35,0)</f>
        <v>5714</v>
      </c>
      <c r="I90" s="69">
        <f>ROUND(G90*13%*31/365,0)</f>
        <v>1767</v>
      </c>
      <c r="J90" s="99">
        <f t="shared" si="26"/>
        <v>7481</v>
      </c>
      <c r="K90" s="106">
        <f t="shared" si="27"/>
        <v>154288</v>
      </c>
    </row>
    <row r="91" spans="1:11" ht="15.75">
      <c r="A91" s="14">
        <v>3</v>
      </c>
      <c r="B91" s="14" t="s">
        <v>17</v>
      </c>
      <c r="C91" s="16" t="s">
        <v>264</v>
      </c>
      <c r="D91" s="17">
        <v>389</v>
      </c>
      <c r="E91" s="16" t="s">
        <v>78</v>
      </c>
      <c r="F91" s="70">
        <v>260000</v>
      </c>
      <c r="G91" s="77">
        <v>260000</v>
      </c>
      <c r="H91" s="71">
        <v>7222</v>
      </c>
      <c r="I91" s="69">
        <v>2315</v>
      </c>
      <c r="J91" s="99">
        <f>SUM(H91:I91)</f>
        <v>9537</v>
      </c>
      <c r="K91" s="106">
        <f t="shared" si="27"/>
        <v>252778</v>
      </c>
    </row>
    <row r="92" spans="1:11" ht="15.75">
      <c r="A92" s="14">
        <v>4</v>
      </c>
      <c r="B92" s="14" t="s">
        <v>187</v>
      </c>
      <c r="C92" s="16" t="s">
        <v>188</v>
      </c>
      <c r="D92" s="17">
        <v>312</v>
      </c>
      <c r="E92" s="16" t="s">
        <v>38</v>
      </c>
      <c r="F92" s="70">
        <v>135000</v>
      </c>
      <c r="G92" s="77">
        <v>108750</v>
      </c>
      <c r="H92" s="71">
        <f>ROUND(F92/36,0)</f>
        <v>3750</v>
      </c>
      <c r="I92" s="69">
        <f>ROUND(G92*13%*31/365,0)</f>
        <v>1201</v>
      </c>
      <c r="J92" s="99">
        <f t="shared" si="26"/>
        <v>4951</v>
      </c>
      <c r="K92" s="106">
        <f t="shared" si="27"/>
        <v>105000</v>
      </c>
    </row>
    <row r="93" spans="1:11" ht="15.75">
      <c r="A93" s="14">
        <v>5</v>
      </c>
      <c r="B93" s="14" t="s">
        <v>187</v>
      </c>
      <c r="C93" s="16" t="s">
        <v>239</v>
      </c>
      <c r="D93" s="17">
        <v>360</v>
      </c>
      <c r="E93" s="16" t="s">
        <v>38</v>
      </c>
      <c r="F93" s="70">
        <v>125000</v>
      </c>
      <c r="G93" s="77">
        <v>114584</v>
      </c>
      <c r="H93" s="71">
        <f>ROUND(F93/36,0)</f>
        <v>3472</v>
      </c>
      <c r="I93" s="69">
        <f t="shared" ref="I93:I105" si="28">ROUND(G93*13%*31/365,0)</f>
        <v>1265</v>
      </c>
      <c r="J93" s="99">
        <f t="shared" si="26"/>
        <v>4737</v>
      </c>
      <c r="K93" s="106">
        <f t="shared" si="27"/>
        <v>111112</v>
      </c>
    </row>
    <row r="94" spans="1:11" ht="15.75">
      <c r="A94" s="14">
        <v>6</v>
      </c>
      <c r="B94" s="14" t="s">
        <v>187</v>
      </c>
      <c r="C94" s="16" t="s">
        <v>212</v>
      </c>
      <c r="D94" s="17">
        <v>331</v>
      </c>
      <c r="E94" s="16" t="s">
        <v>38</v>
      </c>
      <c r="F94" s="70">
        <v>120000</v>
      </c>
      <c r="G94" s="77">
        <v>103335</v>
      </c>
      <c r="H94" s="71">
        <v>3333</v>
      </c>
      <c r="I94" s="69">
        <f t="shared" si="28"/>
        <v>1141</v>
      </c>
      <c r="J94" s="99">
        <f t="shared" si="26"/>
        <v>4474</v>
      </c>
      <c r="K94" s="106">
        <f t="shared" si="27"/>
        <v>100002</v>
      </c>
    </row>
    <row r="95" spans="1:11" ht="15.75">
      <c r="A95" s="14">
        <v>7</v>
      </c>
      <c r="B95" s="14" t="s">
        <v>62</v>
      </c>
      <c r="C95" s="16" t="s">
        <v>61</v>
      </c>
      <c r="D95" s="17">
        <v>188</v>
      </c>
      <c r="E95" s="16" t="s">
        <v>38</v>
      </c>
      <c r="F95" s="70">
        <v>100000</v>
      </c>
      <c r="G95" s="77">
        <v>69442</v>
      </c>
      <c r="H95" s="71">
        <f t="shared" si="25"/>
        <v>2778</v>
      </c>
      <c r="I95" s="69">
        <f t="shared" si="28"/>
        <v>767</v>
      </c>
      <c r="J95" s="99">
        <f t="shared" si="26"/>
        <v>3545</v>
      </c>
      <c r="K95" s="106">
        <f t="shared" si="27"/>
        <v>66664</v>
      </c>
    </row>
    <row r="96" spans="1:11" ht="15.75">
      <c r="A96" s="14">
        <v>8</v>
      </c>
      <c r="B96" s="14" t="s">
        <v>62</v>
      </c>
      <c r="C96" s="16" t="s">
        <v>63</v>
      </c>
      <c r="D96" s="17">
        <v>189</v>
      </c>
      <c r="E96" s="16" t="s">
        <v>38</v>
      </c>
      <c r="F96" s="70">
        <v>100000</v>
      </c>
      <c r="G96" s="77">
        <v>69442</v>
      </c>
      <c r="H96" s="71">
        <f t="shared" si="25"/>
        <v>2778</v>
      </c>
      <c r="I96" s="69">
        <f t="shared" si="28"/>
        <v>767</v>
      </c>
      <c r="J96" s="99">
        <f t="shared" si="26"/>
        <v>3545</v>
      </c>
      <c r="K96" s="106">
        <f t="shared" si="27"/>
        <v>66664</v>
      </c>
    </row>
    <row r="97" spans="1:11" ht="15.75">
      <c r="A97" s="14">
        <v>9</v>
      </c>
      <c r="B97" s="14" t="s">
        <v>62</v>
      </c>
      <c r="C97" s="16" t="s">
        <v>64</v>
      </c>
      <c r="D97" s="17">
        <v>193</v>
      </c>
      <c r="E97" s="16" t="s">
        <v>38</v>
      </c>
      <c r="F97" s="70">
        <v>40000</v>
      </c>
      <c r="G97" s="77">
        <v>27779</v>
      </c>
      <c r="H97" s="71">
        <f t="shared" si="25"/>
        <v>1111</v>
      </c>
      <c r="I97" s="69">
        <f t="shared" si="28"/>
        <v>307</v>
      </c>
      <c r="J97" s="99">
        <f t="shared" si="26"/>
        <v>1418</v>
      </c>
      <c r="K97" s="106">
        <f t="shared" si="27"/>
        <v>26668</v>
      </c>
    </row>
    <row r="98" spans="1:11" ht="15.75">
      <c r="A98" s="14">
        <v>10</v>
      </c>
      <c r="B98" s="14" t="s">
        <v>62</v>
      </c>
      <c r="C98" s="16" t="s">
        <v>206</v>
      </c>
      <c r="D98" s="17">
        <v>324</v>
      </c>
      <c r="E98" s="16" t="s">
        <v>38</v>
      </c>
      <c r="F98" s="70">
        <v>110000</v>
      </c>
      <c r="G98" s="77">
        <v>91664</v>
      </c>
      <c r="H98" s="71">
        <f t="shared" si="25"/>
        <v>3056</v>
      </c>
      <c r="I98" s="69">
        <f t="shared" si="28"/>
        <v>1012</v>
      </c>
      <c r="J98" s="99">
        <f t="shared" si="26"/>
        <v>4068</v>
      </c>
      <c r="K98" s="106">
        <f t="shared" si="27"/>
        <v>88608</v>
      </c>
    </row>
    <row r="99" spans="1:11" ht="15.75">
      <c r="A99" s="14">
        <v>11</v>
      </c>
      <c r="B99" s="14" t="s">
        <v>62</v>
      </c>
      <c r="C99" s="16" t="s">
        <v>65</v>
      </c>
      <c r="D99" s="17">
        <v>194</v>
      </c>
      <c r="E99" s="16" t="s">
        <v>38</v>
      </c>
      <c r="F99" s="70">
        <v>60000</v>
      </c>
      <c r="G99" s="77">
        <v>41663</v>
      </c>
      <c r="H99" s="71">
        <f t="shared" si="25"/>
        <v>1667</v>
      </c>
      <c r="I99" s="69">
        <f t="shared" si="28"/>
        <v>460</v>
      </c>
      <c r="J99" s="99">
        <f t="shared" si="26"/>
        <v>2127</v>
      </c>
      <c r="K99" s="106">
        <f t="shared" si="27"/>
        <v>39996</v>
      </c>
    </row>
    <row r="100" spans="1:11" ht="15.75">
      <c r="A100" s="14">
        <v>12</v>
      </c>
      <c r="B100" s="14" t="s">
        <v>66</v>
      </c>
      <c r="C100" s="16" t="s">
        <v>67</v>
      </c>
      <c r="D100" s="17">
        <v>195</v>
      </c>
      <c r="E100" s="16" t="s">
        <v>38</v>
      </c>
      <c r="F100" s="70">
        <v>100000</v>
      </c>
      <c r="G100" s="77">
        <v>56000</v>
      </c>
      <c r="H100" s="71">
        <f>ROUND(F100/25,0)</f>
        <v>4000</v>
      </c>
      <c r="I100" s="69">
        <f t="shared" si="28"/>
        <v>618</v>
      </c>
      <c r="J100" s="99">
        <f t="shared" si="26"/>
        <v>4618</v>
      </c>
      <c r="K100" s="106">
        <f t="shared" si="27"/>
        <v>52000</v>
      </c>
    </row>
    <row r="101" spans="1:11" ht="15.75">
      <c r="A101" s="14">
        <v>13</v>
      </c>
      <c r="B101" s="14" t="s">
        <v>66</v>
      </c>
      <c r="C101" s="16" t="s">
        <v>68</v>
      </c>
      <c r="D101" s="17">
        <v>196</v>
      </c>
      <c r="E101" s="16" t="s">
        <v>38</v>
      </c>
      <c r="F101" s="70">
        <v>45000</v>
      </c>
      <c r="G101" s="77">
        <v>31250</v>
      </c>
      <c r="H101" s="71">
        <f t="shared" si="25"/>
        <v>1250</v>
      </c>
      <c r="I101" s="69">
        <f t="shared" si="28"/>
        <v>345</v>
      </c>
      <c r="J101" s="99">
        <f t="shared" si="26"/>
        <v>1595</v>
      </c>
      <c r="K101" s="106">
        <f t="shared" si="27"/>
        <v>30000</v>
      </c>
    </row>
    <row r="102" spans="1:11" ht="15.75">
      <c r="A102" s="14">
        <v>14</v>
      </c>
      <c r="B102" s="14" t="s">
        <v>66</v>
      </c>
      <c r="C102" s="16" t="s">
        <v>189</v>
      </c>
      <c r="D102" s="17">
        <v>313</v>
      </c>
      <c r="E102" s="16" t="s">
        <v>38</v>
      </c>
      <c r="F102" s="70">
        <v>195000</v>
      </c>
      <c r="G102" s="77">
        <v>157081</v>
      </c>
      <c r="H102" s="71">
        <f t="shared" si="25"/>
        <v>5417</v>
      </c>
      <c r="I102" s="69">
        <f t="shared" si="28"/>
        <v>1734</v>
      </c>
      <c r="J102" s="99">
        <f t="shared" si="26"/>
        <v>7151</v>
      </c>
      <c r="K102" s="106">
        <f t="shared" si="27"/>
        <v>151664</v>
      </c>
    </row>
    <row r="103" spans="1:11" ht="15.75">
      <c r="A103" s="14">
        <v>15</v>
      </c>
      <c r="B103" s="14" t="s">
        <v>100</v>
      </c>
      <c r="C103" s="16" t="s">
        <v>101</v>
      </c>
      <c r="D103" s="17">
        <v>214</v>
      </c>
      <c r="E103" s="16" t="s">
        <v>38</v>
      </c>
      <c r="F103" s="70">
        <v>100000</v>
      </c>
      <c r="G103" s="77">
        <v>72220</v>
      </c>
      <c r="H103" s="71">
        <f t="shared" si="25"/>
        <v>2778</v>
      </c>
      <c r="I103" s="69">
        <f>ROUND(G103*13%*31/365,0)</f>
        <v>797</v>
      </c>
      <c r="J103" s="99">
        <f t="shared" si="26"/>
        <v>3575</v>
      </c>
      <c r="K103" s="106">
        <f t="shared" si="27"/>
        <v>69442</v>
      </c>
    </row>
    <row r="104" spans="1:11" ht="15.75">
      <c r="A104" s="14">
        <v>16</v>
      </c>
      <c r="B104" s="14" t="s">
        <v>16</v>
      </c>
      <c r="C104" s="16" t="s">
        <v>256</v>
      </c>
      <c r="D104" s="17">
        <v>382</v>
      </c>
      <c r="E104" s="16" t="s">
        <v>38</v>
      </c>
      <c r="F104" s="70">
        <v>85000</v>
      </c>
      <c r="G104" s="77">
        <v>85000</v>
      </c>
      <c r="H104" s="71">
        <v>2429</v>
      </c>
      <c r="I104" s="69">
        <f t="shared" si="28"/>
        <v>938</v>
      </c>
      <c r="J104" s="99">
        <f t="shared" si="26"/>
        <v>3367</v>
      </c>
      <c r="K104" s="108">
        <f t="shared" si="27"/>
        <v>82571</v>
      </c>
    </row>
    <row r="105" spans="1:11" ht="16.5">
      <c r="A105" s="27"/>
      <c r="B105" s="13" t="s">
        <v>4</v>
      </c>
      <c r="C105" s="20"/>
      <c r="D105" s="20"/>
      <c r="E105" s="20"/>
      <c r="F105" s="72">
        <f>SUM(F89:F104)</f>
        <v>1915000</v>
      </c>
      <c r="G105" s="72">
        <f>SUM(G89:G104)</f>
        <v>1537655</v>
      </c>
      <c r="H105" s="72">
        <f>SUM(H89:H104)</f>
        <v>54644</v>
      </c>
      <c r="I105" s="69">
        <f t="shared" si="28"/>
        <v>16977</v>
      </c>
      <c r="J105" s="100">
        <f>SUM(J89:J104)</f>
        <v>71066</v>
      </c>
      <c r="K105" s="100">
        <f>SUM(K89:K104)</f>
        <v>1483011</v>
      </c>
    </row>
    <row r="106" spans="1:11" ht="16.5">
      <c r="A106" s="37"/>
      <c r="B106" s="29"/>
      <c r="C106" s="30"/>
      <c r="D106" s="30"/>
      <c r="E106" s="30"/>
      <c r="F106" s="78"/>
      <c r="G106" s="79"/>
      <c r="H106" s="74"/>
      <c r="I106" s="80"/>
      <c r="J106" s="74"/>
      <c r="K106" s="55"/>
    </row>
    <row r="107" spans="1:11" ht="16.5">
      <c r="A107" s="37"/>
      <c r="B107" s="29"/>
      <c r="C107" s="30"/>
      <c r="D107" s="30"/>
      <c r="E107" s="30"/>
      <c r="F107" s="78"/>
      <c r="G107" s="79"/>
      <c r="H107" s="74"/>
      <c r="I107" s="80"/>
      <c r="J107" s="74"/>
      <c r="K107" s="55"/>
    </row>
    <row r="108" spans="1:11" ht="16.5">
      <c r="A108" s="37"/>
      <c r="B108" s="29" t="s">
        <v>18</v>
      </c>
      <c r="C108" s="30"/>
      <c r="D108" s="30"/>
      <c r="E108" s="30"/>
      <c r="F108" s="78"/>
      <c r="G108" s="79"/>
      <c r="H108" s="76"/>
      <c r="I108" s="80"/>
      <c r="J108" s="76"/>
      <c r="K108" s="55"/>
    </row>
    <row r="109" spans="1:11" ht="15.75">
      <c r="A109" s="27">
        <v>1</v>
      </c>
      <c r="B109" s="14" t="s">
        <v>19</v>
      </c>
      <c r="C109" s="16" t="s">
        <v>60</v>
      </c>
      <c r="D109" s="17">
        <v>153</v>
      </c>
      <c r="E109" s="16" t="s">
        <v>38</v>
      </c>
      <c r="F109" s="77">
        <v>55000</v>
      </c>
      <c r="G109" s="77">
        <v>19250</v>
      </c>
      <c r="H109" s="71">
        <f>ROUND(F109/20,0)</f>
        <v>2750</v>
      </c>
      <c r="I109" s="69">
        <f>ROUND(G109*13%*30/365,0)</f>
        <v>206</v>
      </c>
      <c r="J109" s="99">
        <f t="shared" ref="J109:J116" si="29">SUM(H109:I109)</f>
        <v>2956</v>
      </c>
      <c r="K109" s="106">
        <f t="shared" ref="K109:K116" si="30">G109-H109</f>
        <v>16500</v>
      </c>
    </row>
    <row r="110" spans="1:11" ht="15.75">
      <c r="A110" s="27">
        <v>2</v>
      </c>
      <c r="B110" s="14" t="s">
        <v>19</v>
      </c>
      <c r="C110" s="16" t="s">
        <v>54</v>
      </c>
      <c r="D110" s="17">
        <v>154</v>
      </c>
      <c r="E110" s="16" t="s">
        <v>38</v>
      </c>
      <c r="F110" s="77">
        <v>85000</v>
      </c>
      <c r="G110" s="77">
        <v>34768</v>
      </c>
      <c r="H110" s="71">
        <f>ROUND(F110/22,0)</f>
        <v>3864</v>
      </c>
      <c r="I110" s="69">
        <f t="shared" ref="I110:I116" si="31">ROUND(G110*13%*30/365,0)</f>
        <v>371</v>
      </c>
      <c r="J110" s="99">
        <f t="shared" si="29"/>
        <v>4235</v>
      </c>
      <c r="K110" s="106">
        <f t="shared" si="30"/>
        <v>30904</v>
      </c>
    </row>
    <row r="111" spans="1:11" ht="15.75">
      <c r="A111" s="27">
        <v>3</v>
      </c>
      <c r="B111" s="14" t="s">
        <v>18</v>
      </c>
      <c r="C111" s="16" t="s">
        <v>192</v>
      </c>
      <c r="D111" s="17">
        <v>315</v>
      </c>
      <c r="E111" s="16" t="s">
        <v>38</v>
      </c>
      <c r="F111" s="77">
        <v>100000</v>
      </c>
      <c r="G111" s="77">
        <v>80554</v>
      </c>
      <c r="H111" s="71">
        <f>ROUND(F111/36,0)</f>
        <v>2778</v>
      </c>
      <c r="I111" s="69">
        <f t="shared" si="31"/>
        <v>861</v>
      </c>
      <c r="J111" s="99">
        <f t="shared" si="29"/>
        <v>3639</v>
      </c>
      <c r="K111" s="106">
        <f t="shared" si="30"/>
        <v>77776</v>
      </c>
    </row>
    <row r="112" spans="1:11" ht="15.75">
      <c r="A112" s="27">
        <v>4</v>
      </c>
      <c r="B112" s="14" t="s">
        <v>18</v>
      </c>
      <c r="C112" s="16" t="s">
        <v>193</v>
      </c>
      <c r="D112" s="17">
        <v>316</v>
      </c>
      <c r="E112" s="16" t="s">
        <v>38</v>
      </c>
      <c r="F112" s="77">
        <v>65000</v>
      </c>
      <c r="G112" s="77">
        <v>52358</v>
      </c>
      <c r="H112" s="71">
        <f>ROUND(F112/36,0)</f>
        <v>1806</v>
      </c>
      <c r="I112" s="69">
        <f t="shared" si="31"/>
        <v>559</v>
      </c>
      <c r="J112" s="99">
        <f t="shared" si="29"/>
        <v>2365</v>
      </c>
      <c r="K112" s="106">
        <f t="shared" si="30"/>
        <v>50552</v>
      </c>
    </row>
    <row r="113" spans="1:11" ht="15.75">
      <c r="A113" s="27">
        <v>5</v>
      </c>
      <c r="B113" s="14" t="s">
        <v>222</v>
      </c>
      <c r="C113" s="16" t="s">
        <v>223</v>
      </c>
      <c r="D113" s="17">
        <v>350</v>
      </c>
      <c r="E113" s="16" t="s">
        <v>38</v>
      </c>
      <c r="F113" s="77">
        <v>90000</v>
      </c>
      <c r="G113" s="77">
        <v>80000</v>
      </c>
      <c r="H113" s="71">
        <f>ROUND(F113/36,0)</f>
        <v>2500</v>
      </c>
      <c r="I113" s="69">
        <f t="shared" si="31"/>
        <v>855</v>
      </c>
      <c r="J113" s="99">
        <f t="shared" si="29"/>
        <v>3355</v>
      </c>
      <c r="K113" s="106">
        <f t="shared" si="30"/>
        <v>77500</v>
      </c>
    </row>
    <row r="114" spans="1:11" ht="15.75">
      <c r="A114" s="27">
        <v>6</v>
      </c>
      <c r="B114" s="14" t="s">
        <v>71</v>
      </c>
      <c r="C114" s="16" t="s">
        <v>196</v>
      </c>
      <c r="D114" s="17">
        <v>318</v>
      </c>
      <c r="E114" s="16" t="s">
        <v>38</v>
      </c>
      <c r="F114" s="77">
        <v>40000</v>
      </c>
      <c r="G114" s="77">
        <v>29234</v>
      </c>
      <c r="H114" s="71">
        <f>ROUND(F114/26,0)</f>
        <v>1538</v>
      </c>
      <c r="I114" s="69">
        <f t="shared" si="31"/>
        <v>312</v>
      </c>
      <c r="J114" s="99">
        <f t="shared" si="29"/>
        <v>1850</v>
      </c>
      <c r="K114" s="106">
        <f t="shared" si="30"/>
        <v>27696</v>
      </c>
    </row>
    <row r="115" spans="1:11" ht="15.75">
      <c r="A115" s="27">
        <v>7</v>
      </c>
      <c r="B115" s="14" t="s">
        <v>71</v>
      </c>
      <c r="C115" s="16" t="s">
        <v>72</v>
      </c>
      <c r="D115" s="17">
        <v>197</v>
      </c>
      <c r="E115" s="16" t="s">
        <v>38</v>
      </c>
      <c r="F115" s="77">
        <v>90000</v>
      </c>
      <c r="G115" s="77">
        <v>23417</v>
      </c>
      <c r="H115" s="71">
        <v>976</v>
      </c>
      <c r="I115" s="69">
        <f t="shared" si="31"/>
        <v>250</v>
      </c>
      <c r="J115" s="99">
        <f t="shared" si="29"/>
        <v>1226</v>
      </c>
      <c r="K115" s="106">
        <f t="shared" si="30"/>
        <v>22441</v>
      </c>
    </row>
    <row r="116" spans="1:11" ht="15.75">
      <c r="A116" s="27">
        <v>8</v>
      </c>
      <c r="B116" s="14" t="s">
        <v>71</v>
      </c>
      <c r="C116" s="16" t="s">
        <v>172</v>
      </c>
      <c r="D116" s="17">
        <v>297</v>
      </c>
      <c r="E116" s="16" t="s">
        <v>38</v>
      </c>
      <c r="F116" s="77">
        <v>90000</v>
      </c>
      <c r="G116" s="77">
        <v>65766</v>
      </c>
      <c r="H116" s="71">
        <f>ROUND(F116/26,0)</f>
        <v>3462</v>
      </c>
      <c r="I116" s="69">
        <f t="shared" si="31"/>
        <v>703</v>
      </c>
      <c r="J116" s="99">
        <f t="shared" si="29"/>
        <v>4165</v>
      </c>
      <c r="K116" s="106">
        <f t="shared" si="30"/>
        <v>62304</v>
      </c>
    </row>
    <row r="117" spans="1:11" ht="16.5">
      <c r="A117" s="14"/>
      <c r="B117" s="13" t="s">
        <v>4</v>
      </c>
      <c r="C117" s="20"/>
      <c r="D117" s="20"/>
      <c r="E117" s="20"/>
      <c r="F117" s="72">
        <f t="shared" ref="F117:K117" si="32">SUM(F109:F116)</f>
        <v>615000</v>
      </c>
      <c r="G117" s="72">
        <f t="shared" si="32"/>
        <v>385347</v>
      </c>
      <c r="H117" s="72">
        <f t="shared" si="32"/>
        <v>19674</v>
      </c>
      <c r="I117" s="72">
        <f t="shared" si="32"/>
        <v>4117</v>
      </c>
      <c r="J117" s="100">
        <f t="shared" si="32"/>
        <v>23791</v>
      </c>
      <c r="K117" s="100">
        <f t="shared" si="32"/>
        <v>365673</v>
      </c>
    </row>
    <row r="118" spans="1:11" ht="16.5">
      <c r="A118" s="34"/>
      <c r="B118" s="29"/>
      <c r="C118" s="30"/>
      <c r="D118" s="30"/>
      <c r="E118" s="30"/>
      <c r="F118" s="78"/>
      <c r="G118" s="79"/>
      <c r="H118" s="74"/>
      <c r="I118" s="80"/>
      <c r="J118" s="74"/>
      <c r="K118" s="55"/>
    </row>
    <row r="119" spans="1:11" ht="16.5">
      <c r="A119" s="34"/>
      <c r="B119" s="29"/>
      <c r="C119" s="30"/>
      <c r="D119" s="30"/>
      <c r="E119" s="30"/>
      <c r="F119" s="78"/>
      <c r="G119" s="79"/>
      <c r="H119" s="74"/>
      <c r="I119" s="80"/>
      <c r="J119" s="74"/>
      <c r="K119" s="55"/>
    </row>
    <row r="120" spans="1:11" ht="16.5">
      <c r="A120" s="34"/>
      <c r="B120" s="29" t="s">
        <v>79</v>
      </c>
      <c r="C120" s="30"/>
      <c r="D120" s="48"/>
      <c r="E120" s="30"/>
      <c r="F120" s="86"/>
      <c r="G120" s="79"/>
      <c r="H120" s="74"/>
      <c r="I120" s="80"/>
      <c r="J120" s="74"/>
      <c r="K120" s="55"/>
    </row>
    <row r="121" spans="1:11" ht="15.75">
      <c r="A121" s="14">
        <v>1</v>
      </c>
      <c r="B121" s="14" t="s">
        <v>79</v>
      </c>
      <c r="C121" s="16" t="s">
        <v>80</v>
      </c>
      <c r="D121" s="52">
        <v>191</v>
      </c>
      <c r="E121" s="16" t="s">
        <v>78</v>
      </c>
      <c r="F121" s="85">
        <v>100000</v>
      </c>
      <c r="G121" s="77">
        <v>67649</v>
      </c>
      <c r="H121" s="71">
        <f>ROUND(F121/34,0)</f>
        <v>2941</v>
      </c>
      <c r="I121" s="69">
        <f>ROUND(G121*13%*31/365,0)</f>
        <v>747</v>
      </c>
      <c r="J121" s="99">
        <f t="shared" ref="J121:J133" si="33">SUM(H121:I121)</f>
        <v>3688</v>
      </c>
      <c r="K121" s="106">
        <f t="shared" ref="K121:K133" si="34">G121-H121</f>
        <v>64708</v>
      </c>
    </row>
    <row r="122" spans="1:11" ht="15.75">
      <c r="A122" s="14">
        <v>2</v>
      </c>
      <c r="B122" s="14" t="s">
        <v>79</v>
      </c>
      <c r="C122" s="16" t="s">
        <v>240</v>
      </c>
      <c r="D122" s="52">
        <v>361</v>
      </c>
      <c r="E122" s="16" t="s">
        <v>78</v>
      </c>
      <c r="F122" s="85">
        <v>100000</v>
      </c>
      <c r="G122" s="77">
        <v>91177</v>
      </c>
      <c r="H122" s="71">
        <f>ROUND(F122/34,0)</f>
        <v>2941</v>
      </c>
      <c r="I122" s="69">
        <f t="shared" ref="I122:I132" si="35">ROUND(G122*13%*31/365,0)</f>
        <v>1007</v>
      </c>
      <c r="J122" s="99">
        <f t="shared" si="33"/>
        <v>3948</v>
      </c>
      <c r="K122" s="106">
        <f t="shared" si="34"/>
        <v>88236</v>
      </c>
    </row>
    <row r="123" spans="1:11" ht="15.75">
      <c r="A123" s="14">
        <v>3</v>
      </c>
      <c r="B123" s="14" t="s">
        <v>79</v>
      </c>
      <c r="C123" s="16" t="s">
        <v>104</v>
      </c>
      <c r="D123" s="52">
        <v>216</v>
      </c>
      <c r="E123" s="16" t="s">
        <v>78</v>
      </c>
      <c r="F123" s="85">
        <v>75000</v>
      </c>
      <c r="G123" s="77">
        <v>54170</v>
      </c>
      <c r="H123" s="71">
        <f>ROUND(F123/36,0)</f>
        <v>2083</v>
      </c>
      <c r="I123" s="69">
        <f t="shared" si="35"/>
        <v>598</v>
      </c>
      <c r="J123" s="99">
        <f t="shared" si="33"/>
        <v>2681</v>
      </c>
      <c r="K123" s="106">
        <f t="shared" si="34"/>
        <v>52087</v>
      </c>
    </row>
    <row r="124" spans="1:11" ht="15.75">
      <c r="A124" s="14">
        <v>4</v>
      </c>
      <c r="B124" s="14" t="s">
        <v>79</v>
      </c>
      <c r="C124" s="16" t="s">
        <v>124</v>
      </c>
      <c r="D124" s="52">
        <v>246</v>
      </c>
      <c r="E124" s="16" t="s">
        <v>78</v>
      </c>
      <c r="F124" s="85">
        <v>75000</v>
      </c>
      <c r="G124" s="77">
        <v>56253</v>
      </c>
      <c r="H124" s="71">
        <f>ROUND(F124/36,0)</f>
        <v>2083</v>
      </c>
      <c r="I124" s="69">
        <f t="shared" si="35"/>
        <v>621</v>
      </c>
      <c r="J124" s="99">
        <f t="shared" si="33"/>
        <v>2704</v>
      </c>
      <c r="K124" s="106">
        <f t="shared" si="34"/>
        <v>54170</v>
      </c>
    </row>
    <row r="125" spans="1:11" ht="15.75">
      <c r="A125" s="14">
        <v>5</v>
      </c>
      <c r="B125" s="14" t="s">
        <v>79</v>
      </c>
      <c r="C125" s="16" t="s">
        <v>135</v>
      </c>
      <c r="D125" s="52">
        <v>202</v>
      </c>
      <c r="E125" s="16" t="s">
        <v>78</v>
      </c>
      <c r="F125" s="85">
        <v>50000</v>
      </c>
      <c r="G125" s="70">
        <v>25000</v>
      </c>
      <c r="H125" s="71">
        <f>ROUND(F125/20,0)</f>
        <v>2500</v>
      </c>
      <c r="I125" s="69">
        <f t="shared" si="35"/>
        <v>276</v>
      </c>
      <c r="J125" s="102">
        <f t="shared" si="33"/>
        <v>2776</v>
      </c>
      <c r="K125" s="106">
        <f t="shared" si="34"/>
        <v>22500</v>
      </c>
    </row>
    <row r="126" spans="1:11" ht="15.75">
      <c r="A126" s="14">
        <v>6</v>
      </c>
      <c r="B126" s="14" t="s">
        <v>79</v>
      </c>
      <c r="C126" s="16" t="s">
        <v>257</v>
      </c>
      <c r="D126" s="52">
        <v>377</v>
      </c>
      <c r="E126" s="16" t="s">
        <v>78</v>
      </c>
      <c r="F126" s="85">
        <v>44000</v>
      </c>
      <c r="G126" s="70">
        <v>44000</v>
      </c>
      <c r="H126" s="71">
        <v>1222</v>
      </c>
      <c r="I126" s="69">
        <f t="shared" si="35"/>
        <v>486</v>
      </c>
      <c r="J126" s="71">
        <f>SUM(H126:I126)</f>
        <v>1708</v>
      </c>
      <c r="K126" s="106">
        <f t="shared" si="34"/>
        <v>42778</v>
      </c>
    </row>
    <row r="127" spans="1:11" ht="15.75">
      <c r="A127" s="14">
        <v>7</v>
      </c>
      <c r="B127" s="14" t="s">
        <v>103</v>
      </c>
      <c r="C127" s="16" t="s">
        <v>107</v>
      </c>
      <c r="D127" s="52">
        <v>217</v>
      </c>
      <c r="E127" s="16" t="s">
        <v>78</v>
      </c>
      <c r="F127" s="85">
        <v>100000</v>
      </c>
      <c r="G127" s="77">
        <v>68681</v>
      </c>
      <c r="H127" s="71">
        <f>ROUND(F127/36,0)</f>
        <v>2778</v>
      </c>
      <c r="I127" s="69">
        <f t="shared" si="35"/>
        <v>758</v>
      </c>
      <c r="J127" s="99">
        <f t="shared" si="33"/>
        <v>3536</v>
      </c>
      <c r="K127" s="106">
        <f t="shared" si="34"/>
        <v>65903</v>
      </c>
    </row>
    <row r="128" spans="1:11" ht="15.75">
      <c r="A128" s="14">
        <v>8</v>
      </c>
      <c r="B128" s="14" t="s">
        <v>103</v>
      </c>
      <c r="C128" s="16" t="s">
        <v>105</v>
      </c>
      <c r="D128" s="52">
        <v>218</v>
      </c>
      <c r="E128" s="16" t="s">
        <v>78</v>
      </c>
      <c r="F128" s="85">
        <v>100000</v>
      </c>
      <c r="G128" s="77">
        <v>68681</v>
      </c>
      <c r="H128" s="71">
        <f t="shared" ref="H128:H133" si="36">ROUND(F128/36,0)</f>
        <v>2778</v>
      </c>
      <c r="I128" s="69">
        <f t="shared" si="35"/>
        <v>758</v>
      </c>
      <c r="J128" s="99">
        <f t="shared" si="33"/>
        <v>3536</v>
      </c>
      <c r="K128" s="106">
        <f t="shared" si="34"/>
        <v>65903</v>
      </c>
    </row>
    <row r="129" spans="1:11" ht="15.75">
      <c r="A129" s="14">
        <v>9</v>
      </c>
      <c r="B129" s="14" t="s">
        <v>224</v>
      </c>
      <c r="C129" s="16" t="s">
        <v>225</v>
      </c>
      <c r="D129" s="52">
        <v>351</v>
      </c>
      <c r="E129" s="16" t="s">
        <v>78</v>
      </c>
      <c r="F129" s="85">
        <v>140000</v>
      </c>
      <c r="G129" s="77">
        <v>124444</v>
      </c>
      <c r="H129" s="71">
        <f t="shared" si="36"/>
        <v>3889</v>
      </c>
      <c r="I129" s="69">
        <f t="shared" si="35"/>
        <v>1374</v>
      </c>
      <c r="J129" s="99">
        <f t="shared" si="33"/>
        <v>5263</v>
      </c>
      <c r="K129" s="106">
        <f t="shared" si="34"/>
        <v>120555</v>
      </c>
    </row>
    <row r="130" spans="1:11" ht="15.75">
      <c r="A130" s="14">
        <v>10</v>
      </c>
      <c r="B130" s="14" t="s">
        <v>146</v>
      </c>
      <c r="C130" s="16" t="s">
        <v>147</v>
      </c>
      <c r="D130" s="52">
        <v>261</v>
      </c>
      <c r="E130" s="16" t="s">
        <v>78</v>
      </c>
      <c r="F130" s="85">
        <v>135000</v>
      </c>
      <c r="G130" s="77">
        <v>105000</v>
      </c>
      <c r="H130" s="71">
        <f t="shared" si="36"/>
        <v>3750</v>
      </c>
      <c r="I130" s="69">
        <f t="shared" si="35"/>
        <v>1159</v>
      </c>
      <c r="J130" s="99">
        <f t="shared" si="33"/>
        <v>4909</v>
      </c>
      <c r="K130" s="106">
        <f t="shared" si="34"/>
        <v>101250</v>
      </c>
    </row>
    <row r="131" spans="1:11" ht="15.75">
      <c r="A131" s="14">
        <v>11</v>
      </c>
      <c r="B131" s="14" t="s">
        <v>132</v>
      </c>
      <c r="C131" s="16" t="s">
        <v>133</v>
      </c>
      <c r="D131" s="52">
        <v>250</v>
      </c>
      <c r="E131" s="16" t="s">
        <v>78</v>
      </c>
      <c r="F131" s="85">
        <v>125000</v>
      </c>
      <c r="G131" s="77">
        <v>93752</v>
      </c>
      <c r="H131" s="71">
        <f t="shared" si="36"/>
        <v>3472</v>
      </c>
      <c r="I131" s="69">
        <f t="shared" si="35"/>
        <v>1035</v>
      </c>
      <c r="J131" s="99">
        <f t="shared" si="33"/>
        <v>4507</v>
      </c>
      <c r="K131" s="106">
        <f t="shared" si="34"/>
        <v>90280</v>
      </c>
    </row>
    <row r="132" spans="1:11" ht="15.75">
      <c r="A132" s="14">
        <v>12</v>
      </c>
      <c r="B132" s="14" t="s">
        <v>132</v>
      </c>
      <c r="C132" s="16" t="s">
        <v>139</v>
      </c>
      <c r="D132" s="52">
        <v>254</v>
      </c>
      <c r="E132" s="16" t="s">
        <v>78</v>
      </c>
      <c r="F132" s="85">
        <v>140000</v>
      </c>
      <c r="G132" s="77">
        <v>104999</v>
      </c>
      <c r="H132" s="71">
        <f t="shared" si="36"/>
        <v>3889</v>
      </c>
      <c r="I132" s="69">
        <f t="shared" si="35"/>
        <v>1159</v>
      </c>
      <c r="J132" s="99">
        <f t="shared" si="33"/>
        <v>5048</v>
      </c>
      <c r="K132" s="106">
        <f t="shared" si="34"/>
        <v>101110</v>
      </c>
    </row>
    <row r="133" spans="1:11" ht="15.75">
      <c r="A133" s="14">
        <v>13</v>
      </c>
      <c r="B133" s="14" t="s">
        <v>262</v>
      </c>
      <c r="C133" s="16" t="s">
        <v>263</v>
      </c>
      <c r="D133" s="52">
        <v>387</v>
      </c>
      <c r="E133" s="16" t="s">
        <v>78</v>
      </c>
      <c r="F133" s="85">
        <v>85000</v>
      </c>
      <c r="G133" s="77">
        <v>85000</v>
      </c>
      <c r="H133" s="71">
        <f t="shared" si="36"/>
        <v>2361</v>
      </c>
      <c r="I133" s="69">
        <v>1332</v>
      </c>
      <c r="J133" s="99">
        <f t="shared" si="33"/>
        <v>3693</v>
      </c>
      <c r="K133" s="108">
        <f t="shared" si="34"/>
        <v>82639</v>
      </c>
    </row>
    <row r="134" spans="1:11" ht="16.5">
      <c r="A134" s="14"/>
      <c r="B134" s="13" t="s">
        <v>4</v>
      </c>
      <c r="C134" s="20"/>
      <c r="D134" s="46"/>
      <c r="E134" s="20"/>
      <c r="F134" s="72">
        <f t="shared" ref="F134:K134" si="37">SUM(F121:F133)</f>
        <v>1269000</v>
      </c>
      <c r="G134" s="72">
        <f t="shared" si="37"/>
        <v>988806</v>
      </c>
      <c r="H134" s="72">
        <f t="shared" si="37"/>
        <v>36687</v>
      </c>
      <c r="I134" s="72">
        <f t="shared" si="37"/>
        <v>11310</v>
      </c>
      <c r="J134" s="100">
        <f t="shared" si="37"/>
        <v>47997</v>
      </c>
      <c r="K134" s="100">
        <f t="shared" si="37"/>
        <v>952119</v>
      </c>
    </row>
    <row r="135" spans="1:11" ht="16.5">
      <c r="A135" s="34"/>
      <c r="B135" s="29"/>
      <c r="C135" s="30"/>
      <c r="D135" s="48"/>
      <c r="E135" s="30"/>
      <c r="F135" s="74"/>
      <c r="G135" s="74"/>
      <c r="H135" s="74"/>
      <c r="I135" s="74"/>
      <c r="J135" s="74"/>
      <c r="K135" s="55"/>
    </row>
    <row r="136" spans="1:11" ht="16.5">
      <c r="A136" s="34"/>
      <c r="B136" s="29"/>
      <c r="C136" s="30"/>
      <c r="D136" s="48"/>
      <c r="E136" s="30"/>
      <c r="F136" s="74"/>
      <c r="G136" s="74"/>
      <c r="H136" s="74"/>
      <c r="I136" s="74"/>
      <c r="J136" s="74"/>
      <c r="K136" s="55"/>
    </row>
    <row r="137" spans="1:11" ht="16.5">
      <c r="A137" s="34"/>
      <c r="B137" s="29"/>
      <c r="C137" s="30"/>
      <c r="D137" s="48"/>
      <c r="E137" s="30"/>
      <c r="F137" s="74"/>
      <c r="G137" s="74"/>
      <c r="H137" s="74"/>
      <c r="I137" s="74"/>
      <c r="J137" s="74"/>
      <c r="K137" s="55"/>
    </row>
    <row r="138" spans="1:11" ht="16.5">
      <c r="A138" s="34"/>
      <c r="B138" s="29"/>
      <c r="C138" s="30"/>
      <c r="D138" s="48"/>
      <c r="E138" s="30"/>
      <c r="F138" s="74"/>
      <c r="G138" s="74"/>
      <c r="H138" s="74"/>
      <c r="I138" s="74"/>
      <c r="J138" s="74"/>
      <c r="K138" s="55"/>
    </row>
    <row r="139" spans="1:11" ht="16.5">
      <c r="A139" s="34"/>
      <c r="B139" s="29" t="s">
        <v>75</v>
      </c>
      <c r="C139" s="30"/>
      <c r="D139" s="30"/>
      <c r="E139" s="30"/>
      <c r="F139" s="78"/>
      <c r="G139" s="79"/>
      <c r="H139" s="74"/>
      <c r="I139" s="80"/>
      <c r="J139" s="74"/>
      <c r="K139" s="55"/>
    </row>
    <row r="140" spans="1:11" ht="15.75">
      <c r="A140" s="14">
        <v>1</v>
      </c>
      <c r="B140" s="14" t="s">
        <v>76</v>
      </c>
      <c r="C140" s="16" t="s">
        <v>77</v>
      </c>
      <c r="D140" s="52">
        <v>190</v>
      </c>
      <c r="E140" s="16" t="s">
        <v>78</v>
      </c>
      <c r="F140" s="85">
        <v>90000</v>
      </c>
      <c r="G140" s="77">
        <v>62500</v>
      </c>
      <c r="H140" s="71">
        <f>ROUND(F140/36,0)</f>
        <v>2500</v>
      </c>
      <c r="I140" s="69">
        <f>ROUND(G140*13%*31/365,0)</f>
        <v>690</v>
      </c>
      <c r="J140" s="99">
        <f>SUM(H140:I140)</f>
        <v>3190</v>
      </c>
      <c r="K140" s="106">
        <f t="shared" ref="K140:K141" si="38">G140-H140</f>
        <v>60000</v>
      </c>
    </row>
    <row r="141" spans="1:11" ht="15.75">
      <c r="A141" s="14">
        <v>2</v>
      </c>
      <c r="B141" s="14" t="s">
        <v>76</v>
      </c>
      <c r="C141" s="16" t="s">
        <v>102</v>
      </c>
      <c r="D141" s="52">
        <v>215</v>
      </c>
      <c r="E141" s="16" t="s">
        <v>78</v>
      </c>
      <c r="F141" s="85">
        <v>75000</v>
      </c>
      <c r="G141" s="77">
        <v>54170</v>
      </c>
      <c r="H141" s="71">
        <f>ROUND(F141/36,0)</f>
        <v>2083</v>
      </c>
      <c r="I141" s="69">
        <f>ROUND(G141*13%*31/365,0)</f>
        <v>598</v>
      </c>
      <c r="J141" s="99">
        <f>SUM(H141:I141)</f>
        <v>2681</v>
      </c>
      <c r="K141" s="106">
        <f t="shared" si="38"/>
        <v>52087</v>
      </c>
    </row>
    <row r="142" spans="1:11" ht="16.5">
      <c r="A142" s="14"/>
      <c r="B142" s="13" t="s">
        <v>4</v>
      </c>
      <c r="C142" s="20"/>
      <c r="D142" s="46"/>
      <c r="E142" s="20"/>
      <c r="F142" s="72">
        <f t="shared" ref="F142:K142" si="39">SUM(F140:F141)</f>
        <v>165000</v>
      </c>
      <c r="G142" s="72">
        <f t="shared" si="39"/>
        <v>116670</v>
      </c>
      <c r="H142" s="72">
        <f t="shared" si="39"/>
        <v>4583</v>
      </c>
      <c r="I142" s="72">
        <f t="shared" si="39"/>
        <v>1288</v>
      </c>
      <c r="J142" s="100">
        <f t="shared" si="39"/>
        <v>5871</v>
      </c>
      <c r="K142" s="100">
        <f t="shared" si="39"/>
        <v>112087</v>
      </c>
    </row>
    <row r="143" spans="1:11" ht="16.5">
      <c r="A143" s="34"/>
      <c r="B143" s="29"/>
      <c r="C143" s="30"/>
      <c r="D143" s="48"/>
      <c r="E143" s="30"/>
      <c r="F143" s="74"/>
      <c r="G143" s="74"/>
      <c r="H143" s="74"/>
      <c r="I143" s="74"/>
      <c r="J143" s="74"/>
      <c r="K143" s="55"/>
    </row>
    <row r="144" spans="1:11" ht="16.5">
      <c r="A144" s="34"/>
      <c r="B144" s="29"/>
      <c r="C144" s="30"/>
      <c r="D144" s="48"/>
      <c r="E144" s="30"/>
      <c r="F144" s="74"/>
      <c r="G144" s="74"/>
      <c r="H144" s="74"/>
      <c r="I144" s="74"/>
      <c r="J144" s="74"/>
      <c r="K144" s="55"/>
    </row>
    <row r="145" spans="1:11" ht="16.5">
      <c r="A145" s="34"/>
      <c r="B145" s="29"/>
      <c r="C145" s="30"/>
      <c r="D145" s="48"/>
      <c r="E145" s="30"/>
      <c r="F145" s="86"/>
      <c r="G145" s="79"/>
      <c r="H145" s="74"/>
      <c r="I145" s="80"/>
      <c r="J145" s="74"/>
      <c r="K145" s="55"/>
    </row>
    <row r="146" spans="1:11" ht="16.5">
      <c r="A146" s="34"/>
      <c r="B146" s="29" t="s">
        <v>81</v>
      </c>
      <c r="C146" s="30"/>
      <c r="D146" s="48"/>
      <c r="E146" s="30"/>
      <c r="F146" s="86"/>
      <c r="G146" s="79"/>
      <c r="H146" s="74"/>
      <c r="I146" s="80"/>
      <c r="J146" s="74"/>
      <c r="K146" s="55"/>
    </row>
    <row r="147" spans="1:11" ht="15.75">
      <c r="A147" s="14">
        <v>1</v>
      </c>
      <c r="B147" s="14" t="s">
        <v>81</v>
      </c>
      <c r="C147" s="16" t="s">
        <v>82</v>
      </c>
      <c r="D147" s="52">
        <v>192</v>
      </c>
      <c r="E147" s="16" t="s">
        <v>78</v>
      </c>
      <c r="F147" s="85">
        <v>200000</v>
      </c>
      <c r="G147" s="77">
        <v>138884</v>
      </c>
      <c r="H147" s="71">
        <f t="shared" ref="H147" si="40">ROUND(F147/36,0)</f>
        <v>5556</v>
      </c>
      <c r="I147" s="69">
        <f>ROUND(G147*13%*31/365,0)</f>
        <v>1533</v>
      </c>
      <c r="J147" s="99">
        <f>SUM(H147:I147)</f>
        <v>7089</v>
      </c>
      <c r="K147" s="106">
        <f>G147-H147</f>
        <v>133328</v>
      </c>
    </row>
    <row r="148" spans="1:11" ht="16.5">
      <c r="A148" s="14"/>
      <c r="B148" s="13" t="s">
        <v>4</v>
      </c>
      <c r="C148" s="20"/>
      <c r="D148" s="46"/>
      <c r="E148" s="20"/>
      <c r="F148" s="72">
        <f t="shared" ref="F148:K148" si="41">SUM(F147)</f>
        <v>200000</v>
      </c>
      <c r="G148" s="72">
        <f t="shared" si="41"/>
        <v>138884</v>
      </c>
      <c r="H148" s="72">
        <f t="shared" si="41"/>
        <v>5556</v>
      </c>
      <c r="I148" s="72">
        <f t="shared" si="41"/>
        <v>1533</v>
      </c>
      <c r="J148" s="100">
        <f t="shared" si="41"/>
        <v>7089</v>
      </c>
      <c r="K148" s="100">
        <f t="shared" si="41"/>
        <v>133328</v>
      </c>
    </row>
    <row r="149" spans="1:11" ht="16.5">
      <c r="A149" s="34"/>
      <c r="B149" s="29"/>
      <c r="C149" s="30"/>
      <c r="D149" s="48"/>
      <c r="E149" s="30"/>
      <c r="F149" s="74"/>
      <c r="G149" s="74"/>
      <c r="H149" s="74"/>
      <c r="I149" s="74"/>
      <c r="J149" s="74"/>
      <c r="K149" s="55"/>
    </row>
    <row r="150" spans="1:11" ht="16.5">
      <c r="A150" s="34"/>
      <c r="B150" s="29"/>
      <c r="C150" s="30"/>
      <c r="D150" s="48"/>
      <c r="E150" s="30"/>
      <c r="F150" s="86"/>
      <c r="G150" s="79"/>
      <c r="H150" s="74"/>
      <c r="I150" s="80"/>
      <c r="J150" s="74"/>
      <c r="K150" s="55"/>
    </row>
    <row r="151" spans="1:11" ht="18" customHeight="1">
      <c r="A151" s="34"/>
      <c r="B151" s="29" t="s">
        <v>83</v>
      </c>
      <c r="C151" s="30"/>
      <c r="D151" s="48"/>
      <c r="E151" s="30"/>
      <c r="F151" s="86"/>
      <c r="G151" s="79"/>
      <c r="H151" s="74"/>
      <c r="I151" s="80"/>
      <c r="J151" s="74"/>
      <c r="K151" s="55"/>
    </row>
    <row r="152" spans="1:11" ht="15.75">
      <c r="A152" s="14">
        <v>1</v>
      </c>
      <c r="B152" s="14" t="s">
        <v>84</v>
      </c>
      <c r="C152" s="16" t="s">
        <v>85</v>
      </c>
      <c r="D152" s="52">
        <v>187</v>
      </c>
      <c r="E152" s="16" t="s">
        <v>78</v>
      </c>
      <c r="F152" s="85">
        <v>60000</v>
      </c>
      <c r="G152" s="77">
        <v>41663</v>
      </c>
      <c r="H152" s="71">
        <f t="shared" ref="H152:H153" si="42">ROUND(F152/36,0)</f>
        <v>1667</v>
      </c>
      <c r="I152" s="69">
        <f>ROUND(G152*13%*31/365,0)</f>
        <v>460</v>
      </c>
      <c r="J152" s="99">
        <f>SUM(H152:I152)</f>
        <v>2127</v>
      </c>
      <c r="K152" s="106">
        <f t="shared" ref="K152:K153" si="43">G152-H152</f>
        <v>39996</v>
      </c>
    </row>
    <row r="153" spans="1:11" ht="15.75">
      <c r="A153" s="14">
        <v>2</v>
      </c>
      <c r="B153" s="14" t="s">
        <v>84</v>
      </c>
      <c r="C153" s="16" t="s">
        <v>220</v>
      </c>
      <c r="D153" s="52">
        <v>346</v>
      </c>
      <c r="E153" s="16" t="s">
        <v>78</v>
      </c>
      <c r="F153" s="85">
        <v>60000</v>
      </c>
      <c r="G153" s="77">
        <v>53332</v>
      </c>
      <c r="H153" s="71">
        <f t="shared" si="42"/>
        <v>1667</v>
      </c>
      <c r="I153" s="69">
        <f>ROUND(G153*13%*31/365,0)</f>
        <v>589</v>
      </c>
      <c r="J153" s="99">
        <f>SUM(H153:I153)</f>
        <v>2256</v>
      </c>
      <c r="K153" s="106">
        <f t="shared" si="43"/>
        <v>51665</v>
      </c>
    </row>
    <row r="154" spans="1:11" ht="16.5">
      <c r="A154" s="14"/>
      <c r="B154" s="13" t="s">
        <v>4</v>
      </c>
      <c r="C154" s="20"/>
      <c r="D154" s="20"/>
      <c r="E154" s="20"/>
      <c r="F154" s="72">
        <f t="shared" ref="F154:K154" si="44">SUM(F152:F153)</f>
        <v>120000</v>
      </c>
      <c r="G154" s="72">
        <f t="shared" si="44"/>
        <v>94995</v>
      </c>
      <c r="H154" s="72">
        <f t="shared" si="44"/>
        <v>3334</v>
      </c>
      <c r="I154" s="72">
        <f t="shared" si="44"/>
        <v>1049</v>
      </c>
      <c r="J154" s="100">
        <f t="shared" si="44"/>
        <v>4383</v>
      </c>
      <c r="K154" s="100">
        <f t="shared" si="44"/>
        <v>91661</v>
      </c>
    </row>
    <row r="155" spans="1:11" ht="16.5">
      <c r="A155" s="34"/>
      <c r="B155" s="29"/>
      <c r="C155" s="30"/>
      <c r="D155" s="30"/>
      <c r="E155" s="30"/>
      <c r="F155" s="74"/>
      <c r="G155" s="79"/>
      <c r="H155" s="74"/>
      <c r="I155" s="80"/>
      <c r="J155" s="74"/>
      <c r="K155" s="55"/>
    </row>
    <row r="156" spans="1:11" ht="16.5">
      <c r="A156" s="34"/>
      <c r="B156" s="29"/>
      <c r="C156" s="30"/>
      <c r="D156" s="30"/>
      <c r="E156" s="30"/>
      <c r="F156" s="74"/>
      <c r="G156" s="79"/>
      <c r="H156" s="74"/>
      <c r="I156" s="80"/>
      <c r="J156" s="74"/>
      <c r="K156" s="55"/>
    </row>
    <row r="157" spans="1:11" ht="16.5">
      <c r="A157" s="34"/>
      <c r="B157" s="29"/>
      <c r="C157" s="30"/>
      <c r="D157" s="30"/>
      <c r="E157" s="30"/>
      <c r="F157" s="74"/>
      <c r="G157" s="79"/>
      <c r="H157" s="74"/>
      <c r="I157" s="80"/>
      <c r="J157" s="74"/>
      <c r="K157" s="55"/>
    </row>
    <row r="158" spans="1:11" ht="16.5">
      <c r="A158" s="34"/>
      <c r="B158" s="29" t="s">
        <v>109</v>
      </c>
      <c r="C158" s="30"/>
      <c r="D158" s="48"/>
      <c r="E158" s="30"/>
      <c r="F158" s="86"/>
      <c r="G158" s="79"/>
      <c r="H158" s="74"/>
      <c r="I158" s="80"/>
      <c r="J158" s="74"/>
      <c r="K158" s="55"/>
    </row>
    <row r="159" spans="1:11" ht="15.75">
      <c r="A159" s="14">
        <v>1</v>
      </c>
      <c r="B159" s="14" t="s">
        <v>110</v>
      </c>
      <c r="C159" s="16" t="s">
        <v>111</v>
      </c>
      <c r="D159" s="52">
        <v>225</v>
      </c>
      <c r="E159" s="16" t="s">
        <v>78</v>
      </c>
      <c r="F159" s="85">
        <v>86000</v>
      </c>
      <c r="G159" s="77">
        <v>62110</v>
      </c>
      <c r="H159" s="71">
        <f t="shared" ref="H159:H172" si="45">ROUND(F159/36,0)</f>
        <v>2389</v>
      </c>
      <c r="I159" s="69">
        <f>ROUND(G159*13%*31/365,0)</f>
        <v>686</v>
      </c>
      <c r="J159" s="99">
        <f t="shared" ref="J159:J173" si="46">SUM(H159:I159)</f>
        <v>3075</v>
      </c>
      <c r="K159" s="106">
        <f t="shared" ref="K159:K173" si="47">G159-H159</f>
        <v>59721</v>
      </c>
    </row>
    <row r="160" spans="1:11" ht="15.75">
      <c r="A160" s="14">
        <v>2</v>
      </c>
      <c r="B160" s="14" t="s">
        <v>110</v>
      </c>
      <c r="C160" s="16" t="s">
        <v>112</v>
      </c>
      <c r="D160" s="52">
        <v>226</v>
      </c>
      <c r="E160" s="16" t="s">
        <v>78</v>
      </c>
      <c r="F160" s="85">
        <v>93000</v>
      </c>
      <c r="G160" s="77">
        <v>67170</v>
      </c>
      <c r="H160" s="71">
        <f t="shared" si="45"/>
        <v>2583</v>
      </c>
      <c r="I160" s="69">
        <f t="shared" ref="I160:I171" si="48">ROUND(G160*13%*31/365,0)</f>
        <v>742</v>
      </c>
      <c r="J160" s="99">
        <f t="shared" si="46"/>
        <v>3325</v>
      </c>
      <c r="K160" s="106">
        <f t="shared" si="47"/>
        <v>64587</v>
      </c>
    </row>
    <row r="161" spans="1:13" ht="15.75">
      <c r="A161" s="14">
        <v>3</v>
      </c>
      <c r="B161" s="14" t="s">
        <v>110</v>
      </c>
      <c r="C161" s="16" t="s">
        <v>113</v>
      </c>
      <c r="D161" s="52">
        <v>227</v>
      </c>
      <c r="E161" s="16" t="s">
        <v>78</v>
      </c>
      <c r="F161" s="85">
        <v>68000</v>
      </c>
      <c r="G161" s="77">
        <v>49110</v>
      </c>
      <c r="H161" s="71">
        <f t="shared" si="45"/>
        <v>1889</v>
      </c>
      <c r="I161" s="69">
        <f t="shared" si="48"/>
        <v>542</v>
      </c>
      <c r="J161" s="99">
        <f t="shared" si="46"/>
        <v>2431</v>
      </c>
      <c r="K161" s="106">
        <f t="shared" si="47"/>
        <v>47221</v>
      </c>
    </row>
    <row r="162" spans="1:13" ht="15.75">
      <c r="A162" s="14">
        <v>4</v>
      </c>
      <c r="B162" s="14" t="s">
        <v>110</v>
      </c>
      <c r="C162" s="16" t="s">
        <v>114</v>
      </c>
      <c r="D162" s="52">
        <v>228</v>
      </c>
      <c r="E162" s="16" t="s">
        <v>78</v>
      </c>
      <c r="F162" s="85">
        <v>55000</v>
      </c>
      <c r="G162" s="77">
        <v>14480</v>
      </c>
      <c r="H162" s="71">
        <v>689</v>
      </c>
      <c r="I162" s="69">
        <f t="shared" si="48"/>
        <v>160</v>
      </c>
      <c r="J162" s="99">
        <f t="shared" si="46"/>
        <v>849</v>
      </c>
      <c r="K162" s="106">
        <f t="shared" si="47"/>
        <v>13791</v>
      </c>
    </row>
    <row r="163" spans="1:13" ht="15.75">
      <c r="A163" s="14">
        <v>5</v>
      </c>
      <c r="B163" s="14" t="s">
        <v>110</v>
      </c>
      <c r="C163" s="16" t="s">
        <v>115</v>
      </c>
      <c r="D163" s="52">
        <v>229</v>
      </c>
      <c r="E163" s="16" t="s">
        <v>78</v>
      </c>
      <c r="F163" s="85">
        <v>141000</v>
      </c>
      <c r="G163" s="77">
        <v>101830</v>
      </c>
      <c r="H163" s="71">
        <f t="shared" si="45"/>
        <v>3917</v>
      </c>
      <c r="I163" s="69">
        <f t="shared" si="48"/>
        <v>1124</v>
      </c>
      <c r="J163" s="99">
        <f t="shared" si="46"/>
        <v>5041</v>
      </c>
      <c r="K163" s="106">
        <f t="shared" si="47"/>
        <v>97913</v>
      </c>
    </row>
    <row r="164" spans="1:13" ht="15.75">
      <c r="A164" s="14">
        <v>6</v>
      </c>
      <c r="B164" s="14" t="s">
        <v>110</v>
      </c>
      <c r="C164" s="16" t="s">
        <v>116</v>
      </c>
      <c r="D164" s="52">
        <v>234</v>
      </c>
      <c r="E164" s="16" t="s">
        <v>78</v>
      </c>
      <c r="F164" s="85">
        <v>160000</v>
      </c>
      <c r="G164" s="77">
        <v>115560</v>
      </c>
      <c r="H164" s="71">
        <f t="shared" si="45"/>
        <v>4444</v>
      </c>
      <c r="I164" s="69">
        <f t="shared" si="48"/>
        <v>1276</v>
      </c>
      <c r="J164" s="99">
        <f t="shared" si="46"/>
        <v>5720</v>
      </c>
      <c r="K164" s="106">
        <f t="shared" si="47"/>
        <v>111116</v>
      </c>
    </row>
    <row r="165" spans="1:13" ht="15.75">
      <c r="A165" s="14">
        <v>7</v>
      </c>
      <c r="B165" s="14" t="s">
        <v>109</v>
      </c>
      <c r="C165" s="16" t="s">
        <v>165</v>
      </c>
      <c r="D165" s="52">
        <v>284</v>
      </c>
      <c r="E165" s="16" t="s">
        <v>78</v>
      </c>
      <c r="F165" s="85">
        <v>130000</v>
      </c>
      <c r="G165" s="77">
        <v>59891</v>
      </c>
      <c r="H165" s="71">
        <f>ROUND(F165/30,0)</f>
        <v>4333</v>
      </c>
      <c r="I165" s="69">
        <f t="shared" si="48"/>
        <v>661</v>
      </c>
      <c r="J165" s="99">
        <f t="shared" si="46"/>
        <v>4994</v>
      </c>
      <c r="K165" s="106">
        <f t="shared" si="47"/>
        <v>55558</v>
      </c>
    </row>
    <row r="166" spans="1:13" ht="15.75">
      <c r="A166" s="14">
        <v>8</v>
      </c>
      <c r="B166" s="14" t="s">
        <v>109</v>
      </c>
      <c r="C166" s="16" t="s">
        <v>184</v>
      </c>
      <c r="D166" s="52">
        <v>285</v>
      </c>
      <c r="E166" s="16" t="s">
        <v>78</v>
      </c>
      <c r="F166" s="85">
        <v>110000</v>
      </c>
      <c r="G166" s="77">
        <v>88608</v>
      </c>
      <c r="H166" s="71">
        <f t="shared" si="45"/>
        <v>3056</v>
      </c>
      <c r="I166" s="69">
        <f t="shared" si="48"/>
        <v>978</v>
      </c>
      <c r="J166" s="99">
        <f t="shared" si="46"/>
        <v>4034</v>
      </c>
      <c r="K166" s="106">
        <f t="shared" si="47"/>
        <v>85552</v>
      </c>
    </row>
    <row r="167" spans="1:13" ht="15.75">
      <c r="A167" s="14">
        <v>9</v>
      </c>
      <c r="B167" s="14" t="s">
        <v>109</v>
      </c>
      <c r="C167" s="16" t="s">
        <v>213</v>
      </c>
      <c r="D167" s="52">
        <v>333</v>
      </c>
      <c r="E167" s="16" t="s">
        <v>78</v>
      </c>
      <c r="F167" s="85">
        <v>195000</v>
      </c>
      <c r="G167" s="77">
        <v>166325</v>
      </c>
      <c r="H167" s="71">
        <v>5735</v>
      </c>
      <c r="I167" s="69">
        <f t="shared" si="48"/>
        <v>1836</v>
      </c>
      <c r="J167" s="99">
        <f t="shared" si="46"/>
        <v>7571</v>
      </c>
      <c r="K167" s="106">
        <f t="shared" si="47"/>
        <v>160590</v>
      </c>
      <c r="M167" s="96"/>
    </row>
    <row r="168" spans="1:13" ht="15.75">
      <c r="A168" s="14">
        <v>10</v>
      </c>
      <c r="B168" s="14" t="s">
        <v>109</v>
      </c>
      <c r="C168" s="16" t="s">
        <v>175</v>
      </c>
      <c r="D168" s="52">
        <v>300</v>
      </c>
      <c r="E168" s="16" t="s">
        <v>78</v>
      </c>
      <c r="F168" s="85">
        <v>95000</v>
      </c>
      <c r="G168" s="77">
        <v>76527</v>
      </c>
      <c r="H168" s="71">
        <f t="shared" si="45"/>
        <v>2639</v>
      </c>
      <c r="I168" s="69">
        <f t="shared" si="48"/>
        <v>845</v>
      </c>
      <c r="J168" s="99">
        <f t="shared" si="46"/>
        <v>3484</v>
      </c>
      <c r="K168" s="106">
        <f t="shared" si="47"/>
        <v>73888</v>
      </c>
      <c r="M168" s="96"/>
    </row>
    <row r="169" spans="1:13" ht="15.75">
      <c r="A169" s="14">
        <v>11</v>
      </c>
      <c r="B169" s="14" t="s">
        <v>169</v>
      </c>
      <c r="C169" s="16" t="s">
        <v>170</v>
      </c>
      <c r="D169" s="52">
        <v>294</v>
      </c>
      <c r="E169" s="16" t="s">
        <v>78</v>
      </c>
      <c r="F169" s="85">
        <v>55000</v>
      </c>
      <c r="G169" s="77">
        <v>44304</v>
      </c>
      <c r="H169" s="71">
        <f t="shared" si="45"/>
        <v>1528</v>
      </c>
      <c r="I169" s="69">
        <f t="shared" si="48"/>
        <v>489</v>
      </c>
      <c r="J169" s="99">
        <f t="shared" si="46"/>
        <v>2017</v>
      </c>
      <c r="K169" s="106">
        <f t="shared" si="47"/>
        <v>42776</v>
      </c>
    </row>
    <row r="170" spans="1:13" ht="15.75">
      <c r="A170" s="14">
        <v>12</v>
      </c>
      <c r="B170" s="14" t="s">
        <v>169</v>
      </c>
      <c r="C170" s="16" t="s">
        <v>209</v>
      </c>
      <c r="D170" s="52">
        <v>327</v>
      </c>
      <c r="E170" s="16" t="s">
        <v>78</v>
      </c>
      <c r="F170" s="85">
        <v>90000</v>
      </c>
      <c r="G170" s="77">
        <v>75000</v>
      </c>
      <c r="H170" s="71">
        <f t="shared" si="45"/>
        <v>2500</v>
      </c>
      <c r="I170" s="69">
        <f t="shared" si="48"/>
        <v>828</v>
      </c>
      <c r="J170" s="99">
        <f t="shared" si="46"/>
        <v>3328</v>
      </c>
      <c r="K170" s="106">
        <f t="shared" si="47"/>
        <v>72500</v>
      </c>
    </row>
    <row r="171" spans="1:13" ht="15.75">
      <c r="A171" s="14">
        <v>13</v>
      </c>
      <c r="B171" s="14" t="s">
        <v>169</v>
      </c>
      <c r="C171" s="16" t="s">
        <v>208</v>
      </c>
      <c r="D171" s="52">
        <v>326</v>
      </c>
      <c r="E171" s="16" t="s">
        <v>78</v>
      </c>
      <c r="F171" s="85">
        <v>135000</v>
      </c>
      <c r="G171" s="77">
        <v>112500</v>
      </c>
      <c r="H171" s="71">
        <f t="shared" si="45"/>
        <v>3750</v>
      </c>
      <c r="I171" s="69">
        <f t="shared" si="48"/>
        <v>1242</v>
      </c>
      <c r="J171" s="99">
        <f t="shared" si="46"/>
        <v>4992</v>
      </c>
      <c r="K171" s="106">
        <f t="shared" si="47"/>
        <v>108750</v>
      </c>
    </row>
    <row r="172" spans="1:13" ht="15.75">
      <c r="A172" s="14">
        <v>14</v>
      </c>
      <c r="B172" s="14" t="s">
        <v>169</v>
      </c>
      <c r="C172" s="16" t="s">
        <v>171</v>
      </c>
      <c r="D172" s="52">
        <v>295</v>
      </c>
      <c r="E172" s="16" t="s">
        <v>78</v>
      </c>
      <c r="F172" s="85">
        <v>80000</v>
      </c>
      <c r="G172" s="77">
        <v>64446</v>
      </c>
      <c r="H172" s="71">
        <f t="shared" si="45"/>
        <v>2222</v>
      </c>
      <c r="I172" s="69">
        <f>ROUND(G172*13%*31/365,0)</f>
        <v>712</v>
      </c>
      <c r="J172" s="99">
        <f t="shared" si="46"/>
        <v>2934</v>
      </c>
      <c r="K172" s="106">
        <f t="shared" si="47"/>
        <v>62224</v>
      </c>
    </row>
    <row r="173" spans="1:13" ht="15.75">
      <c r="A173" s="14">
        <v>15</v>
      </c>
      <c r="B173" s="57" t="s">
        <v>109</v>
      </c>
      <c r="C173" s="58" t="s">
        <v>234</v>
      </c>
      <c r="D173" s="64">
        <v>14</v>
      </c>
      <c r="E173" s="58" t="s">
        <v>39</v>
      </c>
      <c r="F173" s="89">
        <v>42000</v>
      </c>
      <c r="G173" s="82">
        <v>37332</v>
      </c>
      <c r="H173" s="83">
        <v>1167</v>
      </c>
      <c r="I173" s="69">
        <f t="shared" ref="I173" si="49">ROUND(G173*13%*30/365,0)</f>
        <v>399</v>
      </c>
      <c r="J173" s="99">
        <f t="shared" si="46"/>
        <v>1566</v>
      </c>
      <c r="K173" s="106">
        <f t="shared" si="47"/>
        <v>36165</v>
      </c>
    </row>
    <row r="174" spans="1:13" ht="16.5">
      <c r="A174" s="34"/>
      <c r="B174" s="13" t="s">
        <v>4</v>
      </c>
      <c r="C174" s="20"/>
      <c r="D174" s="20"/>
      <c r="E174" s="20"/>
      <c r="F174" s="72">
        <f t="shared" ref="F174:K174" si="50">SUM(F159:F173)</f>
        <v>1535000</v>
      </c>
      <c r="G174" s="72">
        <f t="shared" si="50"/>
        <v>1135193</v>
      </c>
      <c r="H174" s="72">
        <f t="shared" si="50"/>
        <v>42841</v>
      </c>
      <c r="I174" s="72">
        <f t="shared" si="50"/>
        <v>12520</v>
      </c>
      <c r="J174" s="100">
        <f t="shared" si="50"/>
        <v>55361</v>
      </c>
      <c r="K174" s="100">
        <f t="shared" si="50"/>
        <v>1092352</v>
      </c>
    </row>
    <row r="175" spans="1:13" ht="16.5">
      <c r="A175" s="34"/>
      <c r="B175" s="29"/>
      <c r="C175" s="30"/>
      <c r="D175" s="30"/>
      <c r="E175" s="30"/>
      <c r="F175" s="74"/>
      <c r="G175" s="74"/>
      <c r="H175" s="74"/>
      <c r="I175" s="74"/>
      <c r="J175" s="74"/>
      <c r="K175" s="55"/>
    </row>
    <row r="176" spans="1:13" ht="16.5">
      <c r="A176" s="34"/>
      <c r="B176" s="29"/>
      <c r="C176" s="30"/>
      <c r="D176" s="30"/>
      <c r="E176" s="30"/>
      <c r="F176" s="74"/>
      <c r="G176" s="79"/>
      <c r="H176" s="74"/>
      <c r="I176" s="80"/>
      <c r="J176" s="74"/>
      <c r="K176" s="55"/>
    </row>
    <row r="177" spans="1:11" ht="16.5">
      <c r="A177" s="14"/>
      <c r="B177" s="29" t="s">
        <v>125</v>
      </c>
      <c r="C177" s="30"/>
      <c r="D177" s="30"/>
      <c r="E177" s="30"/>
      <c r="F177" s="78"/>
      <c r="G177" s="79"/>
      <c r="H177" s="74"/>
      <c r="I177" s="80"/>
      <c r="J177" s="74"/>
      <c r="K177" s="55"/>
    </row>
    <row r="178" spans="1:11" ht="15.75">
      <c r="A178" s="14">
        <v>1</v>
      </c>
      <c r="B178" s="14" t="s">
        <v>126</v>
      </c>
      <c r="C178" s="16" t="s">
        <v>127</v>
      </c>
      <c r="D178" s="17">
        <v>247</v>
      </c>
      <c r="E178" s="16" t="s">
        <v>78</v>
      </c>
      <c r="F178" s="70">
        <v>100000</v>
      </c>
      <c r="G178" s="70">
        <v>74998</v>
      </c>
      <c r="H178" s="71">
        <f t="shared" ref="H178" si="51">ROUND(F178/36,0)</f>
        <v>2778</v>
      </c>
      <c r="I178" s="69">
        <f>ROUND(G178*13%*31/365,0)</f>
        <v>828</v>
      </c>
      <c r="J178" s="102">
        <f t="shared" ref="J178" si="52">SUM(H178:I178)</f>
        <v>3606</v>
      </c>
      <c r="K178" s="106">
        <f t="shared" ref="K178:K186" si="53">G178-H178</f>
        <v>72220</v>
      </c>
    </row>
    <row r="179" spans="1:11" ht="15.75">
      <c r="A179" s="14">
        <v>2</v>
      </c>
      <c r="B179" s="14" t="s">
        <v>137</v>
      </c>
      <c r="C179" s="16" t="s">
        <v>138</v>
      </c>
      <c r="D179" s="17">
        <v>253</v>
      </c>
      <c r="E179" s="16" t="s">
        <v>78</v>
      </c>
      <c r="F179" s="70">
        <v>100000</v>
      </c>
      <c r="G179" s="70">
        <v>74998</v>
      </c>
      <c r="H179" s="71">
        <f>ROUND(F179/36,0)</f>
        <v>2778</v>
      </c>
      <c r="I179" s="69">
        <f t="shared" ref="I179:I186" si="54">ROUND(G179*13%*31/365,0)</f>
        <v>828</v>
      </c>
      <c r="J179" s="102">
        <f>SUM(H179:I179)</f>
        <v>3606</v>
      </c>
      <c r="K179" s="106">
        <f t="shared" si="53"/>
        <v>72220</v>
      </c>
    </row>
    <row r="180" spans="1:11" ht="15.75">
      <c r="A180" s="14">
        <v>3</v>
      </c>
      <c r="B180" s="14" t="s">
        <v>137</v>
      </c>
      <c r="C180" s="16" t="s">
        <v>207</v>
      </c>
      <c r="D180" s="17">
        <v>325</v>
      </c>
      <c r="E180" s="16" t="s">
        <v>78</v>
      </c>
      <c r="F180" s="70">
        <v>50000</v>
      </c>
      <c r="G180" s="70">
        <v>37502</v>
      </c>
      <c r="H180" s="71">
        <f>ROUND(F180/24,0)</f>
        <v>2083</v>
      </c>
      <c r="I180" s="69">
        <f t="shared" si="54"/>
        <v>414</v>
      </c>
      <c r="J180" s="102">
        <f>SUM(H180:I180)</f>
        <v>2497</v>
      </c>
      <c r="K180" s="106">
        <f t="shared" si="53"/>
        <v>35419</v>
      </c>
    </row>
    <row r="181" spans="1:11" ht="15.75">
      <c r="A181" s="14">
        <v>4</v>
      </c>
      <c r="B181" s="14" t="s">
        <v>137</v>
      </c>
      <c r="C181" s="16" t="s">
        <v>230</v>
      </c>
      <c r="D181" s="17">
        <v>355</v>
      </c>
      <c r="E181" s="16" t="s">
        <v>78</v>
      </c>
      <c r="F181" s="70">
        <v>50000</v>
      </c>
      <c r="G181" s="70">
        <v>44444</v>
      </c>
      <c r="H181" s="71">
        <f>ROUND(F181/36,0)</f>
        <v>1389</v>
      </c>
      <c r="I181" s="69">
        <f t="shared" si="54"/>
        <v>491</v>
      </c>
      <c r="J181" s="102">
        <f>SUM(H181:I181)</f>
        <v>1880</v>
      </c>
      <c r="K181" s="106">
        <f t="shared" si="53"/>
        <v>43055</v>
      </c>
    </row>
    <row r="182" spans="1:11" ht="16.5">
      <c r="A182" s="14">
        <v>5</v>
      </c>
      <c r="B182" s="14" t="s">
        <v>151</v>
      </c>
      <c r="C182" s="16" t="s">
        <v>152</v>
      </c>
      <c r="D182" s="22">
        <v>272</v>
      </c>
      <c r="E182" s="22" t="s">
        <v>78</v>
      </c>
      <c r="F182" s="85">
        <v>100000</v>
      </c>
      <c r="G182" s="77">
        <v>71432</v>
      </c>
      <c r="H182" s="71">
        <f>ROUND(F182/28,0)</f>
        <v>3571</v>
      </c>
      <c r="I182" s="69">
        <f t="shared" si="54"/>
        <v>789</v>
      </c>
      <c r="J182" s="99">
        <f>SUM(H182:I182)</f>
        <v>4360</v>
      </c>
      <c r="K182" s="106">
        <f t="shared" si="53"/>
        <v>67861</v>
      </c>
    </row>
    <row r="183" spans="1:11" ht="16.5">
      <c r="A183" s="14">
        <v>6</v>
      </c>
      <c r="B183" s="14" t="s">
        <v>151</v>
      </c>
      <c r="C183" s="16" t="s">
        <v>176</v>
      </c>
      <c r="D183" s="22">
        <v>301</v>
      </c>
      <c r="E183" s="22" t="s">
        <v>78</v>
      </c>
      <c r="F183" s="85">
        <v>80000</v>
      </c>
      <c r="G183" s="77">
        <v>29089</v>
      </c>
      <c r="H183" s="71">
        <f>ROUND(F183/11,0)</f>
        <v>7273</v>
      </c>
      <c r="I183" s="69">
        <f t="shared" si="54"/>
        <v>321</v>
      </c>
      <c r="J183" s="99">
        <f t="shared" ref="J183:J185" si="55">SUM(H183:I183)</f>
        <v>7594</v>
      </c>
      <c r="K183" s="106">
        <f t="shared" si="53"/>
        <v>21816</v>
      </c>
    </row>
    <row r="184" spans="1:11" ht="16.5">
      <c r="A184" s="14">
        <v>7</v>
      </c>
      <c r="B184" s="14" t="s">
        <v>151</v>
      </c>
      <c r="C184" s="16" t="s">
        <v>177</v>
      </c>
      <c r="D184" s="22">
        <v>302</v>
      </c>
      <c r="E184" s="22" t="s">
        <v>78</v>
      </c>
      <c r="F184" s="85">
        <v>90000</v>
      </c>
      <c r="G184" s="77">
        <v>72500</v>
      </c>
      <c r="H184" s="71">
        <f>ROUND(F184/36,0)</f>
        <v>2500</v>
      </c>
      <c r="I184" s="69">
        <f t="shared" si="54"/>
        <v>800</v>
      </c>
      <c r="J184" s="99">
        <f t="shared" si="55"/>
        <v>3300</v>
      </c>
      <c r="K184" s="106">
        <f t="shared" si="53"/>
        <v>70000</v>
      </c>
    </row>
    <row r="185" spans="1:11" ht="16.5">
      <c r="A185" s="14">
        <v>8</v>
      </c>
      <c r="B185" s="14" t="s">
        <v>151</v>
      </c>
      <c r="C185" s="16" t="s">
        <v>178</v>
      </c>
      <c r="D185" s="22">
        <v>303</v>
      </c>
      <c r="E185" s="22" t="s">
        <v>78</v>
      </c>
      <c r="F185" s="85">
        <v>100000</v>
      </c>
      <c r="G185" s="77">
        <v>80554</v>
      </c>
      <c r="H185" s="71">
        <f>ROUND(F185/36,0)</f>
        <v>2778</v>
      </c>
      <c r="I185" s="69">
        <f t="shared" si="54"/>
        <v>889</v>
      </c>
      <c r="J185" s="99">
        <f t="shared" si="55"/>
        <v>3667</v>
      </c>
      <c r="K185" s="106">
        <f t="shared" si="53"/>
        <v>77776</v>
      </c>
    </row>
    <row r="186" spans="1:11" ht="15.75">
      <c r="A186" s="14">
        <v>9</v>
      </c>
      <c r="B186" s="14" t="s">
        <v>134</v>
      </c>
      <c r="C186" s="16" t="s">
        <v>245</v>
      </c>
      <c r="D186" s="52">
        <v>364</v>
      </c>
      <c r="E186" s="16" t="s">
        <v>78</v>
      </c>
      <c r="F186" s="85">
        <v>100000</v>
      </c>
      <c r="G186" s="70">
        <v>94444</v>
      </c>
      <c r="H186" s="71">
        <f>ROUND(F186/36,0)</f>
        <v>2778</v>
      </c>
      <c r="I186" s="69">
        <f t="shared" si="54"/>
        <v>1043</v>
      </c>
      <c r="J186" s="102">
        <f>SUM(H186:I186)</f>
        <v>3821</v>
      </c>
      <c r="K186" s="106">
        <f t="shared" si="53"/>
        <v>91666</v>
      </c>
    </row>
    <row r="187" spans="1:11" ht="16.5">
      <c r="A187" s="34"/>
      <c r="B187" s="13" t="s">
        <v>4</v>
      </c>
      <c r="C187" s="20"/>
      <c r="D187" s="20"/>
      <c r="E187" s="20"/>
      <c r="F187" s="88">
        <f t="shared" ref="F187:K187" si="56">SUM(F178:F186)</f>
        <v>770000</v>
      </c>
      <c r="G187" s="88">
        <f t="shared" si="56"/>
        <v>579961</v>
      </c>
      <c r="H187" s="88">
        <f t="shared" si="56"/>
        <v>27928</v>
      </c>
      <c r="I187" s="88">
        <f t="shared" si="56"/>
        <v>6403</v>
      </c>
      <c r="J187" s="88">
        <f t="shared" si="56"/>
        <v>34331</v>
      </c>
      <c r="K187" s="88">
        <f t="shared" si="56"/>
        <v>552033</v>
      </c>
    </row>
    <row r="188" spans="1:11" ht="16.5">
      <c r="A188" s="34"/>
      <c r="B188" s="29"/>
      <c r="C188" s="30"/>
      <c r="D188" s="30"/>
      <c r="E188" s="30"/>
      <c r="F188" s="78"/>
      <c r="G188" s="79"/>
      <c r="H188" s="74"/>
      <c r="I188" s="80"/>
      <c r="J188" s="74"/>
      <c r="K188" s="55"/>
    </row>
    <row r="189" spans="1:11" ht="16.5">
      <c r="A189" s="34"/>
      <c r="B189" s="29"/>
      <c r="C189" s="30"/>
      <c r="D189" s="30"/>
      <c r="E189" s="30"/>
      <c r="F189" s="78"/>
      <c r="G189" s="79"/>
      <c r="H189" s="74"/>
      <c r="I189" s="80"/>
      <c r="J189" s="74"/>
      <c r="K189" s="55"/>
    </row>
    <row r="190" spans="1:11" ht="16.5">
      <c r="A190" s="34"/>
      <c r="B190" s="29"/>
      <c r="C190" s="30"/>
      <c r="D190" s="48"/>
      <c r="E190" s="30"/>
      <c r="F190" s="86"/>
      <c r="G190" s="79"/>
      <c r="H190" s="74"/>
      <c r="I190" s="80"/>
      <c r="J190" s="74"/>
      <c r="K190" s="55"/>
    </row>
    <row r="191" spans="1:11" ht="16.5">
      <c r="A191" s="34"/>
      <c r="B191" s="29" t="s">
        <v>148</v>
      </c>
      <c r="C191" s="30"/>
      <c r="D191" s="48"/>
      <c r="E191" s="30"/>
      <c r="F191" s="86"/>
      <c r="G191" s="79"/>
      <c r="H191" s="74"/>
      <c r="I191" s="80"/>
      <c r="J191" s="74"/>
      <c r="K191" s="55"/>
    </row>
    <row r="192" spans="1:11" ht="15.75">
      <c r="A192" s="14">
        <v>1</v>
      </c>
      <c r="B192" s="14" t="s">
        <v>148</v>
      </c>
      <c r="C192" s="16" t="s">
        <v>205</v>
      </c>
      <c r="D192" s="52">
        <v>323</v>
      </c>
      <c r="E192" s="16" t="s">
        <v>78</v>
      </c>
      <c r="F192" s="85">
        <v>100000</v>
      </c>
      <c r="G192" s="77">
        <v>83332</v>
      </c>
      <c r="H192" s="71">
        <f>ROUND(F192/36,0)</f>
        <v>2778</v>
      </c>
      <c r="I192" s="69">
        <f>ROUND(G192*13%*31/365,0)</f>
        <v>920</v>
      </c>
      <c r="J192" s="99">
        <f t="shared" ref="J192:J197" si="57">SUM(H192:I192)</f>
        <v>3698</v>
      </c>
      <c r="K192" s="106">
        <f t="shared" ref="K192:K198" si="58">G192-H192</f>
        <v>80554</v>
      </c>
    </row>
    <row r="193" spans="1:11" ht="15.75">
      <c r="A193" s="14">
        <v>2</v>
      </c>
      <c r="B193" s="14" t="s">
        <v>148</v>
      </c>
      <c r="C193" s="16" t="s">
        <v>241</v>
      </c>
      <c r="D193" s="52">
        <v>363</v>
      </c>
      <c r="E193" s="16" t="s">
        <v>78</v>
      </c>
      <c r="F193" s="85">
        <v>40000</v>
      </c>
      <c r="G193" s="77">
        <v>36667</v>
      </c>
      <c r="H193" s="71">
        <f>ROUND(F193/36,0)</f>
        <v>1111</v>
      </c>
      <c r="I193" s="69">
        <f t="shared" ref="I193:I198" si="59">ROUND(G193*13%*31/365,0)</f>
        <v>405</v>
      </c>
      <c r="J193" s="99">
        <f t="shared" si="57"/>
        <v>1516</v>
      </c>
      <c r="K193" s="106">
        <f t="shared" si="58"/>
        <v>35556</v>
      </c>
    </row>
    <row r="194" spans="1:11" ht="15.75">
      <c r="A194" s="14">
        <v>3</v>
      </c>
      <c r="B194" s="14" t="s">
        <v>148</v>
      </c>
      <c r="C194" s="16" t="s">
        <v>210</v>
      </c>
      <c r="D194" s="52">
        <v>322</v>
      </c>
      <c r="E194" s="16" t="s">
        <v>78</v>
      </c>
      <c r="F194" s="85">
        <v>150000</v>
      </c>
      <c r="G194" s="77">
        <v>109092</v>
      </c>
      <c r="H194" s="71">
        <f>ROUND(F194/22,0)</f>
        <v>6818</v>
      </c>
      <c r="I194" s="69">
        <f t="shared" si="59"/>
        <v>1204</v>
      </c>
      <c r="J194" s="99">
        <f t="shared" si="57"/>
        <v>8022</v>
      </c>
      <c r="K194" s="106">
        <f t="shared" si="58"/>
        <v>102274</v>
      </c>
    </row>
    <row r="195" spans="1:11" ht="15.75">
      <c r="A195" s="14">
        <v>4</v>
      </c>
      <c r="B195" s="14" t="s">
        <v>215</v>
      </c>
      <c r="C195" s="16" t="s">
        <v>216</v>
      </c>
      <c r="D195" s="52">
        <v>342</v>
      </c>
      <c r="E195" s="16" t="s">
        <v>78</v>
      </c>
      <c r="F195" s="85">
        <v>80000</v>
      </c>
      <c r="G195" s="77">
        <v>68890</v>
      </c>
      <c r="H195" s="71">
        <v>2222</v>
      </c>
      <c r="I195" s="69">
        <f t="shared" si="59"/>
        <v>761</v>
      </c>
      <c r="J195" s="99">
        <f t="shared" si="57"/>
        <v>2983</v>
      </c>
      <c r="K195" s="106">
        <f t="shared" si="58"/>
        <v>66668</v>
      </c>
    </row>
    <row r="196" spans="1:11" ht="15.75">
      <c r="A196" s="14">
        <v>5</v>
      </c>
      <c r="B196" s="14" t="s">
        <v>149</v>
      </c>
      <c r="C196" s="16" t="s">
        <v>150</v>
      </c>
      <c r="D196" s="52">
        <v>266</v>
      </c>
      <c r="E196" s="16" t="s">
        <v>78</v>
      </c>
      <c r="F196" s="85">
        <v>155000</v>
      </c>
      <c r="G196" s="77">
        <v>120552</v>
      </c>
      <c r="H196" s="71">
        <f t="shared" ref="H196:H198" si="60">ROUND(F196/36,0)</f>
        <v>4306</v>
      </c>
      <c r="I196" s="69">
        <f t="shared" si="59"/>
        <v>1331</v>
      </c>
      <c r="J196" s="99">
        <f t="shared" si="57"/>
        <v>5637</v>
      </c>
      <c r="K196" s="106">
        <f t="shared" si="58"/>
        <v>116246</v>
      </c>
    </row>
    <row r="197" spans="1:11" ht="15.75">
      <c r="A197" s="14">
        <v>6</v>
      </c>
      <c r="B197" s="14" t="s">
        <v>149</v>
      </c>
      <c r="C197" s="16" t="s">
        <v>229</v>
      </c>
      <c r="D197" s="52">
        <v>354</v>
      </c>
      <c r="E197" s="16" t="s">
        <v>78</v>
      </c>
      <c r="F197" s="85">
        <v>60000</v>
      </c>
      <c r="G197" s="77">
        <v>48000</v>
      </c>
      <c r="H197" s="71">
        <f>ROUND(F197/20,0)</f>
        <v>3000</v>
      </c>
      <c r="I197" s="69">
        <f t="shared" si="59"/>
        <v>530</v>
      </c>
      <c r="J197" s="99">
        <f t="shared" si="57"/>
        <v>3530</v>
      </c>
      <c r="K197" s="106">
        <f t="shared" si="58"/>
        <v>45000</v>
      </c>
    </row>
    <row r="198" spans="1:11" ht="15.75">
      <c r="A198" s="14">
        <v>7</v>
      </c>
      <c r="B198" s="57" t="s">
        <v>149</v>
      </c>
      <c r="C198" s="58" t="s">
        <v>199</v>
      </c>
      <c r="D198" s="64">
        <v>11</v>
      </c>
      <c r="E198" s="58" t="s">
        <v>39</v>
      </c>
      <c r="F198" s="89">
        <v>40600</v>
      </c>
      <c r="G198" s="82">
        <v>31576</v>
      </c>
      <c r="H198" s="83">
        <f t="shared" si="60"/>
        <v>1128</v>
      </c>
      <c r="I198" s="69">
        <f t="shared" si="59"/>
        <v>349</v>
      </c>
      <c r="J198" s="101">
        <f>SUM(H198:I198)</f>
        <v>1477</v>
      </c>
      <c r="K198" s="106">
        <f t="shared" si="58"/>
        <v>30448</v>
      </c>
    </row>
    <row r="199" spans="1:11" ht="16.5">
      <c r="A199" s="34"/>
      <c r="B199" s="13" t="s">
        <v>4</v>
      </c>
      <c r="C199" s="20"/>
      <c r="D199" s="46"/>
      <c r="E199" s="20"/>
      <c r="F199" s="72">
        <f t="shared" ref="F199:K199" si="61">SUM(F192:F198)</f>
        <v>625600</v>
      </c>
      <c r="G199" s="72">
        <f t="shared" si="61"/>
        <v>498109</v>
      </c>
      <c r="H199" s="72">
        <f t="shared" si="61"/>
        <v>21363</v>
      </c>
      <c r="I199" s="72">
        <f t="shared" si="61"/>
        <v>5500</v>
      </c>
      <c r="J199" s="100">
        <f t="shared" si="61"/>
        <v>26863</v>
      </c>
      <c r="K199" s="72">
        <f t="shared" si="61"/>
        <v>476746</v>
      </c>
    </row>
    <row r="200" spans="1:11" ht="16.5">
      <c r="A200" s="34"/>
      <c r="B200" s="29"/>
      <c r="C200" s="30"/>
      <c r="D200" s="30"/>
      <c r="E200" s="30"/>
      <c r="F200" s="78"/>
      <c r="G200" s="79"/>
      <c r="H200" s="74"/>
      <c r="I200" s="80"/>
      <c r="J200" s="74"/>
      <c r="K200" s="55"/>
    </row>
    <row r="201" spans="1:11" ht="16.5">
      <c r="A201" s="34"/>
      <c r="B201" s="29"/>
      <c r="C201" s="30"/>
      <c r="D201" s="30"/>
      <c r="E201" s="30"/>
      <c r="F201" s="78"/>
      <c r="G201" s="79"/>
      <c r="H201" s="74"/>
      <c r="I201" s="80"/>
      <c r="J201" s="74"/>
      <c r="K201" s="55"/>
    </row>
    <row r="202" spans="1:11" ht="16.5">
      <c r="A202" s="34"/>
      <c r="B202" s="29"/>
      <c r="C202" s="30"/>
      <c r="D202" s="30"/>
      <c r="E202" s="30"/>
      <c r="F202" s="78"/>
      <c r="G202" s="79"/>
      <c r="H202" s="74"/>
      <c r="I202" s="80"/>
      <c r="J202" s="74"/>
      <c r="K202" s="55"/>
    </row>
    <row r="203" spans="1:11" ht="16.5">
      <c r="A203" s="34"/>
      <c r="B203" s="29"/>
      <c r="C203" s="30"/>
      <c r="D203" s="30"/>
      <c r="E203" s="30"/>
      <c r="F203" s="78"/>
      <c r="G203" s="79"/>
      <c r="H203" s="74"/>
      <c r="I203" s="80"/>
      <c r="J203" s="74"/>
      <c r="K203" s="55"/>
    </row>
    <row r="204" spans="1:11" ht="16.5">
      <c r="A204" s="14"/>
      <c r="B204" s="29" t="s">
        <v>153</v>
      </c>
      <c r="C204" s="30"/>
      <c r="D204" s="30"/>
      <c r="E204" s="30"/>
      <c r="F204" s="78"/>
      <c r="G204" s="79"/>
      <c r="H204" s="74"/>
      <c r="I204" s="80"/>
      <c r="J204" s="74"/>
      <c r="K204" s="55"/>
    </row>
    <row r="205" spans="1:11" ht="16.5">
      <c r="A205" s="14">
        <v>1</v>
      </c>
      <c r="B205" s="67" t="s">
        <v>154</v>
      </c>
      <c r="C205" s="16" t="s">
        <v>155</v>
      </c>
      <c r="D205" s="22">
        <v>273</v>
      </c>
      <c r="E205" s="22" t="s">
        <v>78</v>
      </c>
      <c r="F205" s="85">
        <v>75000</v>
      </c>
      <c r="G205" s="77">
        <v>58336</v>
      </c>
      <c r="H205" s="71">
        <f>ROUND(F205/36,0)</f>
        <v>2083</v>
      </c>
      <c r="I205" s="69">
        <f>ROUND(G205*13%*31/365,0)</f>
        <v>644</v>
      </c>
      <c r="J205" s="99">
        <f>SUM(H205:I205)</f>
        <v>2727</v>
      </c>
      <c r="K205" s="106">
        <f>G205-H205</f>
        <v>56253</v>
      </c>
    </row>
    <row r="206" spans="1:11" ht="16.5">
      <c r="A206" s="14"/>
      <c r="B206" s="56" t="s">
        <v>4</v>
      </c>
      <c r="C206" s="20"/>
      <c r="D206" s="22"/>
      <c r="E206" s="22"/>
      <c r="F206" s="72">
        <f t="shared" ref="F206:K206" si="62">SUM(F205)</f>
        <v>75000</v>
      </c>
      <c r="G206" s="72">
        <f t="shared" si="62"/>
        <v>58336</v>
      </c>
      <c r="H206" s="72">
        <f t="shared" si="62"/>
        <v>2083</v>
      </c>
      <c r="I206" s="72">
        <f t="shared" si="62"/>
        <v>644</v>
      </c>
      <c r="J206" s="100">
        <f t="shared" si="62"/>
        <v>2727</v>
      </c>
      <c r="K206" s="100">
        <f t="shared" si="62"/>
        <v>56253</v>
      </c>
    </row>
    <row r="207" spans="1:11" ht="16.5">
      <c r="A207" s="34"/>
      <c r="B207" s="29"/>
      <c r="C207" s="30"/>
      <c r="D207" s="32"/>
      <c r="E207" s="32"/>
      <c r="F207" s="74"/>
      <c r="G207" s="74"/>
      <c r="H207" s="74"/>
      <c r="I207" s="80"/>
      <c r="J207" s="74"/>
      <c r="K207" s="55"/>
    </row>
    <row r="208" spans="1:11" ht="16.5">
      <c r="A208" s="34"/>
      <c r="B208" s="29"/>
      <c r="C208" s="30"/>
      <c r="D208" s="32"/>
      <c r="E208" s="32"/>
      <c r="F208" s="74"/>
      <c r="G208" s="74"/>
      <c r="H208" s="74"/>
      <c r="I208" s="80"/>
      <c r="J208" s="74"/>
      <c r="K208" s="55"/>
    </row>
    <row r="209" spans="1:11" ht="16.5">
      <c r="A209" s="34"/>
      <c r="B209" s="29"/>
      <c r="C209" s="30"/>
      <c r="D209" s="32"/>
      <c r="E209" s="32"/>
      <c r="F209" s="74"/>
      <c r="G209" s="74"/>
      <c r="H209" s="74"/>
      <c r="I209" s="80"/>
      <c r="J209" s="74"/>
      <c r="K209" s="55"/>
    </row>
    <row r="210" spans="1:11" ht="16.5">
      <c r="A210" s="34"/>
      <c r="B210" s="29"/>
      <c r="C210" s="30"/>
      <c r="D210" s="30"/>
      <c r="E210" s="30"/>
      <c r="F210" s="78"/>
      <c r="G210" s="79"/>
      <c r="H210" s="74"/>
      <c r="I210" s="80"/>
      <c r="J210" s="74"/>
      <c r="K210" s="55"/>
    </row>
    <row r="211" spans="1:11" ht="16.5">
      <c r="A211" s="34"/>
      <c r="B211" s="29" t="s">
        <v>162</v>
      </c>
      <c r="C211" s="30"/>
      <c r="D211" s="30"/>
      <c r="E211" s="30"/>
      <c r="F211" s="78"/>
      <c r="G211" s="79"/>
      <c r="H211" s="74"/>
      <c r="I211" s="80"/>
      <c r="J211" s="74"/>
      <c r="K211" s="55"/>
    </row>
    <row r="212" spans="1:11" ht="16.5">
      <c r="A212" s="14">
        <v>1</v>
      </c>
      <c r="B212" s="67" t="s">
        <v>163</v>
      </c>
      <c r="C212" s="16" t="s">
        <v>164</v>
      </c>
      <c r="D212" s="22">
        <v>282</v>
      </c>
      <c r="E212" s="22" t="s">
        <v>78</v>
      </c>
      <c r="F212" s="85">
        <v>100000</v>
      </c>
      <c r="G212" s="77">
        <v>80554</v>
      </c>
      <c r="H212" s="71">
        <f>ROUND(F212/36,0)</f>
        <v>2778</v>
      </c>
      <c r="I212" s="69">
        <f>ROUND(G212*13%*31/365,0)</f>
        <v>889</v>
      </c>
      <c r="J212" s="104">
        <f>SUM(H212:I212)</f>
        <v>3667</v>
      </c>
      <c r="K212" s="106">
        <f t="shared" ref="K212:K217" si="63">G212-H212</f>
        <v>77776</v>
      </c>
    </row>
    <row r="213" spans="1:11" ht="16.5">
      <c r="A213" s="14">
        <v>2</v>
      </c>
      <c r="B213" s="67" t="s">
        <v>163</v>
      </c>
      <c r="C213" s="16" t="s">
        <v>200</v>
      </c>
      <c r="D213" s="22">
        <v>283</v>
      </c>
      <c r="E213" s="22" t="s">
        <v>78</v>
      </c>
      <c r="F213" s="85">
        <v>100000</v>
      </c>
      <c r="G213" s="77">
        <v>80554</v>
      </c>
      <c r="H213" s="71">
        <f>ROUND(F213/36,0)</f>
        <v>2778</v>
      </c>
      <c r="I213" s="69">
        <f t="shared" ref="I213:I216" si="64">ROUND(G213*13%*31/365,0)</f>
        <v>889</v>
      </c>
      <c r="J213" s="104">
        <f>SUM(H213:I213)</f>
        <v>3667</v>
      </c>
      <c r="K213" s="106">
        <f t="shared" si="63"/>
        <v>77776</v>
      </c>
    </row>
    <row r="214" spans="1:11" ht="16.5">
      <c r="A214" s="14">
        <v>3</v>
      </c>
      <c r="B214" s="67" t="s">
        <v>227</v>
      </c>
      <c r="C214" s="16" t="s">
        <v>235</v>
      </c>
      <c r="D214" s="22">
        <v>357</v>
      </c>
      <c r="E214" s="22" t="s">
        <v>78</v>
      </c>
      <c r="F214" s="85">
        <v>54000</v>
      </c>
      <c r="G214" s="77">
        <v>49500</v>
      </c>
      <c r="H214" s="71">
        <f>ROUND(F214/36,0)</f>
        <v>1500</v>
      </c>
      <c r="I214" s="69">
        <f t="shared" si="64"/>
        <v>547</v>
      </c>
      <c r="J214" s="104">
        <f>SUM(H214:I214)</f>
        <v>2047</v>
      </c>
      <c r="K214" s="106">
        <f t="shared" si="63"/>
        <v>48000</v>
      </c>
    </row>
    <row r="215" spans="1:11" ht="16.5">
      <c r="A215" s="14">
        <v>4</v>
      </c>
      <c r="B215" s="67" t="s">
        <v>227</v>
      </c>
      <c r="C215" s="16" t="s">
        <v>228</v>
      </c>
      <c r="D215" s="22">
        <v>353</v>
      </c>
      <c r="E215" s="22" t="s">
        <v>78</v>
      </c>
      <c r="F215" s="85">
        <v>68000</v>
      </c>
      <c r="G215" s="77">
        <v>60444</v>
      </c>
      <c r="H215" s="71">
        <f>ROUND(F215/36,0)</f>
        <v>1889</v>
      </c>
      <c r="I215" s="69">
        <f t="shared" si="64"/>
        <v>667</v>
      </c>
      <c r="J215" s="104">
        <f>SUM(H215:I215)</f>
        <v>2556</v>
      </c>
      <c r="K215" s="106">
        <f t="shared" si="63"/>
        <v>58555</v>
      </c>
    </row>
    <row r="216" spans="1:11" ht="16.5">
      <c r="A216" s="14">
        <v>5</v>
      </c>
      <c r="B216" s="67" t="s">
        <v>227</v>
      </c>
      <c r="C216" s="16" t="s">
        <v>258</v>
      </c>
      <c r="D216" s="22">
        <v>383</v>
      </c>
      <c r="E216" s="22" t="s">
        <v>78</v>
      </c>
      <c r="F216" s="85">
        <v>90000</v>
      </c>
      <c r="G216" s="77">
        <v>90000</v>
      </c>
      <c r="H216" s="71">
        <f>ROUND(F216/36,0)</f>
        <v>2500</v>
      </c>
      <c r="I216" s="69">
        <f t="shared" si="64"/>
        <v>994</v>
      </c>
      <c r="J216" s="104">
        <f>SUM(H216:I216)</f>
        <v>3494</v>
      </c>
      <c r="K216" s="106">
        <f t="shared" si="63"/>
        <v>87500</v>
      </c>
    </row>
    <row r="217" spans="1:11" ht="16.5">
      <c r="A217" s="34"/>
      <c r="B217" s="56" t="s">
        <v>4</v>
      </c>
      <c r="C217" s="30"/>
      <c r="D217" s="30"/>
      <c r="E217" s="30"/>
      <c r="F217" s="97">
        <f>SUM(F212:F216)</f>
        <v>412000</v>
      </c>
      <c r="G217" s="97">
        <f>SUM(G212:G216)</f>
        <v>361052</v>
      </c>
      <c r="H217" s="72">
        <f>SUM(H212:H216)</f>
        <v>11445</v>
      </c>
      <c r="I217" s="72">
        <f>SUM(I212:I216)</f>
        <v>3986</v>
      </c>
      <c r="J217" s="100">
        <f>SUM(J212:J216)</f>
        <v>15431</v>
      </c>
      <c r="K217" s="106">
        <f t="shared" si="63"/>
        <v>349607</v>
      </c>
    </row>
    <row r="218" spans="1:11" ht="17.25" thickBot="1">
      <c r="A218" s="34"/>
      <c r="B218" s="29"/>
      <c r="C218" s="30"/>
      <c r="D218" s="30"/>
      <c r="E218" s="30"/>
      <c r="F218" s="91"/>
      <c r="G218" s="91"/>
      <c r="H218" s="74"/>
      <c r="I218" s="74"/>
      <c r="J218" s="74"/>
      <c r="K218" s="109"/>
    </row>
    <row r="219" spans="1:11" ht="17.25" thickBot="1">
      <c r="B219" s="51" t="s">
        <v>20</v>
      </c>
      <c r="C219" s="39"/>
      <c r="D219" s="39"/>
      <c r="E219" s="39"/>
      <c r="F219" s="72" t="e">
        <f>SUM(#REF!+F36+F52+F68+F85+F105+F117+F142+F134+F148+F154+F174+F187+F199+F206+F217)</f>
        <v>#REF!</v>
      </c>
      <c r="G219" s="72" t="e">
        <f>SUM(#REF!+G36+G52+G68+G85+G105+G117+G142+G134+G148+G154+G174+G187+G199+G206+G217)</f>
        <v>#REF!</v>
      </c>
      <c r="H219" s="72" t="e">
        <f>SUM(#REF!+H36+H52+H68+H85+H105+H117+H134+H142+H148+H154+H174+H187+H199+H206+H217)</f>
        <v>#REF!</v>
      </c>
      <c r="I219" s="72" t="e">
        <f>SUM(#REF!+I36+I52+I68+I85+I105+I117+I134+I142+I148+I154+I174+I187+I199+I206+I217)</f>
        <v>#REF!</v>
      </c>
      <c r="J219" s="72" t="e">
        <f>SUM(#REF!+J36+J52+J68+J85+J105+J117+J134+J142+J148+J154+J174+J187+J199+J206+J217)</f>
        <v>#REF!</v>
      </c>
      <c r="K219" s="110" t="e">
        <f>SUM(#REF!+K36+K52+K68+K85+K105+K117+K134+K142+K148+K154+K174+K187+K199+K206+K217)</f>
        <v>#REF!</v>
      </c>
    </row>
    <row r="220" spans="1:11">
      <c r="B220" s="2"/>
      <c r="C220" s="2"/>
      <c r="D220" s="3"/>
      <c r="E220" s="3"/>
      <c r="F220" s="3"/>
      <c r="G220" s="3"/>
    </row>
    <row r="221" spans="1:11">
      <c r="B221" s="2"/>
      <c r="C221" s="2"/>
      <c r="D221" s="3"/>
      <c r="E221" s="3"/>
      <c r="F221" s="3"/>
      <c r="G221" s="3"/>
    </row>
    <row r="222" spans="1:11" ht="18.75">
      <c r="E222" s="4"/>
      <c r="F222" s="1"/>
      <c r="G222" s="1"/>
    </row>
    <row r="223" spans="1:11">
      <c r="F223" s="1"/>
      <c r="G223" s="1"/>
    </row>
    <row r="225" spans="2:2" ht="16.5">
      <c r="B225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53" max="9" man="1"/>
    <brk id="107" max="9" man="1"/>
    <brk id="176" max="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dimension ref="A1:M195"/>
  <sheetViews>
    <sheetView view="pageBreakPreview" zoomScaleSheetLayoutView="100" workbookViewId="0">
      <selection sqref="A1:K186"/>
    </sheetView>
  </sheetViews>
  <sheetFormatPr defaultRowHeight="15"/>
  <cols>
    <col min="1" max="1" width="4.42578125" customWidth="1"/>
    <col min="2" max="2" width="20" customWidth="1"/>
    <col min="3" max="3" width="25.425781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8.85546875" customWidth="1"/>
    <col min="11" max="11" width="11.425781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277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4" t="s">
        <v>38</v>
      </c>
      <c r="F5" s="70">
        <v>100000</v>
      </c>
      <c r="G5" s="77">
        <v>97222</v>
      </c>
      <c r="H5" s="71">
        <f t="shared" ref="H5" si="0">ROUND(F5/36,0)</f>
        <v>2778</v>
      </c>
      <c r="I5" s="69">
        <f>ROUND(G5*13%*31/365,0)</f>
        <v>1073</v>
      </c>
      <c r="J5" s="71">
        <f t="shared" ref="J5" si="1">SUM(H5:I5)</f>
        <v>3851</v>
      </c>
      <c r="K5" s="130">
        <f t="shared" ref="K5" si="2">G5-H5</f>
        <v>94444</v>
      </c>
    </row>
    <row r="6" spans="1:11" ht="16.5">
      <c r="A6" s="44"/>
      <c r="B6" s="13" t="s">
        <v>4</v>
      </c>
      <c r="C6" s="10"/>
      <c r="D6" s="10"/>
      <c r="E6" s="10"/>
      <c r="F6" s="127">
        <f t="shared" ref="F6:K6" si="3">SUM(F5)</f>
        <v>100000</v>
      </c>
      <c r="G6" s="128">
        <f t="shared" si="3"/>
        <v>97222</v>
      </c>
      <c r="H6" s="129">
        <f t="shared" si="3"/>
        <v>2778</v>
      </c>
      <c r="I6" s="129">
        <f t="shared" si="3"/>
        <v>1073</v>
      </c>
      <c r="J6" s="129">
        <f t="shared" si="3"/>
        <v>3851</v>
      </c>
      <c r="K6" s="128">
        <f t="shared" si="3"/>
        <v>94444</v>
      </c>
    </row>
    <row r="7" spans="1:11" ht="16.5">
      <c r="A7" s="28"/>
      <c r="B7" s="29" t="s">
        <v>5</v>
      </c>
      <c r="C7" s="30"/>
      <c r="D7" s="30"/>
      <c r="E7" s="30"/>
      <c r="F7" s="73"/>
      <c r="G7" s="73"/>
      <c r="H7" s="75"/>
      <c r="I7" s="76"/>
      <c r="J7" s="76"/>
      <c r="K7" s="120"/>
    </row>
    <row r="8" spans="1:11" ht="15.75">
      <c r="A8" s="15">
        <v>1</v>
      </c>
      <c r="B8" s="14" t="s">
        <v>8</v>
      </c>
      <c r="C8" s="16" t="s">
        <v>28</v>
      </c>
      <c r="D8" s="17">
        <v>108</v>
      </c>
      <c r="E8" s="16" t="s">
        <v>38</v>
      </c>
      <c r="F8" s="70">
        <v>150000</v>
      </c>
      <c r="G8" s="70">
        <v>74994</v>
      </c>
      <c r="H8" s="71">
        <f>ROUND(F8/36,0)</f>
        <v>4167</v>
      </c>
      <c r="I8" s="69">
        <f>ROUND(G8*13%*31/365,0)</f>
        <v>828</v>
      </c>
      <c r="J8" s="71">
        <f t="shared" ref="J8:J30" si="4">SUM(H8:I8)</f>
        <v>4995</v>
      </c>
      <c r="K8" s="106">
        <f t="shared" ref="K8:K32" si="5">G8-H8</f>
        <v>70827</v>
      </c>
    </row>
    <row r="9" spans="1:11" ht="15.75">
      <c r="A9" s="15">
        <v>2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37506</v>
      </c>
      <c r="H9" s="71">
        <f>ROUND(F9/36,0)</f>
        <v>2083</v>
      </c>
      <c r="I9" s="69">
        <f t="shared" ref="I9:I32" si="6">ROUND(G9*13%*31/365,0)</f>
        <v>414</v>
      </c>
      <c r="J9" s="71">
        <f t="shared" si="4"/>
        <v>2497</v>
      </c>
      <c r="K9" s="106">
        <f t="shared" si="5"/>
        <v>35423</v>
      </c>
    </row>
    <row r="10" spans="1:11" ht="15.75">
      <c r="A10" s="15">
        <v>3</v>
      </c>
      <c r="B10" s="14" t="s">
        <v>9</v>
      </c>
      <c r="C10" s="16" t="s">
        <v>31</v>
      </c>
      <c r="D10" s="17">
        <v>122</v>
      </c>
      <c r="E10" s="16" t="s">
        <v>38</v>
      </c>
      <c r="F10" s="70">
        <v>100000</v>
      </c>
      <c r="G10" s="77">
        <v>49996</v>
      </c>
      <c r="H10" s="71">
        <f t="shared" ref="H10:H23" si="7">ROUND(F10/36,0)</f>
        <v>2778</v>
      </c>
      <c r="I10" s="69">
        <f t="shared" si="6"/>
        <v>552</v>
      </c>
      <c r="J10" s="71">
        <f t="shared" si="4"/>
        <v>3330</v>
      </c>
      <c r="K10" s="106">
        <f t="shared" si="5"/>
        <v>47218</v>
      </c>
    </row>
    <row r="11" spans="1:11" ht="15.75">
      <c r="A11" s="15">
        <v>4</v>
      </c>
      <c r="B11" s="14" t="s">
        <v>9</v>
      </c>
      <c r="C11" s="16" t="s">
        <v>90</v>
      </c>
      <c r="D11" s="17">
        <v>213</v>
      </c>
      <c r="E11" s="16" t="s">
        <v>38</v>
      </c>
      <c r="F11" s="70">
        <v>90000</v>
      </c>
      <c r="G11" s="77">
        <v>57500</v>
      </c>
      <c r="H11" s="71">
        <f>ROUND(F11/36,0)</f>
        <v>2500</v>
      </c>
      <c r="I11" s="69">
        <f t="shared" si="6"/>
        <v>635</v>
      </c>
      <c r="J11" s="71">
        <f t="shared" si="4"/>
        <v>3135</v>
      </c>
      <c r="K11" s="106">
        <f t="shared" si="5"/>
        <v>55000</v>
      </c>
    </row>
    <row r="12" spans="1:11" ht="15.75">
      <c r="A12" s="15">
        <v>5</v>
      </c>
      <c r="B12" s="14" t="s">
        <v>6</v>
      </c>
      <c r="C12" s="16" t="s">
        <v>33</v>
      </c>
      <c r="D12" s="17">
        <v>136</v>
      </c>
      <c r="E12" s="16" t="s">
        <v>38</v>
      </c>
      <c r="F12" s="70">
        <v>45000</v>
      </c>
      <c r="G12" s="77">
        <v>23750</v>
      </c>
      <c r="H12" s="71">
        <f t="shared" si="7"/>
        <v>1250</v>
      </c>
      <c r="I12" s="69">
        <f t="shared" si="6"/>
        <v>262</v>
      </c>
      <c r="J12" s="71">
        <f t="shared" si="4"/>
        <v>1512</v>
      </c>
      <c r="K12" s="106">
        <f t="shared" si="5"/>
        <v>22500</v>
      </c>
    </row>
    <row r="13" spans="1:11" ht="15.75">
      <c r="A13" s="15">
        <v>6</v>
      </c>
      <c r="B13" s="14" t="s">
        <v>7</v>
      </c>
      <c r="C13" s="16" t="s">
        <v>34</v>
      </c>
      <c r="D13" s="17">
        <v>143</v>
      </c>
      <c r="E13" s="16" t="s">
        <v>38</v>
      </c>
      <c r="F13" s="70">
        <v>100000</v>
      </c>
      <c r="G13" s="77">
        <v>55552</v>
      </c>
      <c r="H13" s="71">
        <f t="shared" si="7"/>
        <v>2778</v>
      </c>
      <c r="I13" s="69">
        <f t="shared" si="6"/>
        <v>613</v>
      </c>
      <c r="J13" s="71">
        <f t="shared" si="4"/>
        <v>3391</v>
      </c>
      <c r="K13" s="106">
        <f t="shared" si="5"/>
        <v>52774</v>
      </c>
    </row>
    <row r="14" spans="1:11" ht="16.5">
      <c r="A14" s="15">
        <v>7</v>
      </c>
      <c r="B14" s="14" t="s">
        <v>7</v>
      </c>
      <c r="C14" s="116" t="s">
        <v>58</v>
      </c>
      <c r="D14" s="17">
        <v>144</v>
      </c>
      <c r="E14" s="16" t="s">
        <v>38</v>
      </c>
      <c r="F14" s="70">
        <v>85000</v>
      </c>
      <c r="G14" s="77">
        <v>47224</v>
      </c>
      <c r="H14" s="71">
        <f t="shared" si="7"/>
        <v>2361</v>
      </c>
      <c r="I14" s="69">
        <f t="shared" si="6"/>
        <v>521</v>
      </c>
      <c r="J14" s="71">
        <f t="shared" si="4"/>
        <v>2882</v>
      </c>
      <c r="K14" s="106">
        <f t="shared" si="5"/>
        <v>44863</v>
      </c>
    </row>
    <row r="15" spans="1:11" ht="15.75">
      <c r="A15" s="15">
        <v>8</v>
      </c>
      <c r="B15" s="14" t="s">
        <v>7</v>
      </c>
      <c r="C15" s="16" t="s">
        <v>35</v>
      </c>
      <c r="D15" s="17">
        <v>145</v>
      </c>
      <c r="E15" s="16" t="s">
        <v>38</v>
      </c>
      <c r="F15" s="70">
        <v>90000</v>
      </c>
      <c r="G15" s="77">
        <v>50000</v>
      </c>
      <c r="H15" s="71">
        <f t="shared" si="7"/>
        <v>2500</v>
      </c>
      <c r="I15" s="69">
        <f t="shared" si="6"/>
        <v>552</v>
      </c>
      <c r="J15" s="71">
        <f t="shared" si="4"/>
        <v>3052</v>
      </c>
      <c r="K15" s="106">
        <f t="shared" si="5"/>
        <v>47500</v>
      </c>
    </row>
    <row r="16" spans="1:11" ht="15.75">
      <c r="A16" s="15">
        <v>9</v>
      </c>
      <c r="B16" s="14" t="s">
        <v>7</v>
      </c>
      <c r="C16" s="16" t="s">
        <v>36</v>
      </c>
      <c r="D16" s="17">
        <v>146</v>
      </c>
      <c r="E16" s="16" t="s">
        <v>38</v>
      </c>
      <c r="F16" s="70">
        <v>60000</v>
      </c>
      <c r="G16" s="77">
        <v>3536</v>
      </c>
      <c r="H16" s="71">
        <f>ROUND(F16/17,0)</f>
        <v>3529</v>
      </c>
      <c r="I16" s="69">
        <f t="shared" si="6"/>
        <v>39</v>
      </c>
      <c r="J16" s="71">
        <f t="shared" si="4"/>
        <v>3568</v>
      </c>
      <c r="K16" s="106">
        <f t="shared" si="5"/>
        <v>7</v>
      </c>
    </row>
    <row r="17" spans="1:11" ht="15.75">
      <c r="A17" s="15">
        <v>10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58970</v>
      </c>
      <c r="H17" s="71">
        <f>ROUND(F17/29,0)</f>
        <v>3103</v>
      </c>
      <c r="I17" s="69">
        <f t="shared" si="6"/>
        <v>651</v>
      </c>
      <c r="J17" s="71">
        <f t="shared" si="4"/>
        <v>3754</v>
      </c>
      <c r="K17" s="106">
        <f t="shared" si="5"/>
        <v>55867</v>
      </c>
    </row>
    <row r="18" spans="1:11" ht="15.75">
      <c r="A18" s="15">
        <v>11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60004</v>
      </c>
      <c r="H18" s="71">
        <f>ROUND(F18/30,0)</f>
        <v>3333</v>
      </c>
      <c r="I18" s="69">
        <f t="shared" si="6"/>
        <v>663</v>
      </c>
      <c r="J18" s="71">
        <f t="shared" si="4"/>
        <v>3996</v>
      </c>
      <c r="K18" s="106">
        <f t="shared" si="5"/>
        <v>56671</v>
      </c>
    </row>
    <row r="19" spans="1:11" ht="15.75">
      <c r="A19" s="15">
        <v>12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60004</v>
      </c>
      <c r="H19" s="71">
        <f>ROUND(F19/30,0)</f>
        <v>3333</v>
      </c>
      <c r="I19" s="69">
        <f t="shared" si="6"/>
        <v>663</v>
      </c>
      <c r="J19" s="71">
        <f t="shared" si="4"/>
        <v>3996</v>
      </c>
      <c r="K19" s="106">
        <f t="shared" si="5"/>
        <v>56671</v>
      </c>
    </row>
    <row r="20" spans="1:11" ht="15.75">
      <c r="A20" s="15">
        <v>13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135298</v>
      </c>
      <c r="H20" s="71">
        <f>ROUND(F20/34,0)</f>
        <v>5882</v>
      </c>
      <c r="I20" s="69">
        <f t="shared" si="6"/>
        <v>1494</v>
      </c>
      <c r="J20" s="71">
        <f t="shared" si="4"/>
        <v>7376</v>
      </c>
      <c r="K20" s="106">
        <f t="shared" si="5"/>
        <v>129416</v>
      </c>
    </row>
    <row r="21" spans="1:11" ht="15.75">
      <c r="A21" s="15">
        <v>14</v>
      </c>
      <c r="B21" s="14" t="s">
        <v>5</v>
      </c>
      <c r="C21" s="16" t="s">
        <v>32</v>
      </c>
      <c r="D21" s="17">
        <v>123</v>
      </c>
      <c r="E21" s="16" t="s">
        <v>38</v>
      </c>
      <c r="F21" s="70">
        <v>100000</v>
      </c>
      <c r="G21" s="77">
        <v>10000</v>
      </c>
      <c r="H21" s="71">
        <f>ROUND(F21/20,0)</f>
        <v>5000</v>
      </c>
      <c r="I21" s="69">
        <f t="shared" si="6"/>
        <v>110</v>
      </c>
      <c r="J21" s="71">
        <f t="shared" si="4"/>
        <v>5110</v>
      </c>
      <c r="K21" s="106">
        <f t="shared" si="5"/>
        <v>5000</v>
      </c>
    </row>
    <row r="22" spans="1:11" ht="15.75">
      <c r="A22" s="15">
        <v>15</v>
      </c>
      <c r="B22" s="14" t="s">
        <v>128</v>
      </c>
      <c r="C22" s="16" t="s">
        <v>129</v>
      </c>
      <c r="D22" s="17">
        <v>248</v>
      </c>
      <c r="E22" s="16" t="s">
        <v>38</v>
      </c>
      <c r="F22" s="70">
        <v>100000</v>
      </c>
      <c r="G22" s="77">
        <v>66664</v>
      </c>
      <c r="H22" s="71">
        <f t="shared" si="7"/>
        <v>2778</v>
      </c>
      <c r="I22" s="69">
        <f t="shared" si="6"/>
        <v>736</v>
      </c>
      <c r="J22" s="71">
        <f t="shared" si="4"/>
        <v>3514</v>
      </c>
      <c r="K22" s="106">
        <f t="shared" si="5"/>
        <v>63886</v>
      </c>
    </row>
    <row r="23" spans="1:11" ht="15.75">
      <c r="A23" s="15">
        <v>16</v>
      </c>
      <c r="B23" s="14" t="s">
        <v>128</v>
      </c>
      <c r="C23" s="16" t="s">
        <v>166</v>
      </c>
      <c r="D23" s="17">
        <v>291</v>
      </c>
      <c r="E23" s="16" t="s">
        <v>38</v>
      </c>
      <c r="F23" s="70">
        <v>150000</v>
      </c>
      <c r="G23" s="77">
        <v>108330</v>
      </c>
      <c r="H23" s="71">
        <f t="shared" si="7"/>
        <v>4167</v>
      </c>
      <c r="I23" s="69">
        <f t="shared" si="6"/>
        <v>1196</v>
      </c>
      <c r="J23" s="71">
        <f t="shared" si="4"/>
        <v>5363</v>
      </c>
      <c r="K23" s="106">
        <f t="shared" si="5"/>
        <v>104163</v>
      </c>
    </row>
    <row r="24" spans="1:11" ht="15.75">
      <c r="A24" s="15">
        <v>17</v>
      </c>
      <c r="B24" s="14" t="s">
        <v>128</v>
      </c>
      <c r="C24" s="16" t="s">
        <v>167</v>
      </c>
      <c r="D24" s="17">
        <v>292</v>
      </c>
      <c r="E24" s="16" t="s">
        <v>38</v>
      </c>
      <c r="F24" s="70">
        <v>100000</v>
      </c>
      <c r="G24" s="77">
        <v>54550</v>
      </c>
      <c r="H24" s="71">
        <f>ROUND(F24/22,0)</f>
        <v>4545</v>
      </c>
      <c r="I24" s="69">
        <f t="shared" si="6"/>
        <v>602</v>
      </c>
      <c r="J24" s="71">
        <f t="shared" si="4"/>
        <v>5147</v>
      </c>
      <c r="K24" s="106">
        <f t="shared" si="5"/>
        <v>50005</v>
      </c>
    </row>
    <row r="25" spans="1:11" ht="15.75">
      <c r="A25" s="15">
        <v>18</v>
      </c>
      <c r="B25" s="14" t="s">
        <v>128</v>
      </c>
      <c r="C25" s="16" t="s">
        <v>185</v>
      </c>
      <c r="D25" s="17">
        <v>296</v>
      </c>
      <c r="E25" s="16" t="s">
        <v>38</v>
      </c>
      <c r="F25" s="70">
        <v>120000</v>
      </c>
      <c r="G25" s="77">
        <v>65450</v>
      </c>
      <c r="H25" s="71">
        <f>ROUND(F25/22,0)</f>
        <v>5455</v>
      </c>
      <c r="I25" s="69">
        <f t="shared" si="6"/>
        <v>723</v>
      </c>
      <c r="J25" s="71">
        <f t="shared" si="4"/>
        <v>6178</v>
      </c>
      <c r="K25" s="106">
        <f t="shared" si="5"/>
        <v>59995</v>
      </c>
    </row>
    <row r="26" spans="1:11" ht="15.75">
      <c r="A26" s="15">
        <v>19</v>
      </c>
      <c r="B26" s="14" t="s">
        <v>128</v>
      </c>
      <c r="C26" s="16" t="s">
        <v>181</v>
      </c>
      <c r="D26" s="17">
        <v>305</v>
      </c>
      <c r="E26" s="16" t="s">
        <v>38</v>
      </c>
      <c r="F26" s="70">
        <v>75000</v>
      </c>
      <c r="G26" s="77">
        <v>54170</v>
      </c>
      <c r="H26" s="71">
        <f>ROUND(F26/36,0)</f>
        <v>2083</v>
      </c>
      <c r="I26" s="69">
        <f t="shared" si="6"/>
        <v>598</v>
      </c>
      <c r="J26" s="71">
        <f t="shared" si="4"/>
        <v>2681</v>
      </c>
      <c r="K26" s="106">
        <f t="shared" si="5"/>
        <v>52087</v>
      </c>
    </row>
    <row r="27" spans="1:11" ht="15.75">
      <c r="A27" s="15">
        <v>20</v>
      </c>
      <c r="B27" s="14" t="s">
        <v>190</v>
      </c>
      <c r="C27" s="16" t="s">
        <v>191</v>
      </c>
      <c r="D27" s="17">
        <v>314</v>
      </c>
      <c r="E27" s="16" t="s">
        <v>38</v>
      </c>
      <c r="F27" s="70">
        <v>115000</v>
      </c>
      <c r="G27" s="77">
        <v>83060</v>
      </c>
      <c r="H27" s="71">
        <f>ROUND(F27/36,0)</f>
        <v>3194</v>
      </c>
      <c r="I27" s="69">
        <f t="shared" si="6"/>
        <v>917</v>
      </c>
      <c r="J27" s="71">
        <f t="shared" si="4"/>
        <v>4111</v>
      </c>
      <c r="K27" s="106">
        <f t="shared" si="5"/>
        <v>79866</v>
      </c>
    </row>
    <row r="28" spans="1:11" ht="15.75">
      <c r="A28" s="15">
        <v>21</v>
      </c>
      <c r="B28" s="14" t="s">
        <v>179</v>
      </c>
      <c r="C28" s="16" t="s">
        <v>160</v>
      </c>
      <c r="D28" s="17">
        <v>276</v>
      </c>
      <c r="E28" s="16" t="s">
        <v>38</v>
      </c>
      <c r="F28" s="70">
        <v>100000</v>
      </c>
      <c r="G28" s="77">
        <v>67649</v>
      </c>
      <c r="H28" s="71">
        <f>ROUND(F28/34,0)</f>
        <v>2941</v>
      </c>
      <c r="I28" s="69">
        <f>ROUND(G28*13%*31/365,0)</f>
        <v>747</v>
      </c>
      <c r="J28" s="71">
        <f t="shared" si="4"/>
        <v>3688</v>
      </c>
      <c r="K28" s="106">
        <f t="shared" si="5"/>
        <v>64708</v>
      </c>
    </row>
    <row r="29" spans="1:11" ht="15.75">
      <c r="A29" s="15">
        <v>22</v>
      </c>
      <c r="B29" s="14" t="s">
        <v>179</v>
      </c>
      <c r="C29" s="16" t="s">
        <v>180</v>
      </c>
      <c r="D29" s="17">
        <v>304</v>
      </c>
      <c r="E29" s="16" t="s">
        <v>38</v>
      </c>
      <c r="F29" s="70">
        <v>120000</v>
      </c>
      <c r="G29" s="77">
        <v>86670</v>
      </c>
      <c r="H29" s="71">
        <f>ROUND(F29/36,0)</f>
        <v>3333</v>
      </c>
      <c r="I29" s="69">
        <f t="shared" si="6"/>
        <v>957</v>
      </c>
      <c r="J29" s="71">
        <f t="shared" si="4"/>
        <v>4290</v>
      </c>
      <c r="K29" s="106">
        <f t="shared" si="5"/>
        <v>83337</v>
      </c>
    </row>
    <row r="30" spans="1:11" ht="15.75">
      <c r="A30" s="15">
        <v>23</v>
      </c>
      <c r="B30" s="14" t="s">
        <v>6</v>
      </c>
      <c r="C30" s="16" t="s">
        <v>255</v>
      </c>
      <c r="D30" s="17">
        <v>381</v>
      </c>
      <c r="E30" s="16" t="s">
        <v>38</v>
      </c>
      <c r="F30" s="70">
        <v>100000</v>
      </c>
      <c r="G30" s="77">
        <v>91666</v>
      </c>
      <c r="H30" s="71">
        <v>2778</v>
      </c>
      <c r="I30" s="69">
        <f t="shared" si="6"/>
        <v>1012</v>
      </c>
      <c r="J30" s="71">
        <f t="shared" si="4"/>
        <v>3790</v>
      </c>
      <c r="K30" s="106">
        <f t="shared" si="5"/>
        <v>88888</v>
      </c>
    </row>
    <row r="31" spans="1:11" ht="15.75">
      <c r="A31" s="15">
        <v>24</v>
      </c>
      <c r="B31" s="14" t="s">
        <v>259</v>
      </c>
      <c r="C31" s="16" t="s">
        <v>261</v>
      </c>
      <c r="D31" s="17">
        <v>385</v>
      </c>
      <c r="E31" s="16" t="s">
        <v>38</v>
      </c>
      <c r="F31" s="70">
        <v>70000</v>
      </c>
      <c r="G31" s="77">
        <v>66112</v>
      </c>
      <c r="H31" s="71">
        <v>1944</v>
      </c>
      <c r="I31" s="69">
        <f t="shared" si="6"/>
        <v>730</v>
      </c>
      <c r="J31" s="71">
        <f>SUM(H31:I31)</f>
        <v>2674</v>
      </c>
      <c r="K31" s="106">
        <f t="shared" si="5"/>
        <v>64168</v>
      </c>
    </row>
    <row r="32" spans="1:11" ht="15.75">
      <c r="A32" s="15">
        <v>25</v>
      </c>
      <c r="B32" s="14" t="s">
        <v>259</v>
      </c>
      <c r="C32" s="16" t="s">
        <v>260</v>
      </c>
      <c r="D32" s="17">
        <v>386</v>
      </c>
      <c r="E32" s="16" t="s">
        <v>38</v>
      </c>
      <c r="F32" s="70">
        <v>125000</v>
      </c>
      <c r="G32" s="77">
        <v>118056</v>
      </c>
      <c r="H32" s="71">
        <v>3472</v>
      </c>
      <c r="I32" s="69">
        <f t="shared" si="6"/>
        <v>1303</v>
      </c>
      <c r="J32" s="71">
        <f>SUM(H32:I32)</f>
        <v>4775</v>
      </c>
      <c r="K32" s="106">
        <f t="shared" si="5"/>
        <v>114584</v>
      </c>
    </row>
    <row r="33" spans="1:11" ht="16.5">
      <c r="A33" s="15"/>
      <c r="B33" s="13" t="s">
        <v>4</v>
      </c>
      <c r="C33" s="20"/>
      <c r="D33" s="20"/>
      <c r="E33" s="20"/>
      <c r="F33" s="72">
        <f t="shared" ref="F33:K33" si="8">SUM(F8:F32)</f>
        <v>2560000</v>
      </c>
      <c r="G33" s="72">
        <f t="shared" si="8"/>
        <v>1586711</v>
      </c>
      <c r="H33" s="72">
        <f t="shared" si="8"/>
        <v>81287</v>
      </c>
      <c r="I33" s="72">
        <f>SUM(I8:I32)</f>
        <v>17518</v>
      </c>
      <c r="J33" s="72">
        <f t="shared" si="8"/>
        <v>98805</v>
      </c>
      <c r="K33" s="72">
        <f t="shared" si="8"/>
        <v>1505424</v>
      </c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106"/>
    </row>
    <row r="35" spans="1:11" ht="16.5">
      <c r="A35" s="28"/>
      <c r="B35" s="29" t="s">
        <v>10</v>
      </c>
      <c r="C35" s="30"/>
      <c r="D35" s="30"/>
      <c r="E35" s="30"/>
      <c r="F35" s="78"/>
      <c r="G35" s="79"/>
      <c r="H35" s="76"/>
      <c r="I35" s="80"/>
      <c r="J35" s="76"/>
      <c r="K35" s="55"/>
    </row>
    <row r="36" spans="1:11" ht="15.75">
      <c r="A36" s="15">
        <v>1</v>
      </c>
      <c r="B36" s="14" t="s">
        <v>10</v>
      </c>
      <c r="C36" s="16" t="s">
        <v>140</v>
      </c>
      <c r="D36" s="26" t="s">
        <v>141</v>
      </c>
      <c r="E36" s="16" t="s">
        <v>38</v>
      </c>
      <c r="F36" s="70">
        <v>250000</v>
      </c>
      <c r="G36" s="77">
        <v>159728</v>
      </c>
      <c r="H36" s="71">
        <v>6944</v>
      </c>
      <c r="I36" s="69">
        <f>ROUND(G36*13%*31/365,0)</f>
        <v>1764</v>
      </c>
      <c r="J36" s="99">
        <f t="shared" ref="J36:J47" si="9">SUM(H36:I36)</f>
        <v>8708</v>
      </c>
      <c r="K36" s="106">
        <f t="shared" ref="K36:K47" si="10">G36-H36</f>
        <v>152784</v>
      </c>
    </row>
    <row r="37" spans="1:11" ht="15.75">
      <c r="A37" s="15">
        <v>2</v>
      </c>
      <c r="B37" s="14" t="s">
        <v>91</v>
      </c>
      <c r="C37" s="16" t="s">
        <v>93</v>
      </c>
      <c r="D37" s="26" t="s">
        <v>95</v>
      </c>
      <c r="E37" s="16" t="s">
        <v>38</v>
      </c>
      <c r="F37" s="70">
        <v>25000</v>
      </c>
      <c r="G37" s="77">
        <v>15284</v>
      </c>
      <c r="H37" s="71">
        <v>694</v>
      </c>
      <c r="I37" s="69">
        <f t="shared" ref="I37:I47" si="11">ROUND(G37*13%*31/365,0)</f>
        <v>169</v>
      </c>
      <c r="J37" s="99">
        <f t="shared" si="9"/>
        <v>863</v>
      </c>
      <c r="K37" s="106">
        <f t="shared" si="10"/>
        <v>14590</v>
      </c>
    </row>
    <row r="38" spans="1:11" ht="15.75">
      <c r="A38" s="15">
        <v>3</v>
      </c>
      <c r="B38" s="14" t="s">
        <v>182</v>
      </c>
      <c r="C38" s="16" t="s">
        <v>50</v>
      </c>
      <c r="D38" s="26" t="s">
        <v>183</v>
      </c>
      <c r="E38" s="16" t="s">
        <v>38</v>
      </c>
      <c r="F38" s="70">
        <v>50000</v>
      </c>
      <c r="G38" s="77">
        <v>24246</v>
      </c>
      <c r="H38" s="71">
        <v>1389</v>
      </c>
      <c r="I38" s="69">
        <f t="shared" si="11"/>
        <v>268</v>
      </c>
      <c r="J38" s="99">
        <f t="shared" si="9"/>
        <v>1657</v>
      </c>
      <c r="K38" s="106">
        <f t="shared" si="10"/>
        <v>22857</v>
      </c>
    </row>
    <row r="39" spans="1:11" ht="15.75">
      <c r="A39" s="15">
        <v>4</v>
      </c>
      <c r="B39" s="14" t="s">
        <v>182</v>
      </c>
      <c r="C39" s="16" t="s">
        <v>194</v>
      </c>
      <c r="D39" s="26" t="s">
        <v>195</v>
      </c>
      <c r="E39" s="16" t="s">
        <v>38</v>
      </c>
      <c r="F39" s="70">
        <v>120000</v>
      </c>
      <c r="G39" s="77">
        <v>86670</v>
      </c>
      <c r="H39" s="71">
        <v>3333</v>
      </c>
      <c r="I39" s="69">
        <f t="shared" si="11"/>
        <v>957</v>
      </c>
      <c r="J39" s="99">
        <f t="shared" si="9"/>
        <v>4290</v>
      </c>
      <c r="K39" s="106">
        <f t="shared" si="10"/>
        <v>83337</v>
      </c>
    </row>
    <row r="40" spans="1:11" ht="15.75">
      <c r="A40" s="15">
        <v>5</v>
      </c>
      <c r="B40" s="14" t="s">
        <v>268</v>
      </c>
      <c r="C40" s="16" t="s">
        <v>202</v>
      </c>
      <c r="D40" s="26" t="s">
        <v>203</v>
      </c>
      <c r="E40" s="16" t="s">
        <v>38</v>
      </c>
      <c r="F40" s="70">
        <v>90000</v>
      </c>
      <c r="G40" s="77">
        <v>67500</v>
      </c>
      <c r="H40" s="71">
        <f t="shared" ref="H40:H41" si="12">ROUND(F40/36,0)</f>
        <v>2500</v>
      </c>
      <c r="I40" s="69">
        <f t="shared" si="11"/>
        <v>745</v>
      </c>
      <c r="J40" s="99">
        <f t="shared" si="9"/>
        <v>3245</v>
      </c>
      <c r="K40" s="106">
        <f t="shared" si="10"/>
        <v>65000</v>
      </c>
    </row>
    <row r="41" spans="1:11" ht="15.75">
      <c r="A41" s="15">
        <v>6</v>
      </c>
      <c r="B41" s="14" t="s">
        <v>182</v>
      </c>
      <c r="C41" s="16" t="s">
        <v>221</v>
      </c>
      <c r="D41" s="26" t="s">
        <v>219</v>
      </c>
      <c r="E41" s="16" t="s">
        <v>38</v>
      </c>
      <c r="F41" s="70">
        <v>85000</v>
      </c>
      <c r="G41" s="77">
        <v>68473</v>
      </c>
      <c r="H41" s="71">
        <f t="shared" si="12"/>
        <v>2361</v>
      </c>
      <c r="I41" s="69">
        <f t="shared" si="11"/>
        <v>756</v>
      </c>
      <c r="J41" s="99">
        <f t="shared" si="9"/>
        <v>3117</v>
      </c>
      <c r="K41" s="106">
        <f t="shared" si="10"/>
        <v>66112</v>
      </c>
    </row>
    <row r="42" spans="1:11" ht="15.75">
      <c r="A42" s="15">
        <v>7</v>
      </c>
      <c r="B42" s="14" t="s">
        <v>156</v>
      </c>
      <c r="C42" s="16" t="s">
        <v>226</v>
      </c>
      <c r="D42" s="26" t="s">
        <v>243</v>
      </c>
      <c r="E42" s="16" t="s">
        <v>38</v>
      </c>
      <c r="F42" s="70">
        <v>150000</v>
      </c>
      <c r="G42" s="77">
        <v>120831</v>
      </c>
      <c r="H42" s="71">
        <f>ROUND(F42/36,0)</f>
        <v>4167</v>
      </c>
      <c r="I42" s="69">
        <f t="shared" si="11"/>
        <v>1334</v>
      </c>
      <c r="J42" s="99">
        <f t="shared" si="9"/>
        <v>5501</v>
      </c>
      <c r="K42" s="106">
        <f t="shared" si="10"/>
        <v>116664</v>
      </c>
    </row>
    <row r="43" spans="1:11" ht="15.75">
      <c r="A43" s="15">
        <v>8</v>
      </c>
      <c r="B43" s="14" t="s">
        <v>156</v>
      </c>
      <c r="C43" s="16" t="s">
        <v>157</v>
      </c>
      <c r="D43" s="26" t="s">
        <v>246</v>
      </c>
      <c r="E43" s="16" t="s">
        <v>38</v>
      </c>
      <c r="F43" s="70">
        <v>130000</v>
      </c>
      <c r="G43" s="77">
        <v>111945</v>
      </c>
      <c r="H43" s="71">
        <f>ROUND(F43/36,0)</f>
        <v>3611</v>
      </c>
      <c r="I43" s="69">
        <f t="shared" si="11"/>
        <v>1236</v>
      </c>
      <c r="J43" s="99">
        <f t="shared" si="9"/>
        <v>4847</v>
      </c>
      <c r="K43" s="106">
        <f t="shared" si="10"/>
        <v>108334</v>
      </c>
    </row>
    <row r="44" spans="1:11" ht="15.75">
      <c r="A44" s="15">
        <v>9</v>
      </c>
      <c r="B44" s="14" t="s">
        <v>120</v>
      </c>
      <c r="C44" s="16" t="s">
        <v>121</v>
      </c>
      <c r="D44" s="26" t="s">
        <v>136</v>
      </c>
      <c r="E44" s="16" t="s">
        <v>38</v>
      </c>
      <c r="F44" s="70">
        <v>100000</v>
      </c>
      <c r="G44" s="77">
        <v>62500</v>
      </c>
      <c r="H44" s="71">
        <f>ROUND(F44/32,0)</f>
        <v>3125</v>
      </c>
      <c r="I44" s="69">
        <f t="shared" si="11"/>
        <v>690</v>
      </c>
      <c r="J44" s="99">
        <f t="shared" si="9"/>
        <v>3815</v>
      </c>
      <c r="K44" s="106">
        <f t="shared" si="10"/>
        <v>59375</v>
      </c>
    </row>
    <row r="45" spans="1:11" ht="15.75">
      <c r="A45" s="15">
        <v>10</v>
      </c>
      <c r="B45" s="14" t="s">
        <v>120</v>
      </c>
      <c r="C45" s="16" t="s">
        <v>122</v>
      </c>
      <c r="D45" s="26" t="s">
        <v>123</v>
      </c>
      <c r="E45" s="16" t="s">
        <v>38</v>
      </c>
      <c r="F45" s="70">
        <v>90000</v>
      </c>
      <c r="G45" s="77">
        <v>60000</v>
      </c>
      <c r="H45" s="71">
        <f t="shared" ref="H45:H47" si="13">ROUND(F45/36,0)</f>
        <v>2500</v>
      </c>
      <c r="I45" s="69">
        <f t="shared" si="11"/>
        <v>662</v>
      </c>
      <c r="J45" s="99">
        <f t="shared" si="9"/>
        <v>3162</v>
      </c>
      <c r="K45" s="106">
        <f t="shared" si="10"/>
        <v>57500</v>
      </c>
    </row>
    <row r="46" spans="1:11" ht="15.75">
      <c r="A46" s="15">
        <v>11</v>
      </c>
      <c r="B46" s="14" t="s">
        <v>248</v>
      </c>
      <c r="C46" s="16" t="s">
        <v>249</v>
      </c>
      <c r="D46" s="26" t="s">
        <v>250</v>
      </c>
      <c r="E46" s="16" t="s">
        <v>38</v>
      </c>
      <c r="F46" s="70">
        <v>165000</v>
      </c>
      <c r="G46" s="77">
        <v>142085</v>
      </c>
      <c r="H46" s="71">
        <f t="shared" si="13"/>
        <v>4583</v>
      </c>
      <c r="I46" s="69">
        <f t="shared" si="11"/>
        <v>1569</v>
      </c>
      <c r="J46" s="99">
        <f t="shared" si="9"/>
        <v>6152</v>
      </c>
      <c r="K46" s="106">
        <f t="shared" si="10"/>
        <v>137502</v>
      </c>
    </row>
    <row r="47" spans="1:11" ht="15.75">
      <c r="A47" s="15">
        <v>12</v>
      </c>
      <c r="B47" s="14" t="s">
        <v>248</v>
      </c>
      <c r="C47" s="16" t="s">
        <v>251</v>
      </c>
      <c r="D47" s="26" t="s">
        <v>252</v>
      </c>
      <c r="E47" s="16" t="s">
        <v>38</v>
      </c>
      <c r="F47" s="70">
        <v>100000</v>
      </c>
      <c r="G47" s="77">
        <v>86110</v>
      </c>
      <c r="H47" s="71">
        <f t="shared" si="13"/>
        <v>2778</v>
      </c>
      <c r="I47" s="69">
        <f t="shared" si="11"/>
        <v>951</v>
      </c>
      <c r="J47" s="99">
        <f t="shared" si="9"/>
        <v>3729</v>
      </c>
      <c r="K47" s="106">
        <f t="shared" si="10"/>
        <v>83332</v>
      </c>
    </row>
    <row r="48" spans="1:11" ht="16.5">
      <c r="A48" s="15"/>
      <c r="B48" s="13" t="s">
        <v>4</v>
      </c>
      <c r="C48" s="20"/>
      <c r="D48" s="20"/>
      <c r="E48" s="20"/>
      <c r="F48" s="72">
        <f t="shared" ref="F48:K48" si="14">SUM(F36:F47)</f>
        <v>1355000</v>
      </c>
      <c r="G48" s="72">
        <f>SUM(G36:G47)</f>
        <v>1005372</v>
      </c>
      <c r="H48" s="72">
        <f t="shared" si="14"/>
        <v>37985</v>
      </c>
      <c r="I48" s="72">
        <f>SUM(I36:I47)</f>
        <v>11101</v>
      </c>
      <c r="J48" s="72">
        <f>SUM(J36:J47)</f>
        <v>49086</v>
      </c>
      <c r="K48" s="72">
        <f t="shared" si="14"/>
        <v>967387</v>
      </c>
    </row>
    <row r="49" spans="1:11" ht="16.5">
      <c r="A49" s="28"/>
      <c r="B49" s="29"/>
      <c r="C49" s="30"/>
      <c r="D49" s="30"/>
      <c r="E49" s="30"/>
      <c r="F49" s="78"/>
      <c r="G49" s="79"/>
      <c r="H49" s="74"/>
      <c r="I49" s="80"/>
      <c r="J49" s="74"/>
      <c r="K49" s="55"/>
    </row>
    <row r="50" spans="1:11" ht="16.5">
      <c r="A50" s="28"/>
      <c r="B50" s="29" t="s">
        <v>11</v>
      </c>
      <c r="C50" s="30"/>
      <c r="D50" s="30"/>
      <c r="E50" s="30"/>
      <c r="F50" s="78"/>
      <c r="G50" s="79"/>
      <c r="H50" s="76"/>
      <c r="I50" s="80"/>
      <c r="J50" s="76"/>
      <c r="K50" s="55"/>
    </row>
    <row r="51" spans="1:11" ht="15.75">
      <c r="A51" s="15">
        <v>1</v>
      </c>
      <c r="B51" s="14" t="s">
        <v>12</v>
      </c>
      <c r="C51" s="16" t="s">
        <v>40</v>
      </c>
      <c r="D51" s="19">
        <v>110</v>
      </c>
      <c r="E51" s="16" t="s">
        <v>38</v>
      </c>
      <c r="F51" s="70">
        <v>175000</v>
      </c>
      <c r="G51" s="77">
        <v>87502</v>
      </c>
      <c r="H51" s="71">
        <f t="shared" ref="H51:H60" si="15">ROUND(F51/36,0)</f>
        <v>4861</v>
      </c>
      <c r="I51" s="69">
        <f>ROUND(G51*13%*31/365,0)</f>
        <v>966</v>
      </c>
      <c r="J51" s="99">
        <f t="shared" ref="J51:J63" si="16">SUM(H51:I51)</f>
        <v>5827</v>
      </c>
      <c r="K51" s="106">
        <f t="shared" ref="K51:K63" si="17">G51-H51</f>
        <v>82641</v>
      </c>
    </row>
    <row r="52" spans="1:11" ht="15.75">
      <c r="A52" s="15">
        <v>2</v>
      </c>
      <c r="B52" s="14" t="s">
        <v>12</v>
      </c>
      <c r="C52" s="16" t="s">
        <v>41</v>
      </c>
      <c r="D52" s="19">
        <v>111</v>
      </c>
      <c r="E52" s="16" t="s">
        <v>38</v>
      </c>
      <c r="F52" s="70">
        <v>165000</v>
      </c>
      <c r="G52" s="77">
        <v>82506</v>
      </c>
      <c r="H52" s="71">
        <f t="shared" si="15"/>
        <v>4583</v>
      </c>
      <c r="I52" s="69">
        <f t="shared" ref="I52:I63" si="18">ROUND(G52*13%*31/365,0)</f>
        <v>911</v>
      </c>
      <c r="J52" s="99">
        <f t="shared" si="16"/>
        <v>5494</v>
      </c>
      <c r="K52" s="106">
        <f t="shared" si="17"/>
        <v>77923</v>
      </c>
    </row>
    <row r="53" spans="1:11" ht="15.75">
      <c r="A53" s="15">
        <v>3</v>
      </c>
      <c r="B53" s="14" t="s">
        <v>11</v>
      </c>
      <c r="C53" s="16" t="s">
        <v>42</v>
      </c>
      <c r="D53" s="19">
        <v>112</v>
      </c>
      <c r="E53" s="16" t="s">
        <v>38</v>
      </c>
      <c r="F53" s="70">
        <v>125000</v>
      </c>
      <c r="G53" s="77">
        <v>62504</v>
      </c>
      <c r="H53" s="71">
        <f t="shared" si="15"/>
        <v>3472</v>
      </c>
      <c r="I53" s="69">
        <f t="shared" si="18"/>
        <v>690</v>
      </c>
      <c r="J53" s="99">
        <f t="shared" si="16"/>
        <v>4162</v>
      </c>
      <c r="K53" s="106">
        <f t="shared" si="17"/>
        <v>59032</v>
      </c>
    </row>
    <row r="54" spans="1:11" ht="15.75">
      <c r="A54" s="15">
        <v>4</v>
      </c>
      <c r="B54" s="14" t="s">
        <v>11</v>
      </c>
      <c r="C54" s="16" t="s">
        <v>43</v>
      </c>
      <c r="D54" s="19">
        <v>113</v>
      </c>
      <c r="E54" s="16" t="s">
        <v>38</v>
      </c>
      <c r="F54" s="70">
        <v>100000</v>
      </c>
      <c r="G54" s="77">
        <v>49996</v>
      </c>
      <c r="H54" s="71">
        <f t="shared" si="15"/>
        <v>2778</v>
      </c>
      <c r="I54" s="69">
        <f t="shared" si="18"/>
        <v>552</v>
      </c>
      <c r="J54" s="99">
        <f t="shared" si="16"/>
        <v>3330</v>
      </c>
      <c r="K54" s="106">
        <f t="shared" si="17"/>
        <v>47218</v>
      </c>
    </row>
    <row r="55" spans="1:11" ht="15.75">
      <c r="A55" s="15">
        <v>5</v>
      </c>
      <c r="B55" s="14" t="s">
        <v>11</v>
      </c>
      <c r="C55" s="16" t="s">
        <v>44</v>
      </c>
      <c r="D55" s="19">
        <v>114</v>
      </c>
      <c r="E55" s="16" t="s">
        <v>38</v>
      </c>
      <c r="F55" s="70">
        <v>40000</v>
      </c>
      <c r="G55" s="77">
        <v>7276</v>
      </c>
      <c r="H55" s="71">
        <f>ROUND(F55/22,0)</f>
        <v>1818</v>
      </c>
      <c r="I55" s="69">
        <f t="shared" si="18"/>
        <v>80</v>
      </c>
      <c r="J55" s="99">
        <f t="shared" si="16"/>
        <v>1898</v>
      </c>
      <c r="K55" s="106">
        <f t="shared" si="17"/>
        <v>5458</v>
      </c>
    </row>
    <row r="56" spans="1:11" ht="15.75">
      <c r="A56" s="15">
        <v>6</v>
      </c>
      <c r="B56" s="14" t="s">
        <v>11</v>
      </c>
      <c r="C56" s="16" t="s">
        <v>45</v>
      </c>
      <c r="D56" s="19">
        <v>116</v>
      </c>
      <c r="E56" s="16" t="s">
        <v>38</v>
      </c>
      <c r="F56" s="70">
        <v>125000</v>
      </c>
      <c r="G56" s="77">
        <v>62504</v>
      </c>
      <c r="H56" s="71">
        <f>ROUND(F56/36,0)</f>
        <v>3472</v>
      </c>
      <c r="I56" s="69">
        <f t="shared" si="18"/>
        <v>690</v>
      </c>
      <c r="J56" s="99">
        <f t="shared" si="16"/>
        <v>4162</v>
      </c>
      <c r="K56" s="106">
        <f t="shared" si="17"/>
        <v>59032</v>
      </c>
    </row>
    <row r="57" spans="1:11" ht="15.75">
      <c r="A57" s="15">
        <v>7</v>
      </c>
      <c r="B57" s="14" t="s">
        <v>11</v>
      </c>
      <c r="C57" s="16" t="s">
        <v>47</v>
      </c>
      <c r="D57" s="19">
        <v>124</v>
      </c>
      <c r="E57" s="16" t="s">
        <v>38</v>
      </c>
      <c r="F57" s="70">
        <v>50000</v>
      </c>
      <c r="G57" s="77">
        <v>24998</v>
      </c>
      <c r="H57" s="71">
        <f>ROUND(F57/36,0)</f>
        <v>1389</v>
      </c>
      <c r="I57" s="69">
        <f t="shared" si="18"/>
        <v>276</v>
      </c>
      <c r="J57" s="99">
        <f t="shared" si="16"/>
        <v>1665</v>
      </c>
      <c r="K57" s="106">
        <f t="shared" si="17"/>
        <v>23609</v>
      </c>
    </row>
    <row r="58" spans="1:11" ht="15.75">
      <c r="A58" s="15">
        <v>8</v>
      </c>
      <c r="B58" s="14" t="s">
        <v>236</v>
      </c>
      <c r="C58" s="16" t="s">
        <v>238</v>
      </c>
      <c r="D58" s="19">
        <v>359</v>
      </c>
      <c r="E58" s="16" t="s">
        <v>38</v>
      </c>
      <c r="F58" s="70">
        <v>100000</v>
      </c>
      <c r="G58" s="77">
        <v>83332</v>
      </c>
      <c r="H58" s="71">
        <f>ROUND(F58/36,0)</f>
        <v>2778</v>
      </c>
      <c r="I58" s="69">
        <f t="shared" si="18"/>
        <v>920</v>
      </c>
      <c r="J58" s="99">
        <f t="shared" si="16"/>
        <v>3698</v>
      </c>
      <c r="K58" s="106">
        <f t="shared" si="17"/>
        <v>80554</v>
      </c>
    </row>
    <row r="59" spans="1:11" ht="15.75">
      <c r="A59" s="15">
        <v>9</v>
      </c>
      <c r="B59" s="14" t="s">
        <v>236</v>
      </c>
      <c r="C59" s="16" t="s">
        <v>237</v>
      </c>
      <c r="D59" s="19">
        <v>358</v>
      </c>
      <c r="E59" s="16" t="s">
        <v>38</v>
      </c>
      <c r="F59" s="70">
        <v>90000</v>
      </c>
      <c r="G59" s="77">
        <v>75000</v>
      </c>
      <c r="H59" s="71">
        <f>ROUND(F59/36,0)</f>
        <v>2500</v>
      </c>
      <c r="I59" s="69">
        <f t="shared" si="18"/>
        <v>828</v>
      </c>
      <c r="J59" s="99">
        <f t="shared" si="16"/>
        <v>3328</v>
      </c>
      <c r="K59" s="106">
        <f t="shared" si="17"/>
        <v>72500</v>
      </c>
    </row>
    <row r="60" spans="1:11" ht="15.75">
      <c r="A60" s="15">
        <v>10</v>
      </c>
      <c r="B60" s="14" t="s">
        <v>13</v>
      </c>
      <c r="C60" s="16" t="s">
        <v>46</v>
      </c>
      <c r="D60" s="19">
        <v>117</v>
      </c>
      <c r="E60" s="16" t="s">
        <v>38</v>
      </c>
      <c r="F60" s="70">
        <v>100000</v>
      </c>
      <c r="G60" s="77">
        <v>49996</v>
      </c>
      <c r="H60" s="71">
        <f t="shared" si="15"/>
        <v>2778</v>
      </c>
      <c r="I60" s="69">
        <f t="shared" si="18"/>
        <v>552</v>
      </c>
      <c r="J60" s="99">
        <f t="shared" si="16"/>
        <v>3330</v>
      </c>
      <c r="K60" s="106">
        <f t="shared" si="17"/>
        <v>47218</v>
      </c>
    </row>
    <row r="61" spans="1:11" ht="15.75">
      <c r="A61" s="15">
        <v>11</v>
      </c>
      <c r="B61" s="14" t="s">
        <v>73</v>
      </c>
      <c r="C61" s="16" t="s">
        <v>74</v>
      </c>
      <c r="D61" s="19">
        <v>203</v>
      </c>
      <c r="E61" s="16" t="s">
        <v>38</v>
      </c>
      <c r="F61" s="70">
        <v>95000</v>
      </c>
      <c r="G61" s="77">
        <v>58054</v>
      </c>
      <c r="H61" s="71">
        <f>ROUND(F61/36,0)</f>
        <v>2639</v>
      </c>
      <c r="I61" s="69">
        <f t="shared" si="18"/>
        <v>641</v>
      </c>
      <c r="J61" s="99">
        <f t="shared" si="16"/>
        <v>3280</v>
      </c>
      <c r="K61" s="106">
        <f t="shared" si="17"/>
        <v>55415</v>
      </c>
    </row>
    <row r="62" spans="1:11" ht="15.75">
      <c r="A62" s="15">
        <v>12</v>
      </c>
      <c r="B62" s="14" t="s">
        <v>73</v>
      </c>
      <c r="C62" s="16" t="s">
        <v>214</v>
      </c>
      <c r="D62" s="19">
        <v>341</v>
      </c>
      <c r="E62" s="16" t="s">
        <v>38</v>
      </c>
      <c r="F62" s="70">
        <v>110000</v>
      </c>
      <c r="G62" s="77">
        <v>85544</v>
      </c>
      <c r="H62" s="71">
        <v>3057</v>
      </c>
      <c r="I62" s="69">
        <f t="shared" si="18"/>
        <v>944</v>
      </c>
      <c r="J62" s="99">
        <f t="shared" si="16"/>
        <v>4001</v>
      </c>
      <c r="K62" s="106">
        <f t="shared" si="17"/>
        <v>82487</v>
      </c>
    </row>
    <row r="63" spans="1:11" ht="15.75">
      <c r="A63" s="15">
        <v>13</v>
      </c>
      <c r="B63" s="14" t="s">
        <v>73</v>
      </c>
      <c r="C63" s="16" t="s">
        <v>96</v>
      </c>
      <c r="D63" s="19">
        <v>221</v>
      </c>
      <c r="E63" s="16" t="s">
        <v>38</v>
      </c>
      <c r="F63" s="70">
        <v>100000</v>
      </c>
      <c r="G63" s="77">
        <v>63886</v>
      </c>
      <c r="H63" s="71">
        <f>ROUND(F63/36,0)</f>
        <v>2778</v>
      </c>
      <c r="I63" s="69">
        <f t="shared" si="18"/>
        <v>705</v>
      </c>
      <c r="J63" s="99">
        <f t="shared" si="16"/>
        <v>3483</v>
      </c>
      <c r="K63" s="106">
        <f t="shared" si="17"/>
        <v>61108</v>
      </c>
    </row>
    <row r="64" spans="1:11" ht="16.5">
      <c r="A64" s="15"/>
      <c r="B64" s="13" t="s">
        <v>4</v>
      </c>
      <c r="C64" s="20"/>
      <c r="D64" s="20"/>
      <c r="E64" s="20"/>
      <c r="F64" s="72">
        <f t="shared" ref="F64" si="19">SUM(F51:F63)</f>
        <v>1375000</v>
      </c>
      <c r="G64" s="72">
        <f>SUM(G51:G63)</f>
        <v>793098</v>
      </c>
      <c r="H64" s="72">
        <f t="shared" ref="H64:K64" si="20">SUM(H51:H63)</f>
        <v>38903</v>
      </c>
      <c r="I64" s="72">
        <f t="shared" si="20"/>
        <v>8755</v>
      </c>
      <c r="J64" s="72">
        <f t="shared" si="20"/>
        <v>47658</v>
      </c>
      <c r="K64" s="72">
        <f t="shared" si="20"/>
        <v>754195</v>
      </c>
    </row>
    <row r="65" spans="1:11" ht="16.5">
      <c r="A65" s="28"/>
      <c r="B65" s="29"/>
      <c r="C65" s="30"/>
      <c r="D65" s="30"/>
      <c r="E65" s="30"/>
      <c r="F65" s="78"/>
      <c r="G65" s="79"/>
      <c r="H65" s="74"/>
      <c r="I65" s="80"/>
      <c r="J65" s="74"/>
      <c r="K65" s="55"/>
    </row>
    <row r="66" spans="1:11" ht="16.5">
      <c r="A66" s="28"/>
      <c r="B66" s="29" t="s">
        <v>14</v>
      </c>
      <c r="C66" s="30"/>
      <c r="D66" s="30"/>
      <c r="E66" s="30"/>
      <c r="F66" s="78"/>
      <c r="G66" s="79"/>
      <c r="H66" s="76"/>
      <c r="I66" s="94"/>
      <c r="J66" s="76"/>
      <c r="K66" s="55"/>
    </row>
    <row r="67" spans="1:11" ht="15.75">
      <c r="A67" s="15">
        <v>1</v>
      </c>
      <c r="B67" s="14" t="s">
        <v>14</v>
      </c>
      <c r="C67" s="16" t="s">
        <v>48</v>
      </c>
      <c r="D67" s="17">
        <v>138</v>
      </c>
      <c r="E67" s="16" t="s">
        <v>38</v>
      </c>
      <c r="F67" s="70">
        <v>100000</v>
      </c>
      <c r="G67" s="77">
        <v>52774</v>
      </c>
      <c r="H67" s="71">
        <f t="shared" ref="H67:H79" si="21">ROUND(F67/36,0)</f>
        <v>2778</v>
      </c>
      <c r="I67" s="69">
        <f>ROUND(G67*13%*31/365,0)</f>
        <v>583</v>
      </c>
      <c r="J67" s="99">
        <f t="shared" ref="J67:J79" si="22">SUM(H67:I67)</f>
        <v>3361</v>
      </c>
      <c r="K67" s="106">
        <f t="shared" ref="K67:K79" si="23">G67-H67</f>
        <v>49996</v>
      </c>
    </row>
    <row r="68" spans="1:11" ht="15.75">
      <c r="A68" s="15">
        <v>2</v>
      </c>
      <c r="B68" s="14" t="s">
        <v>14</v>
      </c>
      <c r="C68" s="16" t="s">
        <v>59</v>
      </c>
      <c r="D68" s="17">
        <v>152</v>
      </c>
      <c r="E68" s="16" t="s">
        <v>38</v>
      </c>
      <c r="F68" s="70">
        <v>55000</v>
      </c>
      <c r="G68" s="77">
        <v>30552</v>
      </c>
      <c r="H68" s="71">
        <f t="shared" si="21"/>
        <v>1528</v>
      </c>
      <c r="I68" s="69">
        <f t="shared" ref="I68:I79" si="24">ROUND(G68*13%*31/365,0)</f>
        <v>337</v>
      </c>
      <c r="J68" s="99">
        <f t="shared" si="22"/>
        <v>1865</v>
      </c>
      <c r="K68" s="106">
        <f t="shared" si="23"/>
        <v>29024</v>
      </c>
    </row>
    <row r="69" spans="1:11" ht="15.75">
      <c r="A69" s="15">
        <v>3</v>
      </c>
      <c r="B69" s="14" t="s">
        <v>15</v>
      </c>
      <c r="C69" s="16" t="s">
        <v>49</v>
      </c>
      <c r="D69" s="17">
        <v>175</v>
      </c>
      <c r="E69" s="16" t="s">
        <v>38</v>
      </c>
      <c r="F69" s="70">
        <v>75000</v>
      </c>
      <c r="G69" s="77">
        <v>43755</v>
      </c>
      <c r="H69" s="71">
        <f t="shared" si="21"/>
        <v>2083</v>
      </c>
      <c r="I69" s="69">
        <f t="shared" si="24"/>
        <v>483</v>
      </c>
      <c r="J69" s="99">
        <f t="shared" si="22"/>
        <v>2566</v>
      </c>
      <c r="K69" s="106">
        <f t="shared" si="23"/>
        <v>41672</v>
      </c>
    </row>
    <row r="70" spans="1:11" ht="15.75">
      <c r="A70" s="15">
        <v>4</v>
      </c>
      <c r="B70" s="14" t="s">
        <v>15</v>
      </c>
      <c r="C70" s="16" t="s">
        <v>51</v>
      </c>
      <c r="D70" s="17">
        <v>177</v>
      </c>
      <c r="E70" s="16" t="s">
        <v>38</v>
      </c>
      <c r="F70" s="70">
        <v>70000</v>
      </c>
      <c r="G70" s="77">
        <v>40840</v>
      </c>
      <c r="H70" s="71">
        <f t="shared" si="21"/>
        <v>1944</v>
      </c>
      <c r="I70" s="69">
        <f t="shared" si="24"/>
        <v>451</v>
      </c>
      <c r="J70" s="99">
        <f t="shared" si="22"/>
        <v>2395</v>
      </c>
      <c r="K70" s="106">
        <f t="shared" si="23"/>
        <v>38896</v>
      </c>
    </row>
    <row r="71" spans="1:11" ht="15.75">
      <c r="A71" s="15">
        <v>5</v>
      </c>
      <c r="B71" s="14" t="s">
        <v>15</v>
      </c>
      <c r="C71" s="16" t="s">
        <v>52</v>
      </c>
      <c r="D71" s="17">
        <v>178</v>
      </c>
      <c r="E71" s="16" t="s">
        <v>38</v>
      </c>
      <c r="F71" s="70">
        <v>95000</v>
      </c>
      <c r="G71" s="77">
        <v>55415</v>
      </c>
      <c r="H71" s="71">
        <f t="shared" si="21"/>
        <v>2639</v>
      </c>
      <c r="I71" s="69">
        <f t="shared" si="24"/>
        <v>612</v>
      </c>
      <c r="J71" s="99">
        <f t="shared" si="22"/>
        <v>3251</v>
      </c>
      <c r="K71" s="106">
        <f t="shared" si="23"/>
        <v>52776</v>
      </c>
    </row>
    <row r="72" spans="1:11" ht="15.75">
      <c r="A72" s="15">
        <v>6</v>
      </c>
      <c r="B72" s="14" t="s">
        <v>97</v>
      </c>
      <c r="C72" s="16" t="s">
        <v>99</v>
      </c>
      <c r="D72" s="17">
        <v>206</v>
      </c>
      <c r="E72" s="16" t="s">
        <v>38</v>
      </c>
      <c r="F72" s="70">
        <v>130000</v>
      </c>
      <c r="G72" s="77">
        <v>83053</v>
      </c>
      <c r="H72" s="71">
        <f t="shared" si="21"/>
        <v>3611</v>
      </c>
      <c r="I72" s="69">
        <f t="shared" si="24"/>
        <v>917</v>
      </c>
      <c r="J72" s="99">
        <f t="shared" si="22"/>
        <v>4528</v>
      </c>
      <c r="K72" s="106">
        <f t="shared" si="23"/>
        <v>79442</v>
      </c>
    </row>
    <row r="73" spans="1:11" ht="15.75">
      <c r="A73" s="15">
        <v>7</v>
      </c>
      <c r="B73" s="14" t="s">
        <v>97</v>
      </c>
      <c r="C73" s="16" t="s">
        <v>173</v>
      </c>
      <c r="D73" s="17">
        <v>298</v>
      </c>
      <c r="E73" s="16" t="s">
        <v>38</v>
      </c>
      <c r="F73" s="70">
        <v>190000</v>
      </c>
      <c r="G73" s="77">
        <v>137220</v>
      </c>
      <c r="H73" s="71">
        <f t="shared" si="21"/>
        <v>5278</v>
      </c>
      <c r="I73" s="69">
        <f t="shared" si="24"/>
        <v>1515</v>
      </c>
      <c r="J73" s="99">
        <f t="shared" si="22"/>
        <v>6793</v>
      </c>
      <c r="K73" s="106">
        <f t="shared" si="23"/>
        <v>131942</v>
      </c>
    </row>
    <row r="74" spans="1:11" ht="15.75">
      <c r="A74" s="15">
        <v>8</v>
      </c>
      <c r="B74" s="14" t="s">
        <v>97</v>
      </c>
      <c r="C74" s="16" t="s">
        <v>231</v>
      </c>
      <c r="D74" s="17">
        <v>356</v>
      </c>
      <c r="E74" s="16" t="s">
        <v>38</v>
      </c>
      <c r="F74" s="70">
        <v>99000</v>
      </c>
      <c r="G74" s="77">
        <v>78616</v>
      </c>
      <c r="H74" s="71">
        <f>ROUND(F74/34,0)</f>
        <v>2912</v>
      </c>
      <c r="I74" s="69">
        <f t="shared" si="24"/>
        <v>868</v>
      </c>
      <c r="J74" s="99">
        <f t="shared" si="22"/>
        <v>3780</v>
      </c>
      <c r="K74" s="106">
        <f t="shared" si="23"/>
        <v>75704</v>
      </c>
    </row>
    <row r="75" spans="1:11" ht="15.75">
      <c r="A75" s="15">
        <v>9</v>
      </c>
      <c r="B75" s="14" t="s">
        <v>117</v>
      </c>
      <c r="C75" s="16" t="s">
        <v>118</v>
      </c>
      <c r="D75" s="17">
        <v>242</v>
      </c>
      <c r="E75" s="16" t="s">
        <v>38</v>
      </c>
      <c r="F75" s="70">
        <v>85000</v>
      </c>
      <c r="G75" s="77">
        <v>56668</v>
      </c>
      <c r="H75" s="71">
        <f t="shared" si="21"/>
        <v>2361</v>
      </c>
      <c r="I75" s="69">
        <f t="shared" si="24"/>
        <v>626</v>
      </c>
      <c r="J75" s="99">
        <f t="shared" si="22"/>
        <v>2987</v>
      </c>
      <c r="K75" s="106">
        <f t="shared" si="23"/>
        <v>54307</v>
      </c>
    </row>
    <row r="76" spans="1:11" ht="15.75">
      <c r="A76" s="15">
        <v>10</v>
      </c>
      <c r="B76" s="14" t="s">
        <v>117</v>
      </c>
      <c r="C76" s="16" t="s">
        <v>119</v>
      </c>
      <c r="D76" s="17">
        <v>243</v>
      </c>
      <c r="E76" s="16" t="s">
        <v>38</v>
      </c>
      <c r="F76" s="70">
        <v>100000</v>
      </c>
      <c r="G76" s="77">
        <v>66664</v>
      </c>
      <c r="H76" s="71">
        <f t="shared" si="21"/>
        <v>2778</v>
      </c>
      <c r="I76" s="69">
        <f t="shared" si="24"/>
        <v>736</v>
      </c>
      <c r="J76" s="99">
        <f t="shared" si="22"/>
        <v>3514</v>
      </c>
      <c r="K76" s="106">
        <f t="shared" si="23"/>
        <v>63886</v>
      </c>
    </row>
    <row r="77" spans="1:11" ht="15.75">
      <c r="A77" s="15">
        <v>11</v>
      </c>
      <c r="B77" s="14" t="s">
        <v>117</v>
      </c>
      <c r="C77" s="16" t="s">
        <v>186</v>
      </c>
      <c r="D77" s="17">
        <v>307</v>
      </c>
      <c r="E77" s="16" t="s">
        <v>38</v>
      </c>
      <c r="F77" s="70">
        <v>190000</v>
      </c>
      <c r="G77" s="77">
        <v>137220</v>
      </c>
      <c r="H77" s="71">
        <f t="shared" si="21"/>
        <v>5278</v>
      </c>
      <c r="I77" s="69">
        <f t="shared" si="24"/>
        <v>1515</v>
      </c>
      <c r="J77" s="99">
        <f t="shared" si="22"/>
        <v>6793</v>
      </c>
      <c r="K77" s="106">
        <f t="shared" si="23"/>
        <v>131942</v>
      </c>
    </row>
    <row r="78" spans="1:11" ht="15.75">
      <c r="A78" s="15">
        <v>12</v>
      </c>
      <c r="B78" s="14" t="s">
        <v>130</v>
      </c>
      <c r="C78" s="16" t="s">
        <v>131</v>
      </c>
      <c r="D78" s="17">
        <v>249</v>
      </c>
      <c r="E78" s="16" t="s">
        <v>38</v>
      </c>
      <c r="F78" s="70">
        <v>150000</v>
      </c>
      <c r="G78" s="70">
        <v>99996</v>
      </c>
      <c r="H78" s="71">
        <f t="shared" si="21"/>
        <v>4167</v>
      </c>
      <c r="I78" s="69">
        <f t="shared" si="24"/>
        <v>1104</v>
      </c>
      <c r="J78" s="99">
        <f t="shared" si="22"/>
        <v>5271</v>
      </c>
      <c r="K78" s="106">
        <f t="shared" si="23"/>
        <v>95829</v>
      </c>
    </row>
    <row r="79" spans="1:11" ht="15.75">
      <c r="A79" s="15">
        <v>13</v>
      </c>
      <c r="B79" s="14" t="s">
        <v>130</v>
      </c>
      <c r="C79" s="16" t="s">
        <v>197</v>
      </c>
      <c r="D79" s="17">
        <v>319</v>
      </c>
      <c r="E79" s="16" t="s">
        <v>38</v>
      </c>
      <c r="F79" s="70">
        <v>140000</v>
      </c>
      <c r="G79" s="70">
        <v>101110</v>
      </c>
      <c r="H79" s="71">
        <f t="shared" si="21"/>
        <v>3889</v>
      </c>
      <c r="I79" s="69">
        <f t="shared" si="24"/>
        <v>1116</v>
      </c>
      <c r="J79" s="99">
        <f t="shared" si="22"/>
        <v>5005</v>
      </c>
      <c r="K79" s="106">
        <f t="shared" si="23"/>
        <v>97221</v>
      </c>
    </row>
    <row r="80" spans="1:11" ht="16.5">
      <c r="A80" s="14"/>
      <c r="B80" s="13" t="s">
        <v>4</v>
      </c>
      <c r="C80" s="20"/>
      <c r="D80" s="20"/>
      <c r="E80" s="20"/>
      <c r="F80" s="72">
        <f>SUM(F67:F79)</f>
        <v>1479000</v>
      </c>
      <c r="G80" s="72">
        <f>SUM(G67:G79)</f>
        <v>983883</v>
      </c>
      <c r="H80" s="72">
        <f>SUM(H67:H79)</f>
        <v>41246</v>
      </c>
      <c r="I80" s="72">
        <f>SUM(I67:I79)</f>
        <v>10863</v>
      </c>
      <c r="J80" s="100">
        <f>SUM(H80:I80)</f>
        <v>52109</v>
      </c>
      <c r="K80" s="100">
        <f>SUM(K67:K79)</f>
        <v>942637</v>
      </c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16</v>
      </c>
      <c r="C82" s="30"/>
      <c r="D82" s="30"/>
      <c r="E82" s="30"/>
      <c r="F82" s="78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17</v>
      </c>
      <c r="C83" s="16" t="s">
        <v>69</v>
      </c>
      <c r="D83" s="17">
        <v>142</v>
      </c>
      <c r="E83" s="16" t="s">
        <v>38</v>
      </c>
      <c r="F83" s="70">
        <v>140000</v>
      </c>
      <c r="G83" s="77">
        <v>77776</v>
      </c>
      <c r="H83" s="71">
        <f t="shared" ref="H83:H97" si="25">ROUND(F83/36,0)</f>
        <v>3889</v>
      </c>
      <c r="I83" s="69">
        <f>ROUND(G83*13%*31/365,0)</f>
        <v>859</v>
      </c>
      <c r="J83" s="99">
        <f t="shared" ref="J83:J98" si="26">SUM(H83:I83)</f>
        <v>4748</v>
      </c>
      <c r="K83" s="106">
        <f t="shared" ref="K83:K98" si="27">G83-H83</f>
        <v>73887</v>
      </c>
    </row>
    <row r="84" spans="1:11" ht="15.75">
      <c r="A84" s="14">
        <v>2</v>
      </c>
      <c r="B84" s="14" t="s">
        <v>17</v>
      </c>
      <c r="C84" s="16" t="s">
        <v>174</v>
      </c>
      <c r="D84" s="17">
        <v>299</v>
      </c>
      <c r="E84" s="16" t="s">
        <v>38</v>
      </c>
      <c r="F84" s="70">
        <v>200000</v>
      </c>
      <c r="G84" s="77">
        <v>142860</v>
      </c>
      <c r="H84" s="71">
        <f>ROUND(F84/35,0)</f>
        <v>5714</v>
      </c>
      <c r="I84" s="69">
        <f t="shared" ref="I84:I98" si="28">ROUND(G84*13%*31/365,0)</f>
        <v>1577</v>
      </c>
      <c r="J84" s="99">
        <f t="shared" si="26"/>
        <v>7291</v>
      </c>
      <c r="K84" s="106">
        <f t="shared" si="27"/>
        <v>137146</v>
      </c>
    </row>
    <row r="85" spans="1:11" ht="15.75">
      <c r="A85" s="14">
        <v>3</v>
      </c>
      <c r="B85" s="14" t="s">
        <v>17</v>
      </c>
      <c r="C85" s="16" t="s">
        <v>264</v>
      </c>
      <c r="D85" s="17">
        <v>389</v>
      </c>
      <c r="E85" s="16" t="s">
        <v>78</v>
      </c>
      <c r="F85" s="70">
        <v>260000</v>
      </c>
      <c r="G85" s="77">
        <v>245556</v>
      </c>
      <c r="H85" s="71">
        <v>7222</v>
      </c>
      <c r="I85" s="69">
        <f t="shared" si="28"/>
        <v>2711</v>
      </c>
      <c r="J85" s="99">
        <f>SUM(H85:I85)</f>
        <v>9933</v>
      </c>
      <c r="K85" s="106">
        <f t="shared" si="27"/>
        <v>238334</v>
      </c>
    </row>
    <row r="86" spans="1:11" ht="15.75">
      <c r="A86" s="14">
        <v>4</v>
      </c>
      <c r="B86" s="14" t="s">
        <v>187</v>
      </c>
      <c r="C86" s="16" t="s">
        <v>188</v>
      </c>
      <c r="D86" s="17">
        <v>312</v>
      </c>
      <c r="E86" s="16" t="s">
        <v>38</v>
      </c>
      <c r="F86" s="70">
        <v>135000</v>
      </c>
      <c r="G86" s="77">
        <v>97500</v>
      </c>
      <c r="H86" s="71">
        <f>ROUND(F86/36,0)</f>
        <v>3750</v>
      </c>
      <c r="I86" s="69">
        <f t="shared" si="28"/>
        <v>1077</v>
      </c>
      <c r="J86" s="99">
        <f t="shared" si="26"/>
        <v>4827</v>
      </c>
      <c r="K86" s="106">
        <f t="shared" si="27"/>
        <v>93750</v>
      </c>
    </row>
    <row r="87" spans="1:11" ht="15.75">
      <c r="A87" s="14">
        <v>5</v>
      </c>
      <c r="B87" s="14" t="s">
        <v>187</v>
      </c>
      <c r="C87" s="16" t="s">
        <v>239</v>
      </c>
      <c r="D87" s="17">
        <v>360</v>
      </c>
      <c r="E87" s="16" t="s">
        <v>38</v>
      </c>
      <c r="F87" s="70">
        <v>125000</v>
      </c>
      <c r="G87" s="77">
        <v>104168</v>
      </c>
      <c r="H87" s="71">
        <f>ROUND(F87/36,0)</f>
        <v>3472</v>
      </c>
      <c r="I87" s="69">
        <f t="shared" si="28"/>
        <v>1150</v>
      </c>
      <c r="J87" s="99">
        <f t="shared" si="26"/>
        <v>4622</v>
      </c>
      <c r="K87" s="106">
        <f t="shared" si="27"/>
        <v>100696</v>
      </c>
    </row>
    <row r="88" spans="1:11" ht="15.75">
      <c r="A88" s="14">
        <v>6</v>
      </c>
      <c r="B88" s="14" t="s">
        <v>187</v>
      </c>
      <c r="C88" s="16" t="s">
        <v>212</v>
      </c>
      <c r="D88" s="17">
        <v>331</v>
      </c>
      <c r="E88" s="16" t="s">
        <v>38</v>
      </c>
      <c r="F88" s="70">
        <v>120000</v>
      </c>
      <c r="G88" s="77">
        <v>93336</v>
      </c>
      <c r="H88" s="71">
        <v>3333</v>
      </c>
      <c r="I88" s="69">
        <f t="shared" si="28"/>
        <v>1031</v>
      </c>
      <c r="J88" s="99">
        <f t="shared" si="26"/>
        <v>4364</v>
      </c>
      <c r="K88" s="106">
        <f t="shared" si="27"/>
        <v>90003</v>
      </c>
    </row>
    <row r="89" spans="1:11" ht="15.75">
      <c r="A89" s="14">
        <v>7</v>
      </c>
      <c r="B89" s="14" t="s">
        <v>62</v>
      </c>
      <c r="C89" s="16" t="s">
        <v>61</v>
      </c>
      <c r="D89" s="17">
        <v>188</v>
      </c>
      <c r="E89" s="16" t="s">
        <v>38</v>
      </c>
      <c r="F89" s="70">
        <v>100000</v>
      </c>
      <c r="G89" s="77">
        <v>61108</v>
      </c>
      <c r="H89" s="71">
        <f t="shared" si="25"/>
        <v>2778</v>
      </c>
      <c r="I89" s="69">
        <f t="shared" si="28"/>
        <v>675</v>
      </c>
      <c r="J89" s="99">
        <f t="shared" si="26"/>
        <v>3453</v>
      </c>
      <c r="K89" s="106">
        <f t="shared" si="27"/>
        <v>58330</v>
      </c>
    </row>
    <row r="90" spans="1:11" ht="15.75">
      <c r="A90" s="14">
        <v>8</v>
      </c>
      <c r="B90" s="14" t="s">
        <v>62</v>
      </c>
      <c r="C90" s="16" t="s">
        <v>63</v>
      </c>
      <c r="D90" s="17">
        <v>189</v>
      </c>
      <c r="E90" s="16" t="s">
        <v>38</v>
      </c>
      <c r="F90" s="70">
        <v>100000</v>
      </c>
      <c r="G90" s="77">
        <v>61108</v>
      </c>
      <c r="H90" s="71">
        <f t="shared" si="25"/>
        <v>2778</v>
      </c>
      <c r="I90" s="69">
        <f t="shared" si="28"/>
        <v>675</v>
      </c>
      <c r="J90" s="99">
        <f t="shared" si="26"/>
        <v>3453</v>
      </c>
      <c r="K90" s="106">
        <f t="shared" si="27"/>
        <v>58330</v>
      </c>
    </row>
    <row r="91" spans="1:11" ht="15.75">
      <c r="A91" s="14">
        <v>9</v>
      </c>
      <c r="B91" s="14" t="s">
        <v>62</v>
      </c>
      <c r="C91" s="16" t="s">
        <v>64</v>
      </c>
      <c r="D91" s="17">
        <v>193</v>
      </c>
      <c r="E91" s="16" t="s">
        <v>38</v>
      </c>
      <c r="F91" s="70">
        <v>40000</v>
      </c>
      <c r="G91" s="77">
        <v>24446</v>
      </c>
      <c r="H91" s="71">
        <f t="shared" si="25"/>
        <v>1111</v>
      </c>
      <c r="I91" s="69">
        <f t="shared" si="28"/>
        <v>270</v>
      </c>
      <c r="J91" s="99">
        <f t="shared" si="26"/>
        <v>1381</v>
      </c>
      <c r="K91" s="106">
        <f t="shared" si="27"/>
        <v>23335</v>
      </c>
    </row>
    <row r="92" spans="1:11" ht="15.75">
      <c r="A92" s="14">
        <v>10</v>
      </c>
      <c r="B92" s="14" t="s">
        <v>62</v>
      </c>
      <c r="C92" s="16" t="s">
        <v>206</v>
      </c>
      <c r="D92" s="17">
        <v>324</v>
      </c>
      <c r="E92" s="16" t="s">
        <v>38</v>
      </c>
      <c r="F92" s="70">
        <v>110000</v>
      </c>
      <c r="G92" s="77">
        <v>82496</v>
      </c>
      <c r="H92" s="71">
        <f t="shared" si="25"/>
        <v>3056</v>
      </c>
      <c r="I92" s="69">
        <f t="shared" si="28"/>
        <v>911</v>
      </c>
      <c r="J92" s="99">
        <f t="shared" si="26"/>
        <v>3967</v>
      </c>
      <c r="K92" s="106">
        <f t="shared" si="27"/>
        <v>79440</v>
      </c>
    </row>
    <row r="93" spans="1:11" ht="15.75">
      <c r="A93" s="14">
        <v>11</v>
      </c>
      <c r="B93" s="14" t="s">
        <v>62</v>
      </c>
      <c r="C93" s="16" t="s">
        <v>65</v>
      </c>
      <c r="D93" s="17">
        <v>194</v>
      </c>
      <c r="E93" s="16" t="s">
        <v>38</v>
      </c>
      <c r="F93" s="70">
        <v>60000</v>
      </c>
      <c r="G93" s="77">
        <v>36662</v>
      </c>
      <c r="H93" s="71">
        <f t="shared" si="25"/>
        <v>1667</v>
      </c>
      <c r="I93" s="69">
        <f t="shared" si="28"/>
        <v>405</v>
      </c>
      <c r="J93" s="99">
        <f t="shared" si="26"/>
        <v>2072</v>
      </c>
      <c r="K93" s="106">
        <f t="shared" si="27"/>
        <v>34995</v>
      </c>
    </row>
    <row r="94" spans="1:11" ht="15.75">
      <c r="A94" s="14">
        <v>12</v>
      </c>
      <c r="B94" s="14" t="s">
        <v>66</v>
      </c>
      <c r="C94" s="16" t="s">
        <v>67</v>
      </c>
      <c r="D94" s="17">
        <v>195</v>
      </c>
      <c r="E94" s="16" t="s">
        <v>38</v>
      </c>
      <c r="F94" s="70">
        <v>100000</v>
      </c>
      <c r="G94" s="77">
        <v>44000</v>
      </c>
      <c r="H94" s="71">
        <f>ROUND(F94/25,0)</f>
        <v>4000</v>
      </c>
      <c r="I94" s="69">
        <f t="shared" si="28"/>
        <v>486</v>
      </c>
      <c r="J94" s="99">
        <f t="shared" si="26"/>
        <v>4486</v>
      </c>
      <c r="K94" s="106">
        <f t="shared" si="27"/>
        <v>40000</v>
      </c>
    </row>
    <row r="95" spans="1:11" ht="15.75">
      <c r="A95" s="14">
        <v>13</v>
      </c>
      <c r="B95" s="14" t="s">
        <v>66</v>
      </c>
      <c r="C95" s="16" t="s">
        <v>68</v>
      </c>
      <c r="D95" s="17">
        <v>196</v>
      </c>
      <c r="E95" s="16" t="s">
        <v>38</v>
      </c>
      <c r="F95" s="70">
        <v>45000</v>
      </c>
      <c r="G95" s="77">
        <v>27500</v>
      </c>
      <c r="H95" s="71">
        <f t="shared" si="25"/>
        <v>1250</v>
      </c>
      <c r="I95" s="69">
        <f t="shared" si="28"/>
        <v>304</v>
      </c>
      <c r="J95" s="99">
        <f t="shared" si="26"/>
        <v>1554</v>
      </c>
      <c r="K95" s="106">
        <f t="shared" si="27"/>
        <v>26250</v>
      </c>
    </row>
    <row r="96" spans="1:11" ht="15.75">
      <c r="A96" s="14">
        <v>14</v>
      </c>
      <c r="B96" s="14" t="s">
        <v>66</v>
      </c>
      <c r="C96" s="16" t="s">
        <v>189</v>
      </c>
      <c r="D96" s="17">
        <v>313</v>
      </c>
      <c r="E96" s="16" t="s">
        <v>38</v>
      </c>
      <c r="F96" s="70">
        <v>195000</v>
      </c>
      <c r="G96" s="77">
        <v>140830</v>
      </c>
      <c r="H96" s="71">
        <f t="shared" si="25"/>
        <v>5417</v>
      </c>
      <c r="I96" s="69">
        <f t="shared" si="28"/>
        <v>1555</v>
      </c>
      <c r="J96" s="99">
        <f t="shared" si="26"/>
        <v>6972</v>
      </c>
      <c r="K96" s="106">
        <f t="shared" si="27"/>
        <v>135413</v>
      </c>
    </row>
    <row r="97" spans="1:11" ht="15.75">
      <c r="A97" s="14">
        <v>15</v>
      </c>
      <c r="B97" s="14" t="s">
        <v>100</v>
      </c>
      <c r="C97" s="16" t="s">
        <v>101</v>
      </c>
      <c r="D97" s="17">
        <v>214</v>
      </c>
      <c r="E97" s="16" t="s">
        <v>38</v>
      </c>
      <c r="F97" s="70">
        <v>100000</v>
      </c>
      <c r="G97" s="77">
        <v>63886</v>
      </c>
      <c r="H97" s="71">
        <f t="shared" si="25"/>
        <v>2778</v>
      </c>
      <c r="I97" s="69">
        <f t="shared" si="28"/>
        <v>705</v>
      </c>
      <c r="J97" s="99">
        <f t="shared" si="26"/>
        <v>3483</v>
      </c>
      <c r="K97" s="106">
        <f t="shared" si="27"/>
        <v>61108</v>
      </c>
    </row>
    <row r="98" spans="1:11" ht="15.75">
      <c r="A98" s="115">
        <v>16</v>
      </c>
      <c r="B98" s="14" t="s">
        <v>16</v>
      </c>
      <c r="C98" s="16" t="s">
        <v>256</v>
      </c>
      <c r="D98" s="17">
        <v>382</v>
      </c>
      <c r="E98" s="16" t="s">
        <v>38</v>
      </c>
      <c r="F98" s="70">
        <v>85000</v>
      </c>
      <c r="G98" s="77">
        <v>77713</v>
      </c>
      <c r="H98" s="71">
        <v>2429</v>
      </c>
      <c r="I98" s="69">
        <f t="shared" si="28"/>
        <v>858</v>
      </c>
      <c r="J98" s="99">
        <f t="shared" si="26"/>
        <v>3287</v>
      </c>
      <c r="K98" s="108">
        <f t="shared" si="27"/>
        <v>75284</v>
      </c>
    </row>
    <row r="99" spans="1:11" ht="16.5">
      <c r="A99" s="27"/>
      <c r="B99" s="13" t="s">
        <v>4</v>
      </c>
      <c r="C99" s="20"/>
      <c r="D99" s="20"/>
      <c r="E99" s="20"/>
      <c r="F99" s="72">
        <f t="shared" ref="F99:K99" si="29">SUM(F83:F98)</f>
        <v>1915000</v>
      </c>
      <c r="G99" s="72">
        <f t="shared" si="29"/>
        <v>1380945</v>
      </c>
      <c r="H99" s="72">
        <f t="shared" si="29"/>
        <v>54644</v>
      </c>
      <c r="I99" s="72">
        <f t="shared" si="29"/>
        <v>15249</v>
      </c>
      <c r="J99" s="100">
        <f t="shared" si="29"/>
        <v>69893</v>
      </c>
      <c r="K99" s="100">
        <f t="shared" si="29"/>
        <v>1326301</v>
      </c>
    </row>
    <row r="100" spans="1:11" ht="16.5">
      <c r="A100" s="37"/>
      <c r="B100" s="29"/>
      <c r="C100" s="30"/>
      <c r="D100" s="30"/>
      <c r="E100" s="30"/>
      <c r="F100" s="78"/>
      <c r="G100" s="79"/>
      <c r="H100" s="74"/>
      <c r="I100" s="80"/>
      <c r="J100" s="74"/>
      <c r="K100" s="55"/>
    </row>
    <row r="101" spans="1:11" ht="16.5">
      <c r="A101" s="37"/>
      <c r="B101" s="29"/>
      <c r="C101" s="30"/>
      <c r="D101" s="30"/>
      <c r="E101" s="30"/>
      <c r="F101" s="78"/>
      <c r="G101" s="79"/>
      <c r="H101" s="74"/>
      <c r="I101" s="80"/>
      <c r="J101" s="74"/>
      <c r="K101" s="55"/>
    </row>
    <row r="102" spans="1:11" ht="16.5">
      <c r="A102" s="37"/>
      <c r="B102" s="29" t="s">
        <v>18</v>
      </c>
      <c r="C102" s="30"/>
      <c r="D102" s="30"/>
      <c r="E102" s="30"/>
      <c r="F102" s="78"/>
      <c r="G102" s="79"/>
      <c r="H102" s="76"/>
      <c r="I102" s="80"/>
      <c r="J102" s="76"/>
      <c r="K102" s="55"/>
    </row>
    <row r="103" spans="1:11" ht="15.75">
      <c r="A103" s="27">
        <v>1</v>
      </c>
      <c r="B103" s="14" t="s">
        <v>19</v>
      </c>
      <c r="C103" s="16" t="s">
        <v>60</v>
      </c>
      <c r="D103" s="17">
        <v>153</v>
      </c>
      <c r="E103" s="16" t="s">
        <v>38</v>
      </c>
      <c r="F103" s="77">
        <v>55000</v>
      </c>
      <c r="G103" s="77">
        <v>11000</v>
      </c>
      <c r="H103" s="71">
        <f>ROUND(F103/20,0)</f>
        <v>2750</v>
      </c>
      <c r="I103" s="69">
        <f>ROUND(G103*13%*31/365,0)</f>
        <v>121</v>
      </c>
      <c r="J103" s="99">
        <f t="shared" ref="J103:J111" si="30">SUM(H103:I103)</f>
        <v>2871</v>
      </c>
      <c r="K103" s="106">
        <f t="shared" ref="K103:K112" si="31">G103-H103</f>
        <v>8250</v>
      </c>
    </row>
    <row r="104" spans="1:11" ht="15.75">
      <c r="A104" s="27">
        <v>2</v>
      </c>
      <c r="B104" s="14" t="s">
        <v>19</v>
      </c>
      <c r="C104" s="16" t="s">
        <v>54</v>
      </c>
      <c r="D104" s="17">
        <v>154</v>
      </c>
      <c r="E104" s="16" t="s">
        <v>38</v>
      </c>
      <c r="F104" s="77">
        <v>85000</v>
      </c>
      <c r="G104" s="77">
        <v>23176</v>
      </c>
      <c r="H104" s="71">
        <f>ROUND(F104/22,0)</f>
        <v>3864</v>
      </c>
      <c r="I104" s="69">
        <f t="shared" ref="I104:I112" si="32">ROUND(G104*13%*31/365,0)</f>
        <v>256</v>
      </c>
      <c r="J104" s="99">
        <f t="shared" si="30"/>
        <v>4120</v>
      </c>
      <c r="K104" s="106">
        <f t="shared" si="31"/>
        <v>19312</v>
      </c>
    </row>
    <row r="105" spans="1:11" ht="15.75">
      <c r="A105" s="27">
        <v>3</v>
      </c>
      <c r="B105" s="14" t="s">
        <v>18</v>
      </c>
      <c r="C105" s="16" t="s">
        <v>192</v>
      </c>
      <c r="D105" s="17">
        <v>315</v>
      </c>
      <c r="E105" s="16" t="s">
        <v>38</v>
      </c>
      <c r="F105" s="77">
        <v>100000</v>
      </c>
      <c r="G105" s="77">
        <v>72220</v>
      </c>
      <c r="H105" s="71">
        <f>ROUND(F105/36,0)</f>
        <v>2778</v>
      </c>
      <c r="I105" s="69">
        <f t="shared" si="32"/>
        <v>797</v>
      </c>
      <c r="J105" s="99">
        <f t="shared" si="30"/>
        <v>3575</v>
      </c>
      <c r="K105" s="106">
        <f t="shared" si="31"/>
        <v>69442</v>
      </c>
    </row>
    <row r="106" spans="1:11" ht="15.75">
      <c r="A106" s="27">
        <v>4</v>
      </c>
      <c r="B106" s="14" t="s">
        <v>18</v>
      </c>
      <c r="C106" s="16" t="s">
        <v>193</v>
      </c>
      <c r="D106" s="17">
        <v>316</v>
      </c>
      <c r="E106" s="16" t="s">
        <v>38</v>
      </c>
      <c r="F106" s="77">
        <v>65000</v>
      </c>
      <c r="G106" s="77">
        <v>46940</v>
      </c>
      <c r="H106" s="71">
        <f>ROUND(F106/36,0)</f>
        <v>1806</v>
      </c>
      <c r="I106" s="69">
        <f t="shared" si="32"/>
        <v>518</v>
      </c>
      <c r="J106" s="99">
        <f t="shared" si="30"/>
        <v>2324</v>
      </c>
      <c r="K106" s="106">
        <f t="shared" si="31"/>
        <v>45134</v>
      </c>
    </row>
    <row r="107" spans="1:11" ht="15.75">
      <c r="A107" s="27">
        <v>5</v>
      </c>
      <c r="B107" s="14" t="s">
        <v>222</v>
      </c>
      <c r="C107" s="16" t="s">
        <v>223</v>
      </c>
      <c r="D107" s="17">
        <v>350</v>
      </c>
      <c r="E107" s="16" t="s">
        <v>38</v>
      </c>
      <c r="F107" s="77">
        <v>90000</v>
      </c>
      <c r="G107" s="77">
        <v>72500</v>
      </c>
      <c r="H107" s="71">
        <f>ROUND(F107/36,0)</f>
        <v>2500</v>
      </c>
      <c r="I107" s="69">
        <f t="shared" si="32"/>
        <v>800</v>
      </c>
      <c r="J107" s="99">
        <f t="shared" si="30"/>
        <v>3300</v>
      </c>
      <c r="K107" s="106">
        <f t="shared" si="31"/>
        <v>70000</v>
      </c>
    </row>
    <row r="108" spans="1:11" ht="15.75">
      <c r="A108" s="27">
        <v>6</v>
      </c>
      <c r="B108" s="14" t="s">
        <v>222</v>
      </c>
      <c r="C108" s="16" t="s">
        <v>184</v>
      </c>
      <c r="D108" s="52">
        <v>285</v>
      </c>
      <c r="E108" s="16" t="s">
        <v>78</v>
      </c>
      <c r="F108" s="85">
        <v>110000</v>
      </c>
      <c r="G108" s="77">
        <v>79440</v>
      </c>
      <c r="H108" s="71">
        <f t="shared" ref="H108" si="33">ROUND(F108/36,0)</f>
        <v>3056</v>
      </c>
      <c r="I108" s="69">
        <f t="shared" si="32"/>
        <v>877</v>
      </c>
      <c r="J108" s="99">
        <f t="shared" si="30"/>
        <v>3933</v>
      </c>
      <c r="K108" s="106">
        <f t="shared" si="31"/>
        <v>76384</v>
      </c>
    </row>
    <row r="109" spans="1:11" ht="15.75">
      <c r="A109" s="27">
        <v>7</v>
      </c>
      <c r="B109" s="14" t="s">
        <v>71</v>
      </c>
      <c r="C109" s="16" t="s">
        <v>196</v>
      </c>
      <c r="D109" s="17">
        <v>318</v>
      </c>
      <c r="E109" s="16" t="s">
        <v>38</v>
      </c>
      <c r="F109" s="77">
        <v>40000</v>
      </c>
      <c r="G109" s="77">
        <v>24620</v>
      </c>
      <c r="H109" s="71">
        <f>ROUND(F109/26,0)</f>
        <v>1538</v>
      </c>
      <c r="I109" s="69">
        <f t="shared" si="32"/>
        <v>272</v>
      </c>
      <c r="J109" s="99">
        <f t="shared" si="30"/>
        <v>1810</v>
      </c>
      <c r="K109" s="106">
        <f t="shared" si="31"/>
        <v>23082</v>
      </c>
    </row>
    <row r="110" spans="1:11" ht="15.75">
      <c r="A110" s="27">
        <v>8</v>
      </c>
      <c r="B110" s="14" t="s">
        <v>71</v>
      </c>
      <c r="C110" s="16" t="s">
        <v>72</v>
      </c>
      <c r="D110" s="17">
        <v>197</v>
      </c>
      <c r="E110" s="16" t="s">
        <v>38</v>
      </c>
      <c r="F110" s="77">
        <v>90000</v>
      </c>
      <c r="G110" s="77">
        <v>20489</v>
      </c>
      <c r="H110" s="71">
        <v>976</v>
      </c>
      <c r="I110" s="69">
        <f t="shared" si="32"/>
        <v>226</v>
      </c>
      <c r="J110" s="99">
        <f t="shared" si="30"/>
        <v>1202</v>
      </c>
      <c r="K110" s="106">
        <f t="shared" si="31"/>
        <v>19513</v>
      </c>
    </row>
    <row r="111" spans="1:11" ht="15.75">
      <c r="A111" s="27">
        <v>9</v>
      </c>
      <c r="B111" s="14" t="s">
        <v>71</v>
      </c>
      <c r="C111" s="16" t="s">
        <v>172</v>
      </c>
      <c r="D111" s="17">
        <v>297</v>
      </c>
      <c r="E111" s="16" t="s">
        <v>38</v>
      </c>
      <c r="F111" s="77">
        <v>90000</v>
      </c>
      <c r="G111" s="77">
        <v>55380</v>
      </c>
      <c r="H111" s="71">
        <f>ROUND(F111/26,0)</f>
        <v>3462</v>
      </c>
      <c r="I111" s="69">
        <f t="shared" si="32"/>
        <v>611</v>
      </c>
      <c r="J111" s="99">
        <f t="shared" si="30"/>
        <v>4073</v>
      </c>
      <c r="K111" s="106">
        <f t="shared" si="31"/>
        <v>51918</v>
      </c>
    </row>
    <row r="112" spans="1:11" ht="15.75">
      <c r="A112" s="14">
        <v>11</v>
      </c>
      <c r="B112" s="14" t="s">
        <v>84</v>
      </c>
      <c r="C112" s="16" t="s">
        <v>220</v>
      </c>
      <c r="D112" s="52">
        <v>346</v>
      </c>
      <c r="E112" s="16" t="s">
        <v>78</v>
      </c>
      <c r="F112" s="85">
        <v>60000</v>
      </c>
      <c r="G112" s="77">
        <v>48331</v>
      </c>
      <c r="H112" s="71">
        <f t="shared" ref="H112" si="34">ROUND(F112/36,0)</f>
        <v>1667</v>
      </c>
      <c r="I112" s="69">
        <f t="shared" si="32"/>
        <v>534</v>
      </c>
      <c r="J112" s="99">
        <f>SUM(H112:I112)</f>
        <v>2201</v>
      </c>
      <c r="K112" s="106">
        <f t="shared" si="31"/>
        <v>46664</v>
      </c>
    </row>
    <row r="114" spans="1:11" ht="16.5">
      <c r="A114" s="14"/>
      <c r="B114" s="13" t="s">
        <v>4</v>
      </c>
      <c r="C114" s="20"/>
      <c r="D114" s="20"/>
      <c r="E114" s="20"/>
      <c r="F114" s="72">
        <f t="shared" ref="F114:K114" si="35">SUM(F103:F112)</f>
        <v>785000</v>
      </c>
      <c r="G114" s="72">
        <f t="shared" si="35"/>
        <v>454096</v>
      </c>
      <c r="H114" s="72">
        <f t="shared" si="35"/>
        <v>24397</v>
      </c>
      <c r="I114" s="72">
        <f t="shared" si="35"/>
        <v>5012</v>
      </c>
      <c r="J114" s="100">
        <f t="shared" si="35"/>
        <v>29409</v>
      </c>
      <c r="K114" s="100">
        <f t="shared" si="35"/>
        <v>429699</v>
      </c>
    </row>
    <row r="115" spans="1:11" ht="16.5">
      <c r="A115" s="34"/>
      <c r="B115" s="29"/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6.5">
      <c r="A116" s="34"/>
      <c r="B116" s="29" t="s">
        <v>79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1" ht="15.75">
      <c r="A117" s="14">
        <v>1</v>
      </c>
      <c r="B117" s="14" t="s">
        <v>79</v>
      </c>
      <c r="C117" s="16" t="s">
        <v>80</v>
      </c>
      <c r="D117" s="52">
        <v>191</v>
      </c>
      <c r="E117" s="16" t="s">
        <v>78</v>
      </c>
      <c r="F117" s="85">
        <v>100000</v>
      </c>
      <c r="G117" s="77">
        <v>58826</v>
      </c>
      <c r="H117" s="71">
        <f>ROUND(F117/34,0)</f>
        <v>2941</v>
      </c>
      <c r="I117" s="69">
        <f>ROUND(G117*13%*30/365,0)</f>
        <v>629</v>
      </c>
      <c r="J117" s="99">
        <f>SUM(H117:I117)</f>
        <v>3570</v>
      </c>
      <c r="K117" s="106">
        <f t="shared" ref="K117:K128" si="36">G117-H117</f>
        <v>55885</v>
      </c>
    </row>
    <row r="118" spans="1:11" ht="15.75">
      <c r="A118" s="14">
        <v>2</v>
      </c>
      <c r="B118" s="14" t="s">
        <v>79</v>
      </c>
      <c r="C118" s="16" t="s">
        <v>240</v>
      </c>
      <c r="D118" s="52">
        <v>361</v>
      </c>
      <c r="E118" s="16" t="s">
        <v>78</v>
      </c>
      <c r="F118" s="85">
        <v>100000</v>
      </c>
      <c r="G118" s="77">
        <v>82354</v>
      </c>
      <c r="H118" s="71">
        <f>ROUND(F118/34,0)</f>
        <v>2941</v>
      </c>
      <c r="I118" s="69">
        <f t="shared" ref="I118:I129" si="37">ROUND(G118*13%*30/365,0)</f>
        <v>880</v>
      </c>
      <c r="J118" s="99">
        <f t="shared" ref="J118:J128" si="38">SUM(H118:I118)</f>
        <v>3821</v>
      </c>
      <c r="K118" s="106">
        <f t="shared" si="36"/>
        <v>79413</v>
      </c>
    </row>
    <row r="119" spans="1:11" ht="15.75">
      <c r="A119" s="14">
        <v>3</v>
      </c>
      <c r="B119" s="14" t="s">
        <v>79</v>
      </c>
      <c r="C119" s="16" t="s">
        <v>104</v>
      </c>
      <c r="D119" s="52">
        <v>216</v>
      </c>
      <c r="E119" s="16" t="s">
        <v>78</v>
      </c>
      <c r="F119" s="85">
        <v>75000</v>
      </c>
      <c r="G119" s="77">
        <v>47921</v>
      </c>
      <c r="H119" s="71">
        <f>ROUND(F119/36,0)</f>
        <v>2083</v>
      </c>
      <c r="I119" s="69">
        <f t="shared" si="37"/>
        <v>512</v>
      </c>
      <c r="J119" s="99">
        <f t="shared" si="38"/>
        <v>2595</v>
      </c>
      <c r="K119" s="106">
        <f t="shared" si="36"/>
        <v>45838</v>
      </c>
    </row>
    <row r="120" spans="1:11" ht="15.75">
      <c r="A120" s="14">
        <v>4</v>
      </c>
      <c r="B120" s="14" t="s">
        <v>79</v>
      </c>
      <c r="C120" s="16" t="s">
        <v>124</v>
      </c>
      <c r="D120" s="52">
        <v>246</v>
      </c>
      <c r="E120" s="16" t="s">
        <v>78</v>
      </c>
      <c r="F120" s="85">
        <v>75000</v>
      </c>
      <c r="G120" s="77">
        <v>50004</v>
      </c>
      <c r="H120" s="71">
        <f>ROUND(F120/36,0)</f>
        <v>2083</v>
      </c>
      <c r="I120" s="69">
        <f t="shared" si="37"/>
        <v>534</v>
      </c>
      <c r="J120" s="99">
        <f t="shared" si="38"/>
        <v>2617</v>
      </c>
      <c r="K120" s="106">
        <f t="shared" si="36"/>
        <v>47921</v>
      </c>
    </row>
    <row r="121" spans="1:11" ht="15.75">
      <c r="A121" s="14">
        <v>5</v>
      </c>
      <c r="B121" s="14" t="s">
        <v>79</v>
      </c>
      <c r="C121" s="16" t="s">
        <v>135</v>
      </c>
      <c r="D121" s="52">
        <v>202</v>
      </c>
      <c r="E121" s="16" t="s">
        <v>78</v>
      </c>
      <c r="F121" s="85">
        <v>50000</v>
      </c>
      <c r="G121" s="70">
        <v>17500</v>
      </c>
      <c r="H121" s="71">
        <f>ROUND(F121/20,0)</f>
        <v>2500</v>
      </c>
      <c r="I121" s="69">
        <f t="shared" si="37"/>
        <v>187</v>
      </c>
      <c r="J121" s="99">
        <f t="shared" si="38"/>
        <v>2687</v>
      </c>
      <c r="K121" s="106">
        <f t="shared" si="36"/>
        <v>15000</v>
      </c>
    </row>
    <row r="122" spans="1:11" ht="15.75">
      <c r="A122" s="14">
        <v>6</v>
      </c>
      <c r="B122" s="14" t="s">
        <v>79</v>
      </c>
      <c r="C122" s="16" t="s">
        <v>257</v>
      </c>
      <c r="D122" s="52">
        <v>377</v>
      </c>
      <c r="E122" s="16" t="s">
        <v>78</v>
      </c>
      <c r="F122" s="85">
        <v>44000</v>
      </c>
      <c r="G122" s="70">
        <v>40334</v>
      </c>
      <c r="H122" s="71">
        <v>1222</v>
      </c>
      <c r="I122" s="69">
        <f t="shared" si="37"/>
        <v>431</v>
      </c>
      <c r="J122" s="99">
        <f t="shared" si="38"/>
        <v>1653</v>
      </c>
      <c r="K122" s="106">
        <f t="shared" si="36"/>
        <v>39112</v>
      </c>
    </row>
    <row r="123" spans="1:11" ht="15.75">
      <c r="A123" s="14">
        <v>7</v>
      </c>
      <c r="B123" s="14" t="s">
        <v>103</v>
      </c>
      <c r="C123" s="16" t="s">
        <v>107</v>
      </c>
      <c r="D123" s="52">
        <v>217</v>
      </c>
      <c r="E123" s="16" t="s">
        <v>78</v>
      </c>
      <c r="F123" s="85">
        <v>100000</v>
      </c>
      <c r="G123" s="77">
        <v>60347</v>
      </c>
      <c r="H123" s="71">
        <f>ROUND(F123/36,0)</f>
        <v>2778</v>
      </c>
      <c r="I123" s="69">
        <f t="shared" si="37"/>
        <v>645</v>
      </c>
      <c r="J123" s="99">
        <f t="shared" si="38"/>
        <v>3423</v>
      </c>
      <c r="K123" s="106">
        <f t="shared" si="36"/>
        <v>57569</v>
      </c>
    </row>
    <row r="124" spans="1:11" ht="15.75">
      <c r="A124" s="14">
        <v>8</v>
      </c>
      <c r="B124" s="14" t="s">
        <v>103</v>
      </c>
      <c r="C124" s="16" t="s">
        <v>105</v>
      </c>
      <c r="D124" s="52">
        <v>218</v>
      </c>
      <c r="E124" s="16" t="s">
        <v>78</v>
      </c>
      <c r="F124" s="85">
        <v>100000</v>
      </c>
      <c r="G124" s="77">
        <v>60347</v>
      </c>
      <c r="H124" s="71">
        <f t="shared" ref="H124:H128" si="39">ROUND(F124/36,0)</f>
        <v>2778</v>
      </c>
      <c r="I124" s="69">
        <f t="shared" si="37"/>
        <v>645</v>
      </c>
      <c r="J124" s="99">
        <f t="shared" si="38"/>
        <v>3423</v>
      </c>
      <c r="K124" s="106">
        <f t="shared" si="36"/>
        <v>57569</v>
      </c>
    </row>
    <row r="125" spans="1:11" ht="15.75">
      <c r="A125" s="14">
        <v>9</v>
      </c>
      <c r="B125" s="14" t="s">
        <v>224</v>
      </c>
      <c r="C125" s="16" t="s">
        <v>225</v>
      </c>
      <c r="D125" s="52">
        <v>351</v>
      </c>
      <c r="E125" s="16" t="s">
        <v>78</v>
      </c>
      <c r="F125" s="85">
        <v>140000</v>
      </c>
      <c r="G125" s="77">
        <v>112777</v>
      </c>
      <c r="H125" s="71">
        <f t="shared" si="39"/>
        <v>3889</v>
      </c>
      <c r="I125" s="69">
        <f t="shared" si="37"/>
        <v>1205</v>
      </c>
      <c r="J125" s="99">
        <f t="shared" si="38"/>
        <v>5094</v>
      </c>
      <c r="K125" s="106">
        <f t="shared" si="36"/>
        <v>108888</v>
      </c>
    </row>
    <row r="126" spans="1:11" ht="15.75">
      <c r="A126" s="14">
        <v>10</v>
      </c>
      <c r="B126" s="14" t="s">
        <v>132</v>
      </c>
      <c r="C126" s="16" t="s">
        <v>133</v>
      </c>
      <c r="D126" s="52">
        <v>250</v>
      </c>
      <c r="E126" s="16" t="s">
        <v>78</v>
      </c>
      <c r="F126" s="85">
        <v>125000</v>
      </c>
      <c r="G126" s="77">
        <v>83336</v>
      </c>
      <c r="H126" s="71">
        <f t="shared" si="39"/>
        <v>3472</v>
      </c>
      <c r="I126" s="69">
        <f t="shared" si="37"/>
        <v>890</v>
      </c>
      <c r="J126" s="99">
        <f t="shared" si="38"/>
        <v>4362</v>
      </c>
      <c r="K126" s="106">
        <f t="shared" si="36"/>
        <v>79864</v>
      </c>
    </row>
    <row r="127" spans="1:11" ht="15.75">
      <c r="A127" s="14">
        <v>11</v>
      </c>
      <c r="B127" s="14" t="s">
        <v>132</v>
      </c>
      <c r="C127" s="16" t="s">
        <v>139</v>
      </c>
      <c r="D127" s="52">
        <v>254</v>
      </c>
      <c r="E127" s="16" t="s">
        <v>78</v>
      </c>
      <c r="F127" s="85">
        <v>140000</v>
      </c>
      <c r="G127" s="77">
        <v>93332</v>
      </c>
      <c r="H127" s="71">
        <f t="shared" si="39"/>
        <v>3889</v>
      </c>
      <c r="I127" s="69">
        <f t="shared" si="37"/>
        <v>997</v>
      </c>
      <c r="J127" s="99">
        <f t="shared" si="38"/>
        <v>4886</v>
      </c>
      <c r="K127" s="106">
        <f t="shared" si="36"/>
        <v>89443</v>
      </c>
    </row>
    <row r="128" spans="1:11" ht="15.75">
      <c r="A128" s="14">
        <v>12</v>
      </c>
      <c r="B128" s="14" t="s">
        <v>266</v>
      </c>
      <c r="C128" s="16" t="s">
        <v>263</v>
      </c>
      <c r="D128" s="52">
        <v>387</v>
      </c>
      <c r="E128" s="16" t="s">
        <v>78</v>
      </c>
      <c r="F128" s="85">
        <v>85000</v>
      </c>
      <c r="G128" s="77">
        <v>80278</v>
      </c>
      <c r="H128" s="71">
        <f t="shared" si="39"/>
        <v>2361</v>
      </c>
      <c r="I128" s="69">
        <f t="shared" si="37"/>
        <v>858</v>
      </c>
      <c r="J128" s="99">
        <f t="shared" si="38"/>
        <v>3219</v>
      </c>
      <c r="K128" s="106">
        <f t="shared" si="36"/>
        <v>77917</v>
      </c>
    </row>
    <row r="129" spans="1:11" ht="15.75">
      <c r="A129" s="14">
        <v>13</v>
      </c>
      <c r="B129" s="14" t="s">
        <v>211</v>
      </c>
      <c r="C129" s="16" t="s">
        <v>85</v>
      </c>
      <c r="D129" s="52">
        <v>187</v>
      </c>
      <c r="E129" s="16" t="s">
        <v>78</v>
      </c>
      <c r="F129" s="85">
        <v>60000</v>
      </c>
      <c r="G129" s="77">
        <v>36662</v>
      </c>
      <c r="H129" s="71">
        <f>ROUND(F129/36,0)</f>
        <v>1667</v>
      </c>
      <c r="I129" s="69">
        <f t="shared" si="37"/>
        <v>392</v>
      </c>
      <c r="J129" s="99">
        <f>SUM(H129:I129)</f>
        <v>2059</v>
      </c>
      <c r="K129" s="106">
        <f>G129-H129</f>
        <v>34995</v>
      </c>
    </row>
    <row r="130" spans="1:11" ht="16.5">
      <c r="A130" s="14"/>
      <c r="B130" s="13" t="s">
        <v>4</v>
      </c>
      <c r="C130" s="20"/>
      <c r="D130" s="46"/>
      <c r="E130" s="20"/>
      <c r="F130" s="72">
        <f t="shared" ref="F130:K130" si="40">SUM(F117:F129)</f>
        <v>1194000</v>
      </c>
      <c r="G130" s="72">
        <f>SUM(G117:G129)</f>
        <v>824018</v>
      </c>
      <c r="H130" s="72">
        <f>SUM(H117:H129)</f>
        <v>34604</v>
      </c>
      <c r="I130" s="72">
        <f t="shared" si="40"/>
        <v>8805</v>
      </c>
      <c r="J130" s="72">
        <f t="shared" si="40"/>
        <v>43409</v>
      </c>
      <c r="K130" s="100">
        <f t="shared" si="40"/>
        <v>789414</v>
      </c>
    </row>
    <row r="131" spans="1:11" ht="16.5">
      <c r="A131" s="34"/>
      <c r="B131" s="29"/>
      <c r="C131" s="30"/>
      <c r="D131" s="48"/>
      <c r="E131" s="30"/>
      <c r="F131" s="74"/>
      <c r="G131" s="74"/>
      <c r="H131" s="74"/>
      <c r="I131" s="74"/>
      <c r="J131" s="74"/>
      <c r="K131" s="55"/>
    </row>
    <row r="132" spans="1:11" ht="16.5">
      <c r="A132" s="34"/>
      <c r="B132" s="29" t="s">
        <v>75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5.75">
      <c r="A133" s="14">
        <v>1</v>
      </c>
      <c r="B133" s="14" t="s">
        <v>76</v>
      </c>
      <c r="C133" s="16" t="s">
        <v>77</v>
      </c>
      <c r="D133" s="52">
        <v>190</v>
      </c>
      <c r="E133" s="16" t="s">
        <v>78</v>
      </c>
      <c r="F133" s="85">
        <v>90000</v>
      </c>
      <c r="G133" s="77">
        <v>55000</v>
      </c>
      <c r="H133" s="71">
        <f>ROUND(F133/36,0)</f>
        <v>2500</v>
      </c>
      <c r="I133" s="69">
        <f>ROUND(G133*13%*31/365,0)</f>
        <v>607</v>
      </c>
      <c r="J133" s="99">
        <f>SUM(H133:I133)</f>
        <v>3107</v>
      </c>
      <c r="K133" s="106">
        <f t="shared" ref="K133:K134" si="41">G133-H133</f>
        <v>52500</v>
      </c>
    </row>
    <row r="134" spans="1:11" ht="15.75">
      <c r="A134" s="14">
        <v>2</v>
      </c>
      <c r="B134" s="14" t="s">
        <v>76</v>
      </c>
      <c r="C134" s="16" t="s">
        <v>102</v>
      </c>
      <c r="D134" s="52">
        <v>215</v>
      </c>
      <c r="E134" s="16" t="s">
        <v>78</v>
      </c>
      <c r="F134" s="85">
        <v>75000</v>
      </c>
      <c r="G134" s="77">
        <v>47921</v>
      </c>
      <c r="H134" s="71">
        <f>ROUND(F134/36,0)</f>
        <v>2083</v>
      </c>
      <c r="I134" s="69">
        <f>ROUND(G134*13%*31/365,0)</f>
        <v>529</v>
      </c>
      <c r="J134" s="99">
        <f t="shared" ref="J134" si="42">SUM(H134:I134)</f>
        <v>2612</v>
      </c>
      <c r="K134" s="106">
        <f t="shared" si="41"/>
        <v>45838</v>
      </c>
    </row>
    <row r="135" spans="1:11" ht="16.5">
      <c r="A135" s="14"/>
      <c r="B135" s="13" t="s">
        <v>4</v>
      </c>
      <c r="C135" s="20"/>
      <c r="D135" s="46"/>
      <c r="E135" s="20"/>
      <c r="F135" s="72">
        <f t="shared" ref="F135:H135" si="43">SUM(F133:F134)</f>
        <v>165000</v>
      </c>
      <c r="G135" s="72">
        <f>SUM(G133:G134)</f>
        <v>102921</v>
      </c>
      <c r="H135" s="72">
        <f t="shared" si="43"/>
        <v>4583</v>
      </c>
      <c r="I135" s="72">
        <f>SUM(I133:I134)</f>
        <v>1136</v>
      </c>
      <c r="J135" s="100">
        <f>SUM(J133:J134)</f>
        <v>5719</v>
      </c>
      <c r="K135" s="100">
        <f>SUM(K133:K134)</f>
        <v>98338</v>
      </c>
    </row>
    <row r="136" spans="1:11" ht="16.5">
      <c r="A136" s="34"/>
      <c r="B136" s="29"/>
      <c r="C136" s="30"/>
      <c r="D136" s="48"/>
      <c r="E136" s="30"/>
      <c r="F136" s="74"/>
      <c r="G136" s="74"/>
      <c r="H136" s="74"/>
      <c r="I136" s="74"/>
      <c r="J136" s="74"/>
      <c r="K136" s="55"/>
    </row>
    <row r="137" spans="1:11" ht="16.5">
      <c r="A137" s="34"/>
      <c r="B137" s="29"/>
      <c r="C137" s="30"/>
      <c r="D137" s="48"/>
      <c r="E137" s="30"/>
      <c r="F137" s="74"/>
      <c r="G137" s="74"/>
      <c r="H137" s="74"/>
      <c r="I137" s="74"/>
      <c r="J137" s="74"/>
      <c r="K137" s="55"/>
    </row>
    <row r="138" spans="1:11" ht="16.5">
      <c r="A138" s="34"/>
      <c r="B138" s="29" t="s">
        <v>109</v>
      </c>
      <c r="C138" s="30"/>
      <c r="D138" s="48"/>
      <c r="E138" s="30"/>
      <c r="F138" s="86"/>
      <c r="G138" s="79"/>
      <c r="H138" s="74"/>
      <c r="I138" s="80"/>
      <c r="J138" s="74"/>
      <c r="K138" s="55"/>
    </row>
    <row r="139" spans="1:11" ht="15.75">
      <c r="A139" s="14">
        <v>1</v>
      </c>
      <c r="B139" s="14" t="s">
        <v>110</v>
      </c>
      <c r="C139" s="16" t="s">
        <v>111</v>
      </c>
      <c r="D139" s="52">
        <v>225</v>
      </c>
      <c r="E139" s="16" t="s">
        <v>78</v>
      </c>
      <c r="F139" s="85">
        <v>86000</v>
      </c>
      <c r="G139" s="77">
        <v>54943</v>
      </c>
      <c r="H139" s="71">
        <f t="shared" ref="H139:H153" si="44">ROUND(F139/36,0)</f>
        <v>2389</v>
      </c>
      <c r="I139" s="69">
        <f>ROUND(G139*13%*31/365,0)</f>
        <v>607</v>
      </c>
      <c r="J139" s="99">
        <f t="shared" ref="J139:J154" si="45">SUM(H139:I139)</f>
        <v>2996</v>
      </c>
      <c r="K139" s="106">
        <f t="shared" ref="K139:K154" si="46">G139-H139</f>
        <v>52554</v>
      </c>
    </row>
    <row r="140" spans="1:11" ht="15.75">
      <c r="A140" s="14">
        <v>2</v>
      </c>
      <c r="B140" s="14" t="s">
        <v>110</v>
      </c>
      <c r="C140" s="16" t="s">
        <v>112</v>
      </c>
      <c r="D140" s="52">
        <v>226</v>
      </c>
      <c r="E140" s="16" t="s">
        <v>78</v>
      </c>
      <c r="F140" s="85">
        <v>93000</v>
      </c>
      <c r="G140" s="77">
        <v>59421</v>
      </c>
      <c r="H140" s="71">
        <f t="shared" si="44"/>
        <v>2583</v>
      </c>
      <c r="I140" s="69">
        <f t="shared" ref="I140:I153" si="47">ROUND(G140*13%*31/365,0)</f>
        <v>656</v>
      </c>
      <c r="J140" s="99">
        <f t="shared" si="45"/>
        <v>3239</v>
      </c>
      <c r="K140" s="106">
        <f t="shared" si="46"/>
        <v>56838</v>
      </c>
    </row>
    <row r="141" spans="1:11" ht="15.75">
      <c r="A141" s="14">
        <v>3</v>
      </c>
      <c r="B141" s="14" t="s">
        <v>110</v>
      </c>
      <c r="C141" s="16" t="s">
        <v>113</v>
      </c>
      <c r="D141" s="52">
        <v>227</v>
      </c>
      <c r="E141" s="16" t="s">
        <v>78</v>
      </c>
      <c r="F141" s="85">
        <v>68000</v>
      </c>
      <c r="G141" s="77">
        <v>43443</v>
      </c>
      <c r="H141" s="71">
        <f t="shared" si="44"/>
        <v>1889</v>
      </c>
      <c r="I141" s="69">
        <f t="shared" si="47"/>
        <v>480</v>
      </c>
      <c r="J141" s="99">
        <f t="shared" si="45"/>
        <v>2369</v>
      </c>
      <c r="K141" s="106">
        <f t="shared" si="46"/>
        <v>41554</v>
      </c>
    </row>
    <row r="142" spans="1:11" ht="15.75">
      <c r="A142" s="14">
        <v>4</v>
      </c>
      <c r="B142" s="14" t="s">
        <v>110</v>
      </c>
      <c r="C142" s="16" t="s">
        <v>114</v>
      </c>
      <c r="D142" s="52">
        <v>228</v>
      </c>
      <c r="E142" s="16" t="s">
        <v>78</v>
      </c>
      <c r="F142" s="85">
        <v>55000</v>
      </c>
      <c r="G142" s="77">
        <v>12413</v>
      </c>
      <c r="H142" s="71">
        <v>689</v>
      </c>
      <c r="I142" s="69">
        <f t="shared" si="47"/>
        <v>137</v>
      </c>
      <c r="J142" s="99">
        <f t="shared" si="45"/>
        <v>826</v>
      </c>
      <c r="K142" s="106">
        <f t="shared" si="46"/>
        <v>11724</v>
      </c>
    </row>
    <row r="143" spans="1:11" ht="15.75">
      <c r="A143" s="14">
        <v>5</v>
      </c>
      <c r="B143" s="14" t="s">
        <v>110</v>
      </c>
      <c r="C143" s="16" t="s">
        <v>115</v>
      </c>
      <c r="D143" s="52">
        <v>229</v>
      </c>
      <c r="E143" s="16" t="s">
        <v>78</v>
      </c>
      <c r="F143" s="85">
        <v>141000</v>
      </c>
      <c r="G143" s="77">
        <v>90079</v>
      </c>
      <c r="H143" s="71">
        <f t="shared" si="44"/>
        <v>3917</v>
      </c>
      <c r="I143" s="69">
        <f t="shared" si="47"/>
        <v>995</v>
      </c>
      <c r="J143" s="99">
        <f t="shared" si="45"/>
        <v>4912</v>
      </c>
      <c r="K143" s="106">
        <f t="shared" si="46"/>
        <v>86162</v>
      </c>
    </row>
    <row r="144" spans="1:11" ht="15.75">
      <c r="A144" s="14">
        <v>6</v>
      </c>
      <c r="B144" s="14" t="s">
        <v>110</v>
      </c>
      <c r="C144" s="16" t="s">
        <v>116</v>
      </c>
      <c r="D144" s="52">
        <v>234</v>
      </c>
      <c r="E144" s="16" t="s">
        <v>78</v>
      </c>
      <c r="F144" s="85">
        <v>160000</v>
      </c>
      <c r="G144" s="77">
        <v>102228</v>
      </c>
      <c r="H144" s="71">
        <f t="shared" si="44"/>
        <v>4444</v>
      </c>
      <c r="I144" s="69">
        <f t="shared" si="47"/>
        <v>1129</v>
      </c>
      <c r="J144" s="99">
        <f t="shared" si="45"/>
        <v>5573</v>
      </c>
      <c r="K144" s="106">
        <f t="shared" si="46"/>
        <v>97784</v>
      </c>
    </row>
    <row r="145" spans="1:13" ht="15.75">
      <c r="A145" s="14">
        <v>7</v>
      </c>
      <c r="B145" s="14" t="s">
        <v>109</v>
      </c>
      <c r="C145" s="16" t="s">
        <v>165</v>
      </c>
      <c r="D145" s="52">
        <v>284</v>
      </c>
      <c r="E145" s="16" t="s">
        <v>78</v>
      </c>
      <c r="F145" s="85">
        <v>130000</v>
      </c>
      <c r="G145" s="77">
        <v>46892</v>
      </c>
      <c r="H145" s="71">
        <f>ROUND(F145/30,0)</f>
        <v>4333</v>
      </c>
      <c r="I145" s="69">
        <f t="shared" si="47"/>
        <v>518</v>
      </c>
      <c r="J145" s="99">
        <f t="shared" si="45"/>
        <v>4851</v>
      </c>
      <c r="K145" s="106">
        <f t="shared" si="46"/>
        <v>42559</v>
      </c>
    </row>
    <row r="146" spans="1:13" ht="15.75">
      <c r="A146" s="14">
        <v>8</v>
      </c>
      <c r="B146" s="14" t="s">
        <v>109</v>
      </c>
      <c r="C146" s="16" t="s">
        <v>213</v>
      </c>
      <c r="D146" s="52">
        <v>333</v>
      </c>
      <c r="E146" s="16" t="s">
        <v>78</v>
      </c>
      <c r="F146" s="85">
        <v>195000</v>
      </c>
      <c r="G146" s="77">
        <v>149120</v>
      </c>
      <c r="H146" s="71">
        <v>5735</v>
      </c>
      <c r="I146" s="69">
        <f t="shared" si="47"/>
        <v>1646</v>
      </c>
      <c r="J146" s="99">
        <f t="shared" si="45"/>
        <v>7381</v>
      </c>
      <c r="K146" s="106">
        <f t="shared" si="46"/>
        <v>143385</v>
      </c>
      <c r="M146" s="96"/>
    </row>
    <row r="147" spans="1:13" ht="15.75">
      <c r="A147" s="14">
        <v>9</v>
      </c>
      <c r="B147" s="14" t="s">
        <v>109</v>
      </c>
      <c r="C147" s="16" t="s">
        <v>175</v>
      </c>
      <c r="D147" s="52">
        <v>300</v>
      </c>
      <c r="E147" s="16" t="s">
        <v>78</v>
      </c>
      <c r="F147" s="85">
        <v>95000</v>
      </c>
      <c r="G147" s="77">
        <v>68610</v>
      </c>
      <c r="H147" s="71">
        <f t="shared" si="44"/>
        <v>2639</v>
      </c>
      <c r="I147" s="69">
        <f t="shared" si="47"/>
        <v>758</v>
      </c>
      <c r="J147" s="99">
        <f t="shared" si="45"/>
        <v>3397</v>
      </c>
      <c r="K147" s="106">
        <f t="shared" si="46"/>
        <v>65971</v>
      </c>
      <c r="M147" s="96"/>
    </row>
    <row r="148" spans="1:13" ht="15.75">
      <c r="A148" s="14">
        <v>10</v>
      </c>
      <c r="B148" s="14" t="s">
        <v>169</v>
      </c>
      <c r="C148" s="16" t="s">
        <v>170</v>
      </c>
      <c r="D148" s="52">
        <v>294</v>
      </c>
      <c r="E148" s="16" t="s">
        <v>78</v>
      </c>
      <c r="F148" s="85">
        <v>55000</v>
      </c>
      <c r="G148" s="77">
        <v>39720</v>
      </c>
      <c r="H148" s="71">
        <f t="shared" si="44"/>
        <v>1528</v>
      </c>
      <c r="I148" s="69">
        <f t="shared" si="47"/>
        <v>439</v>
      </c>
      <c r="J148" s="99">
        <f t="shared" si="45"/>
        <v>1967</v>
      </c>
      <c r="K148" s="106">
        <f t="shared" si="46"/>
        <v>38192</v>
      </c>
    </row>
    <row r="149" spans="1:13" ht="15.75">
      <c r="A149" s="14">
        <v>11</v>
      </c>
      <c r="B149" s="14" t="s">
        <v>169</v>
      </c>
      <c r="C149" s="16" t="s">
        <v>209</v>
      </c>
      <c r="D149" s="52">
        <v>327</v>
      </c>
      <c r="E149" s="16" t="s">
        <v>78</v>
      </c>
      <c r="F149" s="85">
        <v>90000</v>
      </c>
      <c r="G149" s="77">
        <v>67500</v>
      </c>
      <c r="H149" s="71">
        <f t="shared" si="44"/>
        <v>2500</v>
      </c>
      <c r="I149" s="69">
        <f t="shared" si="47"/>
        <v>745</v>
      </c>
      <c r="J149" s="99">
        <f t="shared" si="45"/>
        <v>3245</v>
      </c>
      <c r="K149" s="106">
        <f t="shared" si="46"/>
        <v>65000</v>
      </c>
    </row>
    <row r="150" spans="1:13" ht="15.75">
      <c r="A150" s="14">
        <v>12</v>
      </c>
      <c r="B150" s="14" t="s">
        <v>169</v>
      </c>
      <c r="C150" s="16" t="s">
        <v>208</v>
      </c>
      <c r="D150" s="52">
        <v>326</v>
      </c>
      <c r="E150" s="16" t="s">
        <v>78</v>
      </c>
      <c r="F150" s="85">
        <v>135000</v>
      </c>
      <c r="G150" s="77">
        <v>101250</v>
      </c>
      <c r="H150" s="71">
        <f t="shared" si="44"/>
        <v>3750</v>
      </c>
      <c r="I150" s="69">
        <f t="shared" si="47"/>
        <v>1118</v>
      </c>
      <c r="J150" s="99">
        <f t="shared" si="45"/>
        <v>4868</v>
      </c>
      <c r="K150" s="106">
        <f t="shared" si="46"/>
        <v>97500</v>
      </c>
    </row>
    <row r="151" spans="1:13" ht="15.75">
      <c r="A151" s="14">
        <v>13</v>
      </c>
      <c r="B151" s="14" t="s">
        <v>169</v>
      </c>
      <c r="C151" s="16" t="s">
        <v>171</v>
      </c>
      <c r="D151" s="52">
        <v>295</v>
      </c>
      <c r="E151" s="16" t="s">
        <v>78</v>
      </c>
      <c r="F151" s="85">
        <v>80000</v>
      </c>
      <c r="G151" s="77">
        <v>57780</v>
      </c>
      <c r="H151" s="71">
        <f t="shared" si="44"/>
        <v>2222</v>
      </c>
      <c r="I151" s="69">
        <f t="shared" si="47"/>
        <v>638</v>
      </c>
      <c r="J151" s="99">
        <f t="shared" si="45"/>
        <v>2860</v>
      </c>
      <c r="K151" s="106">
        <f t="shared" si="46"/>
        <v>55558</v>
      </c>
    </row>
    <row r="152" spans="1:13" ht="15.75">
      <c r="A152" s="14">
        <v>14</v>
      </c>
      <c r="B152" s="14" t="s">
        <v>273</v>
      </c>
      <c r="C152" s="16" t="s">
        <v>274</v>
      </c>
      <c r="D152" s="52">
        <v>393</v>
      </c>
      <c r="E152" s="16" t="s">
        <v>78</v>
      </c>
      <c r="F152" s="85">
        <v>80000</v>
      </c>
      <c r="G152" s="77">
        <v>77778</v>
      </c>
      <c r="H152" s="71">
        <f t="shared" si="44"/>
        <v>2222</v>
      </c>
      <c r="I152" s="69">
        <f t="shared" si="47"/>
        <v>859</v>
      </c>
      <c r="J152" s="99">
        <f t="shared" si="45"/>
        <v>3081</v>
      </c>
      <c r="K152" s="106">
        <f t="shared" si="46"/>
        <v>75556</v>
      </c>
    </row>
    <row r="153" spans="1:13" ht="15.75">
      <c r="A153" s="14">
        <v>15</v>
      </c>
      <c r="B153" s="14" t="s">
        <v>273</v>
      </c>
      <c r="C153" s="16" t="s">
        <v>275</v>
      </c>
      <c r="D153" s="52">
        <v>394</v>
      </c>
      <c r="E153" s="16" t="s">
        <v>78</v>
      </c>
      <c r="F153" s="85">
        <v>89000</v>
      </c>
      <c r="G153" s="77">
        <v>86528</v>
      </c>
      <c r="H153" s="71">
        <f t="shared" si="44"/>
        <v>2472</v>
      </c>
      <c r="I153" s="69">
        <f t="shared" si="47"/>
        <v>955</v>
      </c>
      <c r="J153" s="99">
        <f t="shared" si="45"/>
        <v>3427</v>
      </c>
      <c r="K153" s="106">
        <f t="shared" si="46"/>
        <v>84056</v>
      </c>
    </row>
    <row r="154" spans="1:13" ht="15.75">
      <c r="A154" s="14">
        <v>16</v>
      </c>
      <c r="B154" s="57" t="s">
        <v>109</v>
      </c>
      <c r="C154" s="58" t="s">
        <v>272</v>
      </c>
      <c r="D154" s="64">
        <v>14</v>
      </c>
      <c r="E154" s="58" t="s">
        <v>39</v>
      </c>
      <c r="F154" s="89">
        <v>42000</v>
      </c>
      <c r="G154" s="82">
        <v>33831</v>
      </c>
      <c r="H154" s="83">
        <v>1167</v>
      </c>
      <c r="I154" s="69">
        <f>ROUND(G154*11.5%*31/365,0)</f>
        <v>330</v>
      </c>
      <c r="J154" s="99">
        <f t="shared" si="45"/>
        <v>1497</v>
      </c>
      <c r="K154" s="106">
        <f t="shared" si="46"/>
        <v>32664</v>
      </c>
    </row>
    <row r="155" spans="1:13" ht="16.5">
      <c r="A155" s="34"/>
      <c r="B155" s="13" t="s">
        <v>4</v>
      </c>
      <c r="C155" s="20"/>
      <c r="D155" s="20"/>
      <c r="E155" s="20"/>
      <c r="F155" s="72">
        <f t="shared" ref="F155:K155" si="48">SUM(F139:F154)</f>
        <v>1594000</v>
      </c>
      <c r="G155" s="72">
        <f t="shared" si="48"/>
        <v>1091536</v>
      </c>
      <c r="H155" s="72">
        <f t="shared" si="48"/>
        <v>44479</v>
      </c>
      <c r="I155" s="72">
        <f t="shared" si="48"/>
        <v>12010</v>
      </c>
      <c r="J155" s="100">
        <f t="shared" si="48"/>
        <v>56489</v>
      </c>
      <c r="K155" s="100">
        <f t="shared" si="48"/>
        <v>1047057</v>
      </c>
    </row>
    <row r="156" spans="1:13" ht="16.5">
      <c r="A156" s="34"/>
      <c r="B156" s="29"/>
      <c r="C156" s="30"/>
      <c r="D156" s="30"/>
      <c r="E156" s="30"/>
      <c r="F156" s="74"/>
      <c r="G156" s="74"/>
      <c r="H156" s="74"/>
      <c r="I156" s="74"/>
      <c r="J156" s="74"/>
      <c r="K156" s="55"/>
    </row>
    <row r="157" spans="1:13" ht="16.5">
      <c r="A157" s="34"/>
      <c r="B157" s="29"/>
      <c r="C157" s="30"/>
      <c r="D157" s="30"/>
      <c r="E157" s="30"/>
      <c r="F157" s="74"/>
      <c r="G157" s="79"/>
      <c r="H157" s="74"/>
      <c r="I157" s="80"/>
      <c r="J157" s="74"/>
      <c r="K157" s="55"/>
    </row>
    <row r="158" spans="1:13" ht="16.5">
      <c r="A158" s="14"/>
      <c r="B158" s="29" t="s">
        <v>125</v>
      </c>
      <c r="C158" s="30"/>
      <c r="D158" s="30"/>
      <c r="E158" s="30"/>
      <c r="F158" s="78"/>
      <c r="G158" s="79"/>
      <c r="H158" s="74"/>
      <c r="I158" s="80"/>
      <c r="J158" s="74"/>
      <c r="K158" s="55"/>
    </row>
    <row r="159" spans="1:13" ht="15.75">
      <c r="A159" s="14">
        <v>1</v>
      </c>
      <c r="B159" s="14" t="s">
        <v>126</v>
      </c>
      <c r="C159" s="16" t="s">
        <v>127</v>
      </c>
      <c r="D159" s="17">
        <v>247</v>
      </c>
      <c r="E159" s="16" t="s">
        <v>78</v>
      </c>
      <c r="F159" s="70">
        <v>100000</v>
      </c>
      <c r="G159" s="70">
        <v>66664</v>
      </c>
      <c r="H159" s="71">
        <f t="shared" ref="H159" si="49">ROUND(F159/36,0)</f>
        <v>2778</v>
      </c>
      <c r="I159" s="69">
        <f>ROUND(G159*13%*31/365,0)</f>
        <v>736</v>
      </c>
      <c r="J159" s="102">
        <f t="shared" ref="J159" si="50">SUM(H159:I159)</f>
        <v>3514</v>
      </c>
      <c r="K159" s="106">
        <f t="shared" ref="K159:K167" si="51">G159-H159</f>
        <v>63886</v>
      </c>
    </row>
    <row r="160" spans="1:13" ht="15.75">
      <c r="A160" s="14">
        <v>2</v>
      </c>
      <c r="B160" s="14" t="s">
        <v>137</v>
      </c>
      <c r="C160" s="16" t="s">
        <v>138</v>
      </c>
      <c r="D160" s="17">
        <v>253</v>
      </c>
      <c r="E160" s="16" t="s">
        <v>78</v>
      </c>
      <c r="F160" s="70">
        <v>100000</v>
      </c>
      <c r="G160" s="70">
        <v>66664</v>
      </c>
      <c r="H160" s="71">
        <f>ROUND(F160/36,0)</f>
        <v>2778</v>
      </c>
      <c r="I160" s="69">
        <f t="shared" ref="I160:I167" si="52">ROUND(G160*13%*31/365,0)</f>
        <v>736</v>
      </c>
      <c r="J160" s="102">
        <f>SUM(H160:I160)</f>
        <v>3514</v>
      </c>
      <c r="K160" s="106">
        <f t="shared" si="51"/>
        <v>63886</v>
      </c>
    </row>
    <row r="161" spans="1:11" ht="15.75">
      <c r="A161" s="14">
        <v>3</v>
      </c>
      <c r="B161" s="14" t="s">
        <v>137</v>
      </c>
      <c r="C161" s="16" t="s">
        <v>207</v>
      </c>
      <c r="D161" s="17">
        <v>325</v>
      </c>
      <c r="E161" s="16" t="s">
        <v>78</v>
      </c>
      <c r="F161" s="70">
        <v>50000</v>
      </c>
      <c r="G161" s="70">
        <v>31253</v>
      </c>
      <c r="H161" s="71">
        <f>ROUND(F161/24,0)</f>
        <v>2083</v>
      </c>
      <c r="I161" s="69">
        <f t="shared" si="52"/>
        <v>345</v>
      </c>
      <c r="J161" s="102">
        <f>SUM(H161:I161)</f>
        <v>2428</v>
      </c>
      <c r="K161" s="106">
        <f t="shared" si="51"/>
        <v>29170</v>
      </c>
    </row>
    <row r="162" spans="1:11" ht="15.75">
      <c r="A162" s="14">
        <v>4</v>
      </c>
      <c r="B162" s="14" t="s">
        <v>137</v>
      </c>
      <c r="C162" s="16" t="s">
        <v>230</v>
      </c>
      <c r="D162" s="17">
        <v>355</v>
      </c>
      <c r="E162" s="16" t="s">
        <v>78</v>
      </c>
      <c r="F162" s="70">
        <v>50000</v>
      </c>
      <c r="G162" s="70">
        <v>40277</v>
      </c>
      <c r="H162" s="71">
        <f>ROUND(F162/36,0)</f>
        <v>1389</v>
      </c>
      <c r="I162" s="69">
        <f t="shared" si="52"/>
        <v>445</v>
      </c>
      <c r="J162" s="102">
        <f>SUM(H162:I162)</f>
        <v>1834</v>
      </c>
      <c r="K162" s="106">
        <f t="shared" si="51"/>
        <v>38888</v>
      </c>
    </row>
    <row r="163" spans="1:11" ht="16.5">
      <c r="A163" s="14">
        <v>5</v>
      </c>
      <c r="B163" s="14" t="s">
        <v>151</v>
      </c>
      <c r="C163" s="16" t="s">
        <v>152</v>
      </c>
      <c r="D163" s="22">
        <v>272</v>
      </c>
      <c r="E163" s="22" t="s">
        <v>78</v>
      </c>
      <c r="F163" s="85">
        <v>100000</v>
      </c>
      <c r="G163" s="77">
        <v>60719</v>
      </c>
      <c r="H163" s="71">
        <f>ROUND(F163/28,0)</f>
        <v>3571</v>
      </c>
      <c r="I163" s="69">
        <f t="shared" si="52"/>
        <v>670</v>
      </c>
      <c r="J163" s="99">
        <f>SUM(H163:I163)</f>
        <v>4241</v>
      </c>
      <c r="K163" s="106">
        <f t="shared" si="51"/>
        <v>57148</v>
      </c>
    </row>
    <row r="164" spans="1:11" ht="16.5">
      <c r="A164" s="14">
        <v>6</v>
      </c>
      <c r="B164" s="14" t="s">
        <v>151</v>
      </c>
      <c r="C164" s="16" t="s">
        <v>176</v>
      </c>
      <c r="D164" s="22">
        <v>301</v>
      </c>
      <c r="E164" s="22" t="s">
        <v>78</v>
      </c>
      <c r="F164" s="85">
        <v>80000</v>
      </c>
      <c r="G164" s="77">
        <v>7270</v>
      </c>
      <c r="H164" s="71">
        <f>ROUND(F164/11,0)</f>
        <v>7273</v>
      </c>
      <c r="I164" s="69">
        <f t="shared" si="52"/>
        <v>80</v>
      </c>
      <c r="J164" s="99">
        <f t="shared" ref="J164:J166" si="53">SUM(H164:I164)</f>
        <v>7353</v>
      </c>
      <c r="K164" s="106">
        <f t="shared" si="51"/>
        <v>-3</v>
      </c>
    </row>
    <row r="165" spans="1:11" ht="16.5">
      <c r="A165" s="14">
        <v>7</v>
      </c>
      <c r="B165" s="14" t="s">
        <v>151</v>
      </c>
      <c r="C165" s="16" t="s">
        <v>177</v>
      </c>
      <c r="D165" s="22">
        <v>302</v>
      </c>
      <c r="E165" s="22" t="s">
        <v>78</v>
      </c>
      <c r="F165" s="85">
        <v>90000</v>
      </c>
      <c r="G165" s="77">
        <v>65000</v>
      </c>
      <c r="H165" s="71">
        <f>ROUND(F165/36,0)</f>
        <v>2500</v>
      </c>
      <c r="I165" s="69">
        <f t="shared" si="52"/>
        <v>718</v>
      </c>
      <c r="J165" s="99">
        <f t="shared" si="53"/>
        <v>3218</v>
      </c>
      <c r="K165" s="106">
        <f t="shared" si="51"/>
        <v>62500</v>
      </c>
    </row>
    <row r="166" spans="1:11" ht="16.5">
      <c r="A166" s="14">
        <v>8</v>
      </c>
      <c r="B166" s="14" t="s">
        <v>151</v>
      </c>
      <c r="C166" s="16" t="s">
        <v>178</v>
      </c>
      <c r="D166" s="22">
        <v>303</v>
      </c>
      <c r="E166" s="22" t="s">
        <v>78</v>
      </c>
      <c r="F166" s="85">
        <v>100000</v>
      </c>
      <c r="G166" s="77">
        <v>72220</v>
      </c>
      <c r="H166" s="71">
        <f>ROUND(F166/36,0)</f>
        <v>2778</v>
      </c>
      <c r="I166" s="69">
        <f t="shared" si="52"/>
        <v>797</v>
      </c>
      <c r="J166" s="99">
        <f t="shared" si="53"/>
        <v>3575</v>
      </c>
      <c r="K166" s="106">
        <f t="shared" si="51"/>
        <v>69442</v>
      </c>
    </row>
    <row r="167" spans="1:11" ht="15.75">
      <c r="A167" s="14">
        <v>9</v>
      </c>
      <c r="B167" s="14" t="s">
        <v>134</v>
      </c>
      <c r="C167" s="16" t="s">
        <v>245</v>
      </c>
      <c r="D167" s="52">
        <v>364</v>
      </c>
      <c r="E167" s="16" t="s">
        <v>78</v>
      </c>
      <c r="F167" s="85">
        <v>100000</v>
      </c>
      <c r="G167" s="70">
        <v>86110</v>
      </c>
      <c r="H167" s="71">
        <f>ROUND(F167/36,0)</f>
        <v>2778</v>
      </c>
      <c r="I167" s="69">
        <f t="shared" si="52"/>
        <v>951</v>
      </c>
      <c r="J167" s="102">
        <f>SUM(H167:I167)</f>
        <v>3729</v>
      </c>
      <c r="K167" s="106">
        <f t="shared" si="51"/>
        <v>83332</v>
      </c>
    </row>
    <row r="168" spans="1:11" ht="16.5">
      <c r="A168" s="34"/>
      <c r="B168" s="13" t="s">
        <v>4</v>
      </c>
      <c r="C168" s="20"/>
      <c r="D168" s="20"/>
      <c r="E168" s="20"/>
      <c r="F168" s="88">
        <f t="shared" ref="F168" si="54">SUM(F159:F167)</f>
        <v>770000</v>
      </c>
      <c r="G168" s="88">
        <f>SUM(G159:G167)</f>
        <v>496177</v>
      </c>
      <c r="H168" s="88">
        <f>SUM(H159:H167)</f>
        <v>27928</v>
      </c>
      <c r="I168" s="72">
        <f>SUM(I159:I167)</f>
        <v>5478</v>
      </c>
      <c r="J168" s="88">
        <f>SUM(J159:J167)</f>
        <v>33406</v>
      </c>
      <c r="K168" s="88">
        <f>SUM(K159:K167)</f>
        <v>468249</v>
      </c>
    </row>
    <row r="169" spans="1:11" ht="16.5">
      <c r="A169" s="34"/>
      <c r="B169" s="29"/>
      <c r="C169" s="30"/>
      <c r="D169" s="30"/>
      <c r="E169" s="30"/>
      <c r="F169" s="78"/>
      <c r="G169" s="79"/>
      <c r="H169" s="74"/>
      <c r="I169" s="80"/>
      <c r="J169" s="74"/>
      <c r="K169" s="55"/>
    </row>
    <row r="170" spans="1:11" ht="16.5">
      <c r="A170" s="34"/>
      <c r="B170" s="29" t="s">
        <v>148</v>
      </c>
      <c r="C170" s="30"/>
      <c r="D170" s="48"/>
      <c r="E170" s="30"/>
      <c r="F170" s="86"/>
      <c r="G170" s="79"/>
      <c r="H170" s="74"/>
      <c r="I170" s="80"/>
      <c r="J170" s="74"/>
      <c r="K170" s="55"/>
    </row>
    <row r="171" spans="1:11" ht="15.75">
      <c r="A171" s="14">
        <v>1</v>
      </c>
      <c r="B171" s="14" t="s">
        <v>148</v>
      </c>
      <c r="C171" s="16" t="s">
        <v>205</v>
      </c>
      <c r="D171" s="52">
        <v>323</v>
      </c>
      <c r="E171" s="16" t="s">
        <v>78</v>
      </c>
      <c r="F171" s="85">
        <v>100000</v>
      </c>
      <c r="G171" s="77">
        <v>74998</v>
      </c>
      <c r="H171" s="71">
        <f>ROUND(F171/36,0)</f>
        <v>2778</v>
      </c>
      <c r="I171" s="69">
        <f>ROUND(G171*13%*30/365,0)</f>
        <v>801</v>
      </c>
      <c r="J171" s="99">
        <f t="shared" ref="J171:J176" si="55">SUM(H171:I171)</f>
        <v>3579</v>
      </c>
      <c r="K171" s="106">
        <f t="shared" ref="K171:K177" si="56">G171-H171</f>
        <v>72220</v>
      </c>
    </row>
    <row r="172" spans="1:11" ht="15.75">
      <c r="A172" s="14">
        <v>2</v>
      </c>
      <c r="B172" s="14" t="s">
        <v>148</v>
      </c>
      <c r="C172" s="16" t="s">
        <v>241</v>
      </c>
      <c r="D172" s="52">
        <v>363</v>
      </c>
      <c r="E172" s="16" t="s">
        <v>78</v>
      </c>
      <c r="F172" s="85">
        <v>40000</v>
      </c>
      <c r="G172" s="77">
        <v>33334</v>
      </c>
      <c r="H172" s="71">
        <f>ROUND(F172/36,0)</f>
        <v>1111</v>
      </c>
      <c r="I172" s="69">
        <f t="shared" ref="I172:I176" si="57">ROUND(G172*13%*30/365,0)</f>
        <v>356</v>
      </c>
      <c r="J172" s="99">
        <f t="shared" si="55"/>
        <v>1467</v>
      </c>
      <c r="K172" s="106">
        <f t="shared" si="56"/>
        <v>32223</v>
      </c>
    </row>
    <row r="173" spans="1:11" ht="15.75">
      <c r="A173" s="14">
        <v>3</v>
      </c>
      <c r="B173" s="14" t="s">
        <v>148</v>
      </c>
      <c r="C173" s="16" t="s">
        <v>210</v>
      </c>
      <c r="D173" s="52">
        <v>322</v>
      </c>
      <c r="E173" s="16" t="s">
        <v>78</v>
      </c>
      <c r="F173" s="85">
        <v>150000</v>
      </c>
      <c r="G173" s="77">
        <v>88638</v>
      </c>
      <c r="H173" s="71">
        <f>ROUND(F173/22,0)</f>
        <v>6818</v>
      </c>
      <c r="I173" s="69">
        <f t="shared" si="57"/>
        <v>947</v>
      </c>
      <c r="J173" s="99">
        <f t="shared" si="55"/>
        <v>7765</v>
      </c>
      <c r="K173" s="106">
        <f t="shared" si="56"/>
        <v>81820</v>
      </c>
    </row>
    <row r="174" spans="1:11" ht="15.75">
      <c r="A174" s="14">
        <v>4</v>
      </c>
      <c r="B174" s="14" t="s">
        <v>215</v>
      </c>
      <c r="C174" s="16" t="s">
        <v>216</v>
      </c>
      <c r="D174" s="52">
        <v>342</v>
      </c>
      <c r="E174" s="16" t="s">
        <v>78</v>
      </c>
      <c r="F174" s="85">
        <v>80000</v>
      </c>
      <c r="G174" s="77">
        <v>62224</v>
      </c>
      <c r="H174" s="71">
        <v>2222</v>
      </c>
      <c r="I174" s="69">
        <f t="shared" si="57"/>
        <v>665</v>
      </c>
      <c r="J174" s="99">
        <f t="shared" si="55"/>
        <v>2887</v>
      </c>
      <c r="K174" s="106">
        <f t="shared" si="56"/>
        <v>60002</v>
      </c>
    </row>
    <row r="175" spans="1:11" ht="15.75">
      <c r="A175" s="14">
        <v>5</v>
      </c>
      <c r="B175" s="14" t="s">
        <v>149</v>
      </c>
      <c r="C175" s="16" t="s">
        <v>150</v>
      </c>
      <c r="D175" s="52">
        <v>266</v>
      </c>
      <c r="E175" s="16" t="s">
        <v>78</v>
      </c>
      <c r="F175" s="85">
        <v>155000</v>
      </c>
      <c r="G175" s="77">
        <v>107634</v>
      </c>
      <c r="H175" s="71">
        <f t="shared" ref="H175:H177" si="58">ROUND(F175/36,0)</f>
        <v>4306</v>
      </c>
      <c r="I175" s="69">
        <f t="shared" si="57"/>
        <v>1150</v>
      </c>
      <c r="J175" s="99">
        <f t="shared" si="55"/>
        <v>5456</v>
      </c>
      <c r="K175" s="106">
        <f t="shared" si="56"/>
        <v>103328</v>
      </c>
    </row>
    <row r="176" spans="1:11" ht="15.75">
      <c r="A176" s="14">
        <v>6</v>
      </c>
      <c r="B176" s="14" t="s">
        <v>149</v>
      </c>
      <c r="C176" s="16" t="s">
        <v>229</v>
      </c>
      <c r="D176" s="52">
        <v>354</v>
      </c>
      <c r="E176" s="16" t="s">
        <v>78</v>
      </c>
      <c r="F176" s="85">
        <v>60000</v>
      </c>
      <c r="G176" s="77">
        <v>39000</v>
      </c>
      <c r="H176" s="71">
        <f>ROUND(F176/20,0)</f>
        <v>3000</v>
      </c>
      <c r="I176" s="69">
        <f t="shared" si="57"/>
        <v>417</v>
      </c>
      <c r="J176" s="99">
        <f t="shared" si="55"/>
        <v>3417</v>
      </c>
      <c r="K176" s="106">
        <f t="shared" si="56"/>
        <v>36000</v>
      </c>
    </row>
    <row r="177" spans="1:11" ht="15.75">
      <c r="A177" s="14">
        <v>7</v>
      </c>
      <c r="B177" s="57" t="s">
        <v>149</v>
      </c>
      <c r="C177" s="58" t="s">
        <v>271</v>
      </c>
      <c r="D177" s="64">
        <v>11</v>
      </c>
      <c r="E177" s="58" t="s">
        <v>39</v>
      </c>
      <c r="F177" s="89">
        <v>40600</v>
      </c>
      <c r="G177" s="82">
        <v>28192</v>
      </c>
      <c r="H177" s="83">
        <f t="shared" si="58"/>
        <v>1128</v>
      </c>
      <c r="I177" s="84">
        <f>ROUND(G177*11.5%*31/365,0)</f>
        <v>275</v>
      </c>
      <c r="J177" s="101">
        <f>SUM(H177:I177)</f>
        <v>1403</v>
      </c>
      <c r="K177" s="106">
        <f t="shared" si="56"/>
        <v>27064</v>
      </c>
    </row>
    <row r="178" spans="1:11" ht="15.75">
      <c r="A178" s="34"/>
      <c r="B178" s="57"/>
      <c r="C178" s="58"/>
      <c r="D178" s="64"/>
      <c r="E178" s="58"/>
      <c r="F178" s="89"/>
      <c r="G178" s="82"/>
      <c r="H178" s="83"/>
      <c r="I178" s="69"/>
      <c r="J178" s="101"/>
      <c r="K178" s="106"/>
    </row>
    <row r="179" spans="1:11" ht="16.5">
      <c r="A179" s="34"/>
      <c r="B179" s="13" t="s">
        <v>4</v>
      </c>
      <c r="C179" s="20"/>
      <c r="D179" s="46"/>
      <c r="E179" s="20"/>
      <c r="F179" s="72">
        <f t="shared" ref="F179:K179" si="59">SUM(F171:F177)</f>
        <v>625600</v>
      </c>
      <c r="G179" s="72">
        <f t="shared" si="59"/>
        <v>434020</v>
      </c>
      <c r="H179" s="72">
        <f t="shared" si="59"/>
        <v>21363</v>
      </c>
      <c r="I179" s="72">
        <f t="shared" si="59"/>
        <v>4611</v>
      </c>
      <c r="J179" s="100">
        <f t="shared" si="59"/>
        <v>25974</v>
      </c>
      <c r="K179" s="72">
        <f t="shared" si="59"/>
        <v>412657</v>
      </c>
    </row>
    <row r="180" spans="1:11" ht="16.5">
      <c r="A180" s="34"/>
      <c r="B180" s="29"/>
      <c r="C180" s="30"/>
      <c r="D180" s="32"/>
      <c r="E180" s="32"/>
      <c r="F180" s="74"/>
      <c r="G180" s="74"/>
      <c r="H180" s="74"/>
      <c r="I180" s="74"/>
      <c r="J180" s="74"/>
      <c r="K180" s="100"/>
    </row>
    <row r="181" spans="1:11" ht="16.5">
      <c r="A181" s="34"/>
      <c r="B181" s="29" t="s">
        <v>162</v>
      </c>
      <c r="C181" s="30"/>
      <c r="D181" s="30"/>
      <c r="E181" s="30"/>
      <c r="F181" s="78"/>
      <c r="G181" s="79"/>
      <c r="H181" s="74"/>
      <c r="I181" s="80"/>
      <c r="J181" s="74"/>
      <c r="K181" s="55"/>
    </row>
    <row r="182" spans="1:11" ht="16.5">
      <c r="A182" s="14">
        <v>1</v>
      </c>
      <c r="B182" s="67" t="s">
        <v>163</v>
      </c>
      <c r="C182" s="16" t="s">
        <v>164</v>
      </c>
      <c r="D182" s="22">
        <v>282</v>
      </c>
      <c r="E182" s="22" t="s">
        <v>78</v>
      </c>
      <c r="F182" s="85">
        <v>100000</v>
      </c>
      <c r="G182" s="77">
        <v>72220</v>
      </c>
      <c r="H182" s="71">
        <f>ROUND(F182/36,0)</f>
        <v>2778</v>
      </c>
      <c r="I182" s="69">
        <f>ROUND(G182*13%*31/365,0)</f>
        <v>797</v>
      </c>
      <c r="J182" s="104">
        <f>SUM(H182:I182)</f>
        <v>3575</v>
      </c>
      <c r="K182" s="106">
        <f t="shared" ref="K182:K186" si="60">G182-H182</f>
        <v>69442</v>
      </c>
    </row>
    <row r="183" spans="1:11" ht="16.5">
      <c r="A183" s="14">
        <v>2</v>
      </c>
      <c r="B183" s="67" t="s">
        <v>163</v>
      </c>
      <c r="C183" s="16" t="s">
        <v>200</v>
      </c>
      <c r="D183" s="22">
        <v>283</v>
      </c>
      <c r="E183" s="22" t="s">
        <v>78</v>
      </c>
      <c r="F183" s="85">
        <v>100000</v>
      </c>
      <c r="G183" s="77">
        <v>72220</v>
      </c>
      <c r="H183" s="71">
        <f>ROUND(F183/36,0)</f>
        <v>2778</v>
      </c>
      <c r="I183" s="69">
        <f t="shared" ref="I183:I186" si="61">ROUND(G183*13%*31/365,0)</f>
        <v>797</v>
      </c>
      <c r="J183" s="104">
        <f>SUM(H183:I183)</f>
        <v>3575</v>
      </c>
      <c r="K183" s="106">
        <f t="shared" si="60"/>
        <v>69442</v>
      </c>
    </row>
    <row r="184" spans="1:11" ht="16.5">
      <c r="A184" s="14">
        <v>3</v>
      </c>
      <c r="B184" s="67" t="s">
        <v>227</v>
      </c>
      <c r="C184" s="16" t="s">
        <v>235</v>
      </c>
      <c r="D184" s="22">
        <v>357</v>
      </c>
      <c r="E184" s="22" t="s">
        <v>78</v>
      </c>
      <c r="F184" s="85">
        <v>54000</v>
      </c>
      <c r="G184" s="77">
        <v>45000</v>
      </c>
      <c r="H184" s="71">
        <f>ROUND(F184/36,0)</f>
        <v>1500</v>
      </c>
      <c r="I184" s="69">
        <f t="shared" si="61"/>
        <v>497</v>
      </c>
      <c r="J184" s="104">
        <f>SUM(H184:I184)</f>
        <v>1997</v>
      </c>
      <c r="K184" s="106">
        <f t="shared" si="60"/>
        <v>43500</v>
      </c>
    </row>
    <row r="185" spans="1:11" ht="16.5">
      <c r="A185" s="14">
        <v>4</v>
      </c>
      <c r="B185" s="67" t="s">
        <v>227</v>
      </c>
      <c r="C185" s="16" t="s">
        <v>228</v>
      </c>
      <c r="D185" s="22">
        <v>353</v>
      </c>
      <c r="E185" s="22" t="s">
        <v>78</v>
      </c>
      <c r="F185" s="85">
        <v>68000</v>
      </c>
      <c r="G185" s="77">
        <v>54777</v>
      </c>
      <c r="H185" s="71">
        <f>ROUND(F185/36,0)</f>
        <v>1889</v>
      </c>
      <c r="I185" s="69">
        <f t="shared" si="61"/>
        <v>605</v>
      </c>
      <c r="J185" s="104">
        <f>SUM(H185:I185)</f>
        <v>2494</v>
      </c>
      <c r="K185" s="106">
        <f t="shared" si="60"/>
        <v>52888</v>
      </c>
    </row>
    <row r="186" spans="1:11" ht="16.5">
      <c r="A186" s="14">
        <v>5</v>
      </c>
      <c r="B186" s="67" t="s">
        <v>227</v>
      </c>
      <c r="C186" s="16" t="s">
        <v>258</v>
      </c>
      <c r="D186" s="22">
        <v>383</v>
      </c>
      <c r="E186" s="22" t="s">
        <v>78</v>
      </c>
      <c r="F186" s="85">
        <v>90000</v>
      </c>
      <c r="G186" s="77">
        <v>82500</v>
      </c>
      <c r="H186" s="71">
        <f>ROUND(F186/36,0)</f>
        <v>2500</v>
      </c>
      <c r="I186" s="69">
        <f t="shared" si="61"/>
        <v>911</v>
      </c>
      <c r="J186" s="104">
        <f>SUM(H186:I186)</f>
        <v>3411</v>
      </c>
      <c r="K186" s="106">
        <f t="shared" si="60"/>
        <v>80000</v>
      </c>
    </row>
    <row r="187" spans="1:11" ht="16.5">
      <c r="A187" s="34"/>
      <c r="B187" s="56" t="s">
        <v>4</v>
      </c>
      <c r="C187" s="30"/>
      <c r="D187" s="30"/>
      <c r="E187" s="30"/>
      <c r="F187" s="97">
        <f t="shared" ref="F187:K187" si="62">SUM(F182:F186)</f>
        <v>412000</v>
      </c>
      <c r="G187" s="97">
        <f t="shared" si="62"/>
        <v>326717</v>
      </c>
      <c r="H187" s="72">
        <f t="shared" si="62"/>
        <v>11445</v>
      </c>
      <c r="I187" s="72">
        <f t="shared" si="62"/>
        <v>3607</v>
      </c>
      <c r="J187" s="72">
        <f t="shared" si="62"/>
        <v>15052</v>
      </c>
      <c r="K187" s="131">
        <f t="shared" si="62"/>
        <v>315272</v>
      </c>
    </row>
    <row r="188" spans="1:11" ht="17.25" thickBot="1">
      <c r="A188" s="34"/>
      <c r="B188" s="29"/>
      <c r="C188" s="30"/>
      <c r="D188" s="30"/>
      <c r="E188" s="30"/>
      <c r="F188" s="91"/>
      <c r="G188" s="91"/>
      <c r="H188" s="74"/>
      <c r="I188" s="74"/>
      <c r="J188" s="74"/>
      <c r="K188" s="109"/>
    </row>
    <row r="189" spans="1:11" ht="17.25" thickBot="1">
      <c r="B189" s="51" t="s">
        <v>20</v>
      </c>
      <c r="C189" s="39"/>
      <c r="D189" s="39"/>
      <c r="E189" s="39"/>
      <c r="F189" s="72">
        <f t="shared" ref="F189:K189" si="63">SUM(F6+F33+F48+F64+F80+F99+F114+F135+F130+F155+F168+F179+F187)</f>
        <v>14329600</v>
      </c>
      <c r="G189" s="72">
        <f t="shared" si="63"/>
        <v>9576716</v>
      </c>
      <c r="H189" s="72">
        <f t="shared" si="63"/>
        <v>425642</v>
      </c>
      <c r="I189" s="72">
        <f t="shared" si="63"/>
        <v>105218</v>
      </c>
      <c r="J189" s="72">
        <f t="shared" si="63"/>
        <v>530860</v>
      </c>
      <c r="K189" s="72">
        <f t="shared" si="63"/>
        <v>9151074</v>
      </c>
    </row>
    <row r="190" spans="1:11">
      <c r="B190" s="2"/>
      <c r="C190" s="2"/>
      <c r="D190" s="3"/>
      <c r="E190" s="3"/>
      <c r="F190" s="3"/>
      <c r="G190" s="3"/>
    </row>
    <row r="191" spans="1:11">
      <c r="B191" s="2"/>
      <c r="C191" s="2"/>
      <c r="D191" s="3"/>
      <c r="E191" s="3"/>
      <c r="F191" s="3"/>
      <c r="G191" s="3"/>
    </row>
    <row r="192" spans="1:11" ht="18.75">
      <c r="E192" s="4"/>
      <c r="F192" s="1"/>
      <c r="G192" s="1"/>
    </row>
    <row r="193" spans="2:7">
      <c r="F193" s="1"/>
      <c r="G193" s="1"/>
    </row>
    <row r="195" spans="2:7" ht="16.5">
      <c r="B195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9" max="9" man="1"/>
    <brk id="101" max="9" man="1"/>
    <brk id="157" max="9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dimension ref="A1:M198"/>
  <sheetViews>
    <sheetView view="pageBreakPreview" zoomScaleSheetLayoutView="100" workbookViewId="0">
      <selection sqref="A1:K186"/>
    </sheetView>
  </sheetViews>
  <sheetFormatPr defaultRowHeight="15"/>
  <cols>
    <col min="1" max="1" width="4.42578125" customWidth="1"/>
    <col min="2" max="2" width="20" customWidth="1"/>
    <col min="3" max="3" width="25.42578125" customWidth="1"/>
    <col min="4" max="4" width="6.5703125" customWidth="1"/>
    <col min="5" max="5" width="8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8.85546875" customWidth="1"/>
    <col min="11" max="11" width="11.425781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269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44" t="s">
        <v>270</v>
      </c>
      <c r="C4" s="44"/>
      <c r="D4" s="44"/>
      <c r="E4" s="44"/>
      <c r="F4" s="117"/>
      <c r="G4" s="118"/>
      <c r="H4" s="118"/>
      <c r="I4" s="118"/>
      <c r="J4" s="118"/>
      <c r="K4" s="119"/>
    </row>
    <row r="5" spans="1:11" ht="16.5">
      <c r="A5" s="10">
        <v>1</v>
      </c>
      <c r="B5" s="121" t="s">
        <v>88</v>
      </c>
      <c r="C5" s="122" t="s">
        <v>276</v>
      </c>
      <c r="D5" s="124">
        <v>392</v>
      </c>
      <c r="E5" s="124" t="s">
        <v>38</v>
      </c>
      <c r="F5" s="125">
        <v>100000</v>
      </c>
      <c r="G5" s="126">
        <v>100000</v>
      </c>
      <c r="H5" s="123">
        <v>2778</v>
      </c>
      <c r="I5" s="123">
        <v>997</v>
      </c>
      <c r="J5" s="123">
        <f>SUM(H5:I5)</f>
        <v>3775</v>
      </c>
      <c r="K5" s="123">
        <v>97222</v>
      </c>
    </row>
    <row r="6" spans="1:11" ht="16.5">
      <c r="A6" s="44"/>
      <c r="B6" s="13" t="s">
        <v>4</v>
      </c>
      <c r="C6" s="10"/>
      <c r="D6" s="10"/>
      <c r="E6" s="10"/>
      <c r="F6" s="127">
        <f t="shared" ref="F6:K6" si="0">SUM(F5)</f>
        <v>100000</v>
      </c>
      <c r="G6" s="12">
        <f t="shared" si="0"/>
        <v>100000</v>
      </c>
      <c r="H6" s="12">
        <f t="shared" si="0"/>
        <v>2778</v>
      </c>
      <c r="I6" s="12">
        <f t="shared" si="0"/>
        <v>997</v>
      </c>
      <c r="J6" s="12">
        <f t="shared" si="0"/>
        <v>3775</v>
      </c>
      <c r="K6" s="12">
        <f t="shared" si="0"/>
        <v>97222</v>
      </c>
    </row>
    <row r="7" spans="1:11" ht="16.5">
      <c r="A7" s="28"/>
      <c r="B7" s="29" t="s">
        <v>5</v>
      </c>
      <c r="C7" s="30"/>
      <c r="D7" s="30"/>
      <c r="E7" s="30"/>
      <c r="F7" s="73"/>
      <c r="G7" s="73"/>
      <c r="H7" s="75"/>
      <c r="I7" s="76"/>
      <c r="J7" s="76"/>
      <c r="K7" s="120"/>
    </row>
    <row r="8" spans="1:11" ht="15.75">
      <c r="A8" s="15">
        <v>1</v>
      </c>
      <c r="B8" s="14" t="s">
        <v>8</v>
      </c>
      <c r="C8" s="16" t="s">
        <v>28</v>
      </c>
      <c r="D8" s="17">
        <v>108</v>
      </c>
      <c r="E8" s="16" t="s">
        <v>38</v>
      </c>
      <c r="F8" s="70">
        <v>150000</v>
      </c>
      <c r="G8" s="70">
        <v>79161</v>
      </c>
      <c r="H8" s="71">
        <f>ROUND(F8/36,0)</f>
        <v>4167</v>
      </c>
      <c r="I8" s="69">
        <f>ROUND(G8*13%*30/365,0)</f>
        <v>846</v>
      </c>
      <c r="J8" s="71">
        <f t="shared" ref="J8:J30" si="1">SUM(H8:I8)</f>
        <v>5013</v>
      </c>
      <c r="K8" s="106">
        <f t="shared" ref="K8:K32" si="2">G8-H8</f>
        <v>74994</v>
      </c>
    </row>
    <row r="9" spans="1:11" ht="15.75">
      <c r="A9" s="15">
        <v>2</v>
      </c>
      <c r="B9" s="14" t="s">
        <v>8</v>
      </c>
      <c r="C9" s="16" t="s">
        <v>30</v>
      </c>
      <c r="D9" s="17">
        <v>109</v>
      </c>
      <c r="E9" s="16" t="s">
        <v>38</v>
      </c>
      <c r="F9" s="70">
        <v>75000</v>
      </c>
      <c r="G9" s="77">
        <v>39589</v>
      </c>
      <c r="H9" s="71">
        <f>ROUND(F9/36,0)</f>
        <v>2083</v>
      </c>
      <c r="I9" s="69">
        <f t="shared" ref="I9:I31" si="3">ROUND(G9*13%*30/365,0)</f>
        <v>423</v>
      </c>
      <c r="J9" s="71">
        <f t="shared" si="1"/>
        <v>2506</v>
      </c>
      <c r="K9" s="106">
        <f t="shared" si="2"/>
        <v>37506</v>
      </c>
    </row>
    <row r="10" spans="1:11" ht="15.75">
      <c r="A10" s="15">
        <v>3</v>
      </c>
      <c r="B10" s="14" t="s">
        <v>9</v>
      </c>
      <c r="C10" s="16" t="s">
        <v>31</v>
      </c>
      <c r="D10" s="17">
        <v>122</v>
      </c>
      <c r="E10" s="16" t="s">
        <v>38</v>
      </c>
      <c r="F10" s="70">
        <v>100000</v>
      </c>
      <c r="G10" s="77">
        <v>52774</v>
      </c>
      <c r="H10" s="71">
        <f t="shared" ref="H10:H23" si="4">ROUND(F10/36,0)</f>
        <v>2778</v>
      </c>
      <c r="I10" s="69">
        <f t="shared" si="3"/>
        <v>564</v>
      </c>
      <c r="J10" s="71">
        <f t="shared" si="1"/>
        <v>3342</v>
      </c>
      <c r="K10" s="106">
        <f t="shared" si="2"/>
        <v>49996</v>
      </c>
    </row>
    <row r="11" spans="1:11" ht="15.75">
      <c r="A11" s="15">
        <v>4</v>
      </c>
      <c r="B11" s="14" t="s">
        <v>9</v>
      </c>
      <c r="C11" s="16" t="s">
        <v>90</v>
      </c>
      <c r="D11" s="17">
        <v>213</v>
      </c>
      <c r="E11" s="16" t="s">
        <v>38</v>
      </c>
      <c r="F11" s="70">
        <v>90000</v>
      </c>
      <c r="G11" s="77">
        <v>60000</v>
      </c>
      <c r="H11" s="71">
        <f>ROUND(F11/36,0)</f>
        <v>2500</v>
      </c>
      <c r="I11" s="69">
        <f t="shared" si="3"/>
        <v>641</v>
      </c>
      <c r="J11" s="71">
        <f t="shared" si="1"/>
        <v>3141</v>
      </c>
      <c r="K11" s="106">
        <f t="shared" si="2"/>
        <v>57500</v>
      </c>
    </row>
    <row r="12" spans="1:11" ht="15.75">
      <c r="A12" s="15">
        <v>5</v>
      </c>
      <c r="B12" s="14" t="s">
        <v>6</v>
      </c>
      <c r="C12" s="16" t="s">
        <v>33</v>
      </c>
      <c r="D12" s="17">
        <v>136</v>
      </c>
      <c r="E12" s="16" t="s">
        <v>38</v>
      </c>
      <c r="F12" s="70">
        <v>45000</v>
      </c>
      <c r="G12" s="77">
        <v>25000</v>
      </c>
      <c r="H12" s="71">
        <f t="shared" si="4"/>
        <v>1250</v>
      </c>
      <c r="I12" s="69">
        <f t="shared" si="3"/>
        <v>267</v>
      </c>
      <c r="J12" s="71">
        <f t="shared" si="1"/>
        <v>1517</v>
      </c>
      <c r="K12" s="106">
        <f t="shared" si="2"/>
        <v>23750</v>
      </c>
    </row>
    <row r="13" spans="1:11" ht="15.75">
      <c r="A13" s="15">
        <v>6</v>
      </c>
      <c r="B13" s="14" t="s">
        <v>7</v>
      </c>
      <c r="C13" s="16" t="s">
        <v>34</v>
      </c>
      <c r="D13" s="17">
        <v>143</v>
      </c>
      <c r="E13" s="16" t="s">
        <v>38</v>
      </c>
      <c r="F13" s="70">
        <v>100000</v>
      </c>
      <c r="G13" s="77">
        <v>58330</v>
      </c>
      <c r="H13" s="71">
        <f t="shared" si="4"/>
        <v>2778</v>
      </c>
      <c r="I13" s="69">
        <f t="shared" si="3"/>
        <v>623</v>
      </c>
      <c r="J13" s="71">
        <f t="shared" si="1"/>
        <v>3401</v>
      </c>
      <c r="K13" s="106">
        <f t="shared" si="2"/>
        <v>55552</v>
      </c>
    </row>
    <row r="14" spans="1:11" ht="16.5">
      <c r="A14" s="15">
        <v>7</v>
      </c>
      <c r="B14" s="14" t="s">
        <v>7</v>
      </c>
      <c r="C14" s="116" t="s">
        <v>58</v>
      </c>
      <c r="D14" s="17">
        <v>144</v>
      </c>
      <c r="E14" s="16" t="s">
        <v>38</v>
      </c>
      <c r="F14" s="70">
        <v>85000</v>
      </c>
      <c r="G14" s="77">
        <v>49585</v>
      </c>
      <c r="H14" s="71">
        <f t="shared" si="4"/>
        <v>2361</v>
      </c>
      <c r="I14" s="69">
        <f t="shared" si="3"/>
        <v>530</v>
      </c>
      <c r="J14" s="71">
        <f t="shared" si="1"/>
        <v>2891</v>
      </c>
      <c r="K14" s="106">
        <f t="shared" si="2"/>
        <v>47224</v>
      </c>
    </row>
    <row r="15" spans="1:11" ht="15.75">
      <c r="A15" s="15">
        <v>8</v>
      </c>
      <c r="B15" s="14" t="s">
        <v>7</v>
      </c>
      <c r="C15" s="16" t="s">
        <v>35</v>
      </c>
      <c r="D15" s="17">
        <v>145</v>
      </c>
      <c r="E15" s="16" t="s">
        <v>38</v>
      </c>
      <c r="F15" s="70">
        <v>90000</v>
      </c>
      <c r="G15" s="77">
        <v>52500</v>
      </c>
      <c r="H15" s="71">
        <f t="shared" si="4"/>
        <v>2500</v>
      </c>
      <c r="I15" s="69">
        <f t="shared" si="3"/>
        <v>561</v>
      </c>
      <c r="J15" s="71">
        <f t="shared" si="1"/>
        <v>3061</v>
      </c>
      <c r="K15" s="106">
        <f t="shared" si="2"/>
        <v>50000</v>
      </c>
    </row>
    <row r="16" spans="1:11" ht="15.75">
      <c r="A16" s="15">
        <v>9</v>
      </c>
      <c r="B16" s="14" t="s">
        <v>7</v>
      </c>
      <c r="C16" s="16" t="s">
        <v>36</v>
      </c>
      <c r="D16" s="17">
        <v>146</v>
      </c>
      <c r="E16" s="16" t="s">
        <v>38</v>
      </c>
      <c r="F16" s="70">
        <v>60000</v>
      </c>
      <c r="G16" s="77">
        <v>7065</v>
      </c>
      <c r="H16" s="71">
        <f>ROUND(F16/17,0)</f>
        <v>3529</v>
      </c>
      <c r="I16" s="69">
        <f t="shared" si="3"/>
        <v>75</v>
      </c>
      <c r="J16" s="71">
        <f t="shared" si="1"/>
        <v>3604</v>
      </c>
      <c r="K16" s="106">
        <f t="shared" si="2"/>
        <v>3536</v>
      </c>
    </row>
    <row r="17" spans="1:11" ht="15.75">
      <c r="A17" s="15">
        <v>10</v>
      </c>
      <c r="B17" s="14" t="s">
        <v>7</v>
      </c>
      <c r="C17" s="16" t="s">
        <v>168</v>
      </c>
      <c r="D17" s="17">
        <v>293</v>
      </c>
      <c r="E17" s="16" t="s">
        <v>38</v>
      </c>
      <c r="F17" s="70">
        <v>90000</v>
      </c>
      <c r="G17" s="77">
        <v>62073</v>
      </c>
      <c r="H17" s="71">
        <f>ROUND(F17/29,0)</f>
        <v>3103</v>
      </c>
      <c r="I17" s="69">
        <f t="shared" si="3"/>
        <v>663</v>
      </c>
      <c r="J17" s="71">
        <f t="shared" si="1"/>
        <v>3766</v>
      </c>
      <c r="K17" s="106">
        <f t="shared" si="2"/>
        <v>58970</v>
      </c>
    </row>
    <row r="18" spans="1:11" ht="15.75">
      <c r="A18" s="15">
        <v>11</v>
      </c>
      <c r="B18" s="14" t="s">
        <v>5</v>
      </c>
      <c r="C18" s="16" t="s">
        <v>142</v>
      </c>
      <c r="D18" s="17">
        <v>257</v>
      </c>
      <c r="E18" s="16" t="s">
        <v>38</v>
      </c>
      <c r="F18" s="70">
        <v>100000</v>
      </c>
      <c r="G18" s="77">
        <v>63337</v>
      </c>
      <c r="H18" s="71">
        <f>ROUND(F18/30,0)</f>
        <v>3333</v>
      </c>
      <c r="I18" s="69">
        <f t="shared" si="3"/>
        <v>677</v>
      </c>
      <c r="J18" s="71">
        <f t="shared" si="1"/>
        <v>4010</v>
      </c>
      <c r="K18" s="106">
        <f t="shared" si="2"/>
        <v>60004</v>
      </c>
    </row>
    <row r="19" spans="1:11" ht="15.75">
      <c r="A19" s="15">
        <v>12</v>
      </c>
      <c r="B19" s="14" t="s">
        <v>5</v>
      </c>
      <c r="C19" s="16" t="s">
        <v>143</v>
      </c>
      <c r="D19" s="17">
        <v>258</v>
      </c>
      <c r="E19" s="16" t="s">
        <v>38</v>
      </c>
      <c r="F19" s="70">
        <v>100000</v>
      </c>
      <c r="G19" s="77">
        <v>63337</v>
      </c>
      <c r="H19" s="71">
        <f>ROUND(F19/30,0)</f>
        <v>3333</v>
      </c>
      <c r="I19" s="69">
        <f t="shared" si="3"/>
        <v>677</v>
      </c>
      <c r="J19" s="71">
        <f t="shared" si="1"/>
        <v>4010</v>
      </c>
      <c r="K19" s="106">
        <f t="shared" si="2"/>
        <v>60004</v>
      </c>
    </row>
    <row r="20" spans="1:11" ht="15.75">
      <c r="A20" s="15">
        <v>13</v>
      </c>
      <c r="B20" s="14" t="s">
        <v>5</v>
      </c>
      <c r="C20" s="16" t="s">
        <v>159</v>
      </c>
      <c r="D20" s="17">
        <v>275</v>
      </c>
      <c r="E20" s="16" t="s">
        <v>38</v>
      </c>
      <c r="F20" s="70">
        <v>200000</v>
      </c>
      <c r="G20" s="77">
        <v>141180</v>
      </c>
      <c r="H20" s="71">
        <f>ROUND(F20/34,0)</f>
        <v>5882</v>
      </c>
      <c r="I20" s="69">
        <f t="shared" si="3"/>
        <v>1508</v>
      </c>
      <c r="J20" s="71">
        <f t="shared" si="1"/>
        <v>7390</v>
      </c>
      <c r="K20" s="106">
        <f t="shared" si="2"/>
        <v>135298</v>
      </c>
    </row>
    <row r="21" spans="1:11" ht="15.75">
      <c r="A21" s="15">
        <v>14</v>
      </c>
      <c r="B21" s="14" t="s">
        <v>5</v>
      </c>
      <c r="C21" s="16" t="s">
        <v>32</v>
      </c>
      <c r="D21" s="17">
        <v>123</v>
      </c>
      <c r="E21" s="16" t="s">
        <v>38</v>
      </c>
      <c r="F21" s="70">
        <v>100000</v>
      </c>
      <c r="G21" s="77">
        <v>15000</v>
      </c>
      <c r="H21" s="71">
        <f>ROUND(F21/20,0)</f>
        <v>5000</v>
      </c>
      <c r="I21" s="69">
        <f t="shared" si="3"/>
        <v>160</v>
      </c>
      <c r="J21" s="71">
        <f t="shared" si="1"/>
        <v>5160</v>
      </c>
      <c r="K21" s="106">
        <f t="shared" si="2"/>
        <v>10000</v>
      </c>
    </row>
    <row r="22" spans="1:11" ht="15.75">
      <c r="A22" s="15">
        <v>15</v>
      </c>
      <c r="B22" s="14" t="s">
        <v>128</v>
      </c>
      <c r="C22" s="16" t="s">
        <v>129</v>
      </c>
      <c r="D22" s="17">
        <v>248</v>
      </c>
      <c r="E22" s="16" t="s">
        <v>38</v>
      </c>
      <c r="F22" s="70">
        <v>100000</v>
      </c>
      <c r="G22" s="77">
        <v>69442</v>
      </c>
      <c r="H22" s="71">
        <f t="shared" si="4"/>
        <v>2778</v>
      </c>
      <c r="I22" s="69">
        <f t="shared" si="3"/>
        <v>742</v>
      </c>
      <c r="J22" s="71">
        <f t="shared" si="1"/>
        <v>3520</v>
      </c>
      <c r="K22" s="106">
        <f t="shared" si="2"/>
        <v>66664</v>
      </c>
    </row>
    <row r="23" spans="1:11" ht="15.75">
      <c r="A23" s="15">
        <v>16</v>
      </c>
      <c r="B23" s="14" t="s">
        <v>128</v>
      </c>
      <c r="C23" s="16" t="s">
        <v>166</v>
      </c>
      <c r="D23" s="17">
        <v>291</v>
      </c>
      <c r="E23" s="16" t="s">
        <v>38</v>
      </c>
      <c r="F23" s="70">
        <v>150000</v>
      </c>
      <c r="G23" s="77">
        <v>112497</v>
      </c>
      <c r="H23" s="71">
        <f t="shared" si="4"/>
        <v>4167</v>
      </c>
      <c r="I23" s="69">
        <f t="shared" si="3"/>
        <v>1202</v>
      </c>
      <c r="J23" s="71">
        <f t="shared" si="1"/>
        <v>5369</v>
      </c>
      <c r="K23" s="106">
        <f t="shared" si="2"/>
        <v>108330</v>
      </c>
    </row>
    <row r="24" spans="1:11" ht="15.75">
      <c r="A24" s="15">
        <v>17</v>
      </c>
      <c r="B24" s="14" t="s">
        <v>128</v>
      </c>
      <c r="C24" s="16" t="s">
        <v>167</v>
      </c>
      <c r="D24" s="17">
        <v>292</v>
      </c>
      <c r="E24" s="16" t="s">
        <v>38</v>
      </c>
      <c r="F24" s="70">
        <v>100000</v>
      </c>
      <c r="G24" s="77">
        <v>59095</v>
      </c>
      <c r="H24" s="71">
        <f>ROUND(F24/22,0)</f>
        <v>4545</v>
      </c>
      <c r="I24" s="69">
        <f t="shared" si="3"/>
        <v>631</v>
      </c>
      <c r="J24" s="71">
        <f t="shared" si="1"/>
        <v>5176</v>
      </c>
      <c r="K24" s="106">
        <f t="shared" si="2"/>
        <v>54550</v>
      </c>
    </row>
    <row r="25" spans="1:11" ht="15.75">
      <c r="A25" s="15">
        <v>18</v>
      </c>
      <c r="B25" s="14" t="s">
        <v>128</v>
      </c>
      <c r="C25" s="16" t="s">
        <v>185</v>
      </c>
      <c r="D25" s="17">
        <v>296</v>
      </c>
      <c r="E25" s="16" t="s">
        <v>38</v>
      </c>
      <c r="F25" s="70">
        <v>120000</v>
      </c>
      <c r="G25" s="77">
        <v>70905</v>
      </c>
      <c r="H25" s="71">
        <f>ROUND(F25/22,0)</f>
        <v>5455</v>
      </c>
      <c r="I25" s="69">
        <f t="shared" si="3"/>
        <v>758</v>
      </c>
      <c r="J25" s="71">
        <f t="shared" si="1"/>
        <v>6213</v>
      </c>
      <c r="K25" s="106">
        <f t="shared" si="2"/>
        <v>65450</v>
      </c>
    </row>
    <row r="26" spans="1:11" ht="15.75">
      <c r="A26" s="15">
        <v>19</v>
      </c>
      <c r="B26" s="14" t="s">
        <v>128</v>
      </c>
      <c r="C26" s="16" t="s">
        <v>181</v>
      </c>
      <c r="D26" s="17">
        <v>305</v>
      </c>
      <c r="E26" s="16" t="s">
        <v>38</v>
      </c>
      <c r="F26" s="70">
        <v>75000</v>
      </c>
      <c r="G26" s="77">
        <v>56253</v>
      </c>
      <c r="H26" s="71">
        <f>ROUND(F26/36,0)</f>
        <v>2083</v>
      </c>
      <c r="I26" s="69">
        <f t="shared" si="3"/>
        <v>601</v>
      </c>
      <c r="J26" s="71">
        <f t="shared" si="1"/>
        <v>2684</v>
      </c>
      <c r="K26" s="106">
        <f t="shared" si="2"/>
        <v>54170</v>
      </c>
    </row>
    <row r="27" spans="1:11" ht="15.75">
      <c r="A27" s="15">
        <v>20</v>
      </c>
      <c r="B27" s="14" t="s">
        <v>190</v>
      </c>
      <c r="C27" s="16" t="s">
        <v>191</v>
      </c>
      <c r="D27" s="17">
        <v>314</v>
      </c>
      <c r="E27" s="16" t="s">
        <v>38</v>
      </c>
      <c r="F27" s="70">
        <v>115000</v>
      </c>
      <c r="G27" s="77">
        <v>86254</v>
      </c>
      <c r="H27" s="71">
        <f>ROUND(F27/36,0)</f>
        <v>3194</v>
      </c>
      <c r="I27" s="69">
        <f t="shared" si="3"/>
        <v>922</v>
      </c>
      <c r="J27" s="71">
        <f t="shared" si="1"/>
        <v>4116</v>
      </c>
      <c r="K27" s="106">
        <f t="shared" si="2"/>
        <v>83060</v>
      </c>
    </row>
    <row r="28" spans="1:11" ht="15.75">
      <c r="A28" s="15">
        <v>21</v>
      </c>
      <c r="B28" s="14" t="s">
        <v>179</v>
      </c>
      <c r="C28" s="16" t="s">
        <v>160</v>
      </c>
      <c r="D28" s="17">
        <v>276</v>
      </c>
      <c r="E28" s="16" t="s">
        <v>38</v>
      </c>
      <c r="F28" s="70">
        <v>100000</v>
      </c>
      <c r="G28" s="77">
        <v>70590</v>
      </c>
      <c r="H28" s="71">
        <f>ROUND(F28/34,0)</f>
        <v>2941</v>
      </c>
      <c r="I28" s="69">
        <f t="shared" si="3"/>
        <v>754</v>
      </c>
      <c r="J28" s="71">
        <f t="shared" si="1"/>
        <v>3695</v>
      </c>
      <c r="K28" s="106">
        <f t="shared" si="2"/>
        <v>67649</v>
      </c>
    </row>
    <row r="29" spans="1:11" ht="15.75">
      <c r="A29" s="15">
        <v>22</v>
      </c>
      <c r="B29" s="14" t="s">
        <v>179</v>
      </c>
      <c r="C29" s="16" t="s">
        <v>180</v>
      </c>
      <c r="D29" s="17">
        <v>304</v>
      </c>
      <c r="E29" s="16" t="s">
        <v>38</v>
      </c>
      <c r="F29" s="70">
        <v>120000</v>
      </c>
      <c r="G29" s="77">
        <v>90003</v>
      </c>
      <c r="H29" s="71">
        <f>ROUND(F29/36,0)</f>
        <v>3333</v>
      </c>
      <c r="I29" s="69">
        <f t="shared" si="3"/>
        <v>962</v>
      </c>
      <c r="J29" s="71">
        <f t="shared" si="1"/>
        <v>4295</v>
      </c>
      <c r="K29" s="106">
        <f t="shared" si="2"/>
        <v>86670</v>
      </c>
    </row>
    <row r="30" spans="1:11" ht="15.75">
      <c r="A30" s="15">
        <v>23</v>
      </c>
      <c r="B30" s="14" t="s">
        <v>6</v>
      </c>
      <c r="C30" s="16" t="s">
        <v>255</v>
      </c>
      <c r="D30" s="17">
        <v>381</v>
      </c>
      <c r="E30" s="16" t="s">
        <v>38</v>
      </c>
      <c r="F30" s="70">
        <v>100000</v>
      </c>
      <c r="G30" s="77">
        <v>94444</v>
      </c>
      <c r="H30" s="71">
        <v>2778</v>
      </c>
      <c r="I30" s="69">
        <f t="shared" si="3"/>
        <v>1009</v>
      </c>
      <c r="J30" s="71">
        <f t="shared" si="1"/>
        <v>3787</v>
      </c>
      <c r="K30" s="106">
        <f t="shared" si="2"/>
        <v>91666</v>
      </c>
    </row>
    <row r="31" spans="1:11" ht="15.75">
      <c r="A31" s="15">
        <v>24</v>
      </c>
      <c r="B31" s="14" t="s">
        <v>259</v>
      </c>
      <c r="C31" s="16" t="s">
        <v>261</v>
      </c>
      <c r="D31" s="17">
        <v>385</v>
      </c>
      <c r="E31" s="16" t="s">
        <v>38</v>
      </c>
      <c r="F31" s="70">
        <v>70000</v>
      </c>
      <c r="G31" s="77">
        <v>68056</v>
      </c>
      <c r="H31" s="71">
        <v>1944</v>
      </c>
      <c r="I31" s="69">
        <f t="shared" si="3"/>
        <v>727</v>
      </c>
      <c r="J31" s="71">
        <f>SUM(H31:I31)</f>
        <v>2671</v>
      </c>
      <c r="K31" s="106">
        <f t="shared" si="2"/>
        <v>66112</v>
      </c>
    </row>
    <row r="32" spans="1:11" ht="15.75">
      <c r="A32" s="15">
        <v>25</v>
      </c>
      <c r="B32" s="14" t="s">
        <v>259</v>
      </c>
      <c r="C32" s="16" t="s">
        <v>260</v>
      </c>
      <c r="D32" s="17">
        <v>386</v>
      </c>
      <c r="E32" s="16" t="s">
        <v>38</v>
      </c>
      <c r="F32" s="70">
        <v>125000</v>
      </c>
      <c r="G32" s="77">
        <v>121528</v>
      </c>
      <c r="H32" s="71">
        <v>3472</v>
      </c>
      <c r="I32" s="69">
        <f>ROUND(G32*13%*30/365,0)</f>
        <v>1299</v>
      </c>
      <c r="J32" s="71">
        <f>SUM(H32:I32)</f>
        <v>4771</v>
      </c>
      <c r="K32" s="106">
        <f t="shared" si="2"/>
        <v>118056</v>
      </c>
    </row>
    <row r="33" spans="1:11" ht="16.5">
      <c r="A33" s="15"/>
      <c r="B33" s="13" t="s">
        <v>4</v>
      </c>
      <c r="C33" s="20"/>
      <c r="D33" s="20"/>
      <c r="E33" s="20"/>
      <c r="F33" s="72">
        <f t="shared" ref="F33:K33" si="5">SUM(F8:F32)</f>
        <v>2560000</v>
      </c>
      <c r="G33" s="72">
        <f t="shared" si="5"/>
        <v>1667998</v>
      </c>
      <c r="H33" s="72">
        <f t="shared" si="5"/>
        <v>81287</v>
      </c>
      <c r="I33" s="72">
        <f t="shared" si="5"/>
        <v>17822</v>
      </c>
      <c r="J33" s="72">
        <f t="shared" si="5"/>
        <v>99109</v>
      </c>
      <c r="K33" s="72">
        <f t="shared" si="5"/>
        <v>1586711</v>
      </c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106"/>
    </row>
    <row r="35" spans="1:11" ht="16.5">
      <c r="A35" s="28"/>
      <c r="B35" s="29" t="s">
        <v>10</v>
      </c>
      <c r="C35" s="30"/>
      <c r="D35" s="30"/>
      <c r="E35" s="30"/>
      <c r="F35" s="78"/>
      <c r="G35" s="79"/>
      <c r="H35" s="76"/>
      <c r="I35" s="80"/>
      <c r="J35" s="76"/>
      <c r="K35" s="55"/>
    </row>
    <row r="36" spans="1:11" ht="15.75">
      <c r="A36" s="15">
        <v>1</v>
      </c>
      <c r="B36" s="14" t="s">
        <v>10</v>
      </c>
      <c r="C36" s="16" t="s">
        <v>140</v>
      </c>
      <c r="D36" s="26" t="s">
        <v>141</v>
      </c>
      <c r="E36" s="16" t="s">
        <v>38</v>
      </c>
      <c r="F36" s="70">
        <v>250000</v>
      </c>
      <c r="G36" s="77">
        <v>166672</v>
      </c>
      <c r="H36" s="71">
        <v>6944</v>
      </c>
      <c r="I36" s="69">
        <f>ROUND(G36*13%*30/365,0)</f>
        <v>1781</v>
      </c>
      <c r="J36" s="99">
        <f t="shared" ref="J36:J47" si="6">SUM(H36:I36)</f>
        <v>8725</v>
      </c>
      <c r="K36" s="106">
        <f t="shared" ref="K36:K47" si="7">G36-H36</f>
        <v>159728</v>
      </c>
    </row>
    <row r="37" spans="1:11" ht="15.75">
      <c r="A37" s="15">
        <v>2</v>
      </c>
      <c r="B37" s="14" t="s">
        <v>91</v>
      </c>
      <c r="C37" s="16" t="s">
        <v>93</v>
      </c>
      <c r="D37" s="26" t="s">
        <v>95</v>
      </c>
      <c r="E37" s="16" t="s">
        <v>38</v>
      </c>
      <c r="F37" s="70">
        <v>25000</v>
      </c>
      <c r="G37" s="77">
        <v>15978</v>
      </c>
      <c r="H37" s="71">
        <v>694</v>
      </c>
      <c r="I37" s="69">
        <f t="shared" ref="I37:I47" si="8">ROUND(G37*13%*30/365,0)</f>
        <v>171</v>
      </c>
      <c r="J37" s="99">
        <f t="shared" si="6"/>
        <v>865</v>
      </c>
      <c r="K37" s="106">
        <f t="shared" si="7"/>
        <v>15284</v>
      </c>
    </row>
    <row r="38" spans="1:11" ht="15.75">
      <c r="A38" s="15">
        <v>3</v>
      </c>
      <c r="B38" s="14" t="s">
        <v>182</v>
      </c>
      <c r="C38" s="16" t="s">
        <v>50</v>
      </c>
      <c r="D38" s="26" t="s">
        <v>183</v>
      </c>
      <c r="E38" s="16" t="s">
        <v>38</v>
      </c>
      <c r="F38" s="70">
        <v>50000</v>
      </c>
      <c r="G38" s="77">
        <v>25635</v>
      </c>
      <c r="H38" s="71">
        <v>1389</v>
      </c>
      <c r="I38" s="69">
        <f t="shared" si="8"/>
        <v>274</v>
      </c>
      <c r="J38" s="99">
        <f t="shared" si="6"/>
        <v>1663</v>
      </c>
      <c r="K38" s="106">
        <f t="shared" si="7"/>
        <v>24246</v>
      </c>
    </row>
    <row r="39" spans="1:11" ht="15.75">
      <c r="A39" s="15">
        <v>4</v>
      </c>
      <c r="B39" s="14" t="s">
        <v>182</v>
      </c>
      <c r="C39" s="16" t="s">
        <v>194</v>
      </c>
      <c r="D39" s="26" t="s">
        <v>195</v>
      </c>
      <c r="E39" s="16" t="s">
        <v>38</v>
      </c>
      <c r="F39" s="70">
        <v>120000</v>
      </c>
      <c r="G39" s="77">
        <v>90003</v>
      </c>
      <c r="H39" s="71">
        <v>3333</v>
      </c>
      <c r="I39" s="69">
        <f t="shared" si="8"/>
        <v>962</v>
      </c>
      <c r="J39" s="99">
        <f t="shared" si="6"/>
        <v>4295</v>
      </c>
      <c r="K39" s="106">
        <f t="shared" si="7"/>
        <v>86670</v>
      </c>
    </row>
    <row r="40" spans="1:11" ht="15.75">
      <c r="A40" s="15">
        <v>5</v>
      </c>
      <c r="B40" s="14" t="s">
        <v>268</v>
      </c>
      <c r="C40" s="16" t="s">
        <v>202</v>
      </c>
      <c r="D40" s="26" t="s">
        <v>203</v>
      </c>
      <c r="E40" s="16" t="s">
        <v>38</v>
      </c>
      <c r="F40" s="70">
        <v>90000</v>
      </c>
      <c r="G40" s="77">
        <v>70000</v>
      </c>
      <c r="H40" s="71">
        <f t="shared" ref="H40:H41" si="9">ROUND(F40/36,0)</f>
        <v>2500</v>
      </c>
      <c r="I40" s="69">
        <f t="shared" si="8"/>
        <v>748</v>
      </c>
      <c r="J40" s="99">
        <f t="shared" si="6"/>
        <v>3248</v>
      </c>
      <c r="K40" s="106">
        <f t="shared" si="7"/>
        <v>67500</v>
      </c>
    </row>
    <row r="41" spans="1:11" ht="15.75">
      <c r="A41" s="15">
        <v>6</v>
      </c>
      <c r="B41" s="14" t="s">
        <v>182</v>
      </c>
      <c r="C41" s="16" t="s">
        <v>221</v>
      </c>
      <c r="D41" s="26" t="s">
        <v>219</v>
      </c>
      <c r="E41" s="16" t="s">
        <v>38</v>
      </c>
      <c r="F41" s="70">
        <v>85000</v>
      </c>
      <c r="G41" s="77">
        <v>70834</v>
      </c>
      <c r="H41" s="71">
        <f t="shared" si="9"/>
        <v>2361</v>
      </c>
      <c r="I41" s="69">
        <f t="shared" si="8"/>
        <v>757</v>
      </c>
      <c r="J41" s="99">
        <f t="shared" si="6"/>
        <v>3118</v>
      </c>
      <c r="K41" s="106">
        <f t="shared" si="7"/>
        <v>68473</v>
      </c>
    </row>
    <row r="42" spans="1:11" ht="15.75">
      <c r="A42" s="15">
        <v>7</v>
      </c>
      <c r="B42" s="14" t="s">
        <v>156</v>
      </c>
      <c r="C42" s="16" t="s">
        <v>226</v>
      </c>
      <c r="D42" s="26" t="s">
        <v>243</v>
      </c>
      <c r="E42" s="16" t="s">
        <v>38</v>
      </c>
      <c r="F42" s="70">
        <v>150000</v>
      </c>
      <c r="G42" s="77">
        <v>120831</v>
      </c>
      <c r="H42" s="71">
        <f>ROUND(F42/36,0)</f>
        <v>4167</v>
      </c>
      <c r="I42" s="69">
        <v>1382</v>
      </c>
      <c r="J42" s="99">
        <f t="shared" si="6"/>
        <v>5549</v>
      </c>
      <c r="K42" s="106">
        <f t="shared" si="7"/>
        <v>116664</v>
      </c>
    </row>
    <row r="43" spans="1:11" ht="15.75">
      <c r="A43" s="15">
        <v>8</v>
      </c>
      <c r="B43" s="14" t="s">
        <v>156</v>
      </c>
      <c r="C43" s="16" t="s">
        <v>157</v>
      </c>
      <c r="D43" s="26" t="s">
        <v>246</v>
      </c>
      <c r="E43" s="16" t="s">
        <v>38</v>
      </c>
      <c r="F43" s="70">
        <v>130000</v>
      </c>
      <c r="G43" s="77">
        <v>115556</v>
      </c>
      <c r="H43" s="71">
        <f>ROUND(F43/36,0)</f>
        <v>3611</v>
      </c>
      <c r="I43" s="69">
        <v>908</v>
      </c>
      <c r="J43" s="99">
        <f t="shared" si="6"/>
        <v>4519</v>
      </c>
      <c r="K43" s="106">
        <f t="shared" si="7"/>
        <v>111945</v>
      </c>
    </row>
    <row r="44" spans="1:11" ht="15.75">
      <c r="A44" s="15">
        <v>9</v>
      </c>
      <c r="B44" s="14" t="s">
        <v>120</v>
      </c>
      <c r="C44" s="16" t="s">
        <v>121</v>
      </c>
      <c r="D44" s="26" t="s">
        <v>136</v>
      </c>
      <c r="E44" s="16" t="s">
        <v>38</v>
      </c>
      <c r="F44" s="70">
        <v>100000</v>
      </c>
      <c r="G44" s="77">
        <v>65625</v>
      </c>
      <c r="H44" s="71">
        <f>ROUND(F44/32,0)</f>
        <v>3125</v>
      </c>
      <c r="I44" s="69">
        <f t="shared" si="8"/>
        <v>701</v>
      </c>
      <c r="J44" s="99">
        <f t="shared" si="6"/>
        <v>3826</v>
      </c>
      <c r="K44" s="106">
        <f t="shared" si="7"/>
        <v>62500</v>
      </c>
    </row>
    <row r="45" spans="1:11" ht="15.75">
      <c r="A45" s="15">
        <v>10</v>
      </c>
      <c r="B45" s="14" t="s">
        <v>120</v>
      </c>
      <c r="C45" s="16" t="s">
        <v>122</v>
      </c>
      <c r="D45" s="26" t="s">
        <v>123</v>
      </c>
      <c r="E45" s="16" t="s">
        <v>38</v>
      </c>
      <c r="F45" s="70">
        <v>90000</v>
      </c>
      <c r="G45" s="77">
        <v>62500</v>
      </c>
      <c r="H45" s="71">
        <f t="shared" ref="H45:H47" si="10">ROUND(F45/36,0)</f>
        <v>2500</v>
      </c>
      <c r="I45" s="69">
        <f t="shared" si="8"/>
        <v>668</v>
      </c>
      <c r="J45" s="99">
        <f t="shared" si="6"/>
        <v>3168</v>
      </c>
      <c r="K45" s="106">
        <f t="shared" si="7"/>
        <v>60000</v>
      </c>
    </row>
    <row r="46" spans="1:11" ht="15.75">
      <c r="A46" s="15">
        <v>11</v>
      </c>
      <c r="B46" s="14" t="s">
        <v>248</v>
      </c>
      <c r="C46" s="16" t="s">
        <v>249</v>
      </c>
      <c r="D46" s="26" t="s">
        <v>250</v>
      </c>
      <c r="E46" s="16" t="s">
        <v>38</v>
      </c>
      <c r="F46" s="70">
        <v>165000</v>
      </c>
      <c r="G46" s="77">
        <v>146668</v>
      </c>
      <c r="H46" s="71">
        <f t="shared" si="10"/>
        <v>4583</v>
      </c>
      <c r="I46" s="69">
        <f t="shared" si="8"/>
        <v>1567</v>
      </c>
      <c r="J46" s="99">
        <f t="shared" si="6"/>
        <v>6150</v>
      </c>
      <c r="K46" s="106">
        <f t="shared" si="7"/>
        <v>142085</v>
      </c>
    </row>
    <row r="47" spans="1:11" ht="15.75">
      <c r="A47" s="15">
        <v>12</v>
      </c>
      <c r="B47" s="14" t="s">
        <v>248</v>
      </c>
      <c r="C47" s="16" t="s">
        <v>251</v>
      </c>
      <c r="D47" s="26" t="s">
        <v>252</v>
      </c>
      <c r="E47" s="16" t="s">
        <v>38</v>
      </c>
      <c r="F47" s="70">
        <v>100000</v>
      </c>
      <c r="G47" s="77">
        <v>88888</v>
      </c>
      <c r="H47" s="71">
        <f t="shared" si="10"/>
        <v>2778</v>
      </c>
      <c r="I47" s="69">
        <f t="shared" si="8"/>
        <v>950</v>
      </c>
      <c r="J47" s="99">
        <f t="shared" si="6"/>
        <v>3728</v>
      </c>
      <c r="K47" s="106">
        <f t="shared" si="7"/>
        <v>86110</v>
      </c>
    </row>
    <row r="48" spans="1:11" ht="16.5">
      <c r="A48" s="15"/>
      <c r="B48" s="13" t="s">
        <v>4</v>
      </c>
      <c r="C48" s="20"/>
      <c r="D48" s="20"/>
      <c r="E48" s="20"/>
      <c r="F48" s="72">
        <f t="shared" ref="F48:K48" si="11">SUM(F36:F47)</f>
        <v>1355000</v>
      </c>
      <c r="G48" s="72">
        <f>SUM(G36:G47)</f>
        <v>1039190</v>
      </c>
      <c r="H48" s="72">
        <f t="shared" si="11"/>
        <v>37985</v>
      </c>
      <c r="I48" s="72">
        <f>SUM(I36:I47)</f>
        <v>10869</v>
      </c>
      <c r="J48" s="72">
        <f>SUM(J36:J47)</f>
        <v>48854</v>
      </c>
      <c r="K48" s="72">
        <f t="shared" si="11"/>
        <v>1001205</v>
      </c>
    </row>
    <row r="49" spans="1:11" ht="16.5">
      <c r="A49" s="28"/>
      <c r="B49" s="29"/>
      <c r="C49" s="30"/>
      <c r="D49" s="30"/>
      <c r="E49" s="30"/>
      <c r="F49" s="78"/>
      <c r="G49" s="79"/>
      <c r="H49" s="74"/>
      <c r="I49" s="80"/>
      <c r="J49" s="74"/>
      <c r="K49" s="55"/>
    </row>
    <row r="50" spans="1:11" ht="16.5">
      <c r="A50" s="28"/>
      <c r="B50" s="29" t="s">
        <v>11</v>
      </c>
      <c r="C50" s="30"/>
      <c r="D50" s="30"/>
      <c r="E50" s="30"/>
      <c r="F50" s="78"/>
      <c r="G50" s="79"/>
      <c r="H50" s="76"/>
      <c r="I50" s="80"/>
      <c r="J50" s="76"/>
      <c r="K50" s="55"/>
    </row>
    <row r="51" spans="1:11" ht="15.75">
      <c r="A51" s="15">
        <v>1</v>
      </c>
      <c r="B51" s="14" t="s">
        <v>12</v>
      </c>
      <c r="C51" s="16" t="s">
        <v>40</v>
      </c>
      <c r="D51" s="19">
        <v>110</v>
      </c>
      <c r="E51" s="16" t="s">
        <v>38</v>
      </c>
      <c r="F51" s="70">
        <v>175000</v>
      </c>
      <c r="G51" s="77">
        <v>87502</v>
      </c>
      <c r="H51" s="71">
        <f t="shared" ref="H51:H60" si="12">ROUND(F51/36,0)</f>
        <v>4861</v>
      </c>
      <c r="I51" s="69">
        <f>ROUND(G51*13%*30/365,0)</f>
        <v>935</v>
      </c>
      <c r="J51" s="99">
        <f t="shared" ref="J51:J63" si="13">SUM(H51:I51)</f>
        <v>5796</v>
      </c>
      <c r="K51" s="106">
        <f t="shared" ref="K51:K63" si="14">G51-H51</f>
        <v>82641</v>
      </c>
    </row>
    <row r="52" spans="1:11" ht="15.75">
      <c r="A52" s="15">
        <v>2</v>
      </c>
      <c r="B52" s="14" t="s">
        <v>12</v>
      </c>
      <c r="C52" s="16" t="s">
        <v>41</v>
      </c>
      <c r="D52" s="19">
        <v>111</v>
      </c>
      <c r="E52" s="16" t="s">
        <v>38</v>
      </c>
      <c r="F52" s="70">
        <v>165000</v>
      </c>
      <c r="G52" s="77">
        <v>82506</v>
      </c>
      <c r="H52" s="71">
        <f t="shared" si="12"/>
        <v>4583</v>
      </c>
      <c r="I52" s="69">
        <f t="shared" ref="I52:I63" si="15">ROUND(G52*13%*30/365,0)</f>
        <v>882</v>
      </c>
      <c r="J52" s="99">
        <f t="shared" si="13"/>
        <v>5465</v>
      </c>
      <c r="K52" s="106">
        <f t="shared" si="14"/>
        <v>77923</v>
      </c>
    </row>
    <row r="53" spans="1:11" ht="15.75">
      <c r="A53" s="15">
        <v>3</v>
      </c>
      <c r="B53" s="14" t="s">
        <v>11</v>
      </c>
      <c r="C53" s="16" t="s">
        <v>42</v>
      </c>
      <c r="D53" s="19">
        <v>112</v>
      </c>
      <c r="E53" s="16" t="s">
        <v>38</v>
      </c>
      <c r="F53" s="70">
        <v>125000</v>
      </c>
      <c r="G53" s="77">
        <v>62504</v>
      </c>
      <c r="H53" s="71">
        <f t="shared" si="12"/>
        <v>3472</v>
      </c>
      <c r="I53" s="69">
        <f t="shared" si="15"/>
        <v>668</v>
      </c>
      <c r="J53" s="99">
        <f t="shared" si="13"/>
        <v>4140</v>
      </c>
      <c r="K53" s="106">
        <f t="shared" si="14"/>
        <v>59032</v>
      </c>
    </row>
    <row r="54" spans="1:11" ht="15.75">
      <c r="A54" s="15">
        <v>4</v>
      </c>
      <c r="B54" s="14" t="s">
        <v>11</v>
      </c>
      <c r="C54" s="16" t="s">
        <v>43</v>
      </c>
      <c r="D54" s="19">
        <v>113</v>
      </c>
      <c r="E54" s="16" t="s">
        <v>38</v>
      </c>
      <c r="F54" s="70">
        <v>100000</v>
      </c>
      <c r="G54" s="77">
        <v>49996</v>
      </c>
      <c r="H54" s="71">
        <f t="shared" si="12"/>
        <v>2778</v>
      </c>
      <c r="I54" s="69">
        <f t="shared" si="15"/>
        <v>534</v>
      </c>
      <c r="J54" s="99">
        <f t="shared" si="13"/>
        <v>3312</v>
      </c>
      <c r="K54" s="106">
        <f t="shared" si="14"/>
        <v>47218</v>
      </c>
    </row>
    <row r="55" spans="1:11" ht="15.75">
      <c r="A55" s="15">
        <v>5</v>
      </c>
      <c r="B55" s="14" t="s">
        <v>11</v>
      </c>
      <c r="C55" s="16" t="s">
        <v>44</v>
      </c>
      <c r="D55" s="19">
        <v>114</v>
      </c>
      <c r="E55" s="16" t="s">
        <v>38</v>
      </c>
      <c r="F55" s="70">
        <v>40000</v>
      </c>
      <c r="G55" s="77">
        <v>7276</v>
      </c>
      <c r="H55" s="71">
        <f>ROUND(F55/22,0)</f>
        <v>1818</v>
      </c>
      <c r="I55" s="69">
        <f t="shared" si="15"/>
        <v>78</v>
      </c>
      <c r="J55" s="99">
        <f t="shared" si="13"/>
        <v>1896</v>
      </c>
      <c r="K55" s="106">
        <f t="shared" si="14"/>
        <v>5458</v>
      </c>
    </row>
    <row r="56" spans="1:11" ht="15.75">
      <c r="A56" s="15">
        <v>6</v>
      </c>
      <c r="B56" s="14" t="s">
        <v>11</v>
      </c>
      <c r="C56" s="16" t="s">
        <v>45</v>
      </c>
      <c r="D56" s="19">
        <v>116</v>
      </c>
      <c r="E56" s="16" t="s">
        <v>38</v>
      </c>
      <c r="F56" s="70">
        <v>125000</v>
      </c>
      <c r="G56" s="77">
        <v>62504</v>
      </c>
      <c r="H56" s="71">
        <f>ROUND(F56/36,0)</f>
        <v>3472</v>
      </c>
      <c r="I56" s="69">
        <f t="shared" si="15"/>
        <v>668</v>
      </c>
      <c r="J56" s="99">
        <f t="shared" si="13"/>
        <v>4140</v>
      </c>
      <c r="K56" s="106">
        <f t="shared" si="14"/>
        <v>59032</v>
      </c>
    </row>
    <row r="57" spans="1:11" ht="15.75">
      <c r="A57" s="15">
        <v>7</v>
      </c>
      <c r="B57" s="14" t="s">
        <v>11</v>
      </c>
      <c r="C57" s="16" t="s">
        <v>47</v>
      </c>
      <c r="D57" s="19">
        <v>124</v>
      </c>
      <c r="E57" s="16" t="s">
        <v>38</v>
      </c>
      <c r="F57" s="70">
        <v>50000</v>
      </c>
      <c r="G57" s="77">
        <v>24998</v>
      </c>
      <c r="H57" s="71">
        <f>ROUND(F57/36,0)</f>
        <v>1389</v>
      </c>
      <c r="I57" s="69">
        <f t="shared" si="15"/>
        <v>267</v>
      </c>
      <c r="J57" s="99">
        <f t="shared" si="13"/>
        <v>1656</v>
      </c>
      <c r="K57" s="106">
        <f t="shared" si="14"/>
        <v>23609</v>
      </c>
    </row>
    <row r="58" spans="1:11" ht="15.75">
      <c r="A58" s="15">
        <v>8</v>
      </c>
      <c r="B58" s="14" t="s">
        <v>236</v>
      </c>
      <c r="C58" s="16" t="s">
        <v>238</v>
      </c>
      <c r="D58" s="19">
        <v>359</v>
      </c>
      <c r="E58" s="16" t="s">
        <v>38</v>
      </c>
      <c r="F58" s="70">
        <v>100000</v>
      </c>
      <c r="G58" s="77">
        <v>83332</v>
      </c>
      <c r="H58" s="71">
        <f>ROUND(F58/36,0)</f>
        <v>2778</v>
      </c>
      <c r="I58" s="69">
        <f t="shared" si="15"/>
        <v>890</v>
      </c>
      <c r="J58" s="99">
        <f t="shared" si="13"/>
        <v>3668</v>
      </c>
      <c r="K58" s="106">
        <f t="shared" si="14"/>
        <v>80554</v>
      </c>
    </row>
    <row r="59" spans="1:11" ht="15.75">
      <c r="A59" s="15">
        <v>9</v>
      </c>
      <c r="B59" s="14" t="s">
        <v>236</v>
      </c>
      <c r="C59" s="16" t="s">
        <v>237</v>
      </c>
      <c r="D59" s="19">
        <v>358</v>
      </c>
      <c r="E59" s="16" t="s">
        <v>38</v>
      </c>
      <c r="F59" s="70">
        <v>90000</v>
      </c>
      <c r="G59" s="77">
        <v>77500</v>
      </c>
      <c r="H59" s="71">
        <f>ROUND(F59/36,0)</f>
        <v>2500</v>
      </c>
      <c r="I59" s="69">
        <f t="shared" si="15"/>
        <v>828</v>
      </c>
      <c r="J59" s="99">
        <f t="shared" si="13"/>
        <v>3328</v>
      </c>
      <c r="K59" s="106">
        <f t="shared" si="14"/>
        <v>75000</v>
      </c>
    </row>
    <row r="60" spans="1:11" ht="15.75">
      <c r="A60" s="15">
        <v>10</v>
      </c>
      <c r="B60" s="14" t="s">
        <v>13</v>
      </c>
      <c r="C60" s="16" t="s">
        <v>46</v>
      </c>
      <c r="D60" s="19">
        <v>117</v>
      </c>
      <c r="E60" s="16" t="s">
        <v>38</v>
      </c>
      <c r="F60" s="70">
        <v>100000</v>
      </c>
      <c r="G60" s="77">
        <v>49996</v>
      </c>
      <c r="H60" s="71">
        <f t="shared" si="12"/>
        <v>2778</v>
      </c>
      <c r="I60" s="69">
        <f t="shared" si="15"/>
        <v>534</v>
      </c>
      <c r="J60" s="99">
        <f t="shared" si="13"/>
        <v>3312</v>
      </c>
      <c r="K60" s="106">
        <f t="shared" si="14"/>
        <v>47218</v>
      </c>
    </row>
    <row r="61" spans="1:11" ht="15.75">
      <c r="A61" s="15">
        <v>11</v>
      </c>
      <c r="B61" s="14" t="s">
        <v>73</v>
      </c>
      <c r="C61" s="16" t="s">
        <v>74</v>
      </c>
      <c r="D61" s="19">
        <v>203</v>
      </c>
      <c r="E61" s="16" t="s">
        <v>38</v>
      </c>
      <c r="F61" s="70">
        <v>95000</v>
      </c>
      <c r="G61" s="77">
        <v>60693</v>
      </c>
      <c r="H61" s="71">
        <f>ROUND(F61/36,0)</f>
        <v>2639</v>
      </c>
      <c r="I61" s="69">
        <f t="shared" si="15"/>
        <v>649</v>
      </c>
      <c r="J61" s="99">
        <f t="shared" si="13"/>
        <v>3288</v>
      </c>
      <c r="K61" s="106">
        <f t="shared" si="14"/>
        <v>58054</v>
      </c>
    </row>
    <row r="62" spans="1:11" ht="15.75">
      <c r="A62" s="15">
        <v>12</v>
      </c>
      <c r="B62" s="14" t="s">
        <v>73</v>
      </c>
      <c r="C62" s="16" t="s">
        <v>214</v>
      </c>
      <c r="D62" s="19">
        <v>341</v>
      </c>
      <c r="E62" s="16" t="s">
        <v>38</v>
      </c>
      <c r="F62" s="70">
        <v>110000</v>
      </c>
      <c r="G62" s="77">
        <v>88601</v>
      </c>
      <c r="H62" s="71">
        <v>3057</v>
      </c>
      <c r="I62" s="69">
        <f t="shared" si="15"/>
        <v>947</v>
      </c>
      <c r="J62" s="99">
        <f t="shared" si="13"/>
        <v>4004</v>
      </c>
      <c r="K62" s="106">
        <f t="shared" si="14"/>
        <v>85544</v>
      </c>
    </row>
    <row r="63" spans="1:11" ht="15.75">
      <c r="A63" s="15">
        <v>13</v>
      </c>
      <c r="B63" s="14" t="s">
        <v>73</v>
      </c>
      <c r="C63" s="16" t="s">
        <v>96</v>
      </c>
      <c r="D63" s="19">
        <v>221</v>
      </c>
      <c r="E63" s="16" t="s">
        <v>38</v>
      </c>
      <c r="F63" s="70">
        <v>100000</v>
      </c>
      <c r="G63" s="77">
        <v>66664</v>
      </c>
      <c r="H63" s="71">
        <f>ROUND(F63/36,0)</f>
        <v>2778</v>
      </c>
      <c r="I63" s="69">
        <f t="shared" si="15"/>
        <v>712</v>
      </c>
      <c r="J63" s="99">
        <f t="shared" si="13"/>
        <v>3490</v>
      </c>
      <c r="K63" s="106">
        <f t="shared" si="14"/>
        <v>63886</v>
      </c>
    </row>
    <row r="64" spans="1:11" ht="16.5">
      <c r="A64" s="15"/>
      <c r="B64" s="13" t="s">
        <v>4</v>
      </c>
      <c r="C64" s="20"/>
      <c r="D64" s="20"/>
      <c r="E64" s="20"/>
      <c r="F64" s="72">
        <f t="shared" ref="F64" si="16">SUM(F51:F63)</f>
        <v>1375000</v>
      </c>
      <c r="G64" s="72">
        <f>SUM(G51:G63)</f>
        <v>804072</v>
      </c>
      <c r="H64" s="72">
        <f t="shared" ref="H64:K64" si="17">SUM(H51:H63)</f>
        <v>38903</v>
      </c>
      <c r="I64" s="72">
        <f t="shared" si="17"/>
        <v>8592</v>
      </c>
      <c r="J64" s="72">
        <f t="shared" si="17"/>
        <v>47495</v>
      </c>
      <c r="K64" s="72">
        <f t="shared" si="17"/>
        <v>765169</v>
      </c>
    </row>
    <row r="65" spans="1:11" ht="16.5">
      <c r="A65" s="28"/>
      <c r="B65" s="29"/>
      <c r="C65" s="30"/>
      <c r="D65" s="30"/>
      <c r="E65" s="30"/>
      <c r="F65" s="78"/>
      <c r="G65" s="79"/>
      <c r="H65" s="74"/>
      <c r="I65" s="80"/>
      <c r="J65" s="74"/>
      <c r="K65" s="55"/>
    </row>
    <row r="66" spans="1:11" ht="16.5">
      <c r="A66" s="28"/>
      <c r="B66" s="29" t="s">
        <v>14</v>
      </c>
      <c r="C66" s="30"/>
      <c r="D66" s="30"/>
      <c r="E66" s="30"/>
      <c r="F66" s="78"/>
      <c r="G66" s="79"/>
      <c r="H66" s="76"/>
      <c r="I66" s="94"/>
      <c r="J66" s="76"/>
      <c r="K66" s="55"/>
    </row>
    <row r="67" spans="1:11" ht="15.75">
      <c r="A67" s="15">
        <v>1</v>
      </c>
      <c r="B67" s="14" t="s">
        <v>14</v>
      </c>
      <c r="C67" s="16" t="s">
        <v>48</v>
      </c>
      <c r="D67" s="17">
        <v>138</v>
      </c>
      <c r="E67" s="16" t="s">
        <v>38</v>
      </c>
      <c r="F67" s="70">
        <v>100000</v>
      </c>
      <c r="G67" s="77">
        <v>55552</v>
      </c>
      <c r="H67" s="71">
        <f t="shared" ref="H67:H79" si="18">ROUND(F67/36,0)</f>
        <v>2778</v>
      </c>
      <c r="I67" s="69">
        <f>ROUND(G67*13%*30/365,0)</f>
        <v>594</v>
      </c>
      <c r="J67" s="99">
        <f t="shared" ref="J67:J79" si="19">SUM(H67:I67)</f>
        <v>3372</v>
      </c>
      <c r="K67" s="106">
        <f t="shared" ref="K67:K79" si="20">G67-H67</f>
        <v>52774</v>
      </c>
    </row>
    <row r="68" spans="1:11" ht="15.75">
      <c r="A68" s="15">
        <v>2</v>
      </c>
      <c r="B68" s="14" t="s">
        <v>14</v>
      </c>
      <c r="C68" s="16" t="s">
        <v>59</v>
      </c>
      <c r="D68" s="17">
        <v>152</v>
      </c>
      <c r="E68" s="16" t="s">
        <v>38</v>
      </c>
      <c r="F68" s="70">
        <v>55000</v>
      </c>
      <c r="G68" s="77">
        <v>32080</v>
      </c>
      <c r="H68" s="71">
        <f t="shared" si="18"/>
        <v>1528</v>
      </c>
      <c r="I68" s="69">
        <f t="shared" ref="I68:I79" si="21">ROUND(G68*13%*30/365,0)</f>
        <v>343</v>
      </c>
      <c r="J68" s="99">
        <f t="shared" si="19"/>
        <v>1871</v>
      </c>
      <c r="K68" s="106">
        <f t="shared" si="20"/>
        <v>30552</v>
      </c>
    </row>
    <row r="69" spans="1:11" ht="15.75">
      <c r="A69" s="15">
        <v>3</v>
      </c>
      <c r="B69" s="14" t="s">
        <v>15</v>
      </c>
      <c r="C69" s="16" t="s">
        <v>49</v>
      </c>
      <c r="D69" s="17">
        <v>175</v>
      </c>
      <c r="E69" s="16" t="s">
        <v>38</v>
      </c>
      <c r="F69" s="70">
        <v>75000</v>
      </c>
      <c r="G69" s="77">
        <v>45838</v>
      </c>
      <c r="H69" s="71">
        <f t="shared" si="18"/>
        <v>2083</v>
      </c>
      <c r="I69" s="69">
        <f t="shared" si="21"/>
        <v>490</v>
      </c>
      <c r="J69" s="99">
        <f t="shared" si="19"/>
        <v>2573</v>
      </c>
      <c r="K69" s="106">
        <f t="shared" si="20"/>
        <v>43755</v>
      </c>
    </row>
    <row r="70" spans="1:11" ht="15.75">
      <c r="A70" s="15">
        <v>4</v>
      </c>
      <c r="B70" s="14" t="s">
        <v>15</v>
      </c>
      <c r="C70" s="16" t="s">
        <v>51</v>
      </c>
      <c r="D70" s="17">
        <v>177</v>
      </c>
      <c r="E70" s="16" t="s">
        <v>38</v>
      </c>
      <c r="F70" s="70">
        <v>70000</v>
      </c>
      <c r="G70" s="77">
        <v>42784</v>
      </c>
      <c r="H70" s="71">
        <f t="shared" si="18"/>
        <v>1944</v>
      </c>
      <c r="I70" s="69">
        <f t="shared" si="21"/>
        <v>457</v>
      </c>
      <c r="J70" s="99">
        <f t="shared" si="19"/>
        <v>2401</v>
      </c>
      <c r="K70" s="106">
        <f t="shared" si="20"/>
        <v>40840</v>
      </c>
    </row>
    <row r="71" spans="1:11" ht="15.75">
      <c r="A71" s="15">
        <v>5</v>
      </c>
      <c r="B71" s="14" t="s">
        <v>15</v>
      </c>
      <c r="C71" s="16" t="s">
        <v>52</v>
      </c>
      <c r="D71" s="17">
        <v>178</v>
      </c>
      <c r="E71" s="16" t="s">
        <v>38</v>
      </c>
      <c r="F71" s="70">
        <v>95000</v>
      </c>
      <c r="G71" s="77">
        <v>58054</v>
      </c>
      <c r="H71" s="71">
        <f t="shared" si="18"/>
        <v>2639</v>
      </c>
      <c r="I71" s="69">
        <f t="shared" si="21"/>
        <v>620</v>
      </c>
      <c r="J71" s="99">
        <f t="shared" si="19"/>
        <v>3259</v>
      </c>
      <c r="K71" s="106">
        <f t="shared" si="20"/>
        <v>55415</v>
      </c>
    </row>
    <row r="72" spans="1:11" ht="15.75">
      <c r="A72" s="15">
        <v>6</v>
      </c>
      <c r="B72" s="14" t="s">
        <v>97</v>
      </c>
      <c r="C72" s="16" t="s">
        <v>99</v>
      </c>
      <c r="D72" s="17">
        <v>206</v>
      </c>
      <c r="E72" s="16" t="s">
        <v>38</v>
      </c>
      <c r="F72" s="70">
        <v>130000</v>
      </c>
      <c r="G72" s="77">
        <v>86664</v>
      </c>
      <c r="H72" s="71">
        <f t="shared" si="18"/>
        <v>3611</v>
      </c>
      <c r="I72" s="69">
        <f t="shared" si="21"/>
        <v>926</v>
      </c>
      <c r="J72" s="99">
        <f t="shared" si="19"/>
        <v>4537</v>
      </c>
      <c r="K72" s="106">
        <f t="shared" si="20"/>
        <v>83053</v>
      </c>
    </row>
    <row r="73" spans="1:11" ht="15.75">
      <c r="A73" s="15">
        <v>7</v>
      </c>
      <c r="B73" s="14" t="s">
        <v>97</v>
      </c>
      <c r="C73" s="16" t="s">
        <v>173</v>
      </c>
      <c r="D73" s="17">
        <v>298</v>
      </c>
      <c r="E73" s="16" t="s">
        <v>38</v>
      </c>
      <c r="F73" s="70">
        <v>190000</v>
      </c>
      <c r="G73" s="77">
        <v>142498</v>
      </c>
      <c r="H73" s="71">
        <f t="shared" si="18"/>
        <v>5278</v>
      </c>
      <c r="I73" s="69">
        <f t="shared" si="21"/>
        <v>1523</v>
      </c>
      <c r="J73" s="99">
        <f t="shared" si="19"/>
        <v>6801</v>
      </c>
      <c r="K73" s="106">
        <f t="shared" si="20"/>
        <v>137220</v>
      </c>
    </row>
    <row r="74" spans="1:11" ht="15.75">
      <c r="A74" s="15">
        <v>8</v>
      </c>
      <c r="B74" s="14" t="s">
        <v>97</v>
      </c>
      <c r="C74" s="16" t="s">
        <v>231</v>
      </c>
      <c r="D74" s="17">
        <v>356</v>
      </c>
      <c r="E74" s="16" t="s">
        <v>38</v>
      </c>
      <c r="F74" s="70">
        <v>99000</v>
      </c>
      <c r="G74" s="77">
        <v>81528</v>
      </c>
      <c r="H74" s="71">
        <f>ROUND(F74/34,0)</f>
        <v>2912</v>
      </c>
      <c r="I74" s="69">
        <f t="shared" si="21"/>
        <v>871</v>
      </c>
      <c r="J74" s="99">
        <f t="shared" si="19"/>
        <v>3783</v>
      </c>
      <c r="K74" s="106">
        <f t="shared" si="20"/>
        <v>78616</v>
      </c>
    </row>
    <row r="75" spans="1:11" ht="15.75">
      <c r="A75" s="15">
        <v>9</v>
      </c>
      <c r="B75" s="14" t="s">
        <v>117</v>
      </c>
      <c r="C75" s="16" t="s">
        <v>118</v>
      </c>
      <c r="D75" s="17">
        <v>242</v>
      </c>
      <c r="E75" s="16" t="s">
        <v>38</v>
      </c>
      <c r="F75" s="70">
        <v>85000</v>
      </c>
      <c r="G75" s="77">
        <v>59029</v>
      </c>
      <c r="H75" s="71">
        <f t="shared" si="18"/>
        <v>2361</v>
      </c>
      <c r="I75" s="69">
        <f t="shared" si="21"/>
        <v>631</v>
      </c>
      <c r="J75" s="99">
        <f t="shared" si="19"/>
        <v>2992</v>
      </c>
      <c r="K75" s="106">
        <f t="shared" si="20"/>
        <v>56668</v>
      </c>
    </row>
    <row r="76" spans="1:11" ht="15.75">
      <c r="A76" s="15">
        <v>10</v>
      </c>
      <c r="B76" s="14" t="s">
        <v>117</v>
      </c>
      <c r="C76" s="16" t="s">
        <v>119</v>
      </c>
      <c r="D76" s="17">
        <v>243</v>
      </c>
      <c r="E76" s="16" t="s">
        <v>38</v>
      </c>
      <c r="F76" s="70">
        <v>100000</v>
      </c>
      <c r="G76" s="77">
        <v>69442</v>
      </c>
      <c r="H76" s="71">
        <f t="shared" si="18"/>
        <v>2778</v>
      </c>
      <c r="I76" s="69">
        <f t="shared" si="21"/>
        <v>742</v>
      </c>
      <c r="J76" s="99">
        <f t="shared" si="19"/>
        <v>3520</v>
      </c>
      <c r="K76" s="106">
        <f t="shared" si="20"/>
        <v>66664</v>
      </c>
    </row>
    <row r="77" spans="1:11" ht="15.75">
      <c r="A77" s="15">
        <v>11</v>
      </c>
      <c r="B77" s="14" t="s">
        <v>117</v>
      </c>
      <c r="C77" s="16" t="s">
        <v>186</v>
      </c>
      <c r="D77" s="17">
        <v>307</v>
      </c>
      <c r="E77" s="16" t="s">
        <v>38</v>
      </c>
      <c r="F77" s="70">
        <v>190000</v>
      </c>
      <c r="G77" s="77">
        <v>142498</v>
      </c>
      <c r="H77" s="71">
        <f t="shared" si="18"/>
        <v>5278</v>
      </c>
      <c r="I77" s="69">
        <f t="shared" si="21"/>
        <v>1523</v>
      </c>
      <c r="J77" s="99">
        <f t="shared" si="19"/>
        <v>6801</v>
      </c>
      <c r="K77" s="106">
        <f t="shared" si="20"/>
        <v>137220</v>
      </c>
    </row>
    <row r="78" spans="1:11" ht="15.75">
      <c r="A78" s="15">
        <v>12</v>
      </c>
      <c r="B78" s="14" t="s">
        <v>130</v>
      </c>
      <c r="C78" s="16" t="s">
        <v>131</v>
      </c>
      <c r="D78" s="17">
        <v>249</v>
      </c>
      <c r="E78" s="16" t="s">
        <v>38</v>
      </c>
      <c r="F78" s="70">
        <v>150000</v>
      </c>
      <c r="G78" s="70">
        <v>104163</v>
      </c>
      <c r="H78" s="71">
        <f t="shared" si="18"/>
        <v>4167</v>
      </c>
      <c r="I78" s="69">
        <f t="shared" si="21"/>
        <v>1113</v>
      </c>
      <c r="J78" s="99">
        <f t="shared" si="19"/>
        <v>5280</v>
      </c>
      <c r="K78" s="106">
        <f t="shared" si="20"/>
        <v>99996</v>
      </c>
    </row>
    <row r="79" spans="1:11" ht="15.75">
      <c r="A79" s="15">
        <v>13</v>
      </c>
      <c r="B79" s="14" t="s">
        <v>130</v>
      </c>
      <c r="C79" s="16" t="s">
        <v>197</v>
      </c>
      <c r="D79" s="17">
        <v>319</v>
      </c>
      <c r="E79" s="16" t="s">
        <v>38</v>
      </c>
      <c r="F79" s="70">
        <v>140000</v>
      </c>
      <c r="G79" s="70">
        <v>104999</v>
      </c>
      <c r="H79" s="71">
        <f t="shared" si="18"/>
        <v>3889</v>
      </c>
      <c r="I79" s="69">
        <f t="shared" si="21"/>
        <v>1122</v>
      </c>
      <c r="J79" s="99">
        <f t="shared" si="19"/>
        <v>5011</v>
      </c>
      <c r="K79" s="106">
        <f t="shared" si="20"/>
        <v>101110</v>
      </c>
    </row>
    <row r="80" spans="1:11" ht="16.5">
      <c r="A80" s="14"/>
      <c r="B80" s="13" t="s">
        <v>4</v>
      </c>
      <c r="C80" s="20"/>
      <c r="D80" s="20"/>
      <c r="E80" s="20"/>
      <c r="F80" s="72">
        <f>SUM(F67:F79)</f>
        <v>1479000</v>
      </c>
      <c r="G80" s="72">
        <f>SUM(G67:G79)</f>
        <v>1025129</v>
      </c>
      <c r="H80" s="72">
        <f>SUM(H67:H79)</f>
        <v>41246</v>
      </c>
      <c r="I80" s="72">
        <f>SUM(I67:I79)</f>
        <v>10955</v>
      </c>
      <c r="J80" s="100">
        <f>SUM(H80:I80)</f>
        <v>52201</v>
      </c>
      <c r="K80" s="100">
        <f>SUM(K67:K79)</f>
        <v>983883</v>
      </c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16</v>
      </c>
      <c r="C82" s="30"/>
      <c r="D82" s="30"/>
      <c r="E82" s="30"/>
      <c r="F82" s="78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17</v>
      </c>
      <c r="C83" s="16" t="s">
        <v>69</v>
      </c>
      <c r="D83" s="17">
        <v>142</v>
      </c>
      <c r="E83" s="16" t="s">
        <v>38</v>
      </c>
      <c r="F83" s="70">
        <v>140000</v>
      </c>
      <c r="G83" s="77">
        <v>81665</v>
      </c>
      <c r="H83" s="71">
        <f t="shared" ref="H83:H97" si="22">ROUND(F83/36,0)</f>
        <v>3889</v>
      </c>
      <c r="I83" s="69">
        <f>ROUND(G83*13%*30/365,0)</f>
        <v>873</v>
      </c>
      <c r="J83" s="99">
        <f t="shared" ref="J83:J98" si="23">SUM(H83:I83)</f>
        <v>4762</v>
      </c>
      <c r="K83" s="106">
        <f t="shared" ref="K83:K98" si="24">G83-H83</f>
        <v>77776</v>
      </c>
    </row>
    <row r="84" spans="1:11" ht="15.75">
      <c r="A84" s="14">
        <v>2</v>
      </c>
      <c r="B84" s="14" t="s">
        <v>17</v>
      </c>
      <c r="C84" s="16" t="s">
        <v>174</v>
      </c>
      <c r="D84" s="17">
        <v>299</v>
      </c>
      <c r="E84" s="16" t="s">
        <v>38</v>
      </c>
      <c r="F84" s="70">
        <v>200000</v>
      </c>
      <c r="G84" s="77">
        <v>148574</v>
      </c>
      <c r="H84" s="71">
        <f>ROUND(F84/35,0)</f>
        <v>5714</v>
      </c>
      <c r="I84" s="69">
        <f t="shared" ref="I84:I98" si="25">ROUND(G84*13%*30/365,0)</f>
        <v>1588</v>
      </c>
      <c r="J84" s="99">
        <f t="shared" si="23"/>
        <v>7302</v>
      </c>
      <c r="K84" s="106">
        <f t="shared" si="24"/>
        <v>142860</v>
      </c>
    </row>
    <row r="85" spans="1:11" ht="15.75">
      <c r="A85" s="14">
        <v>3</v>
      </c>
      <c r="B85" s="14" t="s">
        <v>17</v>
      </c>
      <c r="C85" s="16" t="s">
        <v>264</v>
      </c>
      <c r="D85" s="17">
        <v>389</v>
      </c>
      <c r="E85" s="16" t="s">
        <v>78</v>
      </c>
      <c r="F85" s="70">
        <v>260000</v>
      </c>
      <c r="G85" s="77">
        <v>252778</v>
      </c>
      <c r="H85" s="71">
        <v>7222</v>
      </c>
      <c r="I85" s="69">
        <f t="shared" si="25"/>
        <v>2701</v>
      </c>
      <c r="J85" s="99">
        <f>SUM(H85:I85)</f>
        <v>9923</v>
      </c>
      <c r="K85" s="106">
        <f t="shared" si="24"/>
        <v>245556</v>
      </c>
    </row>
    <row r="86" spans="1:11" ht="15.75">
      <c r="A86" s="14">
        <v>4</v>
      </c>
      <c r="B86" s="14" t="s">
        <v>187</v>
      </c>
      <c r="C86" s="16" t="s">
        <v>188</v>
      </c>
      <c r="D86" s="17">
        <v>312</v>
      </c>
      <c r="E86" s="16" t="s">
        <v>38</v>
      </c>
      <c r="F86" s="70">
        <v>135000</v>
      </c>
      <c r="G86" s="77">
        <v>101250</v>
      </c>
      <c r="H86" s="71">
        <f>ROUND(F86/36,0)</f>
        <v>3750</v>
      </c>
      <c r="I86" s="69">
        <f t="shared" si="25"/>
        <v>1082</v>
      </c>
      <c r="J86" s="99">
        <f t="shared" si="23"/>
        <v>4832</v>
      </c>
      <c r="K86" s="106">
        <f t="shared" si="24"/>
        <v>97500</v>
      </c>
    </row>
    <row r="87" spans="1:11" ht="15.75">
      <c r="A87" s="14">
        <v>5</v>
      </c>
      <c r="B87" s="14" t="s">
        <v>187</v>
      </c>
      <c r="C87" s="16" t="s">
        <v>239</v>
      </c>
      <c r="D87" s="17">
        <v>360</v>
      </c>
      <c r="E87" s="16" t="s">
        <v>38</v>
      </c>
      <c r="F87" s="70">
        <v>125000</v>
      </c>
      <c r="G87" s="77">
        <v>107640</v>
      </c>
      <c r="H87" s="71">
        <f>ROUND(F87/36,0)</f>
        <v>3472</v>
      </c>
      <c r="I87" s="69">
        <f t="shared" si="25"/>
        <v>1150</v>
      </c>
      <c r="J87" s="99">
        <f t="shared" si="23"/>
        <v>4622</v>
      </c>
      <c r="K87" s="106">
        <f t="shared" si="24"/>
        <v>104168</v>
      </c>
    </row>
    <row r="88" spans="1:11" ht="15.75">
      <c r="A88" s="14">
        <v>6</v>
      </c>
      <c r="B88" s="14" t="s">
        <v>187</v>
      </c>
      <c r="C88" s="16" t="s">
        <v>212</v>
      </c>
      <c r="D88" s="17">
        <v>331</v>
      </c>
      <c r="E88" s="16" t="s">
        <v>38</v>
      </c>
      <c r="F88" s="70">
        <v>120000</v>
      </c>
      <c r="G88" s="77">
        <v>96669</v>
      </c>
      <c r="H88" s="71">
        <v>3333</v>
      </c>
      <c r="I88" s="69">
        <f t="shared" si="25"/>
        <v>1033</v>
      </c>
      <c r="J88" s="99">
        <f t="shared" si="23"/>
        <v>4366</v>
      </c>
      <c r="K88" s="106">
        <f t="shared" si="24"/>
        <v>93336</v>
      </c>
    </row>
    <row r="89" spans="1:11" ht="15.75">
      <c r="A89" s="14">
        <v>7</v>
      </c>
      <c r="B89" s="14" t="s">
        <v>62</v>
      </c>
      <c r="C89" s="16" t="s">
        <v>61</v>
      </c>
      <c r="D89" s="17">
        <v>188</v>
      </c>
      <c r="E89" s="16" t="s">
        <v>38</v>
      </c>
      <c r="F89" s="70">
        <v>100000</v>
      </c>
      <c r="G89" s="77">
        <v>63886</v>
      </c>
      <c r="H89" s="71">
        <f t="shared" si="22"/>
        <v>2778</v>
      </c>
      <c r="I89" s="69">
        <f t="shared" si="25"/>
        <v>683</v>
      </c>
      <c r="J89" s="99">
        <f t="shared" si="23"/>
        <v>3461</v>
      </c>
      <c r="K89" s="106">
        <f t="shared" si="24"/>
        <v>61108</v>
      </c>
    </row>
    <row r="90" spans="1:11" ht="15.75">
      <c r="A90" s="14">
        <v>8</v>
      </c>
      <c r="B90" s="14" t="s">
        <v>62</v>
      </c>
      <c r="C90" s="16" t="s">
        <v>63</v>
      </c>
      <c r="D90" s="17">
        <v>189</v>
      </c>
      <c r="E90" s="16" t="s">
        <v>38</v>
      </c>
      <c r="F90" s="70">
        <v>100000</v>
      </c>
      <c r="G90" s="77">
        <v>63886</v>
      </c>
      <c r="H90" s="71">
        <f t="shared" si="22"/>
        <v>2778</v>
      </c>
      <c r="I90" s="69">
        <f t="shared" si="25"/>
        <v>683</v>
      </c>
      <c r="J90" s="99">
        <f t="shared" si="23"/>
        <v>3461</v>
      </c>
      <c r="K90" s="106">
        <f t="shared" si="24"/>
        <v>61108</v>
      </c>
    </row>
    <row r="91" spans="1:11" ht="15.75">
      <c r="A91" s="14">
        <v>9</v>
      </c>
      <c r="B91" s="14" t="s">
        <v>62</v>
      </c>
      <c r="C91" s="16" t="s">
        <v>64</v>
      </c>
      <c r="D91" s="17">
        <v>193</v>
      </c>
      <c r="E91" s="16" t="s">
        <v>38</v>
      </c>
      <c r="F91" s="70">
        <v>40000</v>
      </c>
      <c r="G91" s="77">
        <v>25557</v>
      </c>
      <c r="H91" s="71">
        <f t="shared" si="22"/>
        <v>1111</v>
      </c>
      <c r="I91" s="69">
        <f t="shared" si="25"/>
        <v>273</v>
      </c>
      <c r="J91" s="99">
        <f t="shared" si="23"/>
        <v>1384</v>
      </c>
      <c r="K91" s="106">
        <f t="shared" si="24"/>
        <v>24446</v>
      </c>
    </row>
    <row r="92" spans="1:11" ht="15.75">
      <c r="A92" s="14">
        <v>10</v>
      </c>
      <c r="B92" s="14" t="s">
        <v>62</v>
      </c>
      <c r="C92" s="16" t="s">
        <v>206</v>
      </c>
      <c r="D92" s="17">
        <v>324</v>
      </c>
      <c r="E92" s="16" t="s">
        <v>38</v>
      </c>
      <c r="F92" s="70">
        <v>110000</v>
      </c>
      <c r="G92" s="77">
        <v>85552</v>
      </c>
      <c r="H92" s="71">
        <f t="shared" si="22"/>
        <v>3056</v>
      </c>
      <c r="I92" s="69">
        <f t="shared" si="25"/>
        <v>914</v>
      </c>
      <c r="J92" s="99">
        <f t="shared" si="23"/>
        <v>3970</v>
      </c>
      <c r="K92" s="106">
        <f t="shared" si="24"/>
        <v>82496</v>
      </c>
    </row>
    <row r="93" spans="1:11" ht="15.75">
      <c r="A93" s="14">
        <v>11</v>
      </c>
      <c r="B93" s="14" t="s">
        <v>62</v>
      </c>
      <c r="C93" s="16" t="s">
        <v>65</v>
      </c>
      <c r="D93" s="17">
        <v>194</v>
      </c>
      <c r="E93" s="16" t="s">
        <v>38</v>
      </c>
      <c r="F93" s="70">
        <v>60000</v>
      </c>
      <c r="G93" s="77">
        <v>38329</v>
      </c>
      <c r="H93" s="71">
        <f t="shared" si="22"/>
        <v>1667</v>
      </c>
      <c r="I93" s="69">
        <f t="shared" si="25"/>
        <v>410</v>
      </c>
      <c r="J93" s="99">
        <f t="shared" si="23"/>
        <v>2077</v>
      </c>
      <c r="K93" s="106">
        <f t="shared" si="24"/>
        <v>36662</v>
      </c>
    </row>
    <row r="94" spans="1:11" ht="15.75">
      <c r="A94" s="14">
        <v>12</v>
      </c>
      <c r="B94" s="14" t="s">
        <v>66</v>
      </c>
      <c r="C94" s="16" t="s">
        <v>67</v>
      </c>
      <c r="D94" s="17">
        <v>195</v>
      </c>
      <c r="E94" s="16" t="s">
        <v>38</v>
      </c>
      <c r="F94" s="70">
        <v>100000</v>
      </c>
      <c r="G94" s="77">
        <v>48000</v>
      </c>
      <c r="H94" s="71">
        <f>ROUND(F94/25,0)</f>
        <v>4000</v>
      </c>
      <c r="I94" s="69">
        <f t="shared" si="25"/>
        <v>513</v>
      </c>
      <c r="J94" s="99">
        <f t="shared" si="23"/>
        <v>4513</v>
      </c>
      <c r="K94" s="106">
        <f t="shared" si="24"/>
        <v>44000</v>
      </c>
    </row>
    <row r="95" spans="1:11" ht="15.75">
      <c r="A95" s="14">
        <v>13</v>
      </c>
      <c r="B95" s="14" t="s">
        <v>66</v>
      </c>
      <c r="C95" s="16" t="s">
        <v>68</v>
      </c>
      <c r="D95" s="17">
        <v>196</v>
      </c>
      <c r="E95" s="16" t="s">
        <v>38</v>
      </c>
      <c r="F95" s="70">
        <v>45000</v>
      </c>
      <c r="G95" s="77">
        <v>28750</v>
      </c>
      <c r="H95" s="71">
        <f t="shared" si="22"/>
        <v>1250</v>
      </c>
      <c r="I95" s="69">
        <f t="shared" si="25"/>
        <v>307</v>
      </c>
      <c r="J95" s="99">
        <f t="shared" si="23"/>
        <v>1557</v>
      </c>
      <c r="K95" s="106">
        <f t="shared" si="24"/>
        <v>27500</v>
      </c>
    </row>
    <row r="96" spans="1:11" ht="15.75">
      <c r="A96" s="14">
        <v>14</v>
      </c>
      <c r="B96" s="14" t="s">
        <v>66</v>
      </c>
      <c r="C96" s="16" t="s">
        <v>189</v>
      </c>
      <c r="D96" s="17">
        <v>313</v>
      </c>
      <c r="E96" s="16" t="s">
        <v>38</v>
      </c>
      <c r="F96" s="70">
        <v>195000</v>
      </c>
      <c r="G96" s="77">
        <v>146247</v>
      </c>
      <c r="H96" s="71">
        <f t="shared" si="22"/>
        <v>5417</v>
      </c>
      <c r="I96" s="69">
        <f t="shared" si="25"/>
        <v>1563</v>
      </c>
      <c r="J96" s="99">
        <f t="shared" si="23"/>
        <v>6980</v>
      </c>
      <c r="K96" s="106">
        <f t="shared" si="24"/>
        <v>140830</v>
      </c>
    </row>
    <row r="97" spans="1:11" ht="15.75">
      <c r="A97" s="14">
        <v>15</v>
      </c>
      <c r="B97" s="14" t="s">
        <v>100</v>
      </c>
      <c r="C97" s="16" t="s">
        <v>101</v>
      </c>
      <c r="D97" s="17">
        <v>214</v>
      </c>
      <c r="E97" s="16" t="s">
        <v>38</v>
      </c>
      <c r="F97" s="70">
        <v>100000</v>
      </c>
      <c r="G97" s="77">
        <v>66664</v>
      </c>
      <c r="H97" s="71">
        <f t="shared" si="22"/>
        <v>2778</v>
      </c>
      <c r="I97" s="69">
        <f t="shared" si="25"/>
        <v>712</v>
      </c>
      <c r="J97" s="99">
        <f t="shared" si="23"/>
        <v>3490</v>
      </c>
      <c r="K97" s="106">
        <f t="shared" si="24"/>
        <v>63886</v>
      </c>
    </row>
    <row r="98" spans="1:11" ht="15.75">
      <c r="A98" s="115">
        <v>16</v>
      </c>
      <c r="B98" s="14" t="s">
        <v>16</v>
      </c>
      <c r="C98" s="16" t="s">
        <v>256</v>
      </c>
      <c r="D98" s="17">
        <v>382</v>
      </c>
      <c r="E98" s="16" t="s">
        <v>38</v>
      </c>
      <c r="F98" s="70">
        <v>85000</v>
      </c>
      <c r="G98" s="77">
        <v>80142</v>
      </c>
      <c r="H98" s="71">
        <v>2429</v>
      </c>
      <c r="I98" s="69">
        <f t="shared" si="25"/>
        <v>856</v>
      </c>
      <c r="J98" s="99">
        <f t="shared" si="23"/>
        <v>3285</v>
      </c>
      <c r="K98" s="108">
        <f t="shared" si="24"/>
        <v>77713</v>
      </c>
    </row>
    <row r="99" spans="1:11" ht="16.5">
      <c r="A99" s="27"/>
      <c r="B99" s="13" t="s">
        <v>4</v>
      </c>
      <c r="C99" s="20"/>
      <c r="D99" s="20"/>
      <c r="E99" s="20"/>
      <c r="F99" s="72">
        <f t="shared" ref="F99:K99" si="26">SUM(F83:F98)</f>
        <v>1915000</v>
      </c>
      <c r="G99" s="72">
        <f t="shared" si="26"/>
        <v>1435589</v>
      </c>
      <c r="H99" s="72">
        <f t="shared" si="26"/>
        <v>54644</v>
      </c>
      <c r="I99" s="72">
        <f t="shared" si="26"/>
        <v>15341</v>
      </c>
      <c r="J99" s="100">
        <f t="shared" si="26"/>
        <v>69985</v>
      </c>
      <c r="K99" s="100">
        <f t="shared" si="26"/>
        <v>1380945</v>
      </c>
    </row>
    <row r="100" spans="1:11" ht="16.5">
      <c r="A100" s="37"/>
      <c r="B100" s="29"/>
      <c r="C100" s="30"/>
      <c r="D100" s="30"/>
      <c r="E100" s="30"/>
      <c r="F100" s="78"/>
      <c r="G100" s="79"/>
      <c r="H100" s="74"/>
      <c r="I100" s="80"/>
      <c r="J100" s="74"/>
      <c r="K100" s="55"/>
    </row>
    <row r="101" spans="1:11" ht="16.5">
      <c r="A101" s="37"/>
      <c r="B101" s="29"/>
      <c r="C101" s="30"/>
      <c r="D101" s="30"/>
      <c r="E101" s="30"/>
      <c r="F101" s="78"/>
      <c r="G101" s="79"/>
      <c r="H101" s="74"/>
      <c r="I101" s="80"/>
      <c r="J101" s="74"/>
      <c r="K101" s="55"/>
    </row>
    <row r="102" spans="1:11" ht="16.5">
      <c r="A102" s="37"/>
      <c r="B102" s="29" t="s">
        <v>18</v>
      </c>
      <c r="C102" s="30"/>
      <c r="D102" s="30"/>
      <c r="E102" s="30"/>
      <c r="F102" s="78"/>
      <c r="G102" s="79"/>
      <c r="H102" s="76"/>
      <c r="I102" s="80"/>
      <c r="J102" s="76"/>
      <c r="K102" s="55"/>
    </row>
    <row r="103" spans="1:11" ht="15.75">
      <c r="A103" s="27">
        <v>1</v>
      </c>
      <c r="B103" s="14" t="s">
        <v>19</v>
      </c>
      <c r="C103" s="16" t="s">
        <v>60</v>
      </c>
      <c r="D103" s="17">
        <v>153</v>
      </c>
      <c r="E103" s="16" t="s">
        <v>38</v>
      </c>
      <c r="F103" s="77">
        <v>55000</v>
      </c>
      <c r="G103" s="77">
        <v>13750</v>
      </c>
      <c r="H103" s="71">
        <f>ROUND(F103/20,0)</f>
        <v>2750</v>
      </c>
      <c r="I103" s="69">
        <f>ROUND(G103*13%*30/365,0)</f>
        <v>147</v>
      </c>
      <c r="J103" s="99">
        <f t="shared" ref="J103:J111" si="27">SUM(H103:I103)</f>
        <v>2897</v>
      </c>
      <c r="K103" s="106">
        <f t="shared" ref="K103:K111" si="28">G103-H103</f>
        <v>11000</v>
      </c>
    </row>
    <row r="104" spans="1:11" ht="15.75">
      <c r="A104" s="27">
        <v>2</v>
      </c>
      <c r="B104" s="14" t="s">
        <v>19</v>
      </c>
      <c r="C104" s="16" t="s">
        <v>54</v>
      </c>
      <c r="D104" s="17">
        <v>154</v>
      </c>
      <c r="E104" s="16" t="s">
        <v>38</v>
      </c>
      <c r="F104" s="77">
        <v>85000</v>
      </c>
      <c r="G104" s="77">
        <v>27040</v>
      </c>
      <c r="H104" s="71">
        <f>ROUND(F104/22,0)</f>
        <v>3864</v>
      </c>
      <c r="I104" s="69">
        <f t="shared" ref="I104:I111" si="29">ROUND(G104*13%*30/365,0)</f>
        <v>289</v>
      </c>
      <c r="J104" s="99">
        <f t="shared" si="27"/>
        <v>4153</v>
      </c>
      <c r="K104" s="106">
        <f t="shared" si="28"/>
        <v>23176</v>
      </c>
    </row>
    <row r="105" spans="1:11" ht="15.75">
      <c r="A105" s="27">
        <v>3</v>
      </c>
      <c r="B105" s="14" t="s">
        <v>18</v>
      </c>
      <c r="C105" s="16" t="s">
        <v>192</v>
      </c>
      <c r="D105" s="17">
        <v>315</v>
      </c>
      <c r="E105" s="16" t="s">
        <v>38</v>
      </c>
      <c r="F105" s="77">
        <v>100000</v>
      </c>
      <c r="G105" s="77">
        <v>74998</v>
      </c>
      <c r="H105" s="71">
        <f>ROUND(F105/36,0)</f>
        <v>2778</v>
      </c>
      <c r="I105" s="69">
        <f t="shared" si="29"/>
        <v>801</v>
      </c>
      <c r="J105" s="99">
        <f t="shared" si="27"/>
        <v>3579</v>
      </c>
      <c r="K105" s="106">
        <f t="shared" si="28"/>
        <v>72220</v>
      </c>
    </row>
    <row r="106" spans="1:11" ht="15.75">
      <c r="A106" s="27">
        <v>4</v>
      </c>
      <c r="B106" s="14" t="s">
        <v>18</v>
      </c>
      <c r="C106" s="16" t="s">
        <v>193</v>
      </c>
      <c r="D106" s="17">
        <v>316</v>
      </c>
      <c r="E106" s="16" t="s">
        <v>38</v>
      </c>
      <c r="F106" s="77">
        <v>65000</v>
      </c>
      <c r="G106" s="77">
        <v>48746</v>
      </c>
      <c r="H106" s="71">
        <f>ROUND(F106/36,0)</f>
        <v>1806</v>
      </c>
      <c r="I106" s="69">
        <f t="shared" si="29"/>
        <v>521</v>
      </c>
      <c r="J106" s="99">
        <f t="shared" si="27"/>
        <v>2327</v>
      </c>
      <c r="K106" s="106">
        <f t="shared" si="28"/>
        <v>46940</v>
      </c>
    </row>
    <row r="107" spans="1:11" ht="15.75">
      <c r="A107" s="27">
        <v>5</v>
      </c>
      <c r="B107" s="14" t="s">
        <v>222</v>
      </c>
      <c r="C107" s="16" t="s">
        <v>223</v>
      </c>
      <c r="D107" s="17">
        <v>350</v>
      </c>
      <c r="E107" s="16" t="s">
        <v>38</v>
      </c>
      <c r="F107" s="77">
        <v>90000</v>
      </c>
      <c r="G107" s="77">
        <v>75000</v>
      </c>
      <c r="H107" s="71">
        <f>ROUND(F107/36,0)</f>
        <v>2500</v>
      </c>
      <c r="I107" s="69">
        <f t="shared" si="29"/>
        <v>801</v>
      </c>
      <c r="J107" s="99">
        <f t="shared" si="27"/>
        <v>3301</v>
      </c>
      <c r="K107" s="106">
        <f t="shared" si="28"/>
        <v>72500</v>
      </c>
    </row>
    <row r="108" spans="1:11" ht="15.75">
      <c r="A108" s="27">
        <v>6</v>
      </c>
      <c r="B108" s="14" t="s">
        <v>222</v>
      </c>
      <c r="C108" s="16" t="s">
        <v>184</v>
      </c>
      <c r="D108" s="52">
        <v>285</v>
      </c>
      <c r="E108" s="16" t="s">
        <v>78</v>
      </c>
      <c r="F108" s="85">
        <v>110000</v>
      </c>
      <c r="G108" s="77">
        <v>82496</v>
      </c>
      <c r="H108" s="71">
        <f t="shared" ref="H108" si="30">ROUND(F108/36,0)</f>
        <v>3056</v>
      </c>
      <c r="I108" s="69">
        <f t="shared" si="29"/>
        <v>881</v>
      </c>
      <c r="J108" s="99">
        <f t="shared" si="27"/>
        <v>3937</v>
      </c>
      <c r="K108" s="106">
        <f t="shared" si="28"/>
        <v>79440</v>
      </c>
    </row>
    <row r="109" spans="1:11" ht="15.75">
      <c r="A109" s="27">
        <v>7</v>
      </c>
      <c r="B109" s="14" t="s">
        <v>71</v>
      </c>
      <c r="C109" s="16" t="s">
        <v>196</v>
      </c>
      <c r="D109" s="17">
        <v>318</v>
      </c>
      <c r="E109" s="16" t="s">
        <v>38</v>
      </c>
      <c r="F109" s="77">
        <v>40000</v>
      </c>
      <c r="G109" s="77">
        <v>26158</v>
      </c>
      <c r="H109" s="71">
        <f>ROUND(F109/26,0)</f>
        <v>1538</v>
      </c>
      <c r="I109" s="69">
        <f t="shared" si="29"/>
        <v>279</v>
      </c>
      <c r="J109" s="99">
        <f t="shared" si="27"/>
        <v>1817</v>
      </c>
      <c r="K109" s="106">
        <f t="shared" si="28"/>
        <v>24620</v>
      </c>
    </row>
    <row r="110" spans="1:11" ht="15.75">
      <c r="A110" s="27">
        <v>8</v>
      </c>
      <c r="B110" s="14" t="s">
        <v>71</v>
      </c>
      <c r="C110" s="16" t="s">
        <v>72</v>
      </c>
      <c r="D110" s="17">
        <v>197</v>
      </c>
      <c r="E110" s="16" t="s">
        <v>38</v>
      </c>
      <c r="F110" s="77">
        <v>90000</v>
      </c>
      <c r="G110" s="77">
        <v>21465</v>
      </c>
      <c r="H110" s="71">
        <v>976</v>
      </c>
      <c r="I110" s="69">
        <f t="shared" si="29"/>
        <v>229</v>
      </c>
      <c r="J110" s="99">
        <f t="shared" si="27"/>
        <v>1205</v>
      </c>
      <c r="K110" s="106">
        <f t="shared" si="28"/>
        <v>20489</v>
      </c>
    </row>
    <row r="111" spans="1:11" ht="15.75">
      <c r="A111" s="27">
        <v>9</v>
      </c>
      <c r="B111" s="14" t="s">
        <v>71</v>
      </c>
      <c r="C111" s="16" t="s">
        <v>172</v>
      </c>
      <c r="D111" s="17">
        <v>297</v>
      </c>
      <c r="E111" s="16" t="s">
        <v>38</v>
      </c>
      <c r="F111" s="77">
        <v>90000</v>
      </c>
      <c r="G111" s="77">
        <v>58842</v>
      </c>
      <c r="H111" s="71">
        <f>ROUND(F111/26,0)</f>
        <v>3462</v>
      </c>
      <c r="I111" s="69">
        <f t="shared" si="29"/>
        <v>629</v>
      </c>
      <c r="J111" s="99">
        <f t="shared" si="27"/>
        <v>4091</v>
      </c>
      <c r="K111" s="106">
        <f t="shared" si="28"/>
        <v>55380</v>
      </c>
    </row>
    <row r="112" spans="1:11" ht="15.75">
      <c r="A112" s="14">
        <v>11</v>
      </c>
      <c r="B112" s="14" t="s">
        <v>84</v>
      </c>
      <c r="C112" s="16" t="s">
        <v>220</v>
      </c>
      <c r="D112" s="52">
        <v>346</v>
      </c>
      <c r="E112" s="16" t="s">
        <v>78</v>
      </c>
      <c r="F112" s="85">
        <v>60000</v>
      </c>
      <c r="G112" s="77">
        <v>49998</v>
      </c>
      <c r="H112" s="71">
        <f t="shared" ref="H112" si="31">ROUND(F112/36,0)</f>
        <v>1667</v>
      </c>
      <c r="I112" s="69">
        <f>ROUND(G112*13%*30/365,0)</f>
        <v>534</v>
      </c>
      <c r="J112" s="99">
        <f>SUM(H112:I112)</f>
        <v>2201</v>
      </c>
      <c r="K112" s="106">
        <f t="shared" ref="K112" si="32">G112-H112</f>
        <v>48331</v>
      </c>
    </row>
    <row r="114" spans="1:11" ht="16.5">
      <c r="A114" s="14"/>
      <c r="B114" s="13" t="s">
        <v>4</v>
      </c>
      <c r="C114" s="20"/>
      <c r="D114" s="20"/>
      <c r="E114" s="20"/>
      <c r="F114" s="72">
        <f t="shared" ref="F114:K114" si="33">SUM(F103:F112)</f>
        <v>785000</v>
      </c>
      <c r="G114" s="72">
        <f t="shared" si="33"/>
        <v>478493</v>
      </c>
      <c r="H114" s="72">
        <f t="shared" si="33"/>
        <v>24397</v>
      </c>
      <c r="I114" s="72">
        <f t="shared" si="33"/>
        <v>5111</v>
      </c>
      <c r="J114" s="100">
        <f t="shared" si="33"/>
        <v>29508</v>
      </c>
      <c r="K114" s="100">
        <f t="shared" si="33"/>
        <v>454096</v>
      </c>
    </row>
    <row r="115" spans="1:11" ht="16.5">
      <c r="A115" s="34"/>
      <c r="B115" s="29"/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6.5">
      <c r="A116" s="34"/>
      <c r="B116" s="29" t="s">
        <v>79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1" ht="15.75">
      <c r="A117" s="14">
        <v>1</v>
      </c>
      <c r="B117" s="14" t="s">
        <v>79</v>
      </c>
      <c r="C117" s="16" t="s">
        <v>80</v>
      </c>
      <c r="D117" s="52">
        <v>191</v>
      </c>
      <c r="E117" s="16" t="s">
        <v>78</v>
      </c>
      <c r="F117" s="85">
        <v>100000</v>
      </c>
      <c r="G117" s="77">
        <v>61767</v>
      </c>
      <c r="H117" s="71">
        <f>ROUND(F117/34,0)</f>
        <v>2941</v>
      </c>
      <c r="I117" s="69">
        <f>ROUND(G117*13%*31/365,0)</f>
        <v>682</v>
      </c>
      <c r="J117" s="99">
        <f>SUM(H117:I117)</f>
        <v>3623</v>
      </c>
      <c r="K117" s="106">
        <f t="shared" ref="K117:K128" si="34">G117-H117</f>
        <v>58826</v>
      </c>
    </row>
    <row r="118" spans="1:11" ht="15.75">
      <c r="A118" s="14">
        <v>2</v>
      </c>
      <c r="B118" s="14" t="s">
        <v>79</v>
      </c>
      <c r="C118" s="16" t="s">
        <v>240</v>
      </c>
      <c r="D118" s="52">
        <v>361</v>
      </c>
      <c r="E118" s="16" t="s">
        <v>78</v>
      </c>
      <c r="F118" s="85">
        <v>100000</v>
      </c>
      <c r="G118" s="77">
        <v>85295</v>
      </c>
      <c r="H118" s="71">
        <f>ROUND(F118/34,0)</f>
        <v>2941</v>
      </c>
      <c r="I118" s="69">
        <f t="shared" ref="I118:I127" si="35">ROUND(G118*13%*31/365,0)</f>
        <v>942</v>
      </c>
      <c r="J118" s="99">
        <f t="shared" ref="J118:J128" si="36">SUM(H118:I118)</f>
        <v>3883</v>
      </c>
      <c r="K118" s="106">
        <f t="shared" si="34"/>
        <v>82354</v>
      </c>
    </row>
    <row r="119" spans="1:11" ht="15.75">
      <c r="A119" s="14">
        <v>3</v>
      </c>
      <c r="B119" s="14" t="s">
        <v>79</v>
      </c>
      <c r="C119" s="16" t="s">
        <v>104</v>
      </c>
      <c r="D119" s="52">
        <v>216</v>
      </c>
      <c r="E119" s="16" t="s">
        <v>78</v>
      </c>
      <c r="F119" s="85">
        <v>75000</v>
      </c>
      <c r="G119" s="77">
        <v>50004</v>
      </c>
      <c r="H119" s="71">
        <f>ROUND(F119/36,0)</f>
        <v>2083</v>
      </c>
      <c r="I119" s="69">
        <f t="shared" si="35"/>
        <v>552</v>
      </c>
      <c r="J119" s="99">
        <f t="shared" si="36"/>
        <v>2635</v>
      </c>
      <c r="K119" s="106">
        <f t="shared" si="34"/>
        <v>47921</v>
      </c>
    </row>
    <row r="120" spans="1:11" ht="15.75">
      <c r="A120" s="14">
        <v>4</v>
      </c>
      <c r="B120" s="14" t="s">
        <v>79</v>
      </c>
      <c r="C120" s="16" t="s">
        <v>124</v>
      </c>
      <c r="D120" s="52">
        <v>246</v>
      </c>
      <c r="E120" s="16" t="s">
        <v>78</v>
      </c>
      <c r="F120" s="85">
        <v>75000</v>
      </c>
      <c r="G120" s="77">
        <v>52087</v>
      </c>
      <c r="H120" s="71">
        <f>ROUND(F120/36,0)</f>
        <v>2083</v>
      </c>
      <c r="I120" s="69">
        <f t="shared" si="35"/>
        <v>575</v>
      </c>
      <c r="J120" s="99">
        <f t="shared" si="36"/>
        <v>2658</v>
      </c>
      <c r="K120" s="106">
        <f t="shared" si="34"/>
        <v>50004</v>
      </c>
    </row>
    <row r="121" spans="1:11" ht="15.75">
      <c r="A121" s="14">
        <v>5</v>
      </c>
      <c r="B121" s="14" t="s">
        <v>79</v>
      </c>
      <c r="C121" s="16" t="s">
        <v>135</v>
      </c>
      <c r="D121" s="52">
        <v>202</v>
      </c>
      <c r="E121" s="16" t="s">
        <v>78</v>
      </c>
      <c r="F121" s="85">
        <v>50000</v>
      </c>
      <c r="G121" s="70">
        <v>20000</v>
      </c>
      <c r="H121" s="71">
        <f>ROUND(F121/20,0)</f>
        <v>2500</v>
      </c>
      <c r="I121" s="69">
        <f t="shared" si="35"/>
        <v>221</v>
      </c>
      <c r="J121" s="99">
        <f t="shared" si="36"/>
        <v>2721</v>
      </c>
      <c r="K121" s="106">
        <f t="shared" si="34"/>
        <v>17500</v>
      </c>
    </row>
    <row r="122" spans="1:11" ht="15.75">
      <c r="A122" s="14">
        <v>6</v>
      </c>
      <c r="B122" s="14" t="s">
        <v>79</v>
      </c>
      <c r="C122" s="16" t="s">
        <v>257</v>
      </c>
      <c r="D122" s="52">
        <v>377</v>
      </c>
      <c r="E122" s="16" t="s">
        <v>78</v>
      </c>
      <c r="F122" s="85">
        <v>44000</v>
      </c>
      <c r="G122" s="70">
        <v>41556</v>
      </c>
      <c r="H122" s="71">
        <v>1222</v>
      </c>
      <c r="I122" s="69">
        <f t="shared" si="35"/>
        <v>459</v>
      </c>
      <c r="J122" s="99">
        <f t="shared" si="36"/>
        <v>1681</v>
      </c>
      <c r="K122" s="106">
        <f t="shared" si="34"/>
        <v>40334</v>
      </c>
    </row>
    <row r="123" spans="1:11" ht="15.75">
      <c r="A123" s="14">
        <v>7</v>
      </c>
      <c r="B123" s="14" t="s">
        <v>103</v>
      </c>
      <c r="C123" s="16" t="s">
        <v>107</v>
      </c>
      <c r="D123" s="52">
        <v>217</v>
      </c>
      <c r="E123" s="16" t="s">
        <v>78</v>
      </c>
      <c r="F123" s="85">
        <v>100000</v>
      </c>
      <c r="G123" s="77">
        <v>63125</v>
      </c>
      <c r="H123" s="71">
        <f>ROUND(F123/36,0)</f>
        <v>2778</v>
      </c>
      <c r="I123" s="69">
        <f t="shared" si="35"/>
        <v>697</v>
      </c>
      <c r="J123" s="99">
        <f t="shared" si="36"/>
        <v>3475</v>
      </c>
      <c r="K123" s="106">
        <f t="shared" si="34"/>
        <v>60347</v>
      </c>
    </row>
    <row r="124" spans="1:11" ht="15.75">
      <c r="A124" s="14">
        <v>8</v>
      </c>
      <c r="B124" s="14" t="s">
        <v>103</v>
      </c>
      <c r="C124" s="16" t="s">
        <v>105</v>
      </c>
      <c r="D124" s="52">
        <v>218</v>
      </c>
      <c r="E124" s="16" t="s">
        <v>78</v>
      </c>
      <c r="F124" s="85">
        <v>100000</v>
      </c>
      <c r="G124" s="77">
        <v>63125</v>
      </c>
      <c r="H124" s="71">
        <f t="shared" ref="H124:H128" si="37">ROUND(F124/36,0)</f>
        <v>2778</v>
      </c>
      <c r="I124" s="69">
        <f t="shared" si="35"/>
        <v>697</v>
      </c>
      <c r="J124" s="99">
        <f t="shared" si="36"/>
        <v>3475</v>
      </c>
      <c r="K124" s="106">
        <f t="shared" si="34"/>
        <v>60347</v>
      </c>
    </row>
    <row r="125" spans="1:11" ht="15.75">
      <c r="A125" s="14">
        <v>9</v>
      </c>
      <c r="B125" s="14" t="s">
        <v>224</v>
      </c>
      <c r="C125" s="16" t="s">
        <v>225</v>
      </c>
      <c r="D125" s="52">
        <v>351</v>
      </c>
      <c r="E125" s="16" t="s">
        <v>78</v>
      </c>
      <c r="F125" s="85">
        <v>140000</v>
      </c>
      <c r="G125" s="77">
        <v>116666</v>
      </c>
      <c r="H125" s="71">
        <f t="shared" si="37"/>
        <v>3889</v>
      </c>
      <c r="I125" s="69">
        <f t="shared" si="35"/>
        <v>1288</v>
      </c>
      <c r="J125" s="99">
        <f t="shared" si="36"/>
        <v>5177</v>
      </c>
      <c r="K125" s="106">
        <f t="shared" si="34"/>
        <v>112777</v>
      </c>
    </row>
    <row r="126" spans="1:11" ht="15.75">
      <c r="A126" s="14">
        <v>10</v>
      </c>
      <c r="B126" s="14" t="s">
        <v>132</v>
      </c>
      <c r="C126" s="16" t="s">
        <v>133</v>
      </c>
      <c r="D126" s="52">
        <v>250</v>
      </c>
      <c r="E126" s="16" t="s">
        <v>78</v>
      </c>
      <c r="F126" s="85">
        <v>125000</v>
      </c>
      <c r="G126" s="77">
        <v>86808</v>
      </c>
      <c r="H126" s="71">
        <f t="shared" si="37"/>
        <v>3472</v>
      </c>
      <c r="I126" s="69">
        <f t="shared" si="35"/>
        <v>958</v>
      </c>
      <c r="J126" s="99">
        <f t="shared" si="36"/>
        <v>4430</v>
      </c>
      <c r="K126" s="106">
        <f t="shared" si="34"/>
        <v>83336</v>
      </c>
    </row>
    <row r="127" spans="1:11" ht="15.75">
      <c r="A127" s="14">
        <v>11</v>
      </c>
      <c r="B127" s="14" t="s">
        <v>132</v>
      </c>
      <c r="C127" s="16" t="s">
        <v>139</v>
      </c>
      <c r="D127" s="52">
        <v>254</v>
      </c>
      <c r="E127" s="16" t="s">
        <v>78</v>
      </c>
      <c r="F127" s="85">
        <v>140000</v>
      </c>
      <c r="G127" s="77">
        <v>97221</v>
      </c>
      <c r="H127" s="71">
        <f t="shared" si="37"/>
        <v>3889</v>
      </c>
      <c r="I127" s="69">
        <f t="shared" si="35"/>
        <v>1073</v>
      </c>
      <c r="J127" s="99">
        <f t="shared" si="36"/>
        <v>4962</v>
      </c>
      <c r="K127" s="106">
        <f t="shared" si="34"/>
        <v>93332</v>
      </c>
    </row>
    <row r="128" spans="1:11" ht="15.75">
      <c r="A128" s="14">
        <v>12</v>
      </c>
      <c r="B128" s="14" t="s">
        <v>266</v>
      </c>
      <c r="C128" s="16" t="s">
        <v>263</v>
      </c>
      <c r="D128" s="52">
        <v>387</v>
      </c>
      <c r="E128" s="16" t="s">
        <v>78</v>
      </c>
      <c r="F128" s="85">
        <v>85000</v>
      </c>
      <c r="G128" s="77">
        <v>82639</v>
      </c>
      <c r="H128" s="71">
        <f t="shared" si="37"/>
        <v>2361</v>
      </c>
      <c r="I128" s="69">
        <v>1332</v>
      </c>
      <c r="J128" s="99">
        <f t="shared" si="36"/>
        <v>3693</v>
      </c>
      <c r="K128" s="106">
        <f t="shared" si="34"/>
        <v>80278</v>
      </c>
    </row>
    <row r="129" spans="1:11" ht="15.75">
      <c r="A129" s="14">
        <v>13</v>
      </c>
      <c r="B129" s="14" t="s">
        <v>84</v>
      </c>
      <c r="C129" s="16" t="s">
        <v>85</v>
      </c>
      <c r="D129" s="52">
        <v>187</v>
      </c>
      <c r="E129" s="16" t="s">
        <v>78</v>
      </c>
      <c r="F129" s="85">
        <v>60000</v>
      </c>
      <c r="G129" s="77">
        <v>38329</v>
      </c>
      <c r="H129" s="71">
        <f>ROUND(F129/36,0)</f>
        <v>1667</v>
      </c>
      <c r="I129" s="69">
        <f>ROUND(G129*13%*30/365,0)</f>
        <v>410</v>
      </c>
      <c r="J129" s="99">
        <f>SUM(H129:I129)</f>
        <v>2077</v>
      </c>
      <c r="K129" s="106">
        <f>G129-H129</f>
        <v>36662</v>
      </c>
    </row>
    <row r="130" spans="1:11" ht="16.5">
      <c r="A130" s="14"/>
      <c r="B130" s="13" t="s">
        <v>4</v>
      </c>
      <c r="C130" s="20"/>
      <c r="D130" s="46"/>
      <c r="E130" s="20"/>
      <c r="F130" s="72">
        <f t="shared" ref="F130:K130" si="38">SUM(F117:F129)</f>
        <v>1194000</v>
      </c>
      <c r="G130" s="72">
        <f t="shared" si="38"/>
        <v>858622</v>
      </c>
      <c r="H130" s="72">
        <f t="shared" si="38"/>
        <v>34604</v>
      </c>
      <c r="I130" s="72">
        <f t="shared" si="38"/>
        <v>9886</v>
      </c>
      <c r="J130" s="72">
        <f t="shared" si="38"/>
        <v>44490</v>
      </c>
      <c r="K130" s="100">
        <f t="shared" si="38"/>
        <v>824018</v>
      </c>
    </row>
    <row r="131" spans="1:11" ht="16.5">
      <c r="A131" s="34"/>
      <c r="B131" s="29"/>
      <c r="C131" s="30"/>
      <c r="D131" s="48"/>
      <c r="E131" s="30"/>
      <c r="F131" s="74"/>
      <c r="G131" s="74"/>
      <c r="H131" s="74"/>
      <c r="I131" s="74"/>
      <c r="J131" s="74"/>
      <c r="K131" s="55"/>
    </row>
    <row r="132" spans="1:11" ht="16.5">
      <c r="A132" s="34"/>
      <c r="B132" s="29" t="s">
        <v>75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5.75">
      <c r="A133" s="14">
        <v>1</v>
      </c>
      <c r="B133" s="14" t="s">
        <v>76</v>
      </c>
      <c r="C133" s="16" t="s">
        <v>77</v>
      </c>
      <c r="D133" s="52">
        <v>190</v>
      </c>
      <c r="E133" s="16" t="s">
        <v>78</v>
      </c>
      <c r="F133" s="85">
        <v>90000</v>
      </c>
      <c r="G133" s="77">
        <v>57500</v>
      </c>
      <c r="H133" s="71">
        <f>ROUND(F133/36,0)</f>
        <v>2500</v>
      </c>
      <c r="I133" s="69">
        <f>ROUND(G133*13%*30/365,0)</f>
        <v>614</v>
      </c>
      <c r="J133" s="99">
        <f>SUM(H133:I133)</f>
        <v>3114</v>
      </c>
      <c r="K133" s="106">
        <f t="shared" ref="K133:K134" si="39">G133-H133</f>
        <v>55000</v>
      </c>
    </row>
    <row r="134" spans="1:11" ht="15.75">
      <c r="A134" s="14">
        <v>2</v>
      </c>
      <c r="B134" s="14" t="s">
        <v>76</v>
      </c>
      <c r="C134" s="16" t="s">
        <v>102</v>
      </c>
      <c r="D134" s="52">
        <v>215</v>
      </c>
      <c r="E134" s="16" t="s">
        <v>78</v>
      </c>
      <c r="F134" s="85">
        <v>75000</v>
      </c>
      <c r="G134" s="77">
        <v>50004</v>
      </c>
      <c r="H134" s="71">
        <f>ROUND(F134/36,0)</f>
        <v>2083</v>
      </c>
      <c r="I134" s="69">
        <f>ROUND(G134*13%*30/365,0)</f>
        <v>534</v>
      </c>
      <c r="J134" s="99">
        <f t="shared" ref="J134" si="40">SUM(H134:I134)</f>
        <v>2617</v>
      </c>
      <c r="K134" s="106">
        <f t="shared" si="39"/>
        <v>47921</v>
      </c>
    </row>
    <row r="135" spans="1:11" ht="16.5">
      <c r="A135" s="14"/>
      <c r="B135" s="13" t="s">
        <v>4</v>
      </c>
      <c r="C135" s="20"/>
      <c r="D135" s="46"/>
      <c r="E135" s="20"/>
      <c r="F135" s="72">
        <f t="shared" ref="F135:H135" si="41">SUM(F133:F134)</f>
        <v>165000</v>
      </c>
      <c r="G135" s="72">
        <f>SUM(G133:G134)</f>
        <v>107504</v>
      </c>
      <c r="H135" s="72">
        <f t="shared" si="41"/>
        <v>4583</v>
      </c>
      <c r="I135" s="72">
        <f>SUM(I133:I134)</f>
        <v>1148</v>
      </c>
      <c r="J135" s="100">
        <f>SUM(J133:J134)</f>
        <v>5731</v>
      </c>
      <c r="K135" s="100">
        <f>SUM(K133:K134)</f>
        <v>102921</v>
      </c>
    </row>
    <row r="136" spans="1:11" ht="16.5">
      <c r="A136" s="34"/>
      <c r="B136" s="29"/>
      <c r="C136" s="30"/>
      <c r="D136" s="48"/>
      <c r="E136" s="30"/>
      <c r="F136" s="74"/>
      <c r="G136" s="74"/>
      <c r="H136" s="74"/>
      <c r="I136" s="74"/>
      <c r="J136" s="74"/>
      <c r="K136" s="55"/>
    </row>
    <row r="137" spans="1:11" ht="16.5">
      <c r="A137" s="34"/>
      <c r="B137" s="29" t="s">
        <v>81</v>
      </c>
      <c r="C137" s="30"/>
      <c r="D137" s="48"/>
      <c r="E137" s="30"/>
      <c r="F137" s="86"/>
      <c r="G137" s="79"/>
      <c r="H137" s="74"/>
      <c r="I137" s="80"/>
      <c r="J137" s="74"/>
      <c r="K137" s="55"/>
    </row>
    <row r="138" spans="1:11" ht="15.75">
      <c r="A138" s="14">
        <v>1</v>
      </c>
      <c r="B138" s="14" t="s">
        <v>81</v>
      </c>
      <c r="C138" s="16" t="s">
        <v>82</v>
      </c>
      <c r="D138" s="52">
        <v>192</v>
      </c>
      <c r="E138" s="16" t="s">
        <v>78</v>
      </c>
      <c r="F138" s="85">
        <v>200000</v>
      </c>
      <c r="G138" s="77">
        <v>127772</v>
      </c>
      <c r="H138" s="71">
        <f t="shared" ref="H138" si="42">ROUND(F138/36,0)</f>
        <v>5556</v>
      </c>
      <c r="I138" s="69">
        <f>ROUND(G138*13%*30/365,0)</f>
        <v>1365</v>
      </c>
      <c r="J138" s="99">
        <f>SUM(H138:I138)</f>
        <v>6921</v>
      </c>
      <c r="K138" s="106">
        <f>G138-H138</f>
        <v>122216</v>
      </c>
    </row>
    <row r="139" spans="1:11" ht="16.5">
      <c r="A139" s="14"/>
      <c r="B139" s="13" t="s">
        <v>4</v>
      </c>
      <c r="C139" s="20"/>
      <c r="D139" s="46"/>
      <c r="E139" s="20"/>
      <c r="F139" s="72">
        <f t="shared" ref="F139:K139" si="43">SUM(F138)</f>
        <v>200000</v>
      </c>
      <c r="G139" s="72">
        <f>SUM(G138)</f>
        <v>127772</v>
      </c>
      <c r="H139" s="72">
        <f t="shared" si="43"/>
        <v>5556</v>
      </c>
      <c r="I139" s="72">
        <f t="shared" si="43"/>
        <v>1365</v>
      </c>
      <c r="J139" s="100">
        <f t="shared" si="43"/>
        <v>6921</v>
      </c>
      <c r="K139" s="100">
        <f t="shared" si="43"/>
        <v>122216</v>
      </c>
    </row>
    <row r="140" spans="1:11" ht="16.5">
      <c r="A140" s="34"/>
      <c r="B140" s="29"/>
      <c r="C140" s="30"/>
      <c r="D140" s="48"/>
      <c r="E140" s="30"/>
      <c r="F140" s="74"/>
      <c r="G140" s="74"/>
      <c r="H140" s="74"/>
      <c r="I140" s="74"/>
      <c r="J140" s="74"/>
      <c r="K140" s="55"/>
    </row>
    <row r="141" spans="1:11" ht="16.5">
      <c r="A141" s="34"/>
      <c r="B141" s="29" t="s">
        <v>109</v>
      </c>
      <c r="C141" s="30"/>
      <c r="D141" s="48"/>
      <c r="E141" s="30"/>
      <c r="F141" s="86"/>
      <c r="G141" s="79"/>
      <c r="H141" s="74"/>
      <c r="I141" s="80"/>
      <c r="J141" s="74"/>
      <c r="K141" s="55"/>
    </row>
    <row r="142" spans="1:11" ht="15.75">
      <c r="A142" s="14">
        <v>1</v>
      </c>
      <c r="B142" s="14" t="s">
        <v>110</v>
      </c>
      <c r="C142" s="16" t="s">
        <v>111</v>
      </c>
      <c r="D142" s="52">
        <v>225</v>
      </c>
      <c r="E142" s="16" t="s">
        <v>78</v>
      </c>
      <c r="F142" s="85">
        <v>86000</v>
      </c>
      <c r="G142" s="77">
        <v>57332</v>
      </c>
      <c r="H142" s="71">
        <f t="shared" ref="H142:H156" si="44">ROUND(F142/36,0)</f>
        <v>2389</v>
      </c>
      <c r="I142" s="69">
        <f>ROUND(G142*13%*30/365,0)</f>
        <v>613</v>
      </c>
      <c r="J142" s="99">
        <f t="shared" ref="J142:J157" si="45">SUM(H142:I142)</f>
        <v>3002</v>
      </c>
      <c r="K142" s="106">
        <f t="shared" ref="K142:K157" si="46">G142-H142</f>
        <v>54943</v>
      </c>
    </row>
    <row r="143" spans="1:11" ht="15.75">
      <c r="A143" s="14">
        <v>2</v>
      </c>
      <c r="B143" s="14" t="s">
        <v>110</v>
      </c>
      <c r="C143" s="16" t="s">
        <v>112</v>
      </c>
      <c r="D143" s="52">
        <v>226</v>
      </c>
      <c r="E143" s="16" t="s">
        <v>78</v>
      </c>
      <c r="F143" s="85">
        <v>93000</v>
      </c>
      <c r="G143" s="77">
        <v>62004</v>
      </c>
      <c r="H143" s="71">
        <f t="shared" si="44"/>
        <v>2583</v>
      </c>
      <c r="I143" s="69">
        <f t="shared" ref="I143:I154" si="47">ROUND(G143*13%*30/365,0)</f>
        <v>663</v>
      </c>
      <c r="J143" s="99">
        <f t="shared" si="45"/>
        <v>3246</v>
      </c>
      <c r="K143" s="106">
        <f t="shared" si="46"/>
        <v>59421</v>
      </c>
    </row>
    <row r="144" spans="1:11" ht="15.75">
      <c r="A144" s="14">
        <v>3</v>
      </c>
      <c r="B144" s="14" t="s">
        <v>110</v>
      </c>
      <c r="C144" s="16" t="s">
        <v>113</v>
      </c>
      <c r="D144" s="52">
        <v>227</v>
      </c>
      <c r="E144" s="16" t="s">
        <v>78</v>
      </c>
      <c r="F144" s="85">
        <v>68000</v>
      </c>
      <c r="G144" s="77">
        <v>45332</v>
      </c>
      <c r="H144" s="71">
        <f t="shared" si="44"/>
        <v>1889</v>
      </c>
      <c r="I144" s="69">
        <f t="shared" si="47"/>
        <v>484</v>
      </c>
      <c r="J144" s="99">
        <f t="shared" si="45"/>
        <v>2373</v>
      </c>
      <c r="K144" s="106">
        <f t="shared" si="46"/>
        <v>43443</v>
      </c>
    </row>
    <row r="145" spans="1:13" ht="15.75">
      <c r="A145" s="14">
        <v>4</v>
      </c>
      <c r="B145" s="14" t="s">
        <v>110</v>
      </c>
      <c r="C145" s="16" t="s">
        <v>114</v>
      </c>
      <c r="D145" s="52">
        <v>228</v>
      </c>
      <c r="E145" s="16" t="s">
        <v>78</v>
      </c>
      <c r="F145" s="85">
        <v>55000</v>
      </c>
      <c r="G145" s="77">
        <v>13102</v>
      </c>
      <c r="H145" s="71">
        <v>689</v>
      </c>
      <c r="I145" s="69">
        <f t="shared" si="47"/>
        <v>140</v>
      </c>
      <c r="J145" s="99">
        <f t="shared" si="45"/>
        <v>829</v>
      </c>
      <c r="K145" s="106">
        <f t="shared" si="46"/>
        <v>12413</v>
      </c>
    </row>
    <row r="146" spans="1:13" ht="15.75">
      <c r="A146" s="14">
        <v>5</v>
      </c>
      <c r="B146" s="14" t="s">
        <v>110</v>
      </c>
      <c r="C146" s="16" t="s">
        <v>115</v>
      </c>
      <c r="D146" s="52">
        <v>229</v>
      </c>
      <c r="E146" s="16" t="s">
        <v>78</v>
      </c>
      <c r="F146" s="85">
        <v>141000</v>
      </c>
      <c r="G146" s="77">
        <v>93996</v>
      </c>
      <c r="H146" s="71">
        <f t="shared" si="44"/>
        <v>3917</v>
      </c>
      <c r="I146" s="69">
        <f t="shared" si="47"/>
        <v>1004</v>
      </c>
      <c r="J146" s="99">
        <f t="shared" si="45"/>
        <v>4921</v>
      </c>
      <c r="K146" s="106">
        <f t="shared" si="46"/>
        <v>90079</v>
      </c>
    </row>
    <row r="147" spans="1:13" ht="15.75">
      <c r="A147" s="14">
        <v>6</v>
      </c>
      <c r="B147" s="14" t="s">
        <v>110</v>
      </c>
      <c r="C147" s="16" t="s">
        <v>116</v>
      </c>
      <c r="D147" s="52">
        <v>234</v>
      </c>
      <c r="E147" s="16" t="s">
        <v>78</v>
      </c>
      <c r="F147" s="85">
        <v>160000</v>
      </c>
      <c r="G147" s="77">
        <v>106672</v>
      </c>
      <c r="H147" s="71">
        <f t="shared" si="44"/>
        <v>4444</v>
      </c>
      <c r="I147" s="69">
        <f t="shared" si="47"/>
        <v>1140</v>
      </c>
      <c r="J147" s="99">
        <f t="shared" si="45"/>
        <v>5584</v>
      </c>
      <c r="K147" s="106">
        <f t="shared" si="46"/>
        <v>102228</v>
      </c>
    </row>
    <row r="148" spans="1:13" ht="15.75">
      <c r="A148" s="14">
        <v>7</v>
      </c>
      <c r="B148" s="14" t="s">
        <v>109</v>
      </c>
      <c r="C148" s="16" t="s">
        <v>165</v>
      </c>
      <c r="D148" s="52">
        <v>284</v>
      </c>
      <c r="E148" s="16" t="s">
        <v>78</v>
      </c>
      <c r="F148" s="85">
        <v>130000</v>
      </c>
      <c r="G148" s="77">
        <v>51225</v>
      </c>
      <c r="H148" s="71">
        <f>ROUND(F148/30,0)</f>
        <v>4333</v>
      </c>
      <c r="I148" s="69">
        <f t="shared" si="47"/>
        <v>547</v>
      </c>
      <c r="J148" s="99">
        <f t="shared" si="45"/>
        <v>4880</v>
      </c>
      <c r="K148" s="106">
        <f t="shared" si="46"/>
        <v>46892</v>
      </c>
    </row>
    <row r="149" spans="1:13" ht="15.75">
      <c r="A149" s="14">
        <v>8</v>
      </c>
      <c r="B149" s="14" t="s">
        <v>109</v>
      </c>
      <c r="C149" s="16" t="s">
        <v>213</v>
      </c>
      <c r="D149" s="52">
        <v>333</v>
      </c>
      <c r="E149" s="16" t="s">
        <v>78</v>
      </c>
      <c r="F149" s="85">
        <v>195000</v>
      </c>
      <c r="G149" s="77">
        <v>154855</v>
      </c>
      <c r="H149" s="71">
        <v>5735</v>
      </c>
      <c r="I149" s="69">
        <f t="shared" si="47"/>
        <v>1655</v>
      </c>
      <c r="J149" s="99">
        <f t="shared" si="45"/>
        <v>7390</v>
      </c>
      <c r="K149" s="106">
        <f t="shared" si="46"/>
        <v>149120</v>
      </c>
      <c r="M149" s="96"/>
    </row>
    <row r="150" spans="1:13" ht="15.75">
      <c r="A150" s="14">
        <v>9</v>
      </c>
      <c r="B150" s="14" t="s">
        <v>109</v>
      </c>
      <c r="C150" s="16" t="s">
        <v>175</v>
      </c>
      <c r="D150" s="52">
        <v>300</v>
      </c>
      <c r="E150" s="16" t="s">
        <v>78</v>
      </c>
      <c r="F150" s="85">
        <v>95000</v>
      </c>
      <c r="G150" s="77">
        <v>71249</v>
      </c>
      <c r="H150" s="71">
        <f t="shared" si="44"/>
        <v>2639</v>
      </c>
      <c r="I150" s="69">
        <f t="shared" si="47"/>
        <v>761</v>
      </c>
      <c r="J150" s="99">
        <f t="shared" si="45"/>
        <v>3400</v>
      </c>
      <c r="K150" s="106">
        <f t="shared" si="46"/>
        <v>68610</v>
      </c>
      <c r="M150" s="96"/>
    </row>
    <row r="151" spans="1:13" ht="15.75">
      <c r="A151" s="14">
        <v>10</v>
      </c>
      <c r="B151" s="14" t="s">
        <v>169</v>
      </c>
      <c r="C151" s="16" t="s">
        <v>170</v>
      </c>
      <c r="D151" s="52">
        <v>294</v>
      </c>
      <c r="E151" s="16" t="s">
        <v>78</v>
      </c>
      <c r="F151" s="85">
        <v>55000</v>
      </c>
      <c r="G151" s="77">
        <v>41248</v>
      </c>
      <c r="H151" s="71">
        <f t="shared" si="44"/>
        <v>1528</v>
      </c>
      <c r="I151" s="69">
        <f t="shared" si="47"/>
        <v>441</v>
      </c>
      <c r="J151" s="99">
        <f t="shared" si="45"/>
        <v>1969</v>
      </c>
      <c r="K151" s="106">
        <f t="shared" si="46"/>
        <v>39720</v>
      </c>
    </row>
    <row r="152" spans="1:13" ht="15.75">
      <c r="A152" s="14">
        <v>11</v>
      </c>
      <c r="B152" s="14" t="s">
        <v>169</v>
      </c>
      <c r="C152" s="16" t="s">
        <v>209</v>
      </c>
      <c r="D152" s="52">
        <v>327</v>
      </c>
      <c r="E152" s="16" t="s">
        <v>78</v>
      </c>
      <c r="F152" s="85">
        <v>90000</v>
      </c>
      <c r="G152" s="77">
        <v>70000</v>
      </c>
      <c r="H152" s="71">
        <f t="shared" si="44"/>
        <v>2500</v>
      </c>
      <c r="I152" s="69">
        <f t="shared" si="47"/>
        <v>748</v>
      </c>
      <c r="J152" s="99">
        <f t="shared" si="45"/>
        <v>3248</v>
      </c>
      <c r="K152" s="106">
        <f t="shared" si="46"/>
        <v>67500</v>
      </c>
    </row>
    <row r="153" spans="1:13" ht="15.75">
      <c r="A153" s="14">
        <v>12</v>
      </c>
      <c r="B153" s="14" t="s">
        <v>169</v>
      </c>
      <c r="C153" s="16" t="s">
        <v>208</v>
      </c>
      <c r="D153" s="52">
        <v>326</v>
      </c>
      <c r="E153" s="16" t="s">
        <v>78</v>
      </c>
      <c r="F153" s="85">
        <v>135000</v>
      </c>
      <c r="G153" s="77">
        <v>105000</v>
      </c>
      <c r="H153" s="71">
        <f t="shared" si="44"/>
        <v>3750</v>
      </c>
      <c r="I153" s="69">
        <f t="shared" si="47"/>
        <v>1122</v>
      </c>
      <c r="J153" s="99">
        <f t="shared" si="45"/>
        <v>4872</v>
      </c>
      <c r="K153" s="106">
        <f t="shared" si="46"/>
        <v>101250</v>
      </c>
    </row>
    <row r="154" spans="1:13" ht="15.75">
      <c r="A154" s="14">
        <v>13</v>
      </c>
      <c r="B154" s="14" t="s">
        <v>169</v>
      </c>
      <c r="C154" s="16" t="s">
        <v>171</v>
      </c>
      <c r="D154" s="52">
        <v>295</v>
      </c>
      <c r="E154" s="16" t="s">
        <v>78</v>
      </c>
      <c r="F154" s="85">
        <v>80000</v>
      </c>
      <c r="G154" s="77">
        <v>60002</v>
      </c>
      <c r="H154" s="71">
        <f t="shared" si="44"/>
        <v>2222</v>
      </c>
      <c r="I154" s="69">
        <f t="shared" si="47"/>
        <v>641</v>
      </c>
      <c r="J154" s="99">
        <f t="shared" si="45"/>
        <v>2863</v>
      </c>
      <c r="K154" s="106">
        <f t="shared" si="46"/>
        <v>57780</v>
      </c>
    </row>
    <row r="155" spans="1:13" ht="15.75">
      <c r="A155" s="14">
        <v>14</v>
      </c>
      <c r="B155" s="14" t="s">
        <v>273</v>
      </c>
      <c r="C155" s="16" t="s">
        <v>274</v>
      </c>
      <c r="D155" s="52">
        <v>393</v>
      </c>
      <c r="E155" s="16" t="s">
        <v>78</v>
      </c>
      <c r="F155" s="85">
        <v>80000</v>
      </c>
      <c r="G155" s="77">
        <v>80000</v>
      </c>
      <c r="H155" s="71">
        <f t="shared" si="44"/>
        <v>2222</v>
      </c>
      <c r="I155" s="69">
        <f>ROUND(G155*13%*23/365,0)</f>
        <v>655</v>
      </c>
      <c r="J155" s="99">
        <f t="shared" si="45"/>
        <v>2877</v>
      </c>
      <c r="K155" s="106">
        <f t="shared" si="46"/>
        <v>77778</v>
      </c>
    </row>
    <row r="156" spans="1:13" ht="15.75">
      <c r="A156" s="14">
        <v>15</v>
      </c>
      <c r="B156" s="14" t="s">
        <v>273</v>
      </c>
      <c r="C156" s="16" t="s">
        <v>275</v>
      </c>
      <c r="D156" s="52">
        <v>394</v>
      </c>
      <c r="E156" s="16" t="s">
        <v>78</v>
      </c>
      <c r="F156" s="85">
        <v>89000</v>
      </c>
      <c r="G156" s="77">
        <v>89000</v>
      </c>
      <c r="H156" s="71">
        <f t="shared" si="44"/>
        <v>2472</v>
      </c>
      <c r="I156" s="69">
        <f>ROUND(G156*13%*23/365,0)</f>
        <v>729</v>
      </c>
      <c r="J156" s="99">
        <f t="shared" si="45"/>
        <v>3201</v>
      </c>
      <c r="K156" s="106">
        <f t="shared" si="46"/>
        <v>86528</v>
      </c>
    </row>
    <row r="157" spans="1:13" ht="15.75">
      <c r="A157" s="14">
        <v>16</v>
      </c>
      <c r="B157" s="57" t="s">
        <v>109</v>
      </c>
      <c r="C157" s="58" t="s">
        <v>272</v>
      </c>
      <c r="D157" s="64">
        <v>14</v>
      </c>
      <c r="E157" s="58" t="s">
        <v>39</v>
      </c>
      <c r="F157" s="89">
        <v>42000</v>
      </c>
      <c r="G157" s="82">
        <v>34998</v>
      </c>
      <c r="H157" s="83">
        <v>1167</v>
      </c>
      <c r="I157" s="69">
        <f>ROUND(G157*11.5%*30/365,0)</f>
        <v>331</v>
      </c>
      <c r="J157" s="99">
        <f t="shared" si="45"/>
        <v>1498</v>
      </c>
      <c r="K157" s="106">
        <f t="shared" si="46"/>
        <v>33831</v>
      </c>
    </row>
    <row r="158" spans="1:13" ht="16.5">
      <c r="A158" s="34"/>
      <c r="B158" s="13" t="s">
        <v>4</v>
      </c>
      <c r="C158" s="20"/>
      <c r="D158" s="20"/>
      <c r="E158" s="20"/>
      <c r="F158" s="72">
        <f t="shared" ref="F158:K158" si="48">SUM(F142:F157)</f>
        <v>1594000</v>
      </c>
      <c r="G158" s="72">
        <f t="shared" si="48"/>
        <v>1136015</v>
      </c>
      <c r="H158" s="72">
        <f t="shared" si="48"/>
        <v>44479</v>
      </c>
      <c r="I158" s="72">
        <f t="shared" si="48"/>
        <v>11674</v>
      </c>
      <c r="J158" s="100">
        <f t="shared" si="48"/>
        <v>56153</v>
      </c>
      <c r="K158" s="100">
        <f t="shared" si="48"/>
        <v>1091536</v>
      </c>
    </row>
    <row r="159" spans="1:13" ht="16.5">
      <c r="A159" s="34"/>
      <c r="B159" s="29"/>
      <c r="C159" s="30"/>
      <c r="D159" s="30"/>
      <c r="E159" s="30"/>
      <c r="F159" s="74"/>
      <c r="G159" s="74"/>
      <c r="H159" s="74"/>
      <c r="I159" s="74"/>
      <c r="J159" s="74"/>
      <c r="K159" s="55"/>
    </row>
    <row r="160" spans="1:13" ht="16.5">
      <c r="A160" s="34"/>
      <c r="B160" s="29"/>
      <c r="C160" s="30"/>
      <c r="D160" s="30"/>
      <c r="E160" s="30"/>
      <c r="F160" s="74"/>
      <c r="G160" s="79"/>
      <c r="H160" s="74"/>
      <c r="I160" s="80"/>
      <c r="J160" s="74"/>
      <c r="K160" s="55"/>
    </row>
    <row r="161" spans="1:11" ht="16.5">
      <c r="A161" s="14"/>
      <c r="B161" s="29" t="s">
        <v>125</v>
      </c>
      <c r="C161" s="30"/>
      <c r="D161" s="30"/>
      <c r="E161" s="30"/>
      <c r="F161" s="78"/>
      <c r="G161" s="79"/>
      <c r="H161" s="74"/>
      <c r="I161" s="80"/>
      <c r="J161" s="74"/>
      <c r="K161" s="55"/>
    </row>
    <row r="162" spans="1:11" ht="15.75">
      <c r="A162" s="14">
        <v>1</v>
      </c>
      <c r="B162" s="14" t="s">
        <v>126</v>
      </c>
      <c r="C162" s="16" t="s">
        <v>127</v>
      </c>
      <c r="D162" s="17">
        <v>247</v>
      </c>
      <c r="E162" s="16" t="s">
        <v>78</v>
      </c>
      <c r="F162" s="70">
        <v>100000</v>
      </c>
      <c r="G162" s="70">
        <v>69442</v>
      </c>
      <c r="H162" s="71">
        <f t="shared" ref="H162" si="49">ROUND(F162/36,0)</f>
        <v>2778</v>
      </c>
      <c r="I162" s="69">
        <f>ROUND(G162*13%*30/365,0)</f>
        <v>742</v>
      </c>
      <c r="J162" s="102">
        <f t="shared" ref="J162" si="50">SUM(H162:I162)</f>
        <v>3520</v>
      </c>
      <c r="K162" s="106">
        <f t="shared" ref="K162:K170" si="51">G162-H162</f>
        <v>66664</v>
      </c>
    </row>
    <row r="163" spans="1:11" ht="15.75">
      <c r="A163" s="14">
        <v>2</v>
      </c>
      <c r="B163" s="14" t="s">
        <v>137</v>
      </c>
      <c r="C163" s="16" t="s">
        <v>138</v>
      </c>
      <c r="D163" s="17">
        <v>253</v>
      </c>
      <c r="E163" s="16" t="s">
        <v>78</v>
      </c>
      <c r="F163" s="70">
        <v>100000</v>
      </c>
      <c r="G163" s="70">
        <v>69442</v>
      </c>
      <c r="H163" s="71">
        <f>ROUND(F163/36,0)</f>
        <v>2778</v>
      </c>
      <c r="I163" s="69">
        <f t="shared" ref="I163:I170" si="52">ROUND(G163*13%*30/365,0)</f>
        <v>742</v>
      </c>
      <c r="J163" s="102">
        <f>SUM(H163:I163)</f>
        <v>3520</v>
      </c>
      <c r="K163" s="106">
        <f t="shared" si="51"/>
        <v>66664</v>
      </c>
    </row>
    <row r="164" spans="1:11" ht="15.75">
      <c r="A164" s="14">
        <v>3</v>
      </c>
      <c r="B164" s="14" t="s">
        <v>137</v>
      </c>
      <c r="C164" s="16" t="s">
        <v>207</v>
      </c>
      <c r="D164" s="17">
        <v>325</v>
      </c>
      <c r="E164" s="16" t="s">
        <v>78</v>
      </c>
      <c r="F164" s="70">
        <v>50000</v>
      </c>
      <c r="G164" s="70">
        <v>33336</v>
      </c>
      <c r="H164" s="71">
        <f>ROUND(F164/24,0)</f>
        <v>2083</v>
      </c>
      <c r="I164" s="69">
        <f t="shared" si="52"/>
        <v>356</v>
      </c>
      <c r="J164" s="102">
        <f>SUM(H164:I164)</f>
        <v>2439</v>
      </c>
      <c r="K164" s="106">
        <f t="shared" si="51"/>
        <v>31253</v>
      </c>
    </row>
    <row r="165" spans="1:11" ht="15.75">
      <c r="A165" s="14">
        <v>4</v>
      </c>
      <c r="B165" s="14" t="s">
        <v>137</v>
      </c>
      <c r="C165" s="16" t="s">
        <v>230</v>
      </c>
      <c r="D165" s="17">
        <v>355</v>
      </c>
      <c r="E165" s="16" t="s">
        <v>78</v>
      </c>
      <c r="F165" s="70">
        <v>50000</v>
      </c>
      <c r="G165" s="70">
        <v>41666</v>
      </c>
      <c r="H165" s="71">
        <f>ROUND(F165/36,0)</f>
        <v>1389</v>
      </c>
      <c r="I165" s="69">
        <f t="shared" si="52"/>
        <v>445</v>
      </c>
      <c r="J165" s="102">
        <f>SUM(H165:I165)</f>
        <v>1834</v>
      </c>
      <c r="K165" s="106">
        <f t="shared" si="51"/>
        <v>40277</v>
      </c>
    </row>
    <row r="166" spans="1:11" ht="16.5">
      <c r="A166" s="14">
        <v>5</v>
      </c>
      <c r="B166" s="14" t="s">
        <v>151</v>
      </c>
      <c r="C166" s="16" t="s">
        <v>152</v>
      </c>
      <c r="D166" s="22">
        <v>272</v>
      </c>
      <c r="E166" s="22" t="s">
        <v>78</v>
      </c>
      <c r="F166" s="85">
        <v>100000</v>
      </c>
      <c r="G166" s="77">
        <v>64290</v>
      </c>
      <c r="H166" s="71">
        <f>ROUND(F166/28,0)</f>
        <v>3571</v>
      </c>
      <c r="I166" s="69">
        <f t="shared" si="52"/>
        <v>687</v>
      </c>
      <c r="J166" s="99">
        <f>SUM(H166:I166)</f>
        <v>4258</v>
      </c>
      <c r="K166" s="106">
        <f t="shared" si="51"/>
        <v>60719</v>
      </c>
    </row>
    <row r="167" spans="1:11" ht="16.5">
      <c r="A167" s="14">
        <v>6</v>
      </c>
      <c r="B167" s="14" t="s">
        <v>151</v>
      </c>
      <c r="C167" s="16" t="s">
        <v>176</v>
      </c>
      <c r="D167" s="22">
        <v>301</v>
      </c>
      <c r="E167" s="22" t="s">
        <v>78</v>
      </c>
      <c r="F167" s="85">
        <v>80000</v>
      </c>
      <c r="G167" s="77">
        <v>14543</v>
      </c>
      <c r="H167" s="71">
        <f>ROUND(F167/11,0)</f>
        <v>7273</v>
      </c>
      <c r="I167" s="69">
        <f t="shared" si="52"/>
        <v>155</v>
      </c>
      <c r="J167" s="99">
        <f t="shared" ref="J167:J169" si="53">SUM(H167:I167)</f>
        <v>7428</v>
      </c>
      <c r="K167" s="106">
        <f t="shared" si="51"/>
        <v>7270</v>
      </c>
    </row>
    <row r="168" spans="1:11" ht="16.5">
      <c r="A168" s="14">
        <v>7</v>
      </c>
      <c r="B168" s="14" t="s">
        <v>151</v>
      </c>
      <c r="C168" s="16" t="s">
        <v>177</v>
      </c>
      <c r="D168" s="22">
        <v>302</v>
      </c>
      <c r="E168" s="22" t="s">
        <v>78</v>
      </c>
      <c r="F168" s="85">
        <v>90000</v>
      </c>
      <c r="G168" s="77">
        <v>67500</v>
      </c>
      <c r="H168" s="71">
        <f>ROUND(F168/36,0)</f>
        <v>2500</v>
      </c>
      <c r="I168" s="69">
        <f t="shared" si="52"/>
        <v>721</v>
      </c>
      <c r="J168" s="99">
        <f t="shared" si="53"/>
        <v>3221</v>
      </c>
      <c r="K168" s="106">
        <f t="shared" si="51"/>
        <v>65000</v>
      </c>
    </row>
    <row r="169" spans="1:11" ht="16.5">
      <c r="A169" s="14">
        <v>8</v>
      </c>
      <c r="B169" s="14" t="s">
        <v>151</v>
      </c>
      <c r="C169" s="16" t="s">
        <v>178</v>
      </c>
      <c r="D169" s="22">
        <v>303</v>
      </c>
      <c r="E169" s="22" t="s">
        <v>78</v>
      </c>
      <c r="F169" s="85">
        <v>100000</v>
      </c>
      <c r="G169" s="77">
        <v>74998</v>
      </c>
      <c r="H169" s="71">
        <f>ROUND(F169/36,0)</f>
        <v>2778</v>
      </c>
      <c r="I169" s="69">
        <f t="shared" si="52"/>
        <v>801</v>
      </c>
      <c r="J169" s="99">
        <f t="shared" si="53"/>
        <v>3579</v>
      </c>
      <c r="K169" s="106">
        <f t="shared" si="51"/>
        <v>72220</v>
      </c>
    </row>
    <row r="170" spans="1:11" ht="15.75">
      <c r="A170" s="14">
        <v>9</v>
      </c>
      <c r="B170" s="14" t="s">
        <v>134</v>
      </c>
      <c r="C170" s="16" t="s">
        <v>245</v>
      </c>
      <c r="D170" s="52">
        <v>364</v>
      </c>
      <c r="E170" s="16" t="s">
        <v>78</v>
      </c>
      <c r="F170" s="85">
        <v>100000</v>
      </c>
      <c r="G170" s="70">
        <v>88888</v>
      </c>
      <c r="H170" s="71">
        <f>ROUND(F170/36,0)</f>
        <v>2778</v>
      </c>
      <c r="I170" s="69">
        <f t="shared" si="52"/>
        <v>950</v>
      </c>
      <c r="J170" s="102">
        <f>SUM(H170:I170)</f>
        <v>3728</v>
      </c>
      <c r="K170" s="106">
        <f t="shared" si="51"/>
        <v>86110</v>
      </c>
    </row>
    <row r="171" spans="1:11" ht="16.5">
      <c r="A171" s="34"/>
      <c r="B171" s="13" t="s">
        <v>4</v>
      </c>
      <c r="C171" s="20"/>
      <c r="D171" s="20"/>
      <c r="E171" s="20"/>
      <c r="F171" s="88">
        <f t="shared" ref="F171" si="54">SUM(F162:F170)</f>
        <v>770000</v>
      </c>
      <c r="G171" s="88">
        <f>SUM(G162:G170)</f>
        <v>524105</v>
      </c>
      <c r="H171" s="88">
        <f>SUM(H162:H170)</f>
        <v>27928</v>
      </c>
      <c r="I171" s="72">
        <f>SUM(I162:I170)</f>
        <v>5599</v>
      </c>
      <c r="J171" s="88">
        <f>SUM(J162:J170)</f>
        <v>33527</v>
      </c>
      <c r="K171" s="88">
        <f>SUM(K162:K170)</f>
        <v>496177</v>
      </c>
    </row>
    <row r="172" spans="1:11" ht="16.5">
      <c r="A172" s="34"/>
      <c r="B172" s="29"/>
      <c r="C172" s="30"/>
      <c r="D172" s="30"/>
      <c r="E172" s="30"/>
      <c r="F172" s="78"/>
      <c r="G172" s="79"/>
      <c r="H172" s="74"/>
      <c r="I172" s="80"/>
      <c r="J172" s="74"/>
      <c r="K172" s="55"/>
    </row>
    <row r="173" spans="1:11" ht="16.5">
      <c r="A173" s="34"/>
      <c r="B173" s="29" t="s">
        <v>148</v>
      </c>
      <c r="C173" s="30"/>
      <c r="D173" s="48"/>
      <c r="E173" s="30"/>
      <c r="F173" s="86"/>
      <c r="G173" s="79"/>
      <c r="H173" s="74"/>
      <c r="I173" s="80"/>
      <c r="J173" s="74"/>
      <c r="K173" s="55"/>
    </row>
    <row r="174" spans="1:11" ht="15.75">
      <c r="A174" s="14">
        <v>1</v>
      </c>
      <c r="B174" s="14" t="s">
        <v>148</v>
      </c>
      <c r="C174" s="16" t="s">
        <v>205</v>
      </c>
      <c r="D174" s="52">
        <v>323</v>
      </c>
      <c r="E174" s="16" t="s">
        <v>78</v>
      </c>
      <c r="F174" s="85">
        <v>100000</v>
      </c>
      <c r="G174" s="77">
        <v>77776</v>
      </c>
      <c r="H174" s="71">
        <f>ROUND(F174/36,0)</f>
        <v>2778</v>
      </c>
      <c r="I174" s="69">
        <f>ROUND(G174*13%*30/365,0)</f>
        <v>831</v>
      </c>
      <c r="J174" s="99">
        <f t="shared" ref="J174:J179" si="55">SUM(H174:I174)</f>
        <v>3609</v>
      </c>
      <c r="K174" s="106">
        <f t="shared" ref="K174:K180" si="56">G174-H174</f>
        <v>74998</v>
      </c>
    </row>
    <row r="175" spans="1:11" ht="15.75">
      <c r="A175" s="14">
        <v>2</v>
      </c>
      <c r="B175" s="14" t="s">
        <v>148</v>
      </c>
      <c r="C175" s="16" t="s">
        <v>241</v>
      </c>
      <c r="D175" s="52">
        <v>363</v>
      </c>
      <c r="E175" s="16" t="s">
        <v>78</v>
      </c>
      <c r="F175" s="85">
        <v>40000</v>
      </c>
      <c r="G175" s="77">
        <v>34445</v>
      </c>
      <c r="H175" s="71">
        <f>ROUND(F175/36,0)</f>
        <v>1111</v>
      </c>
      <c r="I175" s="69">
        <f t="shared" ref="I175:I179" si="57">ROUND(G175*13%*30/365,0)</f>
        <v>368</v>
      </c>
      <c r="J175" s="99">
        <f t="shared" si="55"/>
        <v>1479</v>
      </c>
      <c r="K175" s="106">
        <f t="shared" si="56"/>
        <v>33334</v>
      </c>
    </row>
    <row r="176" spans="1:11" ht="15.75">
      <c r="A176" s="14">
        <v>3</v>
      </c>
      <c r="B176" s="14" t="s">
        <v>148</v>
      </c>
      <c r="C176" s="16" t="s">
        <v>210</v>
      </c>
      <c r="D176" s="52">
        <v>322</v>
      </c>
      <c r="E176" s="16" t="s">
        <v>78</v>
      </c>
      <c r="F176" s="85">
        <v>150000</v>
      </c>
      <c r="G176" s="77">
        <v>95456</v>
      </c>
      <c r="H176" s="71">
        <f>ROUND(F176/22,0)</f>
        <v>6818</v>
      </c>
      <c r="I176" s="69">
        <f t="shared" si="57"/>
        <v>1020</v>
      </c>
      <c r="J176" s="99">
        <f t="shared" si="55"/>
        <v>7838</v>
      </c>
      <c r="K176" s="106">
        <f t="shared" si="56"/>
        <v>88638</v>
      </c>
    </row>
    <row r="177" spans="1:11" ht="15.75">
      <c r="A177" s="14">
        <v>4</v>
      </c>
      <c r="B177" s="14" t="s">
        <v>215</v>
      </c>
      <c r="C177" s="16" t="s">
        <v>216</v>
      </c>
      <c r="D177" s="52">
        <v>342</v>
      </c>
      <c r="E177" s="16" t="s">
        <v>78</v>
      </c>
      <c r="F177" s="85">
        <v>80000</v>
      </c>
      <c r="G177" s="77">
        <v>64446</v>
      </c>
      <c r="H177" s="71">
        <v>2222</v>
      </c>
      <c r="I177" s="69">
        <f t="shared" si="57"/>
        <v>689</v>
      </c>
      <c r="J177" s="99">
        <f t="shared" si="55"/>
        <v>2911</v>
      </c>
      <c r="K177" s="106">
        <f t="shared" si="56"/>
        <v>62224</v>
      </c>
    </row>
    <row r="178" spans="1:11" ht="15.75">
      <c r="A178" s="14">
        <v>5</v>
      </c>
      <c r="B178" s="14" t="s">
        <v>149</v>
      </c>
      <c r="C178" s="16" t="s">
        <v>150</v>
      </c>
      <c r="D178" s="52">
        <v>266</v>
      </c>
      <c r="E178" s="16" t="s">
        <v>78</v>
      </c>
      <c r="F178" s="85">
        <v>155000</v>
      </c>
      <c r="G178" s="77">
        <v>111940</v>
      </c>
      <c r="H178" s="71">
        <f t="shared" ref="H178:H180" si="58">ROUND(F178/36,0)</f>
        <v>4306</v>
      </c>
      <c r="I178" s="69">
        <f t="shared" si="57"/>
        <v>1196</v>
      </c>
      <c r="J178" s="99">
        <f t="shared" si="55"/>
        <v>5502</v>
      </c>
      <c r="K178" s="106">
        <f t="shared" si="56"/>
        <v>107634</v>
      </c>
    </row>
    <row r="179" spans="1:11" ht="15.75">
      <c r="A179" s="14">
        <v>6</v>
      </c>
      <c r="B179" s="14" t="s">
        <v>149</v>
      </c>
      <c r="C179" s="16" t="s">
        <v>229</v>
      </c>
      <c r="D179" s="52">
        <v>354</v>
      </c>
      <c r="E179" s="16" t="s">
        <v>78</v>
      </c>
      <c r="F179" s="85">
        <v>60000</v>
      </c>
      <c r="G179" s="77">
        <v>42000</v>
      </c>
      <c r="H179" s="71">
        <f>ROUND(F179/20,0)</f>
        <v>3000</v>
      </c>
      <c r="I179" s="69">
        <f t="shared" si="57"/>
        <v>449</v>
      </c>
      <c r="J179" s="99">
        <f t="shared" si="55"/>
        <v>3449</v>
      </c>
      <c r="K179" s="106">
        <f t="shared" si="56"/>
        <v>39000</v>
      </c>
    </row>
    <row r="180" spans="1:11" ht="15.75">
      <c r="A180" s="14">
        <v>7</v>
      </c>
      <c r="B180" s="57" t="s">
        <v>149</v>
      </c>
      <c r="C180" s="58" t="s">
        <v>271</v>
      </c>
      <c r="D180" s="64">
        <v>11</v>
      </c>
      <c r="E180" s="58" t="s">
        <v>39</v>
      </c>
      <c r="F180" s="89">
        <v>40600</v>
      </c>
      <c r="G180" s="82">
        <v>30448</v>
      </c>
      <c r="H180" s="83">
        <f t="shared" si="58"/>
        <v>1128</v>
      </c>
      <c r="I180" s="84">
        <f>ROUND(G180*11.5%*30/365,0)</f>
        <v>288</v>
      </c>
      <c r="J180" s="101">
        <f>SUM(H180:I180)</f>
        <v>1416</v>
      </c>
      <c r="K180" s="106">
        <f t="shared" si="56"/>
        <v>29320</v>
      </c>
    </row>
    <row r="181" spans="1:11" ht="15.75">
      <c r="A181" s="34"/>
      <c r="B181" s="57"/>
      <c r="C181" s="58"/>
      <c r="D181" s="64"/>
      <c r="E181" s="58"/>
      <c r="F181" s="89"/>
      <c r="G181" s="82"/>
      <c r="H181" s="83"/>
      <c r="I181" s="69"/>
      <c r="J181" s="101"/>
      <c r="K181" s="106"/>
    </row>
    <row r="182" spans="1:11" ht="16.5">
      <c r="A182" s="34"/>
      <c r="B182" s="13" t="s">
        <v>4</v>
      </c>
      <c r="C182" s="20"/>
      <c r="D182" s="46"/>
      <c r="E182" s="20"/>
      <c r="F182" s="72">
        <f t="shared" ref="F182:K182" si="59">SUM(F174:F180)</f>
        <v>625600</v>
      </c>
      <c r="G182" s="72">
        <f t="shared" si="59"/>
        <v>456511</v>
      </c>
      <c r="H182" s="72">
        <f t="shared" si="59"/>
        <v>21363</v>
      </c>
      <c r="I182" s="72">
        <f t="shared" si="59"/>
        <v>4841</v>
      </c>
      <c r="J182" s="100">
        <f t="shared" si="59"/>
        <v>26204</v>
      </c>
      <c r="K182" s="72">
        <f t="shared" si="59"/>
        <v>435148</v>
      </c>
    </row>
    <row r="183" spans="1:11" ht="16.5">
      <c r="A183" s="34"/>
      <c r="B183" s="29"/>
      <c r="C183" s="30"/>
      <c r="D183" s="32"/>
      <c r="E183" s="32"/>
      <c r="F183" s="74"/>
      <c r="G183" s="74"/>
      <c r="H183" s="74"/>
      <c r="I183" s="74"/>
      <c r="J183" s="74"/>
      <c r="K183" s="100"/>
    </row>
    <row r="184" spans="1:11" ht="16.5">
      <c r="A184" s="34"/>
      <c r="B184" s="29" t="s">
        <v>162</v>
      </c>
      <c r="C184" s="30"/>
      <c r="D184" s="30"/>
      <c r="E184" s="30"/>
      <c r="F184" s="78"/>
      <c r="G184" s="79"/>
      <c r="H184" s="74"/>
      <c r="I184" s="80"/>
      <c r="J184" s="74"/>
      <c r="K184" s="55"/>
    </row>
    <row r="185" spans="1:11" ht="16.5">
      <c r="A185" s="14">
        <v>1</v>
      </c>
      <c r="B185" s="67" t="s">
        <v>163</v>
      </c>
      <c r="C185" s="16" t="s">
        <v>164</v>
      </c>
      <c r="D185" s="22">
        <v>282</v>
      </c>
      <c r="E185" s="22" t="s">
        <v>78</v>
      </c>
      <c r="F185" s="85">
        <v>100000</v>
      </c>
      <c r="G185" s="77">
        <v>74998</v>
      </c>
      <c r="H185" s="71">
        <f>ROUND(F185/36,0)</f>
        <v>2778</v>
      </c>
      <c r="I185" s="69">
        <f>ROUND(G185*13%*30/365,0)</f>
        <v>801</v>
      </c>
      <c r="J185" s="104">
        <f>SUM(H185:I185)</f>
        <v>3579</v>
      </c>
      <c r="K185" s="106">
        <f t="shared" ref="K185:K189" si="60">G185-H185</f>
        <v>72220</v>
      </c>
    </row>
    <row r="186" spans="1:11" ht="16.5">
      <c r="A186" s="14">
        <v>2</v>
      </c>
      <c r="B186" s="67" t="s">
        <v>163</v>
      </c>
      <c r="C186" s="16" t="s">
        <v>200</v>
      </c>
      <c r="D186" s="22">
        <v>283</v>
      </c>
      <c r="E186" s="22" t="s">
        <v>78</v>
      </c>
      <c r="F186" s="85">
        <v>100000</v>
      </c>
      <c r="G186" s="77">
        <v>74998</v>
      </c>
      <c r="H186" s="71">
        <f>ROUND(F186/36,0)</f>
        <v>2778</v>
      </c>
      <c r="I186" s="69">
        <f t="shared" ref="I186:I189" si="61">ROUND(G186*13%*30/365,0)</f>
        <v>801</v>
      </c>
      <c r="J186" s="104">
        <f>SUM(H186:I186)</f>
        <v>3579</v>
      </c>
      <c r="K186" s="106">
        <f t="shared" si="60"/>
        <v>72220</v>
      </c>
    </row>
    <row r="187" spans="1:11" ht="16.5">
      <c r="A187" s="14">
        <v>3</v>
      </c>
      <c r="B187" s="67" t="s">
        <v>227</v>
      </c>
      <c r="C187" s="16" t="s">
        <v>235</v>
      </c>
      <c r="D187" s="22">
        <v>357</v>
      </c>
      <c r="E187" s="22" t="s">
        <v>78</v>
      </c>
      <c r="F187" s="85">
        <v>54000</v>
      </c>
      <c r="G187" s="77">
        <v>46500</v>
      </c>
      <c r="H187" s="71">
        <f>ROUND(F187/36,0)</f>
        <v>1500</v>
      </c>
      <c r="I187" s="69">
        <f t="shared" si="61"/>
        <v>497</v>
      </c>
      <c r="J187" s="104">
        <f>SUM(H187:I187)</f>
        <v>1997</v>
      </c>
      <c r="K187" s="106">
        <f t="shared" si="60"/>
        <v>45000</v>
      </c>
    </row>
    <row r="188" spans="1:11" ht="16.5">
      <c r="A188" s="14">
        <v>4</v>
      </c>
      <c r="B188" s="67" t="s">
        <v>227</v>
      </c>
      <c r="C188" s="16" t="s">
        <v>228</v>
      </c>
      <c r="D188" s="22">
        <v>353</v>
      </c>
      <c r="E188" s="22" t="s">
        <v>78</v>
      </c>
      <c r="F188" s="85">
        <v>68000</v>
      </c>
      <c r="G188" s="77">
        <v>56666</v>
      </c>
      <c r="H188" s="71">
        <f>ROUND(F188/36,0)</f>
        <v>1889</v>
      </c>
      <c r="I188" s="69">
        <f t="shared" si="61"/>
        <v>605</v>
      </c>
      <c r="J188" s="104">
        <f>SUM(H188:I188)</f>
        <v>2494</v>
      </c>
      <c r="K188" s="106">
        <f t="shared" si="60"/>
        <v>54777</v>
      </c>
    </row>
    <row r="189" spans="1:11" ht="16.5">
      <c r="A189" s="14">
        <v>5</v>
      </c>
      <c r="B189" s="67" t="s">
        <v>227</v>
      </c>
      <c r="C189" s="16" t="s">
        <v>258</v>
      </c>
      <c r="D189" s="22">
        <v>383</v>
      </c>
      <c r="E189" s="22" t="s">
        <v>78</v>
      </c>
      <c r="F189" s="85">
        <v>90000</v>
      </c>
      <c r="G189" s="77">
        <v>85000</v>
      </c>
      <c r="H189" s="71">
        <f>ROUND(F189/36,0)</f>
        <v>2500</v>
      </c>
      <c r="I189" s="69">
        <f t="shared" si="61"/>
        <v>908</v>
      </c>
      <c r="J189" s="104">
        <f>SUM(H189:I189)</f>
        <v>3408</v>
      </c>
      <c r="K189" s="106">
        <f t="shared" si="60"/>
        <v>82500</v>
      </c>
    </row>
    <row r="190" spans="1:11" ht="16.5">
      <c r="A190" s="34"/>
      <c r="B190" s="56" t="s">
        <v>4</v>
      </c>
      <c r="C190" s="30"/>
      <c r="D190" s="30"/>
      <c r="E190" s="30"/>
      <c r="F190" s="97">
        <f t="shared" ref="F190:K190" si="62">SUM(F185:F189)</f>
        <v>412000</v>
      </c>
      <c r="G190" s="97">
        <f t="shared" si="62"/>
        <v>338162</v>
      </c>
      <c r="H190" s="72">
        <f t="shared" si="62"/>
        <v>11445</v>
      </c>
      <c r="I190" s="72">
        <f t="shared" si="62"/>
        <v>3612</v>
      </c>
      <c r="J190" s="72">
        <f t="shared" si="62"/>
        <v>15057</v>
      </c>
      <c r="K190" s="106">
        <f t="shared" si="62"/>
        <v>326717</v>
      </c>
    </row>
    <row r="191" spans="1:11" ht="17.25" thickBot="1">
      <c r="A191" s="34"/>
      <c r="B191" s="29"/>
      <c r="C191" s="30"/>
      <c r="D191" s="30"/>
      <c r="E191" s="30"/>
      <c r="F191" s="91"/>
      <c r="G191" s="91"/>
      <c r="H191" s="74"/>
      <c r="I191" s="74"/>
      <c r="J191" s="74"/>
      <c r="K191" s="109"/>
    </row>
    <row r="192" spans="1:11" ht="17.25" thickBot="1">
      <c r="B192" s="51" t="s">
        <v>20</v>
      </c>
      <c r="C192" s="39"/>
      <c r="D192" s="39"/>
      <c r="E192" s="39"/>
      <c r="F192" s="72">
        <f t="shared" ref="F192:K192" si="63">SUM(F5+F33+F48+F64+F80+F99+F114+F135+F130+F139+F158+F171+F182+F190)</f>
        <v>14529600</v>
      </c>
      <c r="G192" s="72">
        <f t="shared" si="63"/>
        <v>10099162</v>
      </c>
      <c r="H192" s="72">
        <f t="shared" si="63"/>
        <v>431198</v>
      </c>
      <c r="I192" s="72">
        <f t="shared" si="63"/>
        <v>107812</v>
      </c>
      <c r="J192" s="72">
        <f t="shared" si="63"/>
        <v>539010</v>
      </c>
      <c r="K192" s="72">
        <f t="shared" si="63"/>
        <v>9667964</v>
      </c>
    </row>
    <row r="193" spans="2:7">
      <c r="B193" s="2"/>
      <c r="C193" s="2"/>
      <c r="D193" s="3"/>
      <c r="E193" s="3"/>
      <c r="F193" s="3"/>
      <c r="G193" s="3"/>
    </row>
    <row r="194" spans="2:7">
      <c r="B194" s="2"/>
      <c r="C194" s="2"/>
      <c r="D194" s="3"/>
      <c r="E194" s="3"/>
      <c r="F194" s="3"/>
      <c r="G194" s="3"/>
    </row>
    <row r="195" spans="2:7" ht="18.75">
      <c r="E195" s="4"/>
      <c r="F195" s="1"/>
      <c r="G195" s="1"/>
    </row>
    <row r="196" spans="2:7">
      <c r="F196" s="1"/>
      <c r="G196" s="1"/>
    </row>
    <row r="198" spans="2:7" ht="16.5">
      <c r="B198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9" max="10" man="1"/>
    <brk id="101" max="10" man="1"/>
    <brk id="160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16"/>
  <dimension ref="A1:M206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1.85546875" customWidth="1"/>
    <col min="3" max="3" width="26.28515625" customWidth="1"/>
    <col min="4" max="4" width="6.5703125" customWidth="1"/>
    <col min="5" max="5" width="7.42578125" customWidth="1"/>
    <col min="6" max="6" width="12.85546875" customWidth="1"/>
    <col min="7" max="7" width="10.140625" customWidth="1"/>
    <col min="8" max="8" width="7.7109375" customWidth="1"/>
    <col min="9" max="9" width="8.140625" customWidth="1"/>
    <col min="10" max="10" width="9.85546875" customWidth="1"/>
    <col min="11" max="11" width="11.425781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265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28"/>
      <c r="B4" s="29" t="s">
        <v>5</v>
      </c>
      <c r="C4" s="30"/>
      <c r="D4" s="30"/>
      <c r="E4" s="30"/>
      <c r="F4" s="73"/>
      <c r="G4" s="73"/>
      <c r="H4" s="75"/>
      <c r="I4" s="76"/>
      <c r="J4" s="76"/>
      <c r="K4" s="55"/>
    </row>
    <row r="5" spans="1:11" ht="15.75">
      <c r="A5" s="15">
        <v>1</v>
      </c>
      <c r="B5" s="14" t="s">
        <v>8</v>
      </c>
      <c r="C5" s="16" t="s">
        <v>28</v>
      </c>
      <c r="D5" s="17">
        <v>108</v>
      </c>
      <c r="E5" s="16" t="s">
        <v>38</v>
      </c>
      <c r="F5" s="70">
        <v>150000</v>
      </c>
      <c r="G5" s="70">
        <v>83328</v>
      </c>
      <c r="H5" s="71">
        <f>ROUND(F5/36,0)</f>
        <v>4167</v>
      </c>
      <c r="I5" s="69">
        <f>ROUND(G5*13%*31/365,0)</f>
        <v>920</v>
      </c>
      <c r="J5" s="71">
        <f t="shared" ref="J5:J27" si="0">SUM(H5:I5)</f>
        <v>5087</v>
      </c>
      <c r="K5" s="106">
        <f t="shared" ref="K5:K29" si="1">G5-H5</f>
        <v>79161</v>
      </c>
    </row>
    <row r="6" spans="1:11" ht="15.75">
      <c r="A6" s="15">
        <v>2</v>
      </c>
      <c r="B6" s="14" t="s">
        <v>8</v>
      </c>
      <c r="C6" s="16" t="s">
        <v>30</v>
      </c>
      <c r="D6" s="17">
        <v>109</v>
      </c>
      <c r="E6" s="16" t="s">
        <v>38</v>
      </c>
      <c r="F6" s="70">
        <v>75000</v>
      </c>
      <c r="G6" s="77">
        <v>41672</v>
      </c>
      <c r="H6" s="71">
        <f>ROUND(F6/36,0)</f>
        <v>2083</v>
      </c>
      <c r="I6" s="69">
        <f t="shared" ref="I6:I27" si="2">ROUND(G6*13%*31/365,0)</f>
        <v>460</v>
      </c>
      <c r="J6" s="71">
        <f t="shared" si="0"/>
        <v>2543</v>
      </c>
      <c r="K6" s="106">
        <f t="shared" si="1"/>
        <v>39589</v>
      </c>
    </row>
    <row r="7" spans="1:11" ht="15.75">
      <c r="A7" s="15">
        <v>3</v>
      </c>
      <c r="B7" s="14" t="s">
        <v>9</v>
      </c>
      <c r="C7" s="16" t="s">
        <v>31</v>
      </c>
      <c r="D7" s="17">
        <v>122</v>
      </c>
      <c r="E7" s="16" t="s">
        <v>38</v>
      </c>
      <c r="F7" s="70">
        <v>100000</v>
      </c>
      <c r="G7" s="77">
        <v>55552</v>
      </c>
      <c r="H7" s="71">
        <f t="shared" ref="H7:H20" si="3">ROUND(F7/36,0)</f>
        <v>2778</v>
      </c>
      <c r="I7" s="69">
        <f t="shared" si="2"/>
        <v>613</v>
      </c>
      <c r="J7" s="71">
        <f t="shared" si="0"/>
        <v>3391</v>
      </c>
      <c r="K7" s="106">
        <f t="shared" si="1"/>
        <v>52774</v>
      </c>
    </row>
    <row r="8" spans="1:11" ht="15.75">
      <c r="A8" s="15">
        <v>4</v>
      </c>
      <c r="B8" s="14" t="s">
        <v>9</v>
      </c>
      <c r="C8" s="16" t="s">
        <v>90</v>
      </c>
      <c r="D8" s="17">
        <v>213</v>
      </c>
      <c r="E8" s="16" t="s">
        <v>38</v>
      </c>
      <c r="F8" s="70">
        <v>90000</v>
      </c>
      <c r="G8" s="77">
        <v>62500</v>
      </c>
      <c r="H8" s="71">
        <f>ROUND(F8/36,0)</f>
        <v>2500</v>
      </c>
      <c r="I8" s="69">
        <f t="shared" si="2"/>
        <v>690</v>
      </c>
      <c r="J8" s="71">
        <f t="shared" si="0"/>
        <v>3190</v>
      </c>
      <c r="K8" s="106">
        <f t="shared" si="1"/>
        <v>60000</v>
      </c>
    </row>
    <row r="9" spans="1:11" ht="15.75">
      <c r="A9" s="15">
        <v>5</v>
      </c>
      <c r="B9" s="14" t="s">
        <v>6</v>
      </c>
      <c r="C9" s="16" t="s">
        <v>33</v>
      </c>
      <c r="D9" s="17">
        <v>136</v>
      </c>
      <c r="E9" s="16" t="s">
        <v>38</v>
      </c>
      <c r="F9" s="70">
        <v>45000</v>
      </c>
      <c r="G9" s="77">
        <v>26250</v>
      </c>
      <c r="H9" s="71">
        <f t="shared" si="3"/>
        <v>1250</v>
      </c>
      <c r="I9" s="69">
        <f t="shared" si="2"/>
        <v>290</v>
      </c>
      <c r="J9" s="71">
        <f t="shared" si="0"/>
        <v>1540</v>
      </c>
      <c r="K9" s="106">
        <f t="shared" si="1"/>
        <v>25000</v>
      </c>
    </row>
    <row r="10" spans="1:11" ht="15.75">
      <c r="A10" s="15">
        <v>6</v>
      </c>
      <c r="B10" s="14" t="s">
        <v>7</v>
      </c>
      <c r="C10" s="16" t="s">
        <v>34</v>
      </c>
      <c r="D10" s="17">
        <v>143</v>
      </c>
      <c r="E10" s="16" t="s">
        <v>38</v>
      </c>
      <c r="F10" s="70">
        <v>100000</v>
      </c>
      <c r="G10" s="77">
        <v>61108</v>
      </c>
      <c r="H10" s="71">
        <f t="shared" si="3"/>
        <v>2778</v>
      </c>
      <c r="I10" s="69">
        <f t="shared" si="2"/>
        <v>675</v>
      </c>
      <c r="J10" s="71">
        <f t="shared" si="0"/>
        <v>3453</v>
      </c>
      <c r="K10" s="106">
        <f t="shared" si="1"/>
        <v>58330</v>
      </c>
    </row>
    <row r="11" spans="1:11" ht="16.5">
      <c r="A11" s="15">
        <v>7</v>
      </c>
      <c r="B11" s="14" t="s">
        <v>7</v>
      </c>
      <c r="C11" s="116" t="s">
        <v>58</v>
      </c>
      <c r="D11" s="17">
        <v>144</v>
      </c>
      <c r="E11" s="16" t="s">
        <v>38</v>
      </c>
      <c r="F11" s="70">
        <v>85000</v>
      </c>
      <c r="G11" s="77">
        <v>51946</v>
      </c>
      <c r="H11" s="71">
        <f t="shared" si="3"/>
        <v>2361</v>
      </c>
      <c r="I11" s="69">
        <f t="shared" si="2"/>
        <v>574</v>
      </c>
      <c r="J11" s="71">
        <f t="shared" si="0"/>
        <v>2935</v>
      </c>
      <c r="K11" s="106">
        <f t="shared" si="1"/>
        <v>49585</v>
      </c>
    </row>
    <row r="12" spans="1:11" ht="15.75">
      <c r="A12" s="15">
        <v>8</v>
      </c>
      <c r="B12" s="14" t="s">
        <v>7</v>
      </c>
      <c r="C12" s="16" t="s">
        <v>35</v>
      </c>
      <c r="D12" s="17">
        <v>145</v>
      </c>
      <c r="E12" s="16" t="s">
        <v>38</v>
      </c>
      <c r="F12" s="70">
        <v>90000</v>
      </c>
      <c r="G12" s="77">
        <v>55000</v>
      </c>
      <c r="H12" s="71">
        <f t="shared" si="3"/>
        <v>2500</v>
      </c>
      <c r="I12" s="69">
        <f>ROUND(G12*13%*31/365,0)</f>
        <v>607</v>
      </c>
      <c r="J12" s="71">
        <f t="shared" si="0"/>
        <v>3107</v>
      </c>
      <c r="K12" s="106">
        <f t="shared" si="1"/>
        <v>52500</v>
      </c>
    </row>
    <row r="13" spans="1:11" ht="15.75">
      <c r="A13" s="15">
        <v>9</v>
      </c>
      <c r="B13" s="14" t="s">
        <v>7</v>
      </c>
      <c r="C13" s="16" t="s">
        <v>36</v>
      </c>
      <c r="D13" s="17">
        <v>146</v>
      </c>
      <c r="E13" s="16" t="s">
        <v>38</v>
      </c>
      <c r="F13" s="70">
        <v>60000</v>
      </c>
      <c r="G13" s="77">
        <v>10594</v>
      </c>
      <c r="H13" s="71">
        <f>ROUND(F13/17,0)</f>
        <v>3529</v>
      </c>
      <c r="I13" s="69">
        <f t="shared" si="2"/>
        <v>117</v>
      </c>
      <c r="J13" s="71">
        <f t="shared" si="0"/>
        <v>3646</v>
      </c>
      <c r="K13" s="106">
        <f t="shared" si="1"/>
        <v>7065</v>
      </c>
    </row>
    <row r="14" spans="1:11" ht="15.75">
      <c r="A14" s="15">
        <v>10</v>
      </c>
      <c r="B14" s="14" t="s">
        <v>7</v>
      </c>
      <c r="C14" s="16" t="s">
        <v>168</v>
      </c>
      <c r="D14" s="17">
        <v>293</v>
      </c>
      <c r="E14" s="16" t="s">
        <v>38</v>
      </c>
      <c r="F14" s="70">
        <v>90000</v>
      </c>
      <c r="G14" s="77">
        <v>65176</v>
      </c>
      <c r="H14" s="71">
        <f>ROUND(F14/29,0)</f>
        <v>3103</v>
      </c>
      <c r="I14" s="69">
        <f t="shared" si="2"/>
        <v>720</v>
      </c>
      <c r="J14" s="71">
        <f t="shared" si="0"/>
        <v>3823</v>
      </c>
      <c r="K14" s="106">
        <f t="shared" si="1"/>
        <v>62073</v>
      </c>
    </row>
    <row r="15" spans="1:11" ht="15.75">
      <c r="A15" s="15">
        <v>11</v>
      </c>
      <c r="B15" s="14" t="s">
        <v>5</v>
      </c>
      <c r="C15" s="16" t="s">
        <v>142</v>
      </c>
      <c r="D15" s="17">
        <v>257</v>
      </c>
      <c r="E15" s="16" t="s">
        <v>38</v>
      </c>
      <c r="F15" s="70">
        <v>100000</v>
      </c>
      <c r="G15" s="77">
        <v>66670</v>
      </c>
      <c r="H15" s="71">
        <f>ROUND(F15/30,0)</f>
        <v>3333</v>
      </c>
      <c r="I15" s="69">
        <f t="shared" si="2"/>
        <v>736</v>
      </c>
      <c r="J15" s="71">
        <f t="shared" si="0"/>
        <v>4069</v>
      </c>
      <c r="K15" s="106">
        <f t="shared" si="1"/>
        <v>63337</v>
      </c>
    </row>
    <row r="16" spans="1:11" ht="15.75">
      <c r="A16" s="15">
        <v>12</v>
      </c>
      <c r="B16" s="14" t="s">
        <v>5</v>
      </c>
      <c r="C16" s="16" t="s">
        <v>143</v>
      </c>
      <c r="D16" s="17">
        <v>258</v>
      </c>
      <c r="E16" s="16" t="s">
        <v>38</v>
      </c>
      <c r="F16" s="70">
        <v>100000</v>
      </c>
      <c r="G16" s="77">
        <v>66670</v>
      </c>
      <c r="H16" s="71">
        <f>ROUND(F16/30,0)</f>
        <v>3333</v>
      </c>
      <c r="I16" s="69">
        <f t="shared" si="2"/>
        <v>736</v>
      </c>
      <c r="J16" s="71">
        <f t="shared" si="0"/>
        <v>4069</v>
      </c>
      <c r="K16" s="106">
        <f t="shared" si="1"/>
        <v>63337</v>
      </c>
    </row>
    <row r="17" spans="1:11" ht="15.75">
      <c r="A17" s="15">
        <v>13</v>
      </c>
      <c r="B17" s="14" t="s">
        <v>5</v>
      </c>
      <c r="C17" s="16" t="s">
        <v>159</v>
      </c>
      <c r="D17" s="17">
        <v>275</v>
      </c>
      <c r="E17" s="16" t="s">
        <v>38</v>
      </c>
      <c r="F17" s="70">
        <v>200000</v>
      </c>
      <c r="G17" s="77">
        <v>147062</v>
      </c>
      <c r="H17" s="71">
        <f>ROUND(F17/34,0)</f>
        <v>5882</v>
      </c>
      <c r="I17" s="69">
        <f t="shared" si="2"/>
        <v>1624</v>
      </c>
      <c r="J17" s="71">
        <f t="shared" si="0"/>
        <v>7506</v>
      </c>
      <c r="K17" s="106">
        <f t="shared" si="1"/>
        <v>141180</v>
      </c>
    </row>
    <row r="18" spans="1:11" ht="15.75">
      <c r="A18" s="15">
        <v>14</v>
      </c>
      <c r="B18" s="14" t="s">
        <v>5</v>
      </c>
      <c r="C18" s="16" t="s">
        <v>32</v>
      </c>
      <c r="D18" s="17">
        <v>123</v>
      </c>
      <c r="E18" s="16" t="s">
        <v>38</v>
      </c>
      <c r="F18" s="70">
        <v>100000</v>
      </c>
      <c r="G18" s="77">
        <v>20000</v>
      </c>
      <c r="H18" s="71">
        <f>ROUND(F18/20,0)</f>
        <v>5000</v>
      </c>
      <c r="I18" s="69">
        <f t="shared" si="2"/>
        <v>221</v>
      </c>
      <c r="J18" s="71">
        <f t="shared" si="0"/>
        <v>5221</v>
      </c>
      <c r="K18" s="106">
        <f t="shared" si="1"/>
        <v>15000</v>
      </c>
    </row>
    <row r="19" spans="1:11" ht="15.75">
      <c r="A19" s="15">
        <v>15</v>
      </c>
      <c r="B19" s="14" t="s">
        <v>128</v>
      </c>
      <c r="C19" s="16" t="s">
        <v>129</v>
      </c>
      <c r="D19" s="17">
        <v>248</v>
      </c>
      <c r="E19" s="16" t="s">
        <v>38</v>
      </c>
      <c r="F19" s="70">
        <v>100000</v>
      </c>
      <c r="G19" s="77">
        <v>72220</v>
      </c>
      <c r="H19" s="71">
        <f t="shared" si="3"/>
        <v>2778</v>
      </c>
      <c r="I19" s="69">
        <f>ROUND(G19*13%*31/365,0)</f>
        <v>797</v>
      </c>
      <c r="J19" s="71">
        <f t="shared" si="0"/>
        <v>3575</v>
      </c>
      <c r="K19" s="106">
        <f t="shared" si="1"/>
        <v>69442</v>
      </c>
    </row>
    <row r="20" spans="1:11" ht="15.75">
      <c r="A20" s="15">
        <v>16</v>
      </c>
      <c r="B20" s="14" t="s">
        <v>128</v>
      </c>
      <c r="C20" s="16" t="s">
        <v>166</v>
      </c>
      <c r="D20" s="17">
        <v>291</v>
      </c>
      <c r="E20" s="16" t="s">
        <v>38</v>
      </c>
      <c r="F20" s="70">
        <v>150000</v>
      </c>
      <c r="G20" s="77">
        <v>116664</v>
      </c>
      <c r="H20" s="71">
        <f t="shared" si="3"/>
        <v>4167</v>
      </c>
      <c r="I20" s="69">
        <f t="shared" si="2"/>
        <v>1288</v>
      </c>
      <c r="J20" s="71">
        <f t="shared" si="0"/>
        <v>5455</v>
      </c>
      <c r="K20" s="106">
        <f t="shared" si="1"/>
        <v>112497</v>
      </c>
    </row>
    <row r="21" spans="1:11" ht="15.75">
      <c r="A21" s="15">
        <v>17</v>
      </c>
      <c r="B21" s="14" t="s">
        <v>128</v>
      </c>
      <c r="C21" s="16" t="s">
        <v>167</v>
      </c>
      <c r="D21" s="17">
        <v>292</v>
      </c>
      <c r="E21" s="16" t="s">
        <v>38</v>
      </c>
      <c r="F21" s="70">
        <v>100000</v>
      </c>
      <c r="G21" s="77">
        <v>63640</v>
      </c>
      <c r="H21" s="71">
        <f>ROUND(F21/22,0)</f>
        <v>4545</v>
      </c>
      <c r="I21" s="69">
        <f t="shared" si="2"/>
        <v>703</v>
      </c>
      <c r="J21" s="71">
        <f t="shared" si="0"/>
        <v>5248</v>
      </c>
      <c r="K21" s="106">
        <f t="shared" si="1"/>
        <v>59095</v>
      </c>
    </row>
    <row r="22" spans="1:11" ht="15.75">
      <c r="A22" s="15">
        <v>18</v>
      </c>
      <c r="B22" s="14" t="s">
        <v>128</v>
      </c>
      <c r="C22" s="16" t="s">
        <v>185</v>
      </c>
      <c r="D22" s="17">
        <v>296</v>
      </c>
      <c r="E22" s="16" t="s">
        <v>38</v>
      </c>
      <c r="F22" s="70">
        <v>120000</v>
      </c>
      <c r="G22" s="77">
        <v>76360</v>
      </c>
      <c r="H22" s="71">
        <f>ROUND(F22/22,0)</f>
        <v>5455</v>
      </c>
      <c r="I22" s="69">
        <f t="shared" si="2"/>
        <v>843</v>
      </c>
      <c r="J22" s="71">
        <f t="shared" si="0"/>
        <v>6298</v>
      </c>
      <c r="K22" s="106">
        <f t="shared" si="1"/>
        <v>70905</v>
      </c>
    </row>
    <row r="23" spans="1:11" ht="15.75">
      <c r="A23" s="15">
        <v>19</v>
      </c>
      <c r="B23" s="14" t="s">
        <v>128</v>
      </c>
      <c r="C23" s="16" t="s">
        <v>181</v>
      </c>
      <c r="D23" s="17">
        <v>305</v>
      </c>
      <c r="E23" s="16" t="s">
        <v>38</v>
      </c>
      <c r="F23" s="70">
        <v>75000</v>
      </c>
      <c r="G23" s="77">
        <v>58336</v>
      </c>
      <c r="H23" s="71">
        <f>ROUND(F23/36,0)</f>
        <v>2083</v>
      </c>
      <c r="I23" s="69">
        <f t="shared" si="2"/>
        <v>644</v>
      </c>
      <c r="J23" s="71">
        <f t="shared" si="0"/>
        <v>2727</v>
      </c>
      <c r="K23" s="106">
        <f t="shared" si="1"/>
        <v>56253</v>
      </c>
    </row>
    <row r="24" spans="1:11" ht="15.75">
      <c r="A24" s="15">
        <v>20</v>
      </c>
      <c r="B24" s="14" t="s">
        <v>190</v>
      </c>
      <c r="C24" s="16" t="s">
        <v>191</v>
      </c>
      <c r="D24" s="17">
        <v>314</v>
      </c>
      <c r="E24" s="16" t="s">
        <v>38</v>
      </c>
      <c r="F24" s="70">
        <v>115000</v>
      </c>
      <c r="G24" s="77">
        <v>89448</v>
      </c>
      <c r="H24" s="71">
        <f>ROUND(F24/36,0)</f>
        <v>3194</v>
      </c>
      <c r="I24" s="69">
        <f t="shared" si="2"/>
        <v>988</v>
      </c>
      <c r="J24" s="71">
        <f t="shared" si="0"/>
        <v>4182</v>
      </c>
      <c r="K24" s="106">
        <f t="shared" si="1"/>
        <v>86254</v>
      </c>
    </row>
    <row r="25" spans="1:11" ht="15.75">
      <c r="A25" s="15">
        <v>21</v>
      </c>
      <c r="B25" s="14" t="s">
        <v>179</v>
      </c>
      <c r="C25" s="16" t="s">
        <v>160</v>
      </c>
      <c r="D25" s="17">
        <v>276</v>
      </c>
      <c r="E25" s="16" t="s">
        <v>38</v>
      </c>
      <c r="F25" s="70">
        <v>100000</v>
      </c>
      <c r="G25" s="77">
        <v>73531</v>
      </c>
      <c r="H25" s="71">
        <f>ROUND(F25/34,0)</f>
        <v>2941</v>
      </c>
      <c r="I25" s="69">
        <f t="shared" si="2"/>
        <v>812</v>
      </c>
      <c r="J25" s="71">
        <f t="shared" si="0"/>
        <v>3753</v>
      </c>
      <c r="K25" s="106">
        <f t="shared" si="1"/>
        <v>70590</v>
      </c>
    </row>
    <row r="26" spans="1:11" ht="15.75">
      <c r="A26" s="15">
        <v>22</v>
      </c>
      <c r="B26" s="14" t="s">
        <v>179</v>
      </c>
      <c r="C26" s="16" t="s">
        <v>180</v>
      </c>
      <c r="D26" s="17">
        <v>304</v>
      </c>
      <c r="E26" s="16" t="s">
        <v>38</v>
      </c>
      <c r="F26" s="70">
        <v>120000</v>
      </c>
      <c r="G26" s="77">
        <v>93336</v>
      </c>
      <c r="H26" s="71">
        <f>ROUND(F26/36,0)</f>
        <v>3333</v>
      </c>
      <c r="I26" s="69">
        <f>ROUND(G26*13%*31/365,0)</f>
        <v>1031</v>
      </c>
      <c r="J26" s="71">
        <f t="shared" si="0"/>
        <v>4364</v>
      </c>
      <c r="K26" s="106">
        <f t="shared" si="1"/>
        <v>90003</v>
      </c>
    </row>
    <row r="27" spans="1:11" ht="15.75">
      <c r="A27" s="15">
        <v>23</v>
      </c>
      <c r="B27" s="14" t="s">
        <v>6</v>
      </c>
      <c r="C27" s="16" t="s">
        <v>255</v>
      </c>
      <c r="D27" s="17">
        <v>381</v>
      </c>
      <c r="E27" s="16" t="s">
        <v>38</v>
      </c>
      <c r="F27" s="70">
        <v>100000</v>
      </c>
      <c r="G27" s="77">
        <v>97222</v>
      </c>
      <c r="H27" s="71">
        <v>2778</v>
      </c>
      <c r="I27" s="69">
        <f t="shared" si="2"/>
        <v>1073</v>
      </c>
      <c r="J27" s="71">
        <f t="shared" si="0"/>
        <v>3851</v>
      </c>
      <c r="K27" s="106">
        <f t="shared" si="1"/>
        <v>94444</v>
      </c>
    </row>
    <row r="28" spans="1:11" ht="15.75">
      <c r="A28" s="15">
        <v>24</v>
      </c>
      <c r="B28" s="14" t="s">
        <v>259</v>
      </c>
      <c r="C28" s="16" t="s">
        <v>261</v>
      </c>
      <c r="D28" s="17">
        <v>385</v>
      </c>
      <c r="E28" s="16" t="s">
        <v>38</v>
      </c>
      <c r="F28" s="70">
        <v>70000</v>
      </c>
      <c r="G28" s="77">
        <v>70000</v>
      </c>
      <c r="H28" s="71">
        <v>1944</v>
      </c>
      <c r="I28" s="69">
        <v>1097</v>
      </c>
      <c r="J28" s="71">
        <f>SUM(H28:I28)</f>
        <v>3041</v>
      </c>
      <c r="K28" s="106">
        <f t="shared" si="1"/>
        <v>68056</v>
      </c>
    </row>
    <row r="29" spans="1:11" ht="15.75">
      <c r="A29" s="15">
        <v>25</v>
      </c>
      <c r="B29" s="14" t="s">
        <v>259</v>
      </c>
      <c r="C29" s="16" t="s">
        <v>260</v>
      </c>
      <c r="D29" s="17">
        <v>386</v>
      </c>
      <c r="E29" s="16" t="s">
        <v>38</v>
      </c>
      <c r="F29" s="70">
        <v>125000</v>
      </c>
      <c r="G29" s="77">
        <v>125000</v>
      </c>
      <c r="H29" s="71">
        <v>3472</v>
      </c>
      <c r="I29" s="69">
        <v>1959</v>
      </c>
      <c r="J29" s="71">
        <f>SUM(H29:I29)</f>
        <v>5431</v>
      </c>
      <c r="K29" s="106">
        <f t="shared" si="1"/>
        <v>121528</v>
      </c>
    </row>
    <row r="30" spans="1:11" ht="16.5">
      <c r="A30" s="15"/>
      <c r="B30" s="13" t="s">
        <v>4</v>
      </c>
      <c r="C30" s="20"/>
      <c r="D30" s="20"/>
      <c r="E30" s="20"/>
      <c r="F30" s="72">
        <f t="shared" ref="F30:K30" si="4">SUM(F5:F29)</f>
        <v>2560000</v>
      </c>
      <c r="G30" s="72">
        <f t="shared" si="4"/>
        <v>1749285</v>
      </c>
      <c r="H30" s="72">
        <f t="shared" si="4"/>
        <v>81287</v>
      </c>
      <c r="I30" s="72">
        <f t="shared" si="4"/>
        <v>20218</v>
      </c>
      <c r="J30" s="72">
        <f t="shared" si="4"/>
        <v>101505</v>
      </c>
      <c r="K30" s="72">
        <f t="shared" si="4"/>
        <v>1667998</v>
      </c>
    </row>
    <row r="31" spans="1:11" ht="16.5">
      <c r="A31" s="28"/>
      <c r="B31" s="29"/>
      <c r="C31" s="30"/>
      <c r="D31" s="30"/>
      <c r="E31" s="30"/>
      <c r="F31" s="78"/>
      <c r="G31" s="79"/>
      <c r="H31" s="74"/>
      <c r="I31" s="80"/>
      <c r="J31" s="74"/>
      <c r="K31" s="106"/>
    </row>
    <row r="32" spans="1:11" ht="16.5">
      <c r="A32" s="28"/>
      <c r="B32" s="29"/>
      <c r="C32" s="30"/>
      <c r="D32" s="30"/>
      <c r="E32" s="30"/>
      <c r="F32" s="78"/>
      <c r="G32" s="79"/>
      <c r="H32" s="74"/>
      <c r="I32" s="80"/>
      <c r="J32" s="74"/>
      <c r="K32" s="55"/>
    </row>
    <row r="33" spans="1:11" ht="16.5">
      <c r="A33" s="28"/>
      <c r="B33" s="29" t="s">
        <v>10</v>
      </c>
      <c r="C33" s="30"/>
      <c r="D33" s="30"/>
      <c r="E33" s="30"/>
      <c r="F33" s="78"/>
      <c r="G33" s="79"/>
      <c r="H33" s="76"/>
      <c r="I33" s="80"/>
      <c r="J33" s="76"/>
      <c r="K33" s="55"/>
    </row>
    <row r="34" spans="1:11" ht="15.75">
      <c r="A34" s="15">
        <v>1</v>
      </c>
      <c r="B34" s="14" t="s">
        <v>10</v>
      </c>
      <c r="C34" s="16" t="s">
        <v>140</v>
      </c>
      <c r="D34" s="26" t="s">
        <v>141</v>
      </c>
      <c r="E34" s="16" t="s">
        <v>38</v>
      </c>
      <c r="F34" s="70">
        <v>250000</v>
      </c>
      <c r="G34" s="77">
        <v>173616</v>
      </c>
      <c r="H34" s="71">
        <v>6944</v>
      </c>
      <c r="I34" s="69">
        <f>ROUND(G34*13%*31/365,0)</f>
        <v>1917</v>
      </c>
      <c r="J34" s="99">
        <f t="shared" ref="J34:J45" si="5">SUM(H34:I34)</f>
        <v>8861</v>
      </c>
      <c r="K34" s="106">
        <f t="shared" ref="K34:K45" si="6">G34-H34</f>
        <v>166672</v>
      </c>
    </row>
    <row r="35" spans="1:11" ht="15.75">
      <c r="A35" s="15">
        <v>2</v>
      </c>
      <c r="B35" s="14" t="s">
        <v>91</v>
      </c>
      <c r="C35" s="16" t="s">
        <v>93</v>
      </c>
      <c r="D35" s="26" t="s">
        <v>95</v>
      </c>
      <c r="E35" s="16" t="s">
        <v>38</v>
      </c>
      <c r="F35" s="70">
        <v>25000</v>
      </c>
      <c r="G35" s="77">
        <v>16672</v>
      </c>
      <c r="H35" s="71">
        <v>694</v>
      </c>
      <c r="I35" s="69">
        <f t="shared" ref="I35:I45" si="7">ROUND(G35*13%*31/365,0)</f>
        <v>184</v>
      </c>
      <c r="J35" s="99">
        <f t="shared" si="5"/>
        <v>878</v>
      </c>
      <c r="K35" s="106">
        <f t="shared" si="6"/>
        <v>15978</v>
      </c>
    </row>
    <row r="36" spans="1:11" ht="15.75">
      <c r="A36" s="15">
        <v>3</v>
      </c>
      <c r="B36" s="14" t="s">
        <v>182</v>
      </c>
      <c r="C36" s="16" t="s">
        <v>50</v>
      </c>
      <c r="D36" s="26" t="s">
        <v>183</v>
      </c>
      <c r="E36" s="16" t="s">
        <v>38</v>
      </c>
      <c r="F36" s="70">
        <v>50000</v>
      </c>
      <c r="G36" s="77">
        <v>27024</v>
      </c>
      <c r="H36" s="71">
        <v>1389</v>
      </c>
      <c r="I36" s="69">
        <f t="shared" si="7"/>
        <v>298</v>
      </c>
      <c r="J36" s="99">
        <f t="shared" si="5"/>
        <v>1687</v>
      </c>
      <c r="K36" s="106">
        <f t="shared" si="6"/>
        <v>25635</v>
      </c>
    </row>
    <row r="37" spans="1:11" ht="15.75">
      <c r="A37" s="15">
        <v>4</v>
      </c>
      <c r="B37" s="14" t="s">
        <v>182</v>
      </c>
      <c r="C37" s="16" t="s">
        <v>194</v>
      </c>
      <c r="D37" s="26" t="s">
        <v>195</v>
      </c>
      <c r="E37" s="16" t="s">
        <v>38</v>
      </c>
      <c r="F37" s="70">
        <v>120000</v>
      </c>
      <c r="G37" s="77">
        <v>90003</v>
      </c>
      <c r="H37" s="71">
        <v>3333</v>
      </c>
      <c r="I37" s="69">
        <f t="shared" si="7"/>
        <v>994</v>
      </c>
      <c r="J37" s="99">
        <f t="shared" si="5"/>
        <v>4327</v>
      </c>
      <c r="K37" s="106">
        <f t="shared" si="6"/>
        <v>86670</v>
      </c>
    </row>
    <row r="38" spans="1:11" ht="15.75">
      <c r="A38" s="15">
        <v>5</v>
      </c>
      <c r="B38" s="14" t="s">
        <v>268</v>
      </c>
      <c r="C38" s="16" t="s">
        <v>202</v>
      </c>
      <c r="D38" s="26" t="s">
        <v>203</v>
      </c>
      <c r="E38" s="16" t="s">
        <v>38</v>
      </c>
      <c r="F38" s="70">
        <v>90000</v>
      </c>
      <c r="G38" s="77">
        <v>70000</v>
      </c>
      <c r="H38" s="71">
        <f t="shared" ref="H38:H39" si="8">ROUND(F38/36,0)</f>
        <v>2500</v>
      </c>
      <c r="I38" s="69">
        <f t="shared" si="7"/>
        <v>773</v>
      </c>
      <c r="J38" s="99">
        <f t="shared" si="5"/>
        <v>3273</v>
      </c>
      <c r="K38" s="106">
        <f t="shared" si="6"/>
        <v>67500</v>
      </c>
    </row>
    <row r="39" spans="1:11" ht="15.75">
      <c r="A39" s="15">
        <v>6</v>
      </c>
      <c r="B39" s="14" t="s">
        <v>182</v>
      </c>
      <c r="C39" s="16" t="s">
        <v>221</v>
      </c>
      <c r="D39" s="26" t="s">
        <v>219</v>
      </c>
      <c r="E39" s="16" t="s">
        <v>38</v>
      </c>
      <c r="F39" s="70">
        <v>85000</v>
      </c>
      <c r="G39" s="77">
        <v>70834</v>
      </c>
      <c r="H39" s="71">
        <f t="shared" si="8"/>
        <v>2361</v>
      </c>
      <c r="I39" s="69">
        <f t="shared" si="7"/>
        <v>782</v>
      </c>
      <c r="J39" s="99">
        <f t="shared" si="5"/>
        <v>3143</v>
      </c>
      <c r="K39" s="106">
        <f t="shared" si="6"/>
        <v>68473</v>
      </c>
    </row>
    <row r="40" spans="1:11" ht="15.75">
      <c r="A40" s="15">
        <v>7</v>
      </c>
      <c r="B40" s="14" t="s">
        <v>156</v>
      </c>
      <c r="C40" s="16" t="s">
        <v>226</v>
      </c>
      <c r="D40" s="26" t="s">
        <v>243</v>
      </c>
      <c r="E40" s="16" t="s">
        <v>38</v>
      </c>
      <c r="F40" s="70">
        <v>150000</v>
      </c>
      <c r="G40" s="77">
        <v>124998</v>
      </c>
      <c r="H40" s="71">
        <f>ROUND(F40/36,0)</f>
        <v>4167</v>
      </c>
      <c r="I40" s="69">
        <f t="shared" si="7"/>
        <v>1380</v>
      </c>
      <c r="J40" s="99">
        <f t="shared" si="5"/>
        <v>5547</v>
      </c>
      <c r="K40" s="106">
        <f t="shared" si="6"/>
        <v>120831</v>
      </c>
    </row>
    <row r="41" spans="1:11" ht="15.75">
      <c r="A41" s="15">
        <v>8</v>
      </c>
      <c r="B41" s="14" t="s">
        <v>156</v>
      </c>
      <c r="C41" s="16" t="s">
        <v>157</v>
      </c>
      <c r="D41" s="26" t="s">
        <v>246</v>
      </c>
      <c r="E41" s="16" t="s">
        <v>38</v>
      </c>
      <c r="F41" s="70">
        <v>130000</v>
      </c>
      <c r="G41" s="77">
        <v>115556</v>
      </c>
      <c r="H41" s="71">
        <f>ROUND(F41/36,0)</f>
        <v>3611</v>
      </c>
      <c r="I41" s="69">
        <f t="shared" si="7"/>
        <v>1276</v>
      </c>
      <c r="J41" s="99">
        <f t="shared" si="5"/>
        <v>4887</v>
      </c>
      <c r="K41" s="106">
        <f t="shared" si="6"/>
        <v>111945</v>
      </c>
    </row>
    <row r="42" spans="1:11" ht="15.75">
      <c r="A42" s="15">
        <v>9</v>
      </c>
      <c r="B42" s="14" t="s">
        <v>120</v>
      </c>
      <c r="C42" s="16" t="s">
        <v>121</v>
      </c>
      <c r="D42" s="26" t="s">
        <v>136</v>
      </c>
      <c r="E42" s="16" t="s">
        <v>38</v>
      </c>
      <c r="F42" s="70">
        <v>100000</v>
      </c>
      <c r="G42" s="77">
        <v>65625</v>
      </c>
      <c r="H42" s="71">
        <f>ROUND(F42/32,0)</f>
        <v>3125</v>
      </c>
      <c r="I42" s="69">
        <f t="shared" si="7"/>
        <v>725</v>
      </c>
      <c r="J42" s="99">
        <f t="shared" si="5"/>
        <v>3850</v>
      </c>
      <c r="K42" s="106">
        <f t="shared" si="6"/>
        <v>62500</v>
      </c>
    </row>
    <row r="43" spans="1:11" ht="15.75">
      <c r="A43" s="15">
        <v>10</v>
      </c>
      <c r="B43" s="14" t="s">
        <v>120</v>
      </c>
      <c r="C43" s="16" t="s">
        <v>122</v>
      </c>
      <c r="D43" s="26" t="s">
        <v>123</v>
      </c>
      <c r="E43" s="16" t="s">
        <v>38</v>
      </c>
      <c r="F43" s="70">
        <v>90000</v>
      </c>
      <c r="G43" s="77">
        <v>65000</v>
      </c>
      <c r="H43" s="71">
        <f t="shared" ref="H43:H45" si="9">ROUND(F43/36,0)</f>
        <v>2500</v>
      </c>
      <c r="I43" s="69">
        <f t="shared" si="7"/>
        <v>718</v>
      </c>
      <c r="J43" s="99">
        <f t="shared" si="5"/>
        <v>3218</v>
      </c>
      <c r="K43" s="106">
        <f t="shared" si="6"/>
        <v>62500</v>
      </c>
    </row>
    <row r="44" spans="1:11" ht="15.75">
      <c r="A44" s="15">
        <v>11</v>
      </c>
      <c r="B44" s="14" t="s">
        <v>248</v>
      </c>
      <c r="C44" s="16" t="s">
        <v>249</v>
      </c>
      <c r="D44" s="26" t="s">
        <v>250</v>
      </c>
      <c r="E44" s="16" t="s">
        <v>38</v>
      </c>
      <c r="F44" s="70">
        <v>165000</v>
      </c>
      <c r="G44" s="77">
        <v>151251</v>
      </c>
      <c r="H44" s="71">
        <f t="shared" si="9"/>
        <v>4583</v>
      </c>
      <c r="I44" s="69">
        <f t="shared" si="7"/>
        <v>1670</v>
      </c>
      <c r="J44" s="99">
        <f t="shared" si="5"/>
        <v>6253</v>
      </c>
      <c r="K44" s="106">
        <f t="shared" si="6"/>
        <v>146668</v>
      </c>
    </row>
    <row r="45" spans="1:11" ht="15.75">
      <c r="A45" s="15">
        <v>12</v>
      </c>
      <c r="B45" s="14" t="s">
        <v>248</v>
      </c>
      <c r="C45" s="16" t="s">
        <v>251</v>
      </c>
      <c r="D45" s="26" t="s">
        <v>252</v>
      </c>
      <c r="E45" s="16" t="s">
        <v>38</v>
      </c>
      <c r="F45" s="70">
        <v>100000</v>
      </c>
      <c r="G45" s="77">
        <v>91666</v>
      </c>
      <c r="H45" s="71">
        <f t="shared" si="9"/>
        <v>2778</v>
      </c>
      <c r="I45" s="69">
        <f t="shared" si="7"/>
        <v>1012</v>
      </c>
      <c r="J45" s="99">
        <f t="shared" si="5"/>
        <v>3790</v>
      </c>
      <c r="K45" s="106">
        <f t="shared" si="6"/>
        <v>88888</v>
      </c>
    </row>
    <row r="46" spans="1:11" ht="16.5">
      <c r="A46" s="15"/>
      <c r="B46" s="13" t="s">
        <v>4</v>
      </c>
      <c r="C46" s="20"/>
      <c r="D46" s="20"/>
      <c r="E46" s="20"/>
      <c r="F46" s="72">
        <f t="shared" ref="F46:K46" si="10">SUM(F34:F45)</f>
        <v>1355000</v>
      </c>
      <c r="G46" s="72">
        <f>SUM(G34:G45)</f>
        <v>1062245</v>
      </c>
      <c r="H46" s="72">
        <f t="shared" si="10"/>
        <v>37985</v>
      </c>
      <c r="I46" s="69">
        <f>SUM(I34:I45)</f>
        <v>11729</v>
      </c>
      <c r="J46" s="69">
        <f>SUM(J34:J45)</f>
        <v>49714</v>
      </c>
      <c r="K46" s="72">
        <f t="shared" si="10"/>
        <v>1024260</v>
      </c>
    </row>
    <row r="47" spans="1:11" ht="16.5">
      <c r="A47" s="28"/>
      <c r="B47" s="29"/>
      <c r="C47" s="30"/>
      <c r="D47" s="30"/>
      <c r="E47" s="30"/>
      <c r="F47" s="78"/>
      <c r="G47" s="79"/>
      <c r="H47" s="74"/>
      <c r="I47" s="80"/>
      <c r="J47" s="74"/>
      <c r="K47" s="55"/>
    </row>
    <row r="48" spans="1:11" ht="16.5">
      <c r="A48" s="28"/>
      <c r="B48" s="29" t="s">
        <v>11</v>
      </c>
      <c r="C48" s="30"/>
      <c r="D48" s="30"/>
      <c r="E48" s="30"/>
      <c r="F48" s="78"/>
      <c r="G48" s="79"/>
      <c r="H48" s="76"/>
      <c r="I48" s="80"/>
      <c r="J48" s="76"/>
      <c r="K48" s="55"/>
    </row>
    <row r="49" spans="1:11" ht="15.75">
      <c r="A49" s="15">
        <v>1</v>
      </c>
      <c r="B49" s="14" t="s">
        <v>12</v>
      </c>
      <c r="C49" s="16" t="s">
        <v>40</v>
      </c>
      <c r="D49" s="19">
        <v>110</v>
      </c>
      <c r="E49" s="16" t="s">
        <v>38</v>
      </c>
      <c r="F49" s="70">
        <v>175000</v>
      </c>
      <c r="G49" s="77">
        <v>92363</v>
      </c>
      <c r="H49" s="71">
        <f t="shared" ref="H49:H58" si="11">ROUND(F49/36,0)</f>
        <v>4861</v>
      </c>
      <c r="I49" s="69">
        <f>ROUND(G49*13%*31/365,0)</f>
        <v>1020</v>
      </c>
      <c r="J49" s="99">
        <f t="shared" ref="J49:J61" si="12">SUM(H49:I49)</f>
        <v>5881</v>
      </c>
      <c r="K49" s="106">
        <f t="shared" ref="K49:K61" si="13">G49-H49</f>
        <v>87502</v>
      </c>
    </row>
    <row r="50" spans="1:11" ht="15.75">
      <c r="A50" s="15">
        <v>2</v>
      </c>
      <c r="B50" s="14" t="s">
        <v>12</v>
      </c>
      <c r="C50" s="16" t="s">
        <v>41</v>
      </c>
      <c r="D50" s="19">
        <v>111</v>
      </c>
      <c r="E50" s="16" t="s">
        <v>38</v>
      </c>
      <c r="F50" s="70">
        <v>165000</v>
      </c>
      <c r="G50" s="77">
        <v>87089</v>
      </c>
      <c r="H50" s="71">
        <f t="shared" si="11"/>
        <v>4583</v>
      </c>
      <c r="I50" s="69">
        <f t="shared" ref="I50:I61" si="14">ROUND(G50*13%*31/365,0)</f>
        <v>962</v>
      </c>
      <c r="J50" s="99">
        <f t="shared" si="12"/>
        <v>5545</v>
      </c>
      <c r="K50" s="106">
        <f t="shared" si="13"/>
        <v>82506</v>
      </c>
    </row>
    <row r="51" spans="1:11" ht="15.75">
      <c r="A51" s="15">
        <v>3</v>
      </c>
      <c r="B51" s="14" t="s">
        <v>11</v>
      </c>
      <c r="C51" s="16" t="s">
        <v>42</v>
      </c>
      <c r="D51" s="19">
        <v>112</v>
      </c>
      <c r="E51" s="16" t="s">
        <v>38</v>
      </c>
      <c r="F51" s="70">
        <v>125000</v>
      </c>
      <c r="G51" s="77">
        <v>65976</v>
      </c>
      <c r="H51" s="71">
        <f t="shared" si="11"/>
        <v>3472</v>
      </c>
      <c r="I51" s="69">
        <f t="shared" si="14"/>
        <v>728</v>
      </c>
      <c r="J51" s="99">
        <f t="shared" si="12"/>
        <v>4200</v>
      </c>
      <c r="K51" s="106">
        <f t="shared" si="13"/>
        <v>62504</v>
      </c>
    </row>
    <row r="52" spans="1:11" ht="15.75">
      <c r="A52" s="15">
        <v>4</v>
      </c>
      <c r="B52" s="14" t="s">
        <v>11</v>
      </c>
      <c r="C52" s="16" t="s">
        <v>43</v>
      </c>
      <c r="D52" s="19">
        <v>113</v>
      </c>
      <c r="E52" s="16" t="s">
        <v>38</v>
      </c>
      <c r="F52" s="70">
        <v>100000</v>
      </c>
      <c r="G52" s="77">
        <v>52774</v>
      </c>
      <c r="H52" s="71">
        <f t="shared" si="11"/>
        <v>2778</v>
      </c>
      <c r="I52" s="69">
        <f t="shared" si="14"/>
        <v>583</v>
      </c>
      <c r="J52" s="99">
        <f t="shared" si="12"/>
        <v>3361</v>
      </c>
      <c r="K52" s="106">
        <f t="shared" si="13"/>
        <v>49996</v>
      </c>
    </row>
    <row r="53" spans="1:11" ht="15.75">
      <c r="A53" s="15">
        <v>5</v>
      </c>
      <c r="B53" s="14" t="s">
        <v>11</v>
      </c>
      <c r="C53" s="16" t="s">
        <v>44</v>
      </c>
      <c r="D53" s="19">
        <v>114</v>
      </c>
      <c r="E53" s="16" t="s">
        <v>38</v>
      </c>
      <c r="F53" s="70">
        <v>40000</v>
      </c>
      <c r="G53" s="77">
        <v>9094</v>
      </c>
      <c r="H53" s="71">
        <f>ROUND(F53/22,0)</f>
        <v>1818</v>
      </c>
      <c r="I53" s="69">
        <f t="shared" si="14"/>
        <v>100</v>
      </c>
      <c r="J53" s="99">
        <f t="shared" si="12"/>
        <v>1918</v>
      </c>
      <c r="K53" s="106">
        <f t="shared" si="13"/>
        <v>7276</v>
      </c>
    </row>
    <row r="54" spans="1:11" ht="15.75">
      <c r="A54" s="15">
        <v>6</v>
      </c>
      <c r="B54" s="14" t="s">
        <v>11</v>
      </c>
      <c r="C54" s="16" t="s">
        <v>45</v>
      </c>
      <c r="D54" s="19">
        <v>116</v>
      </c>
      <c r="E54" s="16" t="s">
        <v>38</v>
      </c>
      <c r="F54" s="70">
        <v>125000</v>
      </c>
      <c r="G54" s="77">
        <v>65976</v>
      </c>
      <c r="H54" s="71">
        <f>ROUND(F54/36,0)</f>
        <v>3472</v>
      </c>
      <c r="I54" s="69">
        <f t="shared" si="14"/>
        <v>728</v>
      </c>
      <c r="J54" s="99">
        <f t="shared" si="12"/>
        <v>4200</v>
      </c>
      <c r="K54" s="106">
        <f t="shared" si="13"/>
        <v>62504</v>
      </c>
    </row>
    <row r="55" spans="1:11" ht="15.75">
      <c r="A55" s="15">
        <v>7</v>
      </c>
      <c r="B55" s="14" t="s">
        <v>11</v>
      </c>
      <c r="C55" s="16" t="s">
        <v>47</v>
      </c>
      <c r="D55" s="19">
        <v>124</v>
      </c>
      <c r="E55" s="16" t="s">
        <v>38</v>
      </c>
      <c r="F55" s="70">
        <v>50000</v>
      </c>
      <c r="G55" s="77">
        <v>26387</v>
      </c>
      <c r="H55" s="71">
        <f>ROUND(F55/36,0)</f>
        <v>1389</v>
      </c>
      <c r="I55" s="69">
        <f t="shared" si="14"/>
        <v>291</v>
      </c>
      <c r="J55" s="99">
        <f t="shared" si="12"/>
        <v>1680</v>
      </c>
      <c r="K55" s="106">
        <f t="shared" si="13"/>
        <v>24998</v>
      </c>
    </row>
    <row r="56" spans="1:11" ht="15.75">
      <c r="A56" s="15">
        <v>8</v>
      </c>
      <c r="B56" s="14" t="s">
        <v>236</v>
      </c>
      <c r="C56" s="16" t="s">
        <v>238</v>
      </c>
      <c r="D56" s="19">
        <v>359</v>
      </c>
      <c r="E56" s="16" t="s">
        <v>38</v>
      </c>
      <c r="F56" s="70">
        <v>100000</v>
      </c>
      <c r="G56" s="77">
        <v>86110</v>
      </c>
      <c r="H56" s="71">
        <f>ROUND(F56/36,0)</f>
        <v>2778</v>
      </c>
      <c r="I56" s="69">
        <f t="shared" si="14"/>
        <v>951</v>
      </c>
      <c r="J56" s="99">
        <f t="shared" si="12"/>
        <v>3729</v>
      </c>
      <c r="K56" s="106">
        <f t="shared" si="13"/>
        <v>83332</v>
      </c>
    </row>
    <row r="57" spans="1:11" ht="15.75">
      <c r="A57" s="15">
        <v>9</v>
      </c>
      <c r="B57" s="14" t="s">
        <v>236</v>
      </c>
      <c r="C57" s="16" t="s">
        <v>237</v>
      </c>
      <c r="D57" s="19">
        <v>358</v>
      </c>
      <c r="E57" s="16" t="s">
        <v>38</v>
      </c>
      <c r="F57" s="70">
        <v>90000</v>
      </c>
      <c r="G57" s="77">
        <v>77500</v>
      </c>
      <c r="H57" s="71">
        <f>ROUND(F57/36,0)</f>
        <v>2500</v>
      </c>
      <c r="I57" s="69">
        <f t="shared" si="14"/>
        <v>856</v>
      </c>
      <c r="J57" s="99">
        <f t="shared" si="12"/>
        <v>3356</v>
      </c>
      <c r="K57" s="106">
        <f t="shared" si="13"/>
        <v>75000</v>
      </c>
    </row>
    <row r="58" spans="1:11" ht="15.75">
      <c r="A58" s="15">
        <v>10</v>
      </c>
      <c r="B58" s="14" t="s">
        <v>13</v>
      </c>
      <c r="C58" s="16" t="s">
        <v>46</v>
      </c>
      <c r="D58" s="19">
        <v>117</v>
      </c>
      <c r="E58" s="16" t="s">
        <v>38</v>
      </c>
      <c r="F58" s="70">
        <v>100000</v>
      </c>
      <c r="G58" s="77">
        <v>52774</v>
      </c>
      <c r="H58" s="71">
        <f t="shared" si="11"/>
        <v>2778</v>
      </c>
      <c r="I58" s="69">
        <f t="shared" si="14"/>
        <v>583</v>
      </c>
      <c r="J58" s="99">
        <f t="shared" si="12"/>
        <v>3361</v>
      </c>
      <c r="K58" s="106">
        <f t="shared" si="13"/>
        <v>49996</v>
      </c>
    </row>
    <row r="59" spans="1:11" ht="15.75">
      <c r="A59" s="15">
        <v>11</v>
      </c>
      <c r="B59" s="14" t="s">
        <v>73</v>
      </c>
      <c r="C59" s="16" t="s">
        <v>74</v>
      </c>
      <c r="D59" s="19">
        <v>203</v>
      </c>
      <c r="E59" s="16" t="s">
        <v>38</v>
      </c>
      <c r="F59" s="70">
        <v>95000</v>
      </c>
      <c r="G59" s="77">
        <v>60693</v>
      </c>
      <c r="H59" s="71">
        <f>ROUND(F59/36,0)</f>
        <v>2639</v>
      </c>
      <c r="I59" s="69">
        <f t="shared" si="14"/>
        <v>670</v>
      </c>
      <c r="J59" s="99">
        <f t="shared" si="12"/>
        <v>3309</v>
      </c>
      <c r="K59" s="106">
        <f t="shared" si="13"/>
        <v>58054</v>
      </c>
    </row>
    <row r="60" spans="1:11" ht="15.75">
      <c r="A60" s="15">
        <v>12</v>
      </c>
      <c r="B60" s="14" t="s">
        <v>73</v>
      </c>
      <c r="C60" s="16" t="s">
        <v>214</v>
      </c>
      <c r="D60" s="19">
        <v>341</v>
      </c>
      <c r="E60" s="16" t="s">
        <v>38</v>
      </c>
      <c r="F60" s="70">
        <v>110000</v>
      </c>
      <c r="G60" s="77">
        <v>88601</v>
      </c>
      <c r="H60" s="71">
        <v>3057</v>
      </c>
      <c r="I60" s="69">
        <f t="shared" si="14"/>
        <v>978</v>
      </c>
      <c r="J60" s="99">
        <f t="shared" si="12"/>
        <v>4035</v>
      </c>
      <c r="K60" s="106">
        <f t="shared" si="13"/>
        <v>85544</v>
      </c>
    </row>
    <row r="61" spans="1:11" ht="15.75">
      <c r="A61" s="15">
        <v>13</v>
      </c>
      <c r="B61" s="14" t="s">
        <v>73</v>
      </c>
      <c r="C61" s="16" t="s">
        <v>96</v>
      </c>
      <c r="D61" s="19">
        <v>221</v>
      </c>
      <c r="E61" s="16" t="s">
        <v>38</v>
      </c>
      <c r="F61" s="70">
        <v>100000</v>
      </c>
      <c r="G61" s="77">
        <v>66664</v>
      </c>
      <c r="H61" s="71">
        <f>ROUND(F61/36,0)</f>
        <v>2778</v>
      </c>
      <c r="I61" s="69">
        <f t="shared" si="14"/>
        <v>736</v>
      </c>
      <c r="J61" s="99">
        <f t="shared" si="12"/>
        <v>3514</v>
      </c>
      <c r="K61" s="106">
        <f t="shared" si="13"/>
        <v>63886</v>
      </c>
    </row>
    <row r="62" spans="1:11" ht="16.5">
      <c r="A62" s="15"/>
      <c r="B62" s="13" t="s">
        <v>4</v>
      </c>
      <c r="C62" s="20"/>
      <c r="D62" s="20"/>
      <c r="E62" s="20"/>
      <c r="F62" s="72">
        <f t="shared" ref="F62" si="15">SUM(F49:F61)</f>
        <v>1375000</v>
      </c>
      <c r="G62" s="72">
        <f>SUM(G49:G61)</f>
        <v>832001</v>
      </c>
      <c r="H62" s="72">
        <f t="shared" ref="H62:K62" si="16">SUM(H49:H61)</f>
        <v>38903</v>
      </c>
      <c r="I62" s="72">
        <f t="shared" si="16"/>
        <v>9186</v>
      </c>
      <c r="J62" s="72">
        <f t="shared" si="16"/>
        <v>48089</v>
      </c>
      <c r="K62" s="72">
        <f t="shared" si="16"/>
        <v>793098</v>
      </c>
    </row>
    <row r="63" spans="1:11" ht="16.5">
      <c r="A63" s="28"/>
      <c r="B63" s="29"/>
      <c r="C63" s="30"/>
      <c r="D63" s="30"/>
      <c r="E63" s="30"/>
      <c r="F63" s="78"/>
      <c r="G63" s="79"/>
      <c r="H63" s="74"/>
      <c r="I63" s="80"/>
      <c r="J63" s="74"/>
      <c r="K63" s="55"/>
    </row>
    <row r="64" spans="1:11" ht="16.5">
      <c r="A64" s="28"/>
      <c r="B64" s="29"/>
      <c r="C64" s="30"/>
      <c r="D64" s="30"/>
      <c r="E64" s="30"/>
      <c r="F64" s="78"/>
      <c r="G64" s="79"/>
      <c r="H64" s="74"/>
      <c r="I64" s="80"/>
      <c r="J64" s="74"/>
      <c r="K64" s="55"/>
    </row>
    <row r="65" spans="1:11" ht="16.5">
      <c r="A65" s="28"/>
      <c r="B65" s="29" t="s">
        <v>14</v>
      </c>
      <c r="C65" s="30"/>
      <c r="D65" s="30"/>
      <c r="E65" s="30"/>
      <c r="F65" s="78"/>
      <c r="G65" s="79"/>
      <c r="H65" s="76"/>
      <c r="I65" s="94"/>
      <c r="J65" s="76"/>
      <c r="K65" s="55"/>
    </row>
    <row r="66" spans="1:11" ht="15.75">
      <c r="A66" s="15">
        <v>1</v>
      </c>
      <c r="B66" s="14" t="s">
        <v>14</v>
      </c>
      <c r="C66" s="16" t="s">
        <v>48</v>
      </c>
      <c r="D66" s="17">
        <v>138</v>
      </c>
      <c r="E66" s="16" t="s">
        <v>38</v>
      </c>
      <c r="F66" s="70">
        <v>100000</v>
      </c>
      <c r="G66" s="77">
        <v>58330</v>
      </c>
      <c r="H66" s="71">
        <f t="shared" ref="H66:H78" si="17">ROUND(F66/36,0)</f>
        <v>2778</v>
      </c>
      <c r="I66" s="69">
        <f>ROUND(G66*13%*31/365,0)</f>
        <v>644</v>
      </c>
      <c r="J66" s="99">
        <f t="shared" ref="J66:J78" si="18">SUM(H66:I66)</f>
        <v>3422</v>
      </c>
      <c r="K66" s="106">
        <f t="shared" ref="K66:K78" si="19">G66-H66</f>
        <v>55552</v>
      </c>
    </row>
    <row r="67" spans="1:11" ht="15.75">
      <c r="A67" s="15">
        <v>2</v>
      </c>
      <c r="B67" s="14" t="s">
        <v>14</v>
      </c>
      <c r="C67" s="16" t="s">
        <v>59</v>
      </c>
      <c r="D67" s="17">
        <v>152</v>
      </c>
      <c r="E67" s="16" t="s">
        <v>38</v>
      </c>
      <c r="F67" s="70">
        <v>55000</v>
      </c>
      <c r="G67" s="77">
        <v>33608</v>
      </c>
      <c r="H67" s="71">
        <f t="shared" si="17"/>
        <v>1528</v>
      </c>
      <c r="I67" s="69">
        <f t="shared" ref="I67:I78" si="20">ROUND(G67*13%*31/365,0)</f>
        <v>371</v>
      </c>
      <c r="J67" s="99">
        <f t="shared" si="18"/>
        <v>1899</v>
      </c>
      <c r="K67" s="106">
        <f t="shared" si="19"/>
        <v>32080</v>
      </c>
    </row>
    <row r="68" spans="1:11" ht="15.75">
      <c r="A68" s="15">
        <v>3</v>
      </c>
      <c r="B68" s="14" t="s">
        <v>15</v>
      </c>
      <c r="C68" s="16" t="s">
        <v>49</v>
      </c>
      <c r="D68" s="17">
        <v>175</v>
      </c>
      <c r="E68" s="16" t="s">
        <v>38</v>
      </c>
      <c r="F68" s="70">
        <v>75000</v>
      </c>
      <c r="G68" s="77">
        <v>47921</v>
      </c>
      <c r="H68" s="71">
        <f t="shared" si="17"/>
        <v>2083</v>
      </c>
      <c r="I68" s="69">
        <f t="shared" si="20"/>
        <v>529</v>
      </c>
      <c r="J68" s="99">
        <f t="shared" si="18"/>
        <v>2612</v>
      </c>
      <c r="K68" s="106">
        <f t="shared" si="19"/>
        <v>45838</v>
      </c>
    </row>
    <row r="69" spans="1:11" ht="15.75">
      <c r="A69" s="15">
        <v>4</v>
      </c>
      <c r="B69" s="14" t="s">
        <v>15</v>
      </c>
      <c r="C69" s="16" t="s">
        <v>51</v>
      </c>
      <c r="D69" s="17">
        <v>177</v>
      </c>
      <c r="E69" s="16" t="s">
        <v>38</v>
      </c>
      <c r="F69" s="70">
        <v>70000</v>
      </c>
      <c r="G69" s="77">
        <v>44728</v>
      </c>
      <c r="H69" s="71">
        <f t="shared" si="17"/>
        <v>1944</v>
      </c>
      <c r="I69" s="69">
        <f t="shared" si="20"/>
        <v>494</v>
      </c>
      <c r="J69" s="99">
        <f t="shared" si="18"/>
        <v>2438</v>
      </c>
      <c r="K69" s="106">
        <f t="shared" si="19"/>
        <v>42784</v>
      </c>
    </row>
    <row r="70" spans="1:11" ht="15.75">
      <c r="A70" s="15">
        <v>5</v>
      </c>
      <c r="B70" s="14" t="s">
        <v>15</v>
      </c>
      <c r="C70" s="16" t="s">
        <v>52</v>
      </c>
      <c r="D70" s="17">
        <v>178</v>
      </c>
      <c r="E70" s="16" t="s">
        <v>38</v>
      </c>
      <c r="F70" s="70">
        <v>95000</v>
      </c>
      <c r="G70" s="77">
        <v>60693</v>
      </c>
      <c r="H70" s="71">
        <f t="shared" si="17"/>
        <v>2639</v>
      </c>
      <c r="I70" s="69">
        <f t="shared" si="20"/>
        <v>670</v>
      </c>
      <c r="J70" s="99">
        <f t="shared" si="18"/>
        <v>3309</v>
      </c>
      <c r="K70" s="106">
        <f t="shared" si="19"/>
        <v>58054</v>
      </c>
    </row>
    <row r="71" spans="1:11" ht="15.75">
      <c r="A71" s="15">
        <v>6</v>
      </c>
      <c r="B71" s="14" t="s">
        <v>97</v>
      </c>
      <c r="C71" s="16" t="s">
        <v>99</v>
      </c>
      <c r="D71" s="17">
        <v>206</v>
      </c>
      <c r="E71" s="16" t="s">
        <v>38</v>
      </c>
      <c r="F71" s="70">
        <v>130000</v>
      </c>
      <c r="G71" s="77">
        <v>90279</v>
      </c>
      <c r="H71" s="71">
        <f t="shared" si="17"/>
        <v>3611</v>
      </c>
      <c r="I71" s="69">
        <f t="shared" si="20"/>
        <v>997</v>
      </c>
      <c r="J71" s="99">
        <f t="shared" si="18"/>
        <v>4608</v>
      </c>
      <c r="K71" s="106">
        <f t="shared" si="19"/>
        <v>86668</v>
      </c>
    </row>
    <row r="72" spans="1:11" ht="15.75">
      <c r="A72" s="15">
        <v>7</v>
      </c>
      <c r="B72" s="14" t="s">
        <v>97</v>
      </c>
      <c r="C72" s="16" t="s">
        <v>173</v>
      </c>
      <c r="D72" s="17">
        <v>298</v>
      </c>
      <c r="E72" s="16" t="s">
        <v>38</v>
      </c>
      <c r="F72" s="70">
        <v>190000</v>
      </c>
      <c r="G72" s="77">
        <v>147776</v>
      </c>
      <c r="H72" s="71">
        <f t="shared" si="17"/>
        <v>5278</v>
      </c>
      <c r="I72" s="69">
        <f t="shared" si="20"/>
        <v>1632</v>
      </c>
      <c r="J72" s="99">
        <f t="shared" si="18"/>
        <v>6910</v>
      </c>
      <c r="K72" s="106">
        <f t="shared" si="19"/>
        <v>142498</v>
      </c>
    </row>
    <row r="73" spans="1:11" ht="15.75">
      <c r="A73" s="15">
        <v>8</v>
      </c>
      <c r="B73" s="14" t="s">
        <v>97</v>
      </c>
      <c r="C73" s="16" t="s">
        <v>231</v>
      </c>
      <c r="D73" s="17">
        <v>356</v>
      </c>
      <c r="E73" s="16" t="s">
        <v>38</v>
      </c>
      <c r="F73" s="70">
        <v>99000</v>
      </c>
      <c r="G73" s="77">
        <v>84440</v>
      </c>
      <c r="H73" s="71">
        <f>ROUND(F73/34,0)</f>
        <v>2912</v>
      </c>
      <c r="I73" s="69">
        <f t="shared" si="20"/>
        <v>932</v>
      </c>
      <c r="J73" s="99">
        <f t="shared" si="18"/>
        <v>3844</v>
      </c>
      <c r="K73" s="106">
        <f t="shared" si="19"/>
        <v>81528</v>
      </c>
    </row>
    <row r="74" spans="1:11" ht="15.75">
      <c r="A74" s="15">
        <v>9</v>
      </c>
      <c r="B74" s="14" t="s">
        <v>117</v>
      </c>
      <c r="C74" s="16" t="s">
        <v>118</v>
      </c>
      <c r="D74" s="17">
        <v>242</v>
      </c>
      <c r="E74" s="16" t="s">
        <v>38</v>
      </c>
      <c r="F74" s="70">
        <v>85000</v>
      </c>
      <c r="G74" s="77">
        <v>61390</v>
      </c>
      <c r="H74" s="71">
        <f t="shared" si="17"/>
        <v>2361</v>
      </c>
      <c r="I74" s="69">
        <f t="shared" si="20"/>
        <v>678</v>
      </c>
      <c r="J74" s="99">
        <f t="shared" si="18"/>
        <v>3039</v>
      </c>
      <c r="K74" s="106">
        <f t="shared" si="19"/>
        <v>59029</v>
      </c>
    </row>
    <row r="75" spans="1:11" ht="15.75">
      <c r="A75" s="15">
        <v>10</v>
      </c>
      <c r="B75" s="14" t="s">
        <v>117</v>
      </c>
      <c r="C75" s="16" t="s">
        <v>119</v>
      </c>
      <c r="D75" s="17">
        <v>243</v>
      </c>
      <c r="E75" s="16" t="s">
        <v>38</v>
      </c>
      <c r="F75" s="70">
        <v>100000</v>
      </c>
      <c r="G75" s="77">
        <v>72220</v>
      </c>
      <c r="H75" s="71">
        <f t="shared" si="17"/>
        <v>2778</v>
      </c>
      <c r="I75" s="69">
        <f t="shared" si="20"/>
        <v>797</v>
      </c>
      <c r="J75" s="99">
        <f t="shared" si="18"/>
        <v>3575</v>
      </c>
      <c r="K75" s="106">
        <f t="shared" si="19"/>
        <v>69442</v>
      </c>
    </row>
    <row r="76" spans="1:11" ht="15.75">
      <c r="A76" s="15">
        <v>11</v>
      </c>
      <c r="B76" s="14" t="s">
        <v>117</v>
      </c>
      <c r="C76" s="16" t="s">
        <v>186</v>
      </c>
      <c r="D76" s="17">
        <v>307</v>
      </c>
      <c r="E76" s="16" t="s">
        <v>38</v>
      </c>
      <c r="F76" s="70">
        <v>190000</v>
      </c>
      <c r="G76" s="77">
        <v>147776</v>
      </c>
      <c r="H76" s="71">
        <f t="shared" si="17"/>
        <v>5278</v>
      </c>
      <c r="I76" s="69">
        <f t="shared" si="20"/>
        <v>1632</v>
      </c>
      <c r="J76" s="99">
        <f t="shared" si="18"/>
        <v>6910</v>
      </c>
      <c r="K76" s="106">
        <f t="shared" si="19"/>
        <v>142498</v>
      </c>
    </row>
    <row r="77" spans="1:11" ht="15.75">
      <c r="A77" s="15">
        <v>12</v>
      </c>
      <c r="B77" s="14" t="s">
        <v>130</v>
      </c>
      <c r="C77" s="16" t="s">
        <v>131</v>
      </c>
      <c r="D77" s="17">
        <v>249</v>
      </c>
      <c r="E77" s="16" t="s">
        <v>38</v>
      </c>
      <c r="F77" s="70">
        <v>150000</v>
      </c>
      <c r="G77" s="70">
        <v>108330</v>
      </c>
      <c r="H77" s="71">
        <f t="shared" si="17"/>
        <v>4167</v>
      </c>
      <c r="I77" s="69">
        <f t="shared" si="20"/>
        <v>1196</v>
      </c>
      <c r="J77" s="99">
        <f t="shared" si="18"/>
        <v>5363</v>
      </c>
      <c r="K77" s="106">
        <f t="shared" si="19"/>
        <v>104163</v>
      </c>
    </row>
    <row r="78" spans="1:11" ht="15.75">
      <c r="A78" s="15">
        <v>13</v>
      </c>
      <c r="B78" s="14" t="s">
        <v>130</v>
      </c>
      <c r="C78" s="16" t="s">
        <v>197</v>
      </c>
      <c r="D78" s="17">
        <v>319</v>
      </c>
      <c r="E78" s="16" t="s">
        <v>38</v>
      </c>
      <c r="F78" s="70">
        <v>140000</v>
      </c>
      <c r="G78" s="70">
        <v>108888</v>
      </c>
      <c r="H78" s="71">
        <f t="shared" si="17"/>
        <v>3889</v>
      </c>
      <c r="I78" s="69">
        <f t="shared" si="20"/>
        <v>1202</v>
      </c>
      <c r="J78" s="99">
        <f t="shared" si="18"/>
        <v>5091</v>
      </c>
      <c r="K78" s="106">
        <f t="shared" si="19"/>
        <v>104999</v>
      </c>
    </row>
    <row r="79" spans="1:11" ht="16.5">
      <c r="A79" s="14"/>
      <c r="B79" s="13" t="s">
        <v>4</v>
      </c>
      <c r="C79" s="20"/>
      <c r="D79" s="20"/>
      <c r="E79" s="20"/>
      <c r="F79" s="72">
        <f>SUM(F66:F78)</f>
        <v>1479000</v>
      </c>
      <c r="G79" s="72">
        <f>SUM(G66:G78)</f>
        <v>1066379</v>
      </c>
      <c r="H79" s="72">
        <f>SUM(H66:H78)</f>
        <v>41246</v>
      </c>
      <c r="I79" s="72">
        <f>SUM(I66:I78)</f>
        <v>11774</v>
      </c>
      <c r="J79" s="100">
        <f>SUM(H79:I79)</f>
        <v>53020</v>
      </c>
      <c r="K79" s="100">
        <f>SUM(K66:K78)</f>
        <v>1025133</v>
      </c>
    </row>
    <row r="80" spans="1:11" ht="16.5">
      <c r="A80" s="34"/>
      <c r="B80" s="29"/>
      <c r="C80" s="30"/>
      <c r="D80" s="30"/>
      <c r="E80" s="30"/>
      <c r="F80" s="78"/>
      <c r="G80" s="79"/>
      <c r="H80" s="74"/>
      <c r="I80" s="80"/>
      <c r="J80" s="74"/>
      <c r="K80" s="55"/>
    </row>
    <row r="81" spans="1:11" ht="16.5">
      <c r="A81" s="34"/>
      <c r="B81" s="29"/>
      <c r="C81" s="30"/>
      <c r="D81" s="30"/>
      <c r="E81" s="30"/>
      <c r="F81" s="78"/>
      <c r="G81" s="79"/>
      <c r="H81" s="74"/>
      <c r="I81" s="80"/>
      <c r="J81" s="74"/>
      <c r="K81" s="55"/>
    </row>
    <row r="82" spans="1:11" ht="16.5">
      <c r="A82" s="34"/>
      <c r="B82" s="29" t="s">
        <v>16</v>
      </c>
      <c r="C82" s="30"/>
      <c r="D82" s="30"/>
      <c r="E82" s="30"/>
      <c r="F82" s="78"/>
      <c r="G82" s="79"/>
      <c r="H82" s="74"/>
      <c r="I82" s="80"/>
      <c r="J82" s="74"/>
      <c r="K82" s="55"/>
    </row>
    <row r="83" spans="1:11" ht="15.75">
      <c r="A83" s="14">
        <v>1</v>
      </c>
      <c r="B83" s="14" t="s">
        <v>17</v>
      </c>
      <c r="C83" s="16" t="s">
        <v>69</v>
      </c>
      <c r="D83" s="17">
        <v>142</v>
      </c>
      <c r="E83" s="16" t="s">
        <v>38</v>
      </c>
      <c r="F83" s="70">
        <v>140000</v>
      </c>
      <c r="G83" s="77">
        <v>85554</v>
      </c>
      <c r="H83" s="71">
        <f t="shared" ref="H83:H97" si="21">ROUND(F83/36,0)</f>
        <v>3889</v>
      </c>
      <c r="I83" s="69">
        <f>ROUND(G83*13%*31/365,0)</f>
        <v>945</v>
      </c>
      <c r="J83" s="99">
        <f t="shared" ref="J83:J98" si="22">SUM(H83:I83)</f>
        <v>4834</v>
      </c>
      <c r="K83" s="106">
        <f t="shared" ref="K83:K98" si="23">G83-H83</f>
        <v>81665</v>
      </c>
    </row>
    <row r="84" spans="1:11" ht="15.75">
      <c r="A84" s="14">
        <v>2</v>
      </c>
      <c r="B84" s="14" t="s">
        <v>17</v>
      </c>
      <c r="C84" s="16" t="s">
        <v>174</v>
      </c>
      <c r="D84" s="17">
        <v>299</v>
      </c>
      <c r="E84" s="16" t="s">
        <v>38</v>
      </c>
      <c r="F84" s="70">
        <v>200000</v>
      </c>
      <c r="G84" s="77">
        <v>154288</v>
      </c>
      <c r="H84" s="71">
        <f>ROUND(F84/35,0)</f>
        <v>5714</v>
      </c>
      <c r="I84" s="69">
        <f t="shared" ref="I84:I98" si="24">ROUND(G84*13%*31/365,0)</f>
        <v>1704</v>
      </c>
      <c r="J84" s="99">
        <f t="shared" si="22"/>
        <v>7418</v>
      </c>
      <c r="K84" s="106">
        <f t="shared" si="23"/>
        <v>148574</v>
      </c>
    </row>
    <row r="85" spans="1:11" ht="15.75">
      <c r="A85" s="14">
        <v>3</v>
      </c>
      <c r="B85" s="14" t="s">
        <v>17</v>
      </c>
      <c r="C85" s="16" t="s">
        <v>264</v>
      </c>
      <c r="D85" s="17">
        <v>389</v>
      </c>
      <c r="E85" s="16" t="s">
        <v>78</v>
      </c>
      <c r="F85" s="70">
        <v>260000</v>
      </c>
      <c r="G85" s="77">
        <v>260000</v>
      </c>
      <c r="H85" s="71">
        <v>7222</v>
      </c>
      <c r="I85" s="69">
        <v>2315</v>
      </c>
      <c r="J85" s="99">
        <f>SUM(H85:I85)</f>
        <v>9537</v>
      </c>
      <c r="K85" s="106">
        <f t="shared" si="23"/>
        <v>252778</v>
      </c>
    </row>
    <row r="86" spans="1:11" ht="15.75">
      <c r="A86" s="14">
        <v>4</v>
      </c>
      <c r="B86" s="14" t="s">
        <v>187</v>
      </c>
      <c r="C86" s="16" t="s">
        <v>188</v>
      </c>
      <c r="D86" s="17">
        <v>312</v>
      </c>
      <c r="E86" s="16" t="s">
        <v>38</v>
      </c>
      <c r="F86" s="70">
        <v>135000</v>
      </c>
      <c r="G86" s="77">
        <v>105000</v>
      </c>
      <c r="H86" s="71">
        <f>ROUND(F86/36,0)</f>
        <v>3750</v>
      </c>
      <c r="I86" s="69">
        <f t="shared" si="24"/>
        <v>1159</v>
      </c>
      <c r="J86" s="99">
        <f t="shared" si="22"/>
        <v>4909</v>
      </c>
      <c r="K86" s="106">
        <f t="shared" si="23"/>
        <v>101250</v>
      </c>
    </row>
    <row r="87" spans="1:11" ht="15.75">
      <c r="A87" s="14">
        <v>5</v>
      </c>
      <c r="B87" s="14" t="s">
        <v>187</v>
      </c>
      <c r="C87" s="16" t="s">
        <v>239</v>
      </c>
      <c r="D87" s="17">
        <v>360</v>
      </c>
      <c r="E87" s="16" t="s">
        <v>38</v>
      </c>
      <c r="F87" s="70">
        <v>125000</v>
      </c>
      <c r="G87" s="77">
        <v>111112</v>
      </c>
      <c r="H87" s="71">
        <f>ROUND(F87/36,0)</f>
        <v>3472</v>
      </c>
      <c r="I87" s="69">
        <f t="shared" si="24"/>
        <v>1227</v>
      </c>
      <c r="J87" s="99">
        <f t="shared" si="22"/>
        <v>4699</v>
      </c>
      <c r="K87" s="106">
        <f t="shared" si="23"/>
        <v>107640</v>
      </c>
    </row>
    <row r="88" spans="1:11" ht="15.75">
      <c r="A88" s="14">
        <v>6</v>
      </c>
      <c r="B88" s="14" t="s">
        <v>187</v>
      </c>
      <c r="C88" s="16" t="s">
        <v>212</v>
      </c>
      <c r="D88" s="17">
        <v>331</v>
      </c>
      <c r="E88" s="16" t="s">
        <v>38</v>
      </c>
      <c r="F88" s="70">
        <v>120000</v>
      </c>
      <c r="G88" s="77">
        <v>100002</v>
      </c>
      <c r="H88" s="71">
        <v>3333</v>
      </c>
      <c r="I88" s="69">
        <f t="shared" si="24"/>
        <v>1104</v>
      </c>
      <c r="J88" s="99">
        <f t="shared" si="22"/>
        <v>4437</v>
      </c>
      <c r="K88" s="106">
        <f t="shared" si="23"/>
        <v>96669</v>
      </c>
    </row>
    <row r="89" spans="1:11" ht="15.75">
      <c r="A89" s="14">
        <v>7</v>
      </c>
      <c r="B89" s="14" t="s">
        <v>62</v>
      </c>
      <c r="C89" s="16" t="s">
        <v>61</v>
      </c>
      <c r="D89" s="17">
        <v>188</v>
      </c>
      <c r="E89" s="16" t="s">
        <v>38</v>
      </c>
      <c r="F89" s="70">
        <v>100000</v>
      </c>
      <c r="G89" s="77">
        <v>66664</v>
      </c>
      <c r="H89" s="71">
        <f t="shared" si="21"/>
        <v>2778</v>
      </c>
      <c r="I89" s="69">
        <f t="shared" si="24"/>
        <v>736</v>
      </c>
      <c r="J89" s="99">
        <f t="shared" si="22"/>
        <v>3514</v>
      </c>
      <c r="K89" s="106">
        <f t="shared" si="23"/>
        <v>63886</v>
      </c>
    </row>
    <row r="90" spans="1:11" ht="15.75">
      <c r="A90" s="14">
        <v>8</v>
      </c>
      <c r="B90" s="14" t="s">
        <v>62</v>
      </c>
      <c r="C90" s="16" t="s">
        <v>63</v>
      </c>
      <c r="D90" s="17">
        <v>189</v>
      </c>
      <c r="E90" s="16" t="s">
        <v>38</v>
      </c>
      <c r="F90" s="70">
        <v>100000</v>
      </c>
      <c r="G90" s="77">
        <v>66664</v>
      </c>
      <c r="H90" s="71">
        <f t="shared" si="21"/>
        <v>2778</v>
      </c>
      <c r="I90" s="69">
        <f t="shared" si="24"/>
        <v>736</v>
      </c>
      <c r="J90" s="99">
        <f t="shared" si="22"/>
        <v>3514</v>
      </c>
      <c r="K90" s="106">
        <f t="shared" si="23"/>
        <v>63886</v>
      </c>
    </row>
    <row r="91" spans="1:11" ht="15.75">
      <c r="A91" s="14">
        <v>9</v>
      </c>
      <c r="B91" s="14" t="s">
        <v>62</v>
      </c>
      <c r="C91" s="16" t="s">
        <v>64</v>
      </c>
      <c r="D91" s="17">
        <v>193</v>
      </c>
      <c r="E91" s="16" t="s">
        <v>38</v>
      </c>
      <c r="F91" s="70">
        <v>40000</v>
      </c>
      <c r="G91" s="77">
        <v>26668</v>
      </c>
      <c r="H91" s="71">
        <f t="shared" si="21"/>
        <v>1111</v>
      </c>
      <c r="I91" s="69">
        <f t="shared" si="24"/>
        <v>294</v>
      </c>
      <c r="J91" s="99">
        <f t="shared" si="22"/>
        <v>1405</v>
      </c>
      <c r="K91" s="106">
        <f t="shared" si="23"/>
        <v>25557</v>
      </c>
    </row>
    <row r="92" spans="1:11" ht="15.75">
      <c r="A92" s="14">
        <v>10</v>
      </c>
      <c r="B92" s="14" t="s">
        <v>62</v>
      </c>
      <c r="C92" s="16" t="s">
        <v>206</v>
      </c>
      <c r="D92" s="17">
        <v>324</v>
      </c>
      <c r="E92" s="16" t="s">
        <v>38</v>
      </c>
      <c r="F92" s="70">
        <v>110000</v>
      </c>
      <c r="G92" s="77">
        <v>88608</v>
      </c>
      <c r="H92" s="71">
        <f t="shared" si="21"/>
        <v>3056</v>
      </c>
      <c r="I92" s="69">
        <f t="shared" si="24"/>
        <v>978</v>
      </c>
      <c r="J92" s="99">
        <f t="shared" si="22"/>
        <v>4034</v>
      </c>
      <c r="K92" s="106">
        <f t="shared" si="23"/>
        <v>85552</v>
      </c>
    </row>
    <row r="93" spans="1:11" ht="15.75">
      <c r="A93" s="14">
        <v>11</v>
      </c>
      <c r="B93" s="14" t="s">
        <v>62</v>
      </c>
      <c r="C93" s="16" t="s">
        <v>65</v>
      </c>
      <c r="D93" s="17">
        <v>194</v>
      </c>
      <c r="E93" s="16" t="s">
        <v>38</v>
      </c>
      <c r="F93" s="70">
        <v>60000</v>
      </c>
      <c r="G93" s="77">
        <v>39996</v>
      </c>
      <c r="H93" s="71">
        <f t="shared" si="21"/>
        <v>1667</v>
      </c>
      <c r="I93" s="69">
        <f t="shared" si="24"/>
        <v>442</v>
      </c>
      <c r="J93" s="99">
        <f t="shared" si="22"/>
        <v>2109</v>
      </c>
      <c r="K93" s="106">
        <f t="shared" si="23"/>
        <v>38329</v>
      </c>
    </row>
    <row r="94" spans="1:11" ht="15.75">
      <c r="A94" s="14">
        <v>12</v>
      </c>
      <c r="B94" s="14" t="s">
        <v>66</v>
      </c>
      <c r="C94" s="16" t="s">
        <v>67</v>
      </c>
      <c r="D94" s="17">
        <v>195</v>
      </c>
      <c r="E94" s="16" t="s">
        <v>38</v>
      </c>
      <c r="F94" s="70">
        <v>100000</v>
      </c>
      <c r="G94" s="77">
        <v>52000</v>
      </c>
      <c r="H94" s="71">
        <f>ROUND(F94/25,0)</f>
        <v>4000</v>
      </c>
      <c r="I94" s="69">
        <f t="shared" si="24"/>
        <v>574</v>
      </c>
      <c r="J94" s="99">
        <f t="shared" si="22"/>
        <v>4574</v>
      </c>
      <c r="K94" s="106">
        <f t="shared" si="23"/>
        <v>48000</v>
      </c>
    </row>
    <row r="95" spans="1:11" ht="15.75">
      <c r="A95" s="14">
        <v>13</v>
      </c>
      <c r="B95" s="14" t="s">
        <v>66</v>
      </c>
      <c r="C95" s="16" t="s">
        <v>68</v>
      </c>
      <c r="D95" s="17">
        <v>196</v>
      </c>
      <c r="E95" s="16" t="s">
        <v>38</v>
      </c>
      <c r="F95" s="70">
        <v>45000</v>
      </c>
      <c r="G95" s="77">
        <v>30000</v>
      </c>
      <c r="H95" s="71">
        <f t="shared" si="21"/>
        <v>1250</v>
      </c>
      <c r="I95" s="69">
        <f t="shared" si="24"/>
        <v>331</v>
      </c>
      <c r="J95" s="99">
        <f t="shared" si="22"/>
        <v>1581</v>
      </c>
      <c r="K95" s="106">
        <f t="shared" si="23"/>
        <v>28750</v>
      </c>
    </row>
    <row r="96" spans="1:11" ht="15.75">
      <c r="A96" s="14">
        <v>14</v>
      </c>
      <c r="B96" s="14" t="s">
        <v>66</v>
      </c>
      <c r="C96" s="16" t="s">
        <v>189</v>
      </c>
      <c r="D96" s="17">
        <v>313</v>
      </c>
      <c r="E96" s="16" t="s">
        <v>38</v>
      </c>
      <c r="F96" s="70">
        <v>195000</v>
      </c>
      <c r="G96" s="77">
        <v>151664</v>
      </c>
      <c r="H96" s="71">
        <f t="shared" si="21"/>
        <v>5417</v>
      </c>
      <c r="I96" s="69">
        <f t="shared" si="24"/>
        <v>1675</v>
      </c>
      <c r="J96" s="99">
        <f t="shared" si="22"/>
        <v>7092</v>
      </c>
      <c r="K96" s="106">
        <f t="shared" si="23"/>
        <v>146247</v>
      </c>
    </row>
    <row r="97" spans="1:11" ht="15.75">
      <c r="A97" s="14">
        <v>15</v>
      </c>
      <c r="B97" s="14" t="s">
        <v>100</v>
      </c>
      <c r="C97" s="16" t="s">
        <v>101</v>
      </c>
      <c r="D97" s="17">
        <v>214</v>
      </c>
      <c r="E97" s="16" t="s">
        <v>38</v>
      </c>
      <c r="F97" s="70">
        <v>100000</v>
      </c>
      <c r="G97" s="77">
        <v>69442</v>
      </c>
      <c r="H97" s="71">
        <f t="shared" si="21"/>
        <v>2778</v>
      </c>
      <c r="I97" s="69">
        <f t="shared" si="24"/>
        <v>767</v>
      </c>
      <c r="J97" s="99">
        <f t="shared" si="22"/>
        <v>3545</v>
      </c>
      <c r="K97" s="106">
        <f t="shared" si="23"/>
        <v>66664</v>
      </c>
    </row>
    <row r="98" spans="1:11" ht="15.75">
      <c r="A98" s="115">
        <v>16</v>
      </c>
      <c r="B98" s="14" t="s">
        <v>16</v>
      </c>
      <c r="C98" s="16" t="s">
        <v>256</v>
      </c>
      <c r="D98" s="17">
        <v>382</v>
      </c>
      <c r="E98" s="16" t="s">
        <v>38</v>
      </c>
      <c r="F98" s="70">
        <v>85000</v>
      </c>
      <c r="G98" s="77">
        <v>82571</v>
      </c>
      <c r="H98" s="71">
        <v>2429</v>
      </c>
      <c r="I98" s="69">
        <f t="shared" si="24"/>
        <v>912</v>
      </c>
      <c r="J98" s="99">
        <f t="shared" si="22"/>
        <v>3341</v>
      </c>
      <c r="K98" s="108">
        <f t="shared" si="23"/>
        <v>80142</v>
      </c>
    </row>
    <row r="99" spans="1:11" ht="16.5">
      <c r="A99" s="27"/>
      <c r="B99" s="13" t="s">
        <v>4</v>
      </c>
      <c r="C99" s="20"/>
      <c r="D99" s="20"/>
      <c r="E99" s="20"/>
      <c r="F99" s="72">
        <f t="shared" ref="F99:K99" si="25">SUM(F83:F98)</f>
        <v>1915000</v>
      </c>
      <c r="G99" s="72">
        <f t="shared" si="25"/>
        <v>1490233</v>
      </c>
      <c r="H99" s="72">
        <f t="shared" si="25"/>
        <v>54644</v>
      </c>
      <c r="I99" s="72">
        <f t="shared" si="25"/>
        <v>15899</v>
      </c>
      <c r="J99" s="100">
        <f t="shared" si="25"/>
        <v>70543</v>
      </c>
      <c r="K99" s="100">
        <f t="shared" si="25"/>
        <v>1435589</v>
      </c>
    </row>
    <row r="100" spans="1:11" ht="16.5">
      <c r="A100" s="37"/>
      <c r="B100" s="29"/>
      <c r="C100" s="30"/>
      <c r="D100" s="30"/>
      <c r="E100" s="30"/>
      <c r="F100" s="78"/>
      <c r="G100" s="79"/>
      <c r="H100" s="74"/>
      <c r="I100" s="80"/>
      <c r="J100" s="74"/>
      <c r="K100" s="55"/>
    </row>
    <row r="101" spans="1:11" ht="16.5">
      <c r="A101" s="37"/>
      <c r="B101" s="29"/>
      <c r="C101" s="30"/>
      <c r="D101" s="30"/>
      <c r="E101" s="30"/>
      <c r="F101" s="78"/>
      <c r="G101" s="79"/>
      <c r="H101" s="74"/>
      <c r="I101" s="80"/>
      <c r="J101" s="74"/>
      <c r="K101" s="55"/>
    </row>
    <row r="102" spans="1:11" ht="16.5">
      <c r="A102" s="37"/>
      <c r="B102" s="29" t="s">
        <v>18</v>
      </c>
      <c r="C102" s="30"/>
      <c r="D102" s="30"/>
      <c r="E102" s="30"/>
      <c r="F102" s="78"/>
      <c r="G102" s="79"/>
      <c r="H102" s="76"/>
      <c r="I102" s="80"/>
      <c r="J102" s="76"/>
      <c r="K102" s="55"/>
    </row>
    <row r="103" spans="1:11" ht="15.75">
      <c r="A103" s="27">
        <v>1</v>
      </c>
      <c r="B103" s="14" t="s">
        <v>19</v>
      </c>
      <c r="C103" s="16" t="s">
        <v>60</v>
      </c>
      <c r="D103" s="17">
        <v>153</v>
      </c>
      <c r="E103" s="16" t="s">
        <v>38</v>
      </c>
      <c r="F103" s="77">
        <v>55000</v>
      </c>
      <c r="G103" s="77">
        <v>16500</v>
      </c>
      <c r="H103" s="71">
        <f>ROUND(F103/20,0)</f>
        <v>2750</v>
      </c>
      <c r="I103" s="69">
        <f>ROUND(G103*13%*31/365,0)</f>
        <v>182</v>
      </c>
      <c r="J103" s="99">
        <f t="shared" ref="J103:J111" si="26">SUM(H103:I103)</f>
        <v>2932</v>
      </c>
      <c r="K103" s="106">
        <f t="shared" ref="K103:K111" si="27">G103-H103</f>
        <v>13750</v>
      </c>
    </row>
    <row r="104" spans="1:11" ht="15.75">
      <c r="A104" s="27">
        <v>2</v>
      </c>
      <c r="B104" s="14" t="s">
        <v>19</v>
      </c>
      <c r="C104" s="16" t="s">
        <v>54</v>
      </c>
      <c r="D104" s="17">
        <v>154</v>
      </c>
      <c r="E104" s="16" t="s">
        <v>38</v>
      </c>
      <c r="F104" s="77">
        <v>85000</v>
      </c>
      <c r="G104" s="77">
        <v>30904</v>
      </c>
      <c r="H104" s="71">
        <f>ROUND(F104/22,0)</f>
        <v>3864</v>
      </c>
      <c r="I104" s="69">
        <f t="shared" ref="I104:I111" si="28">ROUND(G104*13%*31/365,0)</f>
        <v>341</v>
      </c>
      <c r="J104" s="99">
        <f t="shared" si="26"/>
        <v>4205</v>
      </c>
      <c r="K104" s="106">
        <f t="shared" si="27"/>
        <v>27040</v>
      </c>
    </row>
    <row r="105" spans="1:11" ht="15.75">
      <c r="A105" s="27">
        <v>3</v>
      </c>
      <c r="B105" s="14" t="s">
        <v>18</v>
      </c>
      <c r="C105" s="16" t="s">
        <v>192</v>
      </c>
      <c r="D105" s="17">
        <v>315</v>
      </c>
      <c r="E105" s="16" t="s">
        <v>38</v>
      </c>
      <c r="F105" s="77">
        <v>100000</v>
      </c>
      <c r="G105" s="77">
        <v>77776</v>
      </c>
      <c r="H105" s="71">
        <f>ROUND(F105/36,0)</f>
        <v>2778</v>
      </c>
      <c r="I105" s="69">
        <f t="shared" si="28"/>
        <v>859</v>
      </c>
      <c r="J105" s="99">
        <f t="shared" si="26"/>
        <v>3637</v>
      </c>
      <c r="K105" s="106">
        <f t="shared" si="27"/>
        <v>74998</v>
      </c>
    </row>
    <row r="106" spans="1:11" ht="15.75">
      <c r="A106" s="27">
        <v>4</v>
      </c>
      <c r="B106" s="14" t="s">
        <v>18</v>
      </c>
      <c r="C106" s="16" t="s">
        <v>193</v>
      </c>
      <c r="D106" s="17">
        <v>316</v>
      </c>
      <c r="E106" s="16" t="s">
        <v>38</v>
      </c>
      <c r="F106" s="77">
        <v>65000</v>
      </c>
      <c r="G106" s="77">
        <v>50552</v>
      </c>
      <c r="H106" s="71">
        <f>ROUND(F106/36,0)</f>
        <v>1806</v>
      </c>
      <c r="I106" s="69">
        <f t="shared" si="28"/>
        <v>558</v>
      </c>
      <c r="J106" s="99">
        <f t="shared" si="26"/>
        <v>2364</v>
      </c>
      <c r="K106" s="106">
        <f t="shared" si="27"/>
        <v>48746</v>
      </c>
    </row>
    <row r="107" spans="1:11" ht="15.75">
      <c r="A107" s="27">
        <v>5</v>
      </c>
      <c r="B107" s="14" t="s">
        <v>222</v>
      </c>
      <c r="C107" s="16" t="s">
        <v>223</v>
      </c>
      <c r="D107" s="17">
        <v>350</v>
      </c>
      <c r="E107" s="16" t="s">
        <v>38</v>
      </c>
      <c r="F107" s="77">
        <v>90000</v>
      </c>
      <c r="G107" s="77">
        <v>77500</v>
      </c>
      <c r="H107" s="71">
        <f>ROUND(F107/36,0)</f>
        <v>2500</v>
      </c>
      <c r="I107" s="69">
        <f t="shared" si="28"/>
        <v>856</v>
      </c>
      <c r="J107" s="99">
        <f t="shared" si="26"/>
        <v>3356</v>
      </c>
      <c r="K107" s="106">
        <f t="shared" si="27"/>
        <v>75000</v>
      </c>
    </row>
    <row r="108" spans="1:11" ht="15.75">
      <c r="A108" s="27">
        <v>6</v>
      </c>
      <c r="B108" s="14" t="s">
        <v>222</v>
      </c>
      <c r="C108" s="16" t="s">
        <v>184</v>
      </c>
      <c r="D108" s="52">
        <v>285</v>
      </c>
      <c r="E108" s="16" t="s">
        <v>78</v>
      </c>
      <c r="F108" s="85">
        <v>110000</v>
      </c>
      <c r="G108" s="77">
        <v>85552</v>
      </c>
      <c r="H108" s="71">
        <f t="shared" ref="H108" si="29">ROUND(F108/36,0)</f>
        <v>3056</v>
      </c>
      <c r="I108" s="69">
        <f t="shared" si="28"/>
        <v>945</v>
      </c>
      <c r="J108" s="99">
        <f t="shared" si="26"/>
        <v>4001</v>
      </c>
      <c r="K108" s="106">
        <f t="shared" si="27"/>
        <v>82496</v>
      </c>
    </row>
    <row r="109" spans="1:11" ht="15.75">
      <c r="A109" s="27">
        <v>7</v>
      </c>
      <c r="B109" s="14" t="s">
        <v>71</v>
      </c>
      <c r="C109" s="16" t="s">
        <v>196</v>
      </c>
      <c r="D109" s="17">
        <v>318</v>
      </c>
      <c r="E109" s="16" t="s">
        <v>38</v>
      </c>
      <c r="F109" s="77">
        <v>40000</v>
      </c>
      <c r="G109" s="77">
        <v>27696</v>
      </c>
      <c r="H109" s="71">
        <f>ROUND(F109/26,0)</f>
        <v>1538</v>
      </c>
      <c r="I109" s="69">
        <f t="shared" si="28"/>
        <v>306</v>
      </c>
      <c r="J109" s="99">
        <f t="shared" si="26"/>
        <v>1844</v>
      </c>
      <c r="K109" s="106">
        <f t="shared" si="27"/>
        <v>26158</v>
      </c>
    </row>
    <row r="110" spans="1:11" ht="15.75">
      <c r="A110" s="27">
        <v>8</v>
      </c>
      <c r="B110" s="14" t="s">
        <v>71</v>
      </c>
      <c r="C110" s="16" t="s">
        <v>72</v>
      </c>
      <c r="D110" s="17">
        <v>197</v>
      </c>
      <c r="E110" s="16" t="s">
        <v>38</v>
      </c>
      <c r="F110" s="77">
        <v>90000</v>
      </c>
      <c r="G110" s="77">
        <v>22441</v>
      </c>
      <c r="H110" s="71">
        <v>976</v>
      </c>
      <c r="I110" s="69">
        <f t="shared" si="28"/>
        <v>248</v>
      </c>
      <c r="J110" s="99">
        <f t="shared" si="26"/>
        <v>1224</v>
      </c>
      <c r="K110" s="106">
        <f t="shared" si="27"/>
        <v>21465</v>
      </c>
    </row>
    <row r="111" spans="1:11" ht="15.75">
      <c r="A111" s="27">
        <v>9</v>
      </c>
      <c r="B111" s="14" t="s">
        <v>71</v>
      </c>
      <c r="C111" s="16" t="s">
        <v>172</v>
      </c>
      <c r="D111" s="17">
        <v>297</v>
      </c>
      <c r="E111" s="16" t="s">
        <v>38</v>
      </c>
      <c r="F111" s="77">
        <v>90000</v>
      </c>
      <c r="G111" s="77">
        <v>62304</v>
      </c>
      <c r="H111" s="71">
        <f>ROUND(F111/26,0)</f>
        <v>3462</v>
      </c>
      <c r="I111" s="69">
        <f t="shared" si="28"/>
        <v>688</v>
      </c>
      <c r="J111" s="99">
        <f t="shared" si="26"/>
        <v>4150</v>
      </c>
      <c r="K111" s="106">
        <f t="shared" si="27"/>
        <v>58842</v>
      </c>
    </row>
    <row r="112" spans="1:11" ht="16.5">
      <c r="A112" s="14"/>
      <c r="B112" s="13" t="s">
        <v>4</v>
      </c>
      <c r="C112" s="20"/>
      <c r="D112" s="20"/>
      <c r="E112" s="20"/>
      <c r="F112" s="72">
        <f t="shared" ref="F112:K112" si="30">SUM(F103:F111)</f>
        <v>725000</v>
      </c>
      <c r="G112" s="72">
        <f t="shared" si="30"/>
        <v>451225</v>
      </c>
      <c r="H112" s="72">
        <f t="shared" si="30"/>
        <v>22730</v>
      </c>
      <c r="I112" s="72">
        <f t="shared" si="30"/>
        <v>4983</v>
      </c>
      <c r="J112" s="100">
        <f t="shared" si="30"/>
        <v>27713</v>
      </c>
      <c r="K112" s="100">
        <f t="shared" si="30"/>
        <v>428495</v>
      </c>
    </row>
    <row r="113" spans="1:11" ht="16.5">
      <c r="A113" s="34"/>
      <c r="B113" s="29"/>
      <c r="C113" s="30"/>
      <c r="D113" s="30"/>
      <c r="E113" s="30"/>
      <c r="F113" s="78"/>
      <c r="G113" s="79"/>
      <c r="H113" s="74"/>
      <c r="I113" s="80"/>
      <c r="J113" s="74"/>
      <c r="K113" s="55"/>
    </row>
    <row r="114" spans="1:11" ht="16.5">
      <c r="A114" s="34"/>
      <c r="B114" s="29"/>
      <c r="C114" s="30"/>
      <c r="D114" s="30"/>
      <c r="E114" s="30"/>
      <c r="F114" s="78"/>
      <c r="G114" s="79"/>
      <c r="H114" s="74"/>
      <c r="I114" s="80"/>
      <c r="J114" s="74"/>
      <c r="K114" s="55"/>
    </row>
    <row r="115" spans="1:11" ht="16.5">
      <c r="A115" s="34"/>
      <c r="B115" s="29" t="s">
        <v>79</v>
      </c>
      <c r="C115" s="30"/>
      <c r="D115" s="48"/>
      <c r="E115" s="30"/>
      <c r="F115" s="86"/>
      <c r="G115" s="79"/>
      <c r="H115" s="74"/>
      <c r="I115" s="80"/>
      <c r="J115" s="74"/>
      <c r="K115" s="55"/>
    </row>
    <row r="116" spans="1:11" ht="15.75">
      <c r="A116" s="14">
        <v>1</v>
      </c>
      <c r="B116" s="14" t="s">
        <v>79</v>
      </c>
      <c r="C116" s="16" t="s">
        <v>80</v>
      </c>
      <c r="D116" s="52">
        <v>191</v>
      </c>
      <c r="E116" s="16" t="s">
        <v>78</v>
      </c>
      <c r="F116" s="85">
        <v>100000</v>
      </c>
      <c r="G116" s="77">
        <v>64708</v>
      </c>
      <c r="H116" s="71">
        <f>ROUND(F116/34,0)</f>
        <v>2941</v>
      </c>
      <c r="I116" s="69">
        <f>ROUND(G116*13%*31/365,0)</f>
        <v>714</v>
      </c>
      <c r="J116" s="99">
        <f>SUM(H116:I116)</f>
        <v>3655</v>
      </c>
      <c r="K116" s="106">
        <f t="shared" ref="K116:K127" si="31">G116-H116</f>
        <v>61767</v>
      </c>
    </row>
    <row r="117" spans="1:11" ht="15.75">
      <c r="A117" s="14">
        <v>2</v>
      </c>
      <c r="B117" s="14" t="s">
        <v>79</v>
      </c>
      <c r="C117" s="16" t="s">
        <v>240</v>
      </c>
      <c r="D117" s="52">
        <v>361</v>
      </c>
      <c r="E117" s="16" t="s">
        <v>78</v>
      </c>
      <c r="F117" s="85">
        <v>100000</v>
      </c>
      <c r="G117" s="77">
        <v>88236</v>
      </c>
      <c r="H117" s="71">
        <f>ROUND(F117/34,0)</f>
        <v>2941</v>
      </c>
      <c r="I117" s="69">
        <f t="shared" ref="I117:I126" si="32">ROUND(G117*13%*31/365,0)</f>
        <v>974</v>
      </c>
      <c r="J117" s="99">
        <f t="shared" ref="J117:J127" si="33">SUM(H117:I117)</f>
        <v>3915</v>
      </c>
      <c r="K117" s="106">
        <f t="shared" si="31"/>
        <v>85295</v>
      </c>
    </row>
    <row r="118" spans="1:11" ht="15.75">
      <c r="A118" s="14">
        <v>3</v>
      </c>
      <c r="B118" s="14" t="s">
        <v>79</v>
      </c>
      <c r="C118" s="16" t="s">
        <v>104</v>
      </c>
      <c r="D118" s="52">
        <v>216</v>
      </c>
      <c r="E118" s="16" t="s">
        <v>78</v>
      </c>
      <c r="F118" s="85">
        <v>75000</v>
      </c>
      <c r="G118" s="77">
        <v>52087</v>
      </c>
      <c r="H118" s="71">
        <f>ROUND(F118/36,0)</f>
        <v>2083</v>
      </c>
      <c r="I118" s="69">
        <f t="shared" si="32"/>
        <v>575</v>
      </c>
      <c r="J118" s="99">
        <f t="shared" si="33"/>
        <v>2658</v>
      </c>
      <c r="K118" s="106">
        <f t="shared" si="31"/>
        <v>50004</v>
      </c>
    </row>
    <row r="119" spans="1:11" ht="15.75">
      <c r="A119" s="14">
        <v>4</v>
      </c>
      <c r="B119" s="14" t="s">
        <v>79</v>
      </c>
      <c r="C119" s="16" t="s">
        <v>124</v>
      </c>
      <c r="D119" s="52">
        <v>246</v>
      </c>
      <c r="E119" s="16" t="s">
        <v>78</v>
      </c>
      <c r="F119" s="85">
        <v>75000</v>
      </c>
      <c r="G119" s="77">
        <v>54170</v>
      </c>
      <c r="H119" s="71">
        <f>ROUND(F119/36,0)</f>
        <v>2083</v>
      </c>
      <c r="I119" s="69">
        <f t="shared" si="32"/>
        <v>598</v>
      </c>
      <c r="J119" s="99">
        <f t="shared" si="33"/>
        <v>2681</v>
      </c>
      <c r="K119" s="106">
        <f t="shared" si="31"/>
        <v>52087</v>
      </c>
    </row>
    <row r="120" spans="1:11" ht="15.75">
      <c r="A120" s="14">
        <v>5</v>
      </c>
      <c r="B120" s="14" t="s">
        <v>79</v>
      </c>
      <c r="C120" s="16" t="s">
        <v>135</v>
      </c>
      <c r="D120" s="52">
        <v>202</v>
      </c>
      <c r="E120" s="16" t="s">
        <v>78</v>
      </c>
      <c r="F120" s="85">
        <v>50000</v>
      </c>
      <c r="G120" s="70">
        <v>22500</v>
      </c>
      <c r="H120" s="71">
        <f>ROUND(F120/20,0)</f>
        <v>2500</v>
      </c>
      <c r="I120" s="69">
        <f t="shared" si="32"/>
        <v>248</v>
      </c>
      <c r="J120" s="99">
        <f t="shared" si="33"/>
        <v>2748</v>
      </c>
      <c r="K120" s="106">
        <f t="shared" si="31"/>
        <v>20000</v>
      </c>
    </row>
    <row r="121" spans="1:11" ht="15.75">
      <c r="A121" s="14">
        <v>6</v>
      </c>
      <c r="B121" s="14" t="s">
        <v>79</v>
      </c>
      <c r="C121" s="16" t="s">
        <v>257</v>
      </c>
      <c r="D121" s="52">
        <v>377</v>
      </c>
      <c r="E121" s="16" t="s">
        <v>78</v>
      </c>
      <c r="F121" s="85">
        <v>44000</v>
      </c>
      <c r="G121" s="70">
        <v>42778</v>
      </c>
      <c r="H121" s="71">
        <v>1222</v>
      </c>
      <c r="I121" s="69">
        <f t="shared" si="32"/>
        <v>472</v>
      </c>
      <c r="J121" s="99">
        <f t="shared" si="33"/>
        <v>1694</v>
      </c>
      <c r="K121" s="106">
        <f t="shared" si="31"/>
        <v>41556</v>
      </c>
    </row>
    <row r="122" spans="1:11" ht="15.75">
      <c r="A122" s="14">
        <v>7</v>
      </c>
      <c r="B122" s="14" t="s">
        <v>103</v>
      </c>
      <c r="C122" s="16" t="s">
        <v>107</v>
      </c>
      <c r="D122" s="52">
        <v>217</v>
      </c>
      <c r="E122" s="16" t="s">
        <v>78</v>
      </c>
      <c r="F122" s="85">
        <v>100000</v>
      </c>
      <c r="G122" s="77">
        <v>65903</v>
      </c>
      <c r="H122" s="71">
        <f>ROUND(F122/36,0)</f>
        <v>2778</v>
      </c>
      <c r="I122" s="69">
        <f t="shared" si="32"/>
        <v>728</v>
      </c>
      <c r="J122" s="99">
        <f t="shared" si="33"/>
        <v>3506</v>
      </c>
      <c r="K122" s="106">
        <f t="shared" si="31"/>
        <v>63125</v>
      </c>
    </row>
    <row r="123" spans="1:11" ht="15.75">
      <c r="A123" s="14">
        <v>8</v>
      </c>
      <c r="B123" s="14" t="s">
        <v>103</v>
      </c>
      <c r="C123" s="16" t="s">
        <v>105</v>
      </c>
      <c r="D123" s="52">
        <v>218</v>
      </c>
      <c r="E123" s="16" t="s">
        <v>78</v>
      </c>
      <c r="F123" s="85">
        <v>100000</v>
      </c>
      <c r="G123" s="77">
        <v>65903</v>
      </c>
      <c r="H123" s="71">
        <f t="shared" ref="H123:H127" si="34">ROUND(F123/36,0)</f>
        <v>2778</v>
      </c>
      <c r="I123" s="69">
        <f t="shared" si="32"/>
        <v>728</v>
      </c>
      <c r="J123" s="99">
        <f t="shared" si="33"/>
        <v>3506</v>
      </c>
      <c r="K123" s="106">
        <f t="shared" si="31"/>
        <v>63125</v>
      </c>
    </row>
    <row r="124" spans="1:11" ht="15.75">
      <c r="A124" s="14">
        <v>9</v>
      </c>
      <c r="B124" s="14" t="s">
        <v>224</v>
      </c>
      <c r="C124" s="16" t="s">
        <v>225</v>
      </c>
      <c r="D124" s="52">
        <v>351</v>
      </c>
      <c r="E124" s="16" t="s">
        <v>78</v>
      </c>
      <c r="F124" s="85">
        <v>140000</v>
      </c>
      <c r="G124" s="77">
        <v>120555</v>
      </c>
      <c r="H124" s="71">
        <f t="shared" si="34"/>
        <v>3889</v>
      </c>
      <c r="I124" s="69">
        <f t="shared" si="32"/>
        <v>1331</v>
      </c>
      <c r="J124" s="99">
        <f t="shared" si="33"/>
        <v>5220</v>
      </c>
      <c r="K124" s="106">
        <f t="shared" si="31"/>
        <v>116666</v>
      </c>
    </row>
    <row r="125" spans="1:11" ht="15.75">
      <c r="A125" s="14">
        <v>10</v>
      </c>
      <c r="B125" s="14" t="s">
        <v>132</v>
      </c>
      <c r="C125" s="16" t="s">
        <v>133</v>
      </c>
      <c r="D125" s="52">
        <v>250</v>
      </c>
      <c r="E125" s="16" t="s">
        <v>78</v>
      </c>
      <c r="F125" s="85">
        <v>125000</v>
      </c>
      <c r="G125" s="77">
        <v>90280</v>
      </c>
      <c r="H125" s="71">
        <f t="shared" si="34"/>
        <v>3472</v>
      </c>
      <c r="I125" s="69">
        <f t="shared" si="32"/>
        <v>997</v>
      </c>
      <c r="J125" s="99">
        <f t="shared" si="33"/>
        <v>4469</v>
      </c>
      <c r="K125" s="106">
        <f t="shared" si="31"/>
        <v>86808</v>
      </c>
    </row>
    <row r="126" spans="1:11" ht="15.75">
      <c r="A126" s="14">
        <v>11</v>
      </c>
      <c r="B126" s="14" t="s">
        <v>132</v>
      </c>
      <c r="C126" s="16" t="s">
        <v>139</v>
      </c>
      <c r="D126" s="52">
        <v>254</v>
      </c>
      <c r="E126" s="16" t="s">
        <v>78</v>
      </c>
      <c r="F126" s="85">
        <v>140000</v>
      </c>
      <c r="G126" s="77">
        <v>101110</v>
      </c>
      <c r="H126" s="71">
        <f t="shared" si="34"/>
        <v>3889</v>
      </c>
      <c r="I126" s="69">
        <f t="shared" si="32"/>
        <v>1116</v>
      </c>
      <c r="J126" s="99">
        <f t="shared" si="33"/>
        <v>5005</v>
      </c>
      <c r="K126" s="106">
        <f t="shared" si="31"/>
        <v>97221</v>
      </c>
    </row>
    <row r="127" spans="1:11" ht="15.75">
      <c r="A127" s="14">
        <v>12</v>
      </c>
      <c r="B127" s="14" t="s">
        <v>266</v>
      </c>
      <c r="C127" s="16" t="s">
        <v>263</v>
      </c>
      <c r="D127" s="52">
        <v>387</v>
      </c>
      <c r="E127" s="16" t="s">
        <v>78</v>
      </c>
      <c r="F127" s="85">
        <v>85000</v>
      </c>
      <c r="G127" s="77">
        <v>85000</v>
      </c>
      <c r="H127" s="71">
        <f t="shared" si="34"/>
        <v>2361</v>
      </c>
      <c r="I127" s="69">
        <v>1332</v>
      </c>
      <c r="J127" s="99">
        <f t="shared" si="33"/>
        <v>3693</v>
      </c>
      <c r="K127" s="106">
        <f t="shared" si="31"/>
        <v>82639</v>
      </c>
    </row>
    <row r="128" spans="1:11" ht="16.5">
      <c r="A128" s="14"/>
      <c r="B128" s="13" t="s">
        <v>4</v>
      </c>
      <c r="C128" s="20"/>
      <c r="D128" s="46"/>
      <c r="E128" s="20"/>
      <c r="F128" s="72">
        <f>SUM(F116:F127)</f>
        <v>1134000</v>
      </c>
      <c r="G128" s="72">
        <f>SUM(G116:G127)</f>
        <v>853230</v>
      </c>
      <c r="H128" s="72">
        <f>SUM(H116:H127)</f>
        <v>32937</v>
      </c>
      <c r="I128" s="72">
        <f>SUM(I116:I127)</f>
        <v>9813</v>
      </c>
      <c r="J128" s="100">
        <f>SUM(H128:I128)</f>
        <v>42750</v>
      </c>
      <c r="K128" s="100">
        <f>SUM(K116:K127)</f>
        <v>820293</v>
      </c>
    </row>
    <row r="129" spans="1:11" ht="16.5">
      <c r="A129" s="34"/>
      <c r="B129" s="29"/>
      <c r="C129" s="30"/>
      <c r="D129" s="48"/>
      <c r="E129" s="30"/>
      <c r="F129" s="74"/>
      <c r="G129" s="74"/>
      <c r="H129" s="74"/>
      <c r="I129" s="74"/>
      <c r="J129" s="74"/>
      <c r="K129" s="55"/>
    </row>
    <row r="130" spans="1:11" ht="16.5">
      <c r="A130" s="34"/>
      <c r="B130" s="29"/>
      <c r="C130" s="30"/>
      <c r="D130" s="48"/>
      <c r="E130" s="30"/>
      <c r="F130" s="74"/>
      <c r="G130" s="74"/>
      <c r="H130" s="74"/>
      <c r="I130" s="74"/>
      <c r="J130" s="74"/>
      <c r="K130" s="55"/>
    </row>
    <row r="131" spans="1:11" ht="16.5">
      <c r="A131" s="34"/>
      <c r="B131" s="29"/>
      <c r="C131" s="30"/>
      <c r="D131" s="48"/>
      <c r="E131" s="30"/>
      <c r="F131" s="74"/>
      <c r="G131" s="74"/>
      <c r="H131" s="74"/>
      <c r="I131" s="74"/>
      <c r="J131" s="74"/>
      <c r="K131" s="55"/>
    </row>
    <row r="132" spans="1:11" ht="16.5">
      <c r="A132" s="34"/>
      <c r="B132" s="29" t="s">
        <v>75</v>
      </c>
      <c r="C132" s="30"/>
      <c r="D132" s="30"/>
      <c r="E132" s="30"/>
      <c r="F132" s="78"/>
      <c r="G132" s="79"/>
      <c r="H132" s="74"/>
      <c r="I132" s="80"/>
      <c r="J132" s="74"/>
      <c r="K132" s="55"/>
    </row>
    <row r="133" spans="1:11" ht="15.75">
      <c r="A133" s="14">
        <v>1</v>
      </c>
      <c r="B133" s="14" t="s">
        <v>76</v>
      </c>
      <c r="C133" s="16" t="s">
        <v>77</v>
      </c>
      <c r="D133" s="52">
        <v>190</v>
      </c>
      <c r="E133" s="16" t="s">
        <v>78</v>
      </c>
      <c r="F133" s="85">
        <v>90000</v>
      </c>
      <c r="G133" s="77">
        <v>60000</v>
      </c>
      <c r="H133" s="71">
        <f>ROUND(F133/36,0)</f>
        <v>2500</v>
      </c>
      <c r="I133" s="69">
        <f>ROUND(G133*13%*31/365,0)</f>
        <v>662</v>
      </c>
      <c r="J133" s="99">
        <f>SUM(H133:I133)</f>
        <v>3162</v>
      </c>
      <c r="K133" s="106">
        <f t="shared" ref="K133:K134" si="35">G133-H133</f>
        <v>57500</v>
      </c>
    </row>
    <row r="134" spans="1:11" ht="15.75">
      <c r="A134" s="14">
        <v>2</v>
      </c>
      <c r="B134" s="14" t="s">
        <v>76</v>
      </c>
      <c r="C134" s="16" t="s">
        <v>102</v>
      </c>
      <c r="D134" s="52">
        <v>215</v>
      </c>
      <c r="E134" s="16" t="s">
        <v>78</v>
      </c>
      <c r="F134" s="85">
        <v>75000</v>
      </c>
      <c r="G134" s="77">
        <v>52087</v>
      </c>
      <c r="H134" s="71">
        <f>ROUND(F134/36,0)</f>
        <v>2083</v>
      </c>
      <c r="I134" s="69">
        <f>ROUND(G134*13%*31/365,0)</f>
        <v>575</v>
      </c>
      <c r="J134" s="99">
        <f t="shared" ref="J134" si="36">SUM(H134:I134)</f>
        <v>2658</v>
      </c>
      <c r="K134" s="106">
        <f t="shared" si="35"/>
        <v>50004</v>
      </c>
    </row>
    <row r="135" spans="1:11" ht="16.5">
      <c r="A135" s="14"/>
      <c r="B135" s="13" t="s">
        <v>4</v>
      </c>
      <c r="C135" s="20"/>
      <c r="D135" s="46"/>
      <c r="E135" s="20"/>
      <c r="F135" s="72">
        <f t="shared" ref="F135:H135" si="37">SUM(F133:F134)</f>
        <v>165000</v>
      </c>
      <c r="G135" s="72">
        <f>SUM(G133:G134)</f>
        <v>112087</v>
      </c>
      <c r="H135" s="72">
        <f t="shared" si="37"/>
        <v>4583</v>
      </c>
      <c r="I135" s="72">
        <f>SUM(I133:I134)</f>
        <v>1237</v>
      </c>
      <c r="J135" s="100">
        <f>SUM(J133:J134)</f>
        <v>5820</v>
      </c>
      <c r="K135" s="100">
        <f>SUM(K133:K134)</f>
        <v>107504</v>
      </c>
    </row>
    <row r="136" spans="1:11" ht="16.5">
      <c r="A136" s="34"/>
      <c r="B136" s="29"/>
      <c r="C136" s="30"/>
      <c r="D136" s="48"/>
      <c r="E136" s="30"/>
      <c r="F136" s="74"/>
      <c r="G136" s="74"/>
      <c r="H136" s="74"/>
      <c r="I136" s="74"/>
      <c r="J136" s="74"/>
      <c r="K136" s="55"/>
    </row>
    <row r="137" spans="1:11" ht="16.5">
      <c r="A137" s="34"/>
      <c r="B137" s="29" t="s">
        <v>81</v>
      </c>
      <c r="C137" s="30"/>
      <c r="D137" s="48"/>
      <c r="E137" s="30"/>
      <c r="F137" s="86"/>
      <c r="G137" s="79"/>
      <c r="H137" s="74"/>
      <c r="I137" s="80"/>
      <c r="J137" s="74"/>
      <c r="K137" s="55"/>
    </row>
    <row r="138" spans="1:11" ht="15.75">
      <c r="A138" s="14">
        <v>1</v>
      </c>
      <c r="B138" s="14" t="s">
        <v>81</v>
      </c>
      <c r="C138" s="16" t="s">
        <v>82</v>
      </c>
      <c r="D138" s="52">
        <v>192</v>
      </c>
      <c r="E138" s="16" t="s">
        <v>78</v>
      </c>
      <c r="F138" s="85">
        <v>200000</v>
      </c>
      <c r="G138" s="77">
        <v>133328</v>
      </c>
      <c r="H138" s="71">
        <f t="shared" ref="H138" si="38">ROUND(F138/36,0)</f>
        <v>5556</v>
      </c>
      <c r="I138" s="69">
        <f>ROUND(G138*13%*31/365,0)</f>
        <v>1472</v>
      </c>
      <c r="J138" s="99">
        <f>SUM(H138:I138)</f>
        <v>7028</v>
      </c>
      <c r="K138" s="106">
        <f>G138-H138</f>
        <v>127772</v>
      </c>
    </row>
    <row r="139" spans="1:11" ht="16.5">
      <c r="A139" s="14"/>
      <c r="B139" s="13" t="s">
        <v>4</v>
      </c>
      <c r="C139" s="20"/>
      <c r="D139" s="46"/>
      <c r="E139" s="20"/>
      <c r="F139" s="72">
        <f t="shared" ref="F139:K139" si="39">SUM(F138)</f>
        <v>200000</v>
      </c>
      <c r="G139" s="72">
        <f>SUM(G138)</f>
        <v>133328</v>
      </c>
      <c r="H139" s="72">
        <f t="shared" si="39"/>
        <v>5556</v>
      </c>
      <c r="I139" s="72">
        <f t="shared" si="39"/>
        <v>1472</v>
      </c>
      <c r="J139" s="100">
        <f t="shared" si="39"/>
        <v>7028</v>
      </c>
      <c r="K139" s="100">
        <f t="shared" si="39"/>
        <v>127772</v>
      </c>
    </row>
    <row r="140" spans="1:11" ht="16.5">
      <c r="A140" s="34"/>
      <c r="B140" s="29"/>
      <c r="C140" s="30"/>
      <c r="D140" s="48"/>
      <c r="E140" s="30"/>
      <c r="F140" s="74"/>
      <c r="G140" s="74"/>
      <c r="H140" s="74"/>
      <c r="I140" s="74"/>
      <c r="J140" s="74"/>
      <c r="K140" s="55"/>
    </row>
    <row r="141" spans="1:11" ht="16.5">
      <c r="A141" s="34"/>
      <c r="B141" s="29"/>
      <c r="C141" s="30"/>
      <c r="D141" s="48"/>
      <c r="E141" s="30"/>
      <c r="F141" s="86"/>
      <c r="G141" s="79"/>
      <c r="H141" s="74"/>
      <c r="I141" s="80"/>
      <c r="J141" s="74"/>
      <c r="K141" s="55"/>
    </row>
    <row r="142" spans="1:11" ht="18" customHeight="1">
      <c r="A142" s="34"/>
      <c r="B142" s="29" t="s">
        <v>83</v>
      </c>
      <c r="C142" s="30"/>
      <c r="D142" s="48"/>
      <c r="E142" s="30"/>
      <c r="F142" s="86"/>
      <c r="G142" s="79"/>
      <c r="H142" s="74"/>
      <c r="I142" s="80"/>
      <c r="J142" s="74"/>
      <c r="K142" s="55"/>
    </row>
    <row r="143" spans="1:11" ht="15.75">
      <c r="A143" s="14">
        <v>1</v>
      </c>
      <c r="B143" s="14" t="s">
        <v>84</v>
      </c>
      <c r="C143" s="16" t="s">
        <v>85</v>
      </c>
      <c r="D143" s="52">
        <v>187</v>
      </c>
      <c r="E143" s="16" t="s">
        <v>78</v>
      </c>
      <c r="F143" s="85">
        <v>60000</v>
      </c>
      <c r="G143" s="77">
        <v>39996</v>
      </c>
      <c r="H143" s="71">
        <f t="shared" ref="H143:H144" si="40">ROUND(F143/36,0)</f>
        <v>1667</v>
      </c>
      <c r="I143" s="69">
        <f>ROUND(G143*13%*31/365,0)</f>
        <v>442</v>
      </c>
      <c r="J143" s="99">
        <f>SUM(H143:I143)</f>
        <v>2109</v>
      </c>
      <c r="K143" s="106">
        <f t="shared" ref="K143:K144" si="41">G143-H143</f>
        <v>38329</v>
      </c>
    </row>
    <row r="144" spans="1:11" ht="15.75">
      <c r="A144" s="14"/>
      <c r="B144" s="14" t="s">
        <v>84</v>
      </c>
      <c r="C144" s="16" t="s">
        <v>220</v>
      </c>
      <c r="D144" s="52">
        <v>346</v>
      </c>
      <c r="E144" s="16" t="s">
        <v>78</v>
      </c>
      <c r="F144" s="85">
        <v>60000</v>
      </c>
      <c r="G144" s="77">
        <v>51665</v>
      </c>
      <c r="H144" s="71">
        <f t="shared" si="40"/>
        <v>1667</v>
      </c>
      <c r="I144" s="69">
        <f t="shared" ref="I144" si="42">ROUND(G144*13%*31/365,0)</f>
        <v>570</v>
      </c>
      <c r="J144" s="99">
        <f>SUM(H144:I144)</f>
        <v>2237</v>
      </c>
      <c r="K144" s="106">
        <f t="shared" si="41"/>
        <v>49998</v>
      </c>
    </row>
    <row r="145" spans="1:13" ht="16.5">
      <c r="A145" s="14"/>
      <c r="B145" s="13" t="s">
        <v>4</v>
      </c>
      <c r="C145" s="20"/>
      <c r="D145" s="20"/>
      <c r="E145" s="20"/>
      <c r="F145" s="72">
        <f t="shared" ref="F145:H145" si="43">SUM(F143:F144)</f>
        <v>120000</v>
      </c>
      <c r="G145" s="72">
        <f>SUM(G143:G144)</f>
        <v>91661</v>
      </c>
      <c r="H145" s="72">
        <f t="shared" si="43"/>
        <v>3334</v>
      </c>
      <c r="I145" s="69">
        <f>SUM(I143:I144)</f>
        <v>1012</v>
      </c>
      <c r="J145" s="69">
        <f>SUM(J143:J144)</f>
        <v>4346</v>
      </c>
      <c r="K145" s="100">
        <f>SUM(K143:K144)</f>
        <v>88327</v>
      </c>
    </row>
    <row r="146" spans="1:13" ht="16.5">
      <c r="A146" s="34"/>
      <c r="B146" s="29"/>
      <c r="C146" s="30"/>
      <c r="D146" s="30"/>
      <c r="E146" s="30"/>
      <c r="F146" s="74"/>
      <c r="G146" s="79"/>
      <c r="H146" s="74"/>
      <c r="I146" s="80"/>
      <c r="J146" s="74"/>
      <c r="K146" s="55"/>
    </row>
    <row r="147" spans="1:13" ht="16.5">
      <c r="A147" s="34"/>
      <c r="B147" s="29"/>
      <c r="C147" s="30"/>
      <c r="D147" s="30"/>
      <c r="E147" s="30"/>
      <c r="F147" s="74"/>
      <c r="G147" s="79"/>
      <c r="H147" s="74"/>
      <c r="I147" s="80"/>
      <c r="J147" s="74"/>
      <c r="K147" s="55"/>
    </row>
    <row r="148" spans="1:13" ht="16.5">
      <c r="A148" s="34"/>
      <c r="B148" s="29" t="s">
        <v>109</v>
      </c>
      <c r="C148" s="30"/>
      <c r="D148" s="48"/>
      <c r="E148" s="30"/>
      <c r="F148" s="86"/>
      <c r="G148" s="79"/>
      <c r="H148" s="74"/>
      <c r="I148" s="80"/>
      <c r="J148" s="74"/>
      <c r="K148" s="55"/>
    </row>
    <row r="149" spans="1:13" ht="15.75">
      <c r="A149" s="14">
        <v>1</v>
      </c>
      <c r="B149" s="14" t="s">
        <v>110</v>
      </c>
      <c r="C149" s="16" t="s">
        <v>111</v>
      </c>
      <c r="D149" s="52">
        <v>225</v>
      </c>
      <c r="E149" s="16" t="s">
        <v>78</v>
      </c>
      <c r="F149" s="85">
        <v>86000</v>
      </c>
      <c r="G149" s="77">
        <v>59721</v>
      </c>
      <c r="H149" s="71">
        <f t="shared" ref="H149:H161" si="44">ROUND(F149/36,0)</f>
        <v>2389</v>
      </c>
      <c r="I149" s="69">
        <f>ROUND(G149*13%*31/365,0)</f>
        <v>659</v>
      </c>
      <c r="J149" s="99">
        <f t="shared" ref="J149:J162" si="45">SUM(H149:I149)</f>
        <v>3048</v>
      </c>
      <c r="K149" s="106">
        <f t="shared" ref="K149:K162" si="46">G149-H149</f>
        <v>57332</v>
      </c>
    </row>
    <row r="150" spans="1:13" ht="15.75">
      <c r="A150" s="14">
        <v>2</v>
      </c>
      <c r="B150" s="14" t="s">
        <v>110</v>
      </c>
      <c r="C150" s="16" t="s">
        <v>112</v>
      </c>
      <c r="D150" s="52">
        <v>226</v>
      </c>
      <c r="E150" s="16" t="s">
        <v>78</v>
      </c>
      <c r="F150" s="85">
        <v>93000</v>
      </c>
      <c r="G150" s="77">
        <v>64587</v>
      </c>
      <c r="H150" s="71">
        <f t="shared" si="44"/>
        <v>2583</v>
      </c>
      <c r="I150" s="69">
        <f t="shared" ref="I150:I161" si="47">ROUND(G150*13%*31/365,0)</f>
        <v>713</v>
      </c>
      <c r="J150" s="99">
        <f t="shared" si="45"/>
        <v>3296</v>
      </c>
      <c r="K150" s="106">
        <f t="shared" si="46"/>
        <v>62004</v>
      </c>
    </row>
    <row r="151" spans="1:13" ht="15.75">
      <c r="A151" s="14">
        <v>3</v>
      </c>
      <c r="B151" s="14" t="s">
        <v>110</v>
      </c>
      <c r="C151" s="16" t="s">
        <v>113</v>
      </c>
      <c r="D151" s="52">
        <v>227</v>
      </c>
      <c r="E151" s="16" t="s">
        <v>78</v>
      </c>
      <c r="F151" s="85">
        <v>68000</v>
      </c>
      <c r="G151" s="77">
        <v>47221</v>
      </c>
      <c r="H151" s="71">
        <f t="shared" si="44"/>
        <v>1889</v>
      </c>
      <c r="I151" s="69">
        <f t="shared" si="47"/>
        <v>521</v>
      </c>
      <c r="J151" s="99">
        <f t="shared" si="45"/>
        <v>2410</v>
      </c>
      <c r="K151" s="106">
        <f t="shared" si="46"/>
        <v>45332</v>
      </c>
    </row>
    <row r="152" spans="1:13" ht="15.75">
      <c r="A152" s="14">
        <v>4</v>
      </c>
      <c r="B152" s="14" t="s">
        <v>110</v>
      </c>
      <c r="C152" s="16" t="s">
        <v>114</v>
      </c>
      <c r="D152" s="52">
        <v>228</v>
      </c>
      <c r="E152" s="16" t="s">
        <v>78</v>
      </c>
      <c r="F152" s="85">
        <v>55000</v>
      </c>
      <c r="G152" s="77">
        <v>13791</v>
      </c>
      <c r="H152" s="71">
        <v>689</v>
      </c>
      <c r="I152" s="69">
        <f t="shared" si="47"/>
        <v>152</v>
      </c>
      <c r="J152" s="99">
        <f t="shared" si="45"/>
        <v>841</v>
      </c>
      <c r="K152" s="106">
        <f t="shared" si="46"/>
        <v>13102</v>
      </c>
    </row>
    <row r="153" spans="1:13" ht="15.75">
      <c r="A153" s="14">
        <v>5</v>
      </c>
      <c r="B153" s="14" t="s">
        <v>110</v>
      </c>
      <c r="C153" s="16" t="s">
        <v>115</v>
      </c>
      <c r="D153" s="52">
        <v>229</v>
      </c>
      <c r="E153" s="16" t="s">
        <v>78</v>
      </c>
      <c r="F153" s="85">
        <v>141000</v>
      </c>
      <c r="G153" s="77">
        <v>97913</v>
      </c>
      <c r="H153" s="71">
        <f t="shared" si="44"/>
        <v>3917</v>
      </c>
      <c r="I153" s="69">
        <f t="shared" si="47"/>
        <v>1081</v>
      </c>
      <c r="J153" s="99">
        <f t="shared" si="45"/>
        <v>4998</v>
      </c>
      <c r="K153" s="106">
        <f t="shared" si="46"/>
        <v>93996</v>
      </c>
    </row>
    <row r="154" spans="1:13" ht="15.75">
      <c r="A154" s="14">
        <v>6</v>
      </c>
      <c r="B154" s="14" t="s">
        <v>110</v>
      </c>
      <c r="C154" s="16" t="s">
        <v>116</v>
      </c>
      <c r="D154" s="52">
        <v>234</v>
      </c>
      <c r="E154" s="16" t="s">
        <v>78</v>
      </c>
      <c r="F154" s="85">
        <v>160000</v>
      </c>
      <c r="G154" s="77">
        <v>111116</v>
      </c>
      <c r="H154" s="71">
        <f t="shared" si="44"/>
        <v>4444</v>
      </c>
      <c r="I154" s="69">
        <f t="shared" si="47"/>
        <v>1227</v>
      </c>
      <c r="J154" s="99">
        <f t="shared" si="45"/>
        <v>5671</v>
      </c>
      <c r="K154" s="106">
        <f t="shared" si="46"/>
        <v>106672</v>
      </c>
    </row>
    <row r="155" spans="1:13" ht="15.75">
      <c r="A155" s="14">
        <v>7</v>
      </c>
      <c r="B155" s="14" t="s">
        <v>109</v>
      </c>
      <c r="C155" s="16" t="s">
        <v>165</v>
      </c>
      <c r="D155" s="52">
        <v>284</v>
      </c>
      <c r="E155" s="16" t="s">
        <v>78</v>
      </c>
      <c r="F155" s="85">
        <v>130000</v>
      </c>
      <c r="G155" s="77">
        <v>55558</v>
      </c>
      <c r="H155" s="71">
        <f>ROUND(F155/30,0)</f>
        <v>4333</v>
      </c>
      <c r="I155" s="69">
        <f t="shared" si="47"/>
        <v>613</v>
      </c>
      <c r="J155" s="99">
        <f t="shared" si="45"/>
        <v>4946</v>
      </c>
      <c r="K155" s="106">
        <f t="shared" si="46"/>
        <v>51225</v>
      </c>
    </row>
    <row r="156" spans="1:13" ht="15.75">
      <c r="A156" s="14">
        <v>8</v>
      </c>
      <c r="B156" s="14" t="s">
        <v>109</v>
      </c>
      <c r="C156" s="16" t="s">
        <v>213</v>
      </c>
      <c r="D156" s="52">
        <v>333</v>
      </c>
      <c r="E156" s="16" t="s">
        <v>78</v>
      </c>
      <c r="F156" s="85">
        <v>195000</v>
      </c>
      <c r="G156" s="77">
        <v>160590</v>
      </c>
      <c r="H156" s="71">
        <v>5735</v>
      </c>
      <c r="I156" s="69">
        <f t="shared" si="47"/>
        <v>1773</v>
      </c>
      <c r="J156" s="99">
        <f t="shared" si="45"/>
        <v>7508</v>
      </c>
      <c r="K156" s="106">
        <f t="shared" si="46"/>
        <v>154855</v>
      </c>
      <c r="M156" s="96"/>
    </row>
    <row r="157" spans="1:13" ht="15.75">
      <c r="A157" s="14">
        <v>9</v>
      </c>
      <c r="B157" s="14" t="s">
        <v>109</v>
      </c>
      <c r="C157" s="16" t="s">
        <v>175</v>
      </c>
      <c r="D157" s="52">
        <v>300</v>
      </c>
      <c r="E157" s="16" t="s">
        <v>78</v>
      </c>
      <c r="F157" s="85">
        <v>95000</v>
      </c>
      <c r="G157" s="77">
        <v>73888</v>
      </c>
      <c r="H157" s="71">
        <f t="shared" si="44"/>
        <v>2639</v>
      </c>
      <c r="I157" s="69">
        <f t="shared" si="47"/>
        <v>816</v>
      </c>
      <c r="J157" s="99">
        <f t="shared" si="45"/>
        <v>3455</v>
      </c>
      <c r="K157" s="106">
        <f t="shared" si="46"/>
        <v>71249</v>
      </c>
      <c r="M157" s="96"/>
    </row>
    <row r="158" spans="1:13" ht="15.75">
      <c r="A158" s="14">
        <v>10</v>
      </c>
      <c r="B158" s="14" t="s">
        <v>169</v>
      </c>
      <c r="C158" s="16" t="s">
        <v>170</v>
      </c>
      <c r="D158" s="52">
        <v>294</v>
      </c>
      <c r="E158" s="16" t="s">
        <v>78</v>
      </c>
      <c r="F158" s="85">
        <v>55000</v>
      </c>
      <c r="G158" s="77">
        <v>42776</v>
      </c>
      <c r="H158" s="71">
        <f t="shared" si="44"/>
        <v>1528</v>
      </c>
      <c r="I158" s="69">
        <f t="shared" si="47"/>
        <v>472</v>
      </c>
      <c r="J158" s="99">
        <f t="shared" si="45"/>
        <v>2000</v>
      </c>
      <c r="K158" s="106">
        <f t="shared" si="46"/>
        <v>41248</v>
      </c>
    </row>
    <row r="159" spans="1:13" ht="15.75">
      <c r="A159" s="14">
        <v>11</v>
      </c>
      <c r="B159" s="14" t="s">
        <v>169</v>
      </c>
      <c r="C159" s="16" t="s">
        <v>209</v>
      </c>
      <c r="D159" s="52">
        <v>327</v>
      </c>
      <c r="E159" s="16" t="s">
        <v>78</v>
      </c>
      <c r="F159" s="85">
        <v>90000</v>
      </c>
      <c r="G159" s="77">
        <v>72500</v>
      </c>
      <c r="H159" s="71">
        <f t="shared" si="44"/>
        <v>2500</v>
      </c>
      <c r="I159" s="69">
        <f t="shared" si="47"/>
        <v>800</v>
      </c>
      <c r="J159" s="99">
        <f t="shared" si="45"/>
        <v>3300</v>
      </c>
      <c r="K159" s="106">
        <f t="shared" si="46"/>
        <v>70000</v>
      </c>
    </row>
    <row r="160" spans="1:13" ht="15.75">
      <c r="A160" s="14">
        <v>12</v>
      </c>
      <c r="B160" s="14" t="s">
        <v>169</v>
      </c>
      <c r="C160" s="16" t="s">
        <v>208</v>
      </c>
      <c r="D160" s="52">
        <v>326</v>
      </c>
      <c r="E160" s="16" t="s">
        <v>78</v>
      </c>
      <c r="F160" s="85">
        <v>135000</v>
      </c>
      <c r="G160" s="77">
        <v>108750</v>
      </c>
      <c r="H160" s="71">
        <f t="shared" si="44"/>
        <v>3750</v>
      </c>
      <c r="I160" s="69">
        <f t="shared" si="47"/>
        <v>1201</v>
      </c>
      <c r="J160" s="99">
        <f t="shared" si="45"/>
        <v>4951</v>
      </c>
      <c r="K160" s="106">
        <f t="shared" si="46"/>
        <v>105000</v>
      </c>
    </row>
    <row r="161" spans="1:11" ht="15.75">
      <c r="A161" s="14">
        <v>13</v>
      </c>
      <c r="B161" s="14" t="s">
        <v>169</v>
      </c>
      <c r="C161" s="16" t="s">
        <v>171</v>
      </c>
      <c r="D161" s="52">
        <v>295</v>
      </c>
      <c r="E161" s="16" t="s">
        <v>78</v>
      </c>
      <c r="F161" s="85">
        <v>80000</v>
      </c>
      <c r="G161" s="77">
        <v>62224</v>
      </c>
      <c r="H161" s="71">
        <f t="shared" si="44"/>
        <v>2222</v>
      </c>
      <c r="I161" s="69">
        <f t="shared" si="47"/>
        <v>687</v>
      </c>
      <c r="J161" s="99">
        <f t="shared" si="45"/>
        <v>2909</v>
      </c>
      <c r="K161" s="106">
        <f t="shared" si="46"/>
        <v>60002</v>
      </c>
    </row>
    <row r="162" spans="1:11" ht="15.75">
      <c r="A162" s="14">
        <v>14</v>
      </c>
      <c r="B162" s="57" t="s">
        <v>109</v>
      </c>
      <c r="C162" s="58" t="s">
        <v>234</v>
      </c>
      <c r="D162" s="64">
        <v>14</v>
      </c>
      <c r="E162" s="58" t="s">
        <v>39</v>
      </c>
      <c r="F162" s="89">
        <v>42000</v>
      </c>
      <c r="G162" s="82">
        <v>36165</v>
      </c>
      <c r="H162" s="83">
        <v>1167</v>
      </c>
      <c r="I162" s="69">
        <f>ROUND(G162*13%*31/365,0)</f>
        <v>399</v>
      </c>
      <c r="J162" s="99">
        <f t="shared" si="45"/>
        <v>1566</v>
      </c>
      <c r="K162" s="106">
        <f t="shared" si="46"/>
        <v>34998</v>
      </c>
    </row>
    <row r="163" spans="1:11" ht="16.5">
      <c r="A163" s="34"/>
      <c r="B163" s="13" t="s">
        <v>4</v>
      </c>
      <c r="C163" s="20"/>
      <c r="D163" s="20"/>
      <c r="E163" s="20"/>
      <c r="F163" s="72">
        <f t="shared" ref="F163:K163" si="48">SUM(F149:F162)</f>
        <v>1425000</v>
      </c>
      <c r="G163" s="72">
        <f t="shared" si="48"/>
        <v>1006800</v>
      </c>
      <c r="H163" s="72">
        <f t="shared" si="48"/>
        <v>39785</v>
      </c>
      <c r="I163" s="72">
        <f t="shared" si="48"/>
        <v>11114</v>
      </c>
      <c r="J163" s="100">
        <f t="shared" si="48"/>
        <v>50899</v>
      </c>
      <c r="K163" s="100">
        <f t="shared" si="48"/>
        <v>967015</v>
      </c>
    </row>
    <row r="164" spans="1:11" ht="16.5">
      <c r="A164" s="34"/>
      <c r="B164" s="29"/>
      <c r="C164" s="30"/>
      <c r="D164" s="30"/>
      <c r="E164" s="30"/>
      <c r="F164" s="74"/>
      <c r="G164" s="74"/>
      <c r="H164" s="74"/>
      <c r="I164" s="74"/>
      <c r="J164" s="74"/>
      <c r="K164" s="55"/>
    </row>
    <row r="165" spans="1:11" ht="16.5">
      <c r="A165" s="34"/>
      <c r="B165" s="29"/>
      <c r="C165" s="30"/>
      <c r="D165" s="30"/>
      <c r="E165" s="30"/>
      <c r="F165" s="74"/>
      <c r="G165" s="79"/>
      <c r="H165" s="74"/>
      <c r="I165" s="80"/>
      <c r="J165" s="74"/>
      <c r="K165" s="55"/>
    </row>
    <row r="166" spans="1:11" ht="16.5">
      <c r="A166" s="14"/>
      <c r="B166" s="29" t="s">
        <v>125</v>
      </c>
      <c r="C166" s="30"/>
      <c r="D166" s="30"/>
      <c r="E166" s="30"/>
      <c r="F166" s="78"/>
      <c r="G166" s="79"/>
      <c r="H166" s="74"/>
      <c r="I166" s="80"/>
      <c r="J166" s="74"/>
      <c r="K166" s="55"/>
    </row>
    <row r="167" spans="1:11" ht="15.75">
      <c r="A167" s="14">
        <v>1</v>
      </c>
      <c r="B167" s="14" t="s">
        <v>126</v>
      </c>
      <c r="C167" s="16" t="s">
        <v>127</v>
      </c>
      <c r="D167" s="17">
        <v>247</v>
      </c>
      <c r="E167" s="16" t="s">
        <v>78</v>
      </c>
      <c r="F167" s="70">
        <v>100000</v>
      </c>
      <c r="G167" s="70">
        <v>72220</v>
      </c>
      <c r="H167" s="71">
        <f t="shared" ref="H167" si="49">ROUND(F167/36,0)</f>
        <v>2778</v>
      </c>
      <c r="I167" s="69">
        <f>ROUND(G167*13%*31/365,0)</f>
        <v>797</v>
      </c>
      <c r="J167" s="102">
        <f t="shared" ref="J167" si="50">SUM(H167:I167)</f>
        <v>3575</v>
      </c>
      <c r="K167" s="106">
        <f t="shared" ref="K167:K175" si="51">G167-H167</f>
        <v>69442</v>
      </c>
    </row>
    <row r="168" spans="1:11" ht="15.75">
      <c r="A168" s="14">
        <v>2</v>
      </c>
      <c r="B168" s="14" t="s">
        <v>137</v>
      </c>
      <c r="C168" s="16" t="s">
        <v>138</v>
      </c>
      <c r="D168" s="17">
        <v>253</v>
      </c>
      <c r="E168" s="16" t="s">
        <v>78</v>
      </c>
      <c r="F168" s="70">
        <v>100000</v>
      </c>
      <c r="G168" s="70">
        <v>72220</v>
      </c>
      <c r="H168" s="71">
        <f>ROUND(F168/36,0)</f>
        <v>2778</v>
      </c>
      <c r="I168" s="69">
        <f t="shared" ref="I168:I175" si="52">ROUND(G168*13%*31/365,0)</f>
        <v>797</v>
      </c>
      <c r="J168" s="102">
        <f>SUM(H168:I168)</f>
        <v>3575</v>
      </c>
      <c r="K168" s="106">
        <f t="shared" si="51"/>
        <v>69442</v>
      </c>
    </row>
    <row r="169" spans="1:11" ht="15.75">
      <c r="A169" s="14">
        <v>3</v>
      </c>
      <c r="B169" s="14" t="s">
        <v>137</v>
      </c>
      <c r="C169" s="16" t="s">
        <v>207</v>
      </c>
      <c r="D169" s="17">
        <v>325</v>
      </c>
      <c r="E169" s="16" t="s">
        <v>78</v>
      </c>
      <c r="F169" s="70">
        <v>50000</v>
      </c>
      <c r="G169" s="70">
        <v>35419</v>
      </c>
      <c r="H169" s="71">
        <f>ROUND(F169/24,0)</f>
        <v>2083</v>
      </c>
      <c r="I169" s="69">
        <f t="shared" si="52"/>
        <v>391</v>
      </c>
      <c r="J169" s="102">
        <f>SUM(H169:I169)</f>
        <v>2474</v>
      </c>
      <c r="K169" s="106">
        <f t="shared" si="51"/>
        <v>33336</v>
      </c>
    </row>
    <row r="170" spans="1:11" ht="15.75">
      <c r="A170" s="14">
        <v>4</v>
      </c>
      <c r="B170" s="14" t="s">
        <v>137</v>
      </c>
      <c r="C170" s="16" t="s">
        <v>230</v>
      </c>
      <c r="D170" s="17">
        <v>355</v>
      </c>
      <c r="E170" s="16" t="s">
        <v>78</v>
      </c>
      <c r="F170" s="70">
        <v>50000</v>
      </c>
      <c r="G170" s="70">
        <v>43055</v>
      </c>
      <c r="H170" s="71">
        <f>ROUND(F170/36,0)</f>
        <v>1389</v>
      </c>
      <c r="I170" s="69">
        <f t="shared" si="52"/>
        <v>475</v>
      </c>
      <c r="J170" s="102">
        <f>SUM(H170:I170)</f>
        <v>1864</v>
      </c>
      <c r="K170" s="106">
        <f t="shared" si="51"/>
        <v>41666</v>
      </c>
    </row>
    <row r="171" spans="1:11" ht="16.5">
      <c r="A171" s="14">
        <v>5</v>
      </c>
      <c r="B171" s="14" t="s">
        <v>151</v>
      </c>
      <c r="C171" s="16" t="s">
        <v>152</v>
      </c>
      <c r="D171" s="22">
        <v>272</v>
      </c>
      <c r="E171" s="22" t="s">
        <v>78</v>
      </c>
      <c r="F171" s="85">
        <v>100000</v>
      </c>
      <c r="G171" s="77">
        <v>67861</v>
      </c>
      <c r="H171" s="71">
        <f>ROUND(F171/28,0)</f>
        <v>3571</v>
      </c>
      <c r="I171" s="69">
        <f t="shared" si="52"/>
        <v>749</v>
      </c>
      <c r="J171" s="99">
        <f>SUM(H171:I171)</f>
        <v>4320</v>
      </c>
      <c r="K171" s="106">
        <f t="shared" si="51"/>
        <v>64290</v>
      </c>
    </row>
    <row r="172" spans="1:11" ht="16.5">
      <c r="A172" s="14">
        <v>6</v>
      </c>
      <c r="B172" s="14" t="s">
        <v>151</v>
      </c>
      <c r="C172" s="16" t="s">
        <v>176</v>
      </c>
      <c r="D172" s="22">
        <v>301</v>
      </c>
      <c r="E172" s="22" t="s">
        <v>78</v>
      </c>
      <c r="F172" s="85">
        <v>80000</v>
      </c>
      <c r="G172" s="77">
        <v>21816</v>
      </c>
      <c r="H172" s="71">
        <f>ROUND(F172/11,0)</f>
        <v>7273</v>
      </c>
      <c r="I172" s="69">
        <f t="shared" si="52"/>
        <v>241</v>
      </c>
      <c r="J172" s="99">
        <f t="shared" ref="J172:J174" si="53">SUM(H172:I172)</f>
        <v>7514</v>
      </c>
      <c r="K172" s="106">
        <f t="shared" si="51"/>
        <v>14543</v>
      </c>
    </row>
    <row r="173" spans="1:11" ht="16.5">
      <c r="A173" s="14">
        <v>7</v>
      </c>
      <c r="B173" s="14" t="s">
        <v>151</v>
      </c>
      <c r="C173" s="16" t="s">
        <v>177</v>
      </c>
      <c r="D173" s="22">
        <v>302</v>
      </c>
      <c r="E173" s="22" t="s">
        <v>78</v>
      </c>
      <c r="F173" s="85">
        <v>90000</v>
      </c>
      <c r="G173" s="77">
        <v>70000</v>
      </c>
      <c r="H173" s="71">
        <f>ROUND(F173/36,0)</f>
        <v>2500</v>
      </c>
      <c r="I173" s="69">
        <f t="shared" si="52"/>
        <v>773</v>
      </c>
      <c r="J173" s="99">
        <f t="shared" si="53"/>
        <v>3273</v>
      </c>
      <c r="K173" s="106">
        <f t="shared" si="51"/>
        <v>67500</v>
      </c>
    </row>
    <row r="174" spans="1:11" ht="16.5">
      <c r="A174" s="14">
        <v>8</v>
      </c>
      <c r="B174" s="14" t="s">
        <v>151</v>
      </c>
      <c r="C174" s="16" t="s">
        <v>178</v>
      </c>
      <c r="D174" s="22">
        <v>303</v>
      </c>
      <c r="E174" s="22" t="s">
        <v>78</v>
      </c>
      <c r="F174" s="85">
        <v>100000</v>
      </c>
      <c r="G174" s="77">
        <v>77776</v>
      </c>
      <c r="H174" s="71">
        <f>ROUND(F174/36,0)</f>
        <v>2778</v>
      </c>
      <c r="I174" s="69">
        <f t="shared" si="52"/>
        <v>859</v>
      </c>
      <c r="J174" s="99">
        <f t="shared" si="53"/>
        <v>3637</v>
      </c>
      <c r="K174" s="106">
        <f t="shared" si="51"/>
        <v>74998</v>
      </c>
    </row>
    <row r="175" spans="1:11" ht="15.75">
      <c r="A175" s="14">
        <v>9</v>
      </c>
      <c r="B175" s="14" t="s">
        <v>134</v>
      </c>
      <c r="C175" s="16" t="s">
        <v>245</v>
      </c>
      <c r="D175" s="52">
        <v>364</v>
      </c>
      <c r="E175" s="16" t="s">
        <v>78</v>
      </c>
      <c r="F175" s="85">
        <v>100000</v>
      </c>
      <c r="G175" s="70">
        <v>91666</v>
      </c>
      <c r="H175" s="71">
        <f>ROUND(F175/36,0)</f>
        <v>2778</v>
      </c>
      <c r="I175" s="69">
        <f t="shared" si="52"/>
        <v>1012</v>
      </c>
      <c r="J175" s="102">
        <f>SUM(H175:I175)</f>
        <v>3790</v>
      </c>
      <c r="K175" s="106">
        <f t="shared" si="51"/>
        <v>88888</v>
      </c>
    </row>
    <row r="176" spans="1:11" ht="16.5">
      <c r="A176" s="34"/>
      <c r="B176" s="13" t="s">
        <v>4</v>
      </c>
      <c r="C176" s="20"/>
      <c r="D176" s="20"/>
      <c r="E176" s="20"/>
      <c r="F176" s="88">
        <f t="shared" ref="F176" si="54">SUM(F167:F175)</f>
        <v>770000</v>
      </c>
      <c r="G176" s="88">
        <f>SUM(G167:G175)</f>
        <v>552033</v>
      </c>
      <c r="H176" s="88">
        <f>SUM(H167:H175)</f>
        <v>27928</v>
      </c>
      <c r="I176" s="69">
        <f>SUM(I167:I175)</f>
        <v>6094</v>
      </c>
      <c r="J176" s="88">
        <f>SUM(J167:J175)</f>
        <v>34022</v>
      </c>
      <c r="K176" s="88">
        <f>SUM(K167:K175)</f>
        <v>524105</v>
      </c>
    </row>
    <row r="177" spans="1:11" ht="16.5">
      <c r="A177" s="34"/>
      <c r="B177" s="29"/>
      <c r="C177" s="30"/>
      <c r="D177" s="30"/>
      <c r="E177" s="30"/>
      <c r="F177" s="78"/>
      <c r="G177" s="79"/>
      <c r="H177" s="74"/>
      <c r="I177" s="80"/>
      <c r="J177" s="74"/>
      <c r="K177" s="55"/>
    </row>
    <row r="178" spans="1:11" ht="16.5">
      <c r="A178" s="34"/>
      <c r="B178" s="29" t="s">
        <v>148</v>
      </c>
      <c r="C178" s="30"/>
      <c r="D178" s="48"/>
      <c r="E178" s="30"/>
      <c r="F178" s="86"/>
      <c r="G178" s="79"/>
      <c r="H178" s="74"/>
      <c r="I178" s="80"/>
      <c r="J178" s="74"/>
      <c r="K178" s="55"/>
    </row>
    <row r="179" spans="1:11" ht="15.75">
      <c r="A179" s="14">
        <v>1</v>
      </c>
      <c r="B179" s="14" t="s">
        <v>148</v>
      </c>
      <c r="C179" s="16" t="s">
        <v>205</v>
      </c>
      <c r="D179" s="52">
        <v>323</v>
      </c>
      <c r="E179" s="16" t="s">
        <v>78</v>
      </c>
      <c r="F179" s="85">
        <v>100000</v>
      </c>
      <c r="G179" s="77">
        <v>80554</v>
      </c>
      <c r="H179" s="71">
        <f>ROUND(F179/36,0)</f>
        <v>2778</v>
      </c>
      <c r="I179" s="69">
        <f>ROUND(G179*13%*31/365,0)</f>
        <v>889</v>
      </c>
      <c r="J179" s="99">
        <f t="shared" ref="J179:J184" si="55">SUM(H179:I179)</f>
        <v>3667</v>
      </c>
      <c r="K179" s="106">
        <f t="shared" ref="K179:K185" si="56">G179-H179</f>
        <v>77776</v>
      </c>
    </row>
    <row r="180" spans="1:11" ht="15.75">
      <c r="A180" s="14">
        <v>2</v>
      </c>
      <c r="B180" s="14" t="s">
        <v>148</v>
      </c>
      <c r="C180" s="16" t="s">
        <v>241</v>
      </c>
      <c r="D180" s="52">
        <v>363</v>
      </c>
      <c r="E180" s="16" t="s">
        <v>78</v>
      </c>
      <c r="F180" s="85">
        <v>40000</v>
      </c>
      <c r="G180" s="77">
        <v>35556</v>
      </c>
      <c r="H180" s="71">
        <f>ROUND(F180/36,0)</f>
        <v>1111</v>
      </c>
      <c r="I180" s="69">
        <f t="shared" ref="I180:I185" si="57">ROUND(G180*13%*31/365,0)</f>
        <v>393</v>
      </c>
      <c r="J180" s="99">
        <f t="shared" si="55"/>
        <v>1504</v>
      </c>
      <c r="K180" s="106">
        <f t="shared" si="56"/>
        <v>34445</v>
      </c>
    </row>
    <row r="181" spans="1:11" ht="15.75">
      <c r="A181" s="14">
        <v>3</v>
      </c>
      <c r="B181" s="14" t="s">
        <v>148</v>
      </c>
      <c r="C181" s="16" t="s">
        <v>210</v>
      </c>
      <c r="D181" s="52">
        <v>322</v>
      </c>
      <c r="E181" s="16" t="s">
        <v>78</v>
      </c>
      <c r="F181" s="85">
        <v>150000</v>
      </c>
      <c r="G181" s="77">
        <v>102274</v>
      </c>
      <c r="H181" s="71">
        <f>ROUND(F181/22,0)</f>
        <v>6818</v>
      </c>
      <c r="I181" s="69">
        <f t="shared" si="57"/>
        <v>1129</v>
      </c>
      <c r="J181" s="99">
        <f t="shared" si="55"/>
        <v>7947</v>
      </c>
      <c r="K181" s="106">
        <f t="shared" si="56"/>
        <v>95456</v>
      </c>
    </row>
    <row r="182" spans="1:11" ht="15.75">
      <c r="A182" s="14">
        <v>4</v>
      </c>
      <c r="B182" s="14" t="s">
        <v>215</v>
      </c>
      <c r="C182" s="16" t="s">
        <v>216</v>
      </c>
      <c r="D182" s="52">
        <v>342</v>
      </c>
      <c r="E182" s="16" t="s">
        <v>78</v>
      </c>
      <c r="F182" s="85">
        <v>80000</v>
      </c>
      <c r="G182" s="77">
        <v>66668</v>
      </c>
      <c r="H182" s="71">
        <v>2222</v>
      </c>
      <c r="I182" s="69">
        <f t="shared" si="57"/>
        <v>736</v>
      </c>
      <c r="J182" s="99">
        <f t="shared" si="55"/>
        <v>2958</v>
      </c>
      <c r="K182" s="106">
        <f t="shared" si="56"/>
        <v>64446</v>
      </c>
    </row>
    <row r="183" spans="1:11" ht="15.75">
      <c r="A183" s="14">
        <v>5</v>
      </c>
      <c r="B183" s="14" t="s">
        <v>149</v>
      </c>
      <c r="C183" s="16" t="s">
        <v>150</v>
      </c>
      <c r="D183" s="52">
        <v>266</v>
      </c>
      <c r="E183" s="16" t="s">
        <v>78</v>
      </c>
      <c r="F183" s="85">
        <v>155000</v>
      </c>
      <c r="G183" s="77">
        <v>116246</v>
      </c>
      <c r="H183" s="71">
        <f t="shared" ref="H183:H185" si="58">ROUND(F183/36,0)</f>
        <v>4306</v>
      </c>
      <c r="I183" s="69">
        <f t="shared" si="57"/>
        <v>1283</v>
      </c>
      <c r="J183" s="99">
        <f t="shared" si="55"/>
        <v>5589</v>
      </c>
      <c r="K183" s="106">
        <f t="shared" si="56"/>
        <v>111940</v>
      </c>
    </row>
    <row r="184" spans="1:11" ht="15.75">
      <c r="A184" s="14">
        <v>6</v>
      </c>
      <c r="B184" s="14" t="s">
        <v>149</v>
      </c>
      <c r="C184" s="16" t="s">
        <v>229</v>
      </c>
      <c r="D184" s="52">
        <v>354</v>
      </c>
      <c r="E184" s="16" t="s">
        <v>78</v>
      </c>
      <c r="F184" s="85">
        <v>60000</v>
      </c>
      <c r="G184" s="77">
        <v>45000</v>
      </c>
      <c r="H184" s="71">
        <f>ROUND(F184/20,0)</f>
        <v>3000</v>
      </c>
      <c r="I184" s="69">
        <f t="shared" si="57"/>
        <v>497</v>
      </c>
      <c r="J184" s="99">
        <f t="shared" si="55"/>
        <v>3497</v>
      </c>
      <c r="K184" s="106">
        <f t="shared" si="56"/>
        <v>42000</v>
      </c>
    </row>
    <row r="185" spans="1:11" ht="15.75">
      <c r="A185" s="14">
        <v>7</v>
      </c>
      <c r="B185" s="57" t="s">
        <v>149</v>
      </c>
      <c r="C185" s="58" t="s">
        <v>199</v>
      </c>
      <c r="D185" s="64">
        <v>11</v>
      </c>
      <c r="E185" s="58" t="s">
        <v>39</v>
      </c>
      <c r="F185" s="89">
        <v>40600</v>
      </c>
      <c r="G185" s="82">
        <v>30448</v>
      </c>
      <c r="H185" s="83">
        <f t="shared" si="58"/>
        <v>1128</v>
      </c>
      <c r="I185" s="69">
        <f t="shared" si="57"/>
        <v>336</v>
      </c>
      <c r="J185" s="101">
        <f>SUM(H185:I185)</f>
        <v>1464</v>
      </c>
      <c r="K185" s="106">
        <f t="shared" si="56"/>
        <v>29320</v>
      </c>
    </row>
    <row r="186" spans="1:11" ht="15.75">
      <c r="A186" s="34"/>
      <c r="B186" s="57"/>
      <c r="C186" s="58"/>
      <c r="D186" s="64"/>
      <c r="E186" s="58"/>
      <c r="F186" s="89"/>
      <c r="G186" s="82"/>
      <c r="H186" s="83"/>
      <c r="I186" s="69"/>
      <c r="J186" s="101"/>
      <c r="K186" s="106"/>
    </row>
    <row r="187" spans="1:11" ht="16.5">
      <c r="A187" s="34"/>
      <c r="B187" s="13" t="s">
        <v>4</v>
      </c>
      <c r="C187" s="20"/>
      <c r="D187" s="46"/>
      <c r="E187" s="20"/>
      <c r="F187" s="72">
        <f t="shared" ref="F187:K187" si="59">SUM(F179:F185)</f>
        <v>625600</v>
      </c>
      <c r="G187" s="72">
        <f t="shared" si="59"/>
        <v>476746</v>
      </c>
      <c r="H187" s="72">
        <f t="shared" si="59"/>
        <v>21363</v>
      </c>
      <c r="I187" s="72">
        <f t="shared" si="59"/>
        <v>5263</v>
      </c>
      <c r="J187" s="100">
        <f t="shared" si="59"/>
        <v>26626</v>
      </c>
      <c r="K187" s="72">
        <f t="shared" si="59"/>
        <v>455383</v>
      </c>
    </row>
    <row r="188" spans="1:11" ht="16.5">
      <c r="A188" s="14"/>
      <c r="B188" s="29" t="s">
        <v>153</v>
      </c>
      <c r="C188" s="30"/>
      <c r="D188" s="30"/>
      <c r="E188" s="30"/>
      <c r="F188" s="78"/>
      <c r="G188" s="79"/>
      <c r="H188" s="74"/>
      <c r="I188" s="80"/>
      <c r="J188" s="74"/>
      <c r="K188" s="55"/>
    </row>
    <row r="189" spans="1:11" ht="16.5">
      <c r="A189" s="14">
        <v>1</v>
      </c>
      <c r="B189" s="67" t="s">
        <v>154</v>
      </c>
      <c r="C189" s="16" t="s">
        <v>155</v>
      </c>
      <c r="D189" s="22">
        <v>273</v>
      </c>
      <c r="E189" s="22" t="s">
        <v>78</v>
      </c>
      <c r="F189" s="85">
        <v>75000</v>
      </c>
      <c r="G189" s="77">
        <v>56253</v>
      </c>
      <c r="H189" s="71">
        <f>ROUND(F189/36,0)</f>
        <v>2083</v>
      </c>
      <c r="I189" s="69">
        <f>ROUND(G189*13%*31/365,0)</f>
        <v>621</v>
      </c>
      <c r="J189" s="99">
        <f>SUM(H189:I189)</f>
        <v>2704</v>
      </c>
      <c r="K189" s="106">
        <f>G189-H189</f>
        <v>54170</v>
      </c>
    </row>
    <row r="190" spans="1:11" ht="16.5">
      <c r="A190" s="14"/>
      <c r="B190" s="56" t="s">
        <v>4</v>
      </c>
      <c r="C190" s="20"/>
      <c r="D190" s="22"/>
      <c r="E190" s="22"/>
      <c r="F190" s="72">
        <f t="shared" ref="F190:K190" si="60">SUM(F189)</f>
        <v>75000</v>
      </c>
      <c r="G190" s="72">
        <f>SUM(G189)</f>
        <v>56253</v>
      </c>
      <c r="H190" s="72">
        <f t="shared" si="60"/>
        <v>2083</v>
      </c>
      <c r="I190" s="72">
        <f t="shared" si="60"/>
        <v>621</v>
      </c>
      <c r="J190" s="100">
        <f t="shared" si="60"/>
        <v>2704</v>
      </c>
      <c r="K190" s="100">
        <f t="shared" si="60"/>
        <v>54170</v>
      </c>
    </row>
    <row r="191" spans="1:11" ht="16.5">
      <c r="A191" s="34"/>
      <c r="B191" s="29"/>
      <c r="C191" s="30"/>
      <c r="D191" s="32"/>
      <c r="E191" s="32"/>
      <c r="F191" s="74"/>
      <c r="G191" s="74"/>
      <c r="H191" s="74"/>
      <c r="I191" s="74"/>
      <c r="J191" s="74"/>
      <c r="K191" s="100"/>
    </row>
    <row r="192" spans="1:11" ht="16.5">
      <c r="A192" s="34"/>
      <c r="B192" s="29" t="s">
        <v>162</v>
      </c>
      <c r="C192" s="30"/>
      <c r="D192" s="30"/>
      <c r="E192" s="30"/>
      <c r="F192" s="78"/>
      <c r="G192" s="79"/>
      <c r="H192" s="74"/>
      <c r="I192" s="80"/>
      <c r="J192" s="74"/>
      <c r="K192" s="55"/>
    </row>
    <row r="193" spans="1:11" ht="16.5">
      <c r="A193" s="14">
        <v>1</v>
      </c>
      <c r="B193" s="67" t="s">
        <v>163</v>
      </c>
      <c r="C193" s="16" t="s">
        <v>164</v>
      </c>
      <c r="D193" s="22">
        <v>282</v>
      </c>
      <c r="E193" s="22" t="s">
        <v>78</v>
      </c>
      <c r="F193" s="85">
        <v>100000</v>
      </c>
      <c r="G193" s="77">
        <v>77776</v>
      </c>
      <c r="H193" s="71">
        <f>ROUND(F193/36,0)</f>
        <v>2778</v>
      </c>
      <c r="I193" s="69">
        <f>ROUND(G193*13%*31/365,0)</f>
        <v>859</v>
      </c>
      <c r="J193" s="104">
        <f>SUM(H193:I193)</f>
        <v>3637</v>
      </c>
      <c r="K193" s="106">
        <f t="shared" ref="K193:K197" si="61">G193-H193</f>
        <v>74998</v>
      </c>
    </row>
    <row r="194" spans="1:11" ht="16.5">
      <c r="A194" s="14">
        <v>2</v>
      </c>
      <c r="B194" s="67" t="s">
        <v>163</v>
      </c>
      <c r="C194" s="16" t="s">
        <v>200</v>
      </c>
      <c r="D194" s="22">
        <v>283</v>
      </c>
      <c r="E194" s="22" t="s">
        <v>78</v>
      </c>
      <c r="F194" s="85">
        <v>100000</v>
      </c>
      <c r="G194" s="77">
        <v>77776</v>
      </c>
      <c r="H194" s="71">
        <f>ROUND(F194/36,0)</f>
        <v>2778</v>
      </c>
      <c r="I194" s="69">
        <f t="shared" ref="I194:I197" si="62">ROUND(G194*13%*31/365,0)</f>
        <v>859</v>
      </c>
      <c r="J194" s="104">
        <f>SUM(H194:I194)</f>
        <v>3637</v>
      </c>
      <c r="K194" s="106">
        <f t="shared" si="61"/>
        <v>74998</v>
      </c>
    </row>
    <row r="195" spans="1:11" ht="16.5">
      <c r="A195" s="14">
        <v>3</v>
      </c>
      <c r="B195" s="67" t="s">
        <v>227</v>
      </c>
      <c r="C195" s="16" t="s">
        <v>235</v>
      </c>
      <c r="D195" s="22">
        <v>357</v>
      </c>
      <c r="E195" s="22" t="s">
        <v>78</v>
      </c>
      <c r="F195" s="85">
        <v>54000</v>
      </c>
      <c r="G195" s="77">
        <v>48000</v>
      </c>
      <c r="H195" s="71">
        <f>ROUND(F195/36,0)</f>
        <v>1500</v>
      </c>
      <c r="I195" s="69">
        <f t="shared" si="62"/>
        <v>530</v>
      </c>
      <c r="J195" s="104">
        <f>SUM(H195:I195)</f>
        <v>2030</v>
      </c>
      <c r="K195" s="106">
        <f t="shared" si="61"/>
        <v>46500</v>
      </c>
    </row>
    <row r="196" spans="1:11" ht="16.5">
      <c r="A196" s="14">
        <v>4</v>
      </c>
      <c r="B196" s="67" t="s">
        <v>227</v>
      </c>
      <c r="C196" s="16" t="s">
        <v>228</v>
      </c>
      <c r="D196" s="22">
        <v>353</v>
      </c>
      <c r="E196" s="22" t="s">
        <v>78</v>
      </c>
      <c r="F196" s="85">
        <v>68000</v>
      </c>
      <c r="G196" s="77">
        <v>58555</v>
      </c>
      <c r="H196" s="71">
        <f>ROUND(F196/36,0)</f>
        <v>1889</v>
      </c>
      <c r="I196" s="69">
        <f t="shared" si="62"/>
        <v>647</v>
      </c>
      <c r="J196" s="104">
        <f>SUM(H196:I196)</f>
        <v>2536</v>
      </c>
      <c r="K196" s="106">
        <f t="shared" si="61"/>
        <v>56666</v>
      </c>
    </row>
    <row r="197" spans="1:11" ht="16.5">
      <c r="A197" s="14">
        <v>5</v>
      </c>
      <c r="B197" s="67" t="s">
        <v>227</v>
      </c>
      <c r="C197" s="16" t="s">
        <v>258</v>
      </c>
      <c r="D197" s="22">
        <v>383</v>
      </c>
      <c r="E197" s="22" t="s">
        <v>78</v>
      </c>
      <c r="F197" s="85">
        <v>90000</v>
      </c>
      <c r="G197" s="77">
        <v>87500</v>
      </c>
      <c r="H197" s="71">
        <f>ROUND(F197/36,0)</f>
        <v>2500</v>
      </c>
      <c r="I197" s="69">
        <f t="shared" si="62"/>
        <v>966</v>
      </c>
      <c r="J197" s="104">
        <f>SUM(H197:I197)</f>
        <v>3466</v>
      </c>
      <c r="K197" s="106">
        <f t="shared" si="61"/>
        <v>85000</v>
      </c>
    </row>
    <row r="198" spans="1:11" ht="16.5">
      <c r="A198" s="34"/>
      <c r="B198" s="56" t="s">
        <v>4</v>
      </c>
      <c r="C198" s="30"/>
      <c r="D198" s="30"/>
      <c r="E198" s="30"/>
      <c r="F198" s="97">
        <f t="shared" ref="F198:K198" si="63">SUM(F193:F197)</f>
        <v>412000</v>
      </c>
      <c r="G198" s="97">
        <f t="shared" si="63"/>
        <v>349607</v>
      </c>
      <c r="H198" s="72">
        <f t="shared" si="63"/>
        <v>11445</v>
      </c>
      <c r="I198" s="72">
        <f t="shared" si="63"/>
        <v>3861</v>
      </c>
      <c r="J198" s="72">
        <f t="shared" si="63"/>
        <v>15306</v>
      </c>
      <c r="K198" s="106">
        <f t="shared" si="63"/>
        <v>338162</v>
      </c>
    </row>
    <row r="199" spans="1:11" ht="17.25" thickBot="1">
      <c r="A199" s="34"/>
      <c r="B199" s="29"/>
      <c r="C199" s="30"/>
      <c r="D199" s="30"/>
      <c r="E199" s="30"/>
      <c r="F199" s="91"/>
      <c r="G199" s="91"/>
      <c r="H199" s="74"/>
      <c r="I199" s="74"/>
      <c r="J199" s="74"/>
      <c r="K199" s="109"/>
    </row>
    <row r="200" spans="1:11" ht="17.25" thickBot="1">
      <c r="B200" s="51" t="s">
        <v>20</v>
      </c>
      <c r="C200" s="39"/>
      <c r="D200" s="39"/>
      <c r="E200" s="39"/>
      <c r="F200" s="72">
        <f t="shared" ref="F200:K200" si="64">SUM(F30+F46+F62+F79+F99+F112+F135+F128+F139+F145+F163+F176+F187+F190+F198)</f>
        <v>14335600</v>
      </c>
      <c r="G200" s="72">
        <f t="shared" si="64"/>
        <v>10283113</v>
      </c>
      <c r="H200" s="72">
        <f t="shared" si="64"/>
        <v>425809</v>
      </c>
      <c r="I200" s="72">
        <f t="shared" si="64"/>
        <v>114276</v>
      </c>
      <c r="J200" s="72">
        <f t="shared" si="64"/>
        <v>540085</v>
      </c>
      <c r="K200" s="72">
        <f t="shared" si="64"/>
        <v>9857304</v>
      </c>
    </row>
    <row r="201" spans="1:11">
      <c r="B201" s="2"/>
      <c r="C201" s="2"/>
      <c r="D201" s="3"/>
      <c r="E201" s="3"/>
      <c r="F201" s="3"/>
      <c r="G201" s="3"/>
    </row>
    <row r="202" spans="1:11">
      <c r="B202" s="2"/>
      <c r="C202" s="2"/>
      <c r="D202" s="3"/>
      <c r="E202" s="3"/>
      <c r="F202" s="3"/>
      <c r="G202" s="3"/>
    </row>
    <row r="203" spans="1:11" ht="18.75">
      <c r="E203" s="4"/>
      <c r="F203" s="1"/>
      <c r="G203" s="1"/>
    </row>
    <row r="204" spans="1:11">
      <c r="F204" s="1"/>
      <c r="G204" s="1"/>
    </row>
    <row r="206" spans="1:11" ht="16.5">
      <c r="B206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47" max="10" man="1"/>
    <brk id="101" max="10" man="1"/>
    <brk id="165" max="10" man="1"/>
  </row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17"/>
  <dimension ref="A1:M217"/>
  <sheetViews>
    <sheetView view="pageBreakPreview" zoomScaleSheetLayoutView="100" workbookViewId="0">
      <selection sqref="A1:K186"/>
    </sheetView>
  </sheetViews>
  <sheetFormatPr defaultRowHeight="15"/>
  <cols>
    <col min="1" max="1" width="4.7109375" customWidth="1"/>
    <col min="2" max="2" width="25.85546875" bestFit="1" customWidth="1"/>
    <col min="3" max="3" width="23.140625" customWidth="1"/>
    <col min="4" max="4" width="6.5703125" customWidth="1"/>
    <col min="5" max="5" width="7.7109375" customWidth="1"/>
    <col min="6" max="6" width="10" customWidth="1"/>
    <col min="7" max="7" width="10.140625" customWidth="1"/>
    <col min="8" max="8" width="7.7109375" customWidth="1"/>
    <col min="9" max="9" width="8.140625" customWidth="1"/>
    <col min="10" max="10" width="9.85546875" customWidth="1"/>
    <col min="11" max="11" width="11.4257812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7"/>
    </row>
    <row r="2" spans="1:11" ht="16.5">
      <c r="A2" s="9"/>
      <c r="B2" s="900" t="s">
        <v>253</v>
      </c>
      <c r="C2" s="900"/>
      <c r="D2" s="900"/>
      <c r="E2" s="900"/>
      <c r="F2" s="900"/>
      <c r="G2" s="900"/>
      <c r="H2" s="900"/>
      <c r="I2" s="7"/>
    </row>
    <row r="3" spans="1:11" ht="49.5">
      <c r="A3" s="10" t="s">
        <v>0</v>
      </c>
      <c r="B3" s="10" t="s">
        <v>1</v>
      </c>
      <c r="C3" s="10" t="s">
        <v>21</v>
      </c>
      <c r="D3" s="10" t="s">
        <v>22</v>
      </c>
      <c r="E3" s="10" t="s">
        <v>23</v>
      </c>
      <c r="F3" s="11" t="s">
        <v>24</v>
      </c>
      <c r="G3" s="12" t="s">
        <v>25</v>
      </c>
      <c r="H3" s="12" t="s">
        <v>26</v>
      </c>
      <c r="I3" s="12" t="s">
        <v>27</v>
      </c>
      <c r="J3" s="98" t="s">
        <v>57</v>
      </c>
      <c r="K3" s="12" t="s">
        <v>242</v>
      </c>
    </row>
    <row r="4" spans="1:11" ht="16.5">
      <c r="A4" s="44"/>
      <c r="B4" s="29" t="s">
        <v>2</v>
      </c>
      <c r="C4" s="44"/>
      <c r="D4" s="44"/>
      <c r="E4" s="44"/>
      <c r="F4" s="45"/>
      <c r="G4" s="45"/>
      <c r="H4" s="34"/>
      <c r="I4" s="34"/>
      <c r="J4" s="5"/>
      <c r="K4" s="55"/>
    </row>
    <row r="5" spans="1:11" ht="15.75">
      <c r="A5" s="15">
        <v>1</v>
      </c>
      <c r="B5" s="14" t="s">
        <v>3</v>
      </c>
      <c r="C5" s="16" t="s">
        <v>29</v>
      </c>
      <c r="D5" s="17">
        <v>179</v>
      </c>
      <c r="E5" s="16" t="s">
        <v>38</v>
      </c>
      <c r="F5" s="70">
        <v>75000</v>
      </c>
      <c r="G5" s="70">
        <v>52087</v>
      </c>
      <c r="H5" s="71">
        <f>ROUND(F5/36,0)</f>
        <v>2083</v>
      </c>
      <c r="I5" s="69">
        <f>ROUND(G5*13%*31/365,0)</f>
        <v>575</v>
      </c>
      <c r="J5" s="99">
        <f>SUM(H5:I5)</f>
        <v>2658</v>
      </c>
      <c r="K5" s="106">
        <f>G5-H5</f>
        <v>50004</v>
      </c>
    </row>
    <row r="6" spans="1:11" ht="15.75">
      <c r="A6" s="15"/>
      <c r="B6" s="14" t="s">
        <v>3</v>
      </c>
      <c r="C6" s="16" t="s">
        <v>247</v>
      </c>
      <c r="D6" s="17">
        <v>369</v>
      </c>
      <c r="E6" s="16" t="s">
        <v>38</v>
      </c>
      <c r="F6" s="70">
        <v>50000</v>
      </c>
      <c r="G6" s="70">
        <v>48611</v>
      </c>
      <c r="H6" s="71">
        <f>ROUND(F6/36,0)</f>
        <v>1389</v>
      </c>
      <c r="I6" s="69">
        <f>ROUND(G6*13%*44/365,0)</f>
        <v>762</v>
      </c>
      <c r="J6" s="99">
        <f>SUM(H6:I6)</f>
        <v>2151</v>
      </c>
      <c r="K6" s="106">
        <f>G6-H6</f>
        <v>47222</v>
      </c>
    </row>
    <row r="7" spans="1:11" ht="16.5">
      <c r="A7" s="15"/>
      <c r="B7" s="13" t="s">
        <v>4</v>
      </c>
      <c r="C7" s="20"/>
      <c r="D7" s="20"/>
      <c r="E7" s="20"/>
      <c r="F7" s="72">
        <f t="shared" ref="F7:K7" si="0">SUM(F5:F6)</f>
        <v>125000</v>
      </c>
      <c r="G7" s="72">
        <f t="shared" si="0"/>
        <v>100698</v>
      </c>
      <c r="H7" s="72">
        <f t="shared" si="0"/>
        <v>3472</v>
      </c>
      <c r="I7" s="72">
        <f t="shared" si="0"/>
        <v>1337</v>
      </c>
      <c r="J7" s="72">
        <f t="shared" si="0"/>
        <v>4809</v>
      </c>
      <c r="K7" s="72">
        <f t="shared" si="0"/>
        <v>97226</v>
      </c>
    </row>
    <row r="8" spans="1:11" ht="16.5">
      <c r="A8" s="28"/>
      <c r="B8" s="29"/>
      <c r="C8" s="30"/>
      <c r="D8" s="30"/>
      <c r="E8" s="30"/>
      <c r="F8" s="73"/>
      <c r="G8" s="73"/>
      <c r="H8" s="74"/>
      <c r="I8" s="74"/>
      <c r="J8" s="74"/>
      <c r="K8" s="55"/>
    </row>
    <row r="9" spans="1:11" ht="16.5">
      <c r="A9" s="28"/>
      <c r="B9" s="29"/>
      <c r="C9" s="30"/>
      <c r="D9" s="30"/>
      <c r="E9" s="30"/>
      <c r="F9" s="73"/>
      <c r="G9" s="73"/>
      <c r="H9" s="74"/>
      <c r="I9" s="74"/>
      <c r="J9" s="74"/>
      <c r="K9" s="55"/>
    </row>
    <row r="10" spans="1:11" ht="16.5">
      <c r="A10" s="28"/>
      <c r="B10" s="29" t="s">
        <v>5</v>
      </c>
      <c r="C10" s="30"/>
      <c r="D10" s="30"/>
      <c r="E10" s="30"/>
      <c r="F10" s="73"/>
      <c r="G10" s="73"/>
      <c r="H10" s="75"/>
      <c r="I10" s="76"/>
      <c r="J10" s="76"/>
      <c r="K10" s="55"/>
    </row>
    <row r="11" spans="1:11" ht="15.75">
      <c r="A11" s="15">
        <v>1</v>
      </c>
      <c r="B11" s="14" t="s">
        <v>8</v>
      </c>
      <c r="C11" s="16" t="s">
        <v>28</v>
      </c>
      <c r="D11" s="17">
        <v>108</v>
      </c>
      <c r="E11" s="16" t="s">
        <v>38</v>
      </c>
      <c r="F11" s="70">
        <v>150000</v>
      </c>
      <c r="G11" s="70">
        <v>91662</v>
      </c>
      <c r="H11" s="71">
        <f>ROUND(F11/36,0)</f>
        <v>4167</v>
      </c>
      <c r="I11" s="69">
        <f>ROUND(G11*13%*31/365,0)</f>
        <v>1012</v>
      </c>
      <c r="J11" s="99">
        <f t="shared" ref="J11:J32" si="1">SUM(H11:I11)</f>
        <v>5179</v>
      </c>
      <c r="K11" s="106">
        <f t="shared" ref="K11:K32" si="2">G11-H11</f>
        <v>87495</v>
      </c>
    </row>
    <row r="12" spans="1:11" ht="15.75">
      <c r="A12" s="15">
        <v>2</v>
      </c>
      <c r="B12" s="14" t="s">
        <v>8</v>
      </c>
      <c r="C12" s="16" t="s">
        <v>30</v>
      </c>
      <c r="D12" s="17">
        <v>109</v>
      </c>
      <c r="E12" s="16" t="s">
        <v>38</v>
      </c>
      <c r="F12" s="70">
        <v>75000</v>
      </c>
      <c r="G12" s="77">
        <v>45838</v>
      </c>
      <c r="H12" s="71">
        <f>ROUND(F12/36,0)</f>
        <v>2083</v>
      </c>
      <c r="I12" s="69">
        <f t="shared" ref="I12:I32" si="3">ROUND(G12*13%*31/365,0)</f>
        <v>506</v>
      </c>
      <c r="J12" s="99">
        <f t="shared" si="1"/>
        <v>2589</v>
      </c>
      <c r="K12" s="106">
        <f t="shared" si="2"/>
        <v>43755</v>
      </c>
    </row>
    <row r="13" spans="1:11" ht="15.75">
      <c r="A13" s="15">
        <v>3</v>
      </c>
      <c r="B13" s="14" t="s">
        <v>9</v>
      </c>
      <c r="C13" s="16" t="s">
        <v>31</v>
      </c>
      <c r="D13" s="17">
        <v>122</v>
      </c>
      <c r="E13" s="16" t="s">
        <v>38</v>
      </c>
      <c r="F13" s="70">
        <v>100000</v>
      </c>
      <c r="G13" s="77">
        <v>61108</v>
      </c>
      <c r="H13" s="71">
        <f t="shared" ref="H13:H26" si="4">ROUND(F13/36,0)</f>
        <v>2778</v>
      </c>
      <c r="I13" s="69">
        <f t="shared" si="3"/>
        <v>675</v>
      </c>
      <c r="J13" s="99">
        <f t="shared" si="1"/>
        <v>3453</v>
      </c>
      <c r="K13" s="106">
        <f t="shared" si="2"/>
        <v>58330</v>
      </c>
    </row>
    <row r="14" spans="1:11" ht="15.75">
      <c r="A14" s="15">
        <v>4</v>
      </c>
      <c r="B14" s="14" t="s">
        <v>9</v>
      </c>
      <c r="C14" s="16" t="s">
        <v>90</v>
      </c>
      <c r="D14" s="17">
        <v>213</v>
      </c>
      <c r="E14" s="16" t="s">
        <v>38</v>
      </c>
      <c r="F14" s="70">
        <v>90000</v>
      </c>
      <c r="G14" s="77">
        <v>67500</v>
      </c>
      <c r="H14" s="71">
        <f>ROUND(F14/36,0)</f>
        <v>2500</v>
      </c>
      <c r="I14" s="69">
        <f t="shared" si="3"/>
        <v>745</v>
      </c>
      <c r="J14" s="99">
        <f t="shared" si="1"/>
        <v>3245</v>
      </c>
      <c r="K14" s="106">
        <f t="shared" si="2"/>
        <v>65000</v>
      </c>
    </row>
    <row r="15" spans="1:11" ht="15.75">
      <c r="A15" s="15">
        <v>5</v>
      </c>
      <c r="B15" s="14" t="s">
        <v>6</v>
      </c>
      <c r="C15" s="16" t="s">
        <v>33</v>
      </c>
      <c r="D15" s="17">
        <v>136</v>
      </c>
      <c r="E15" s="16" t="s">
        <v>38</v>
      </c>
      <c r="F15" s="70">
        <v>45000</v>
      </c>
      <c r="G15" s="77">
        <v>28750</v>
      </c>
      <c r="H15" s="71">
        <f t="shared" si="4"/>
        <v>1250</v>
      </c>
      <c r="I15" s="69">
        <f t="shared" si="3"/>
        <v>317</v>
      </c>
      <c r="J15" s="99">
        <f t="shared" si="1"/>
        <v>1567</v>
      </c>
      <c r="K15" s="106">
        <f t="shared" si="2"/>
        <v>27500</v>
      </c>
    </row>
    <row r="16" spans="1:11" ht="15.75">
      <c r="A16" s="15">
        <v>6</v>
      </c>
      <c r="B16" s="14" t="s">
        <v>7</v>
      </c>
      <c r="C16" s="16" t="s">
        <v>34</v>
      </c>
      <c r="D16" s="17">
        <v>143</v>
      </c>
      <c r="E16" s="16" t="s">
        <v>38</v>
      </c>
      <c r="F16" s="70">
        <v>100000</v>
      </c>
      <c r="G16" s="77">
        <v>66664</v>
      </c>
      <c r="H16" s="71">
        <f t="shared" si="4"/>
        <v>2778</v>
      </c>
      <c r="I16" s="69">
        <f t="shared" si="3"/>
        <v>736</v>
      </c>
      <c r="J16" s="99">
        <f t="shared" si="1"/>
        <v>3514</v>
      </c>
      <c r="K16" s="106">
        <f t="shared" si="2"/>
        <v>63886</v>
      </c>
    </row>
    <row r="17" spans="1:11" ht="15.75">
      <c r="A17" s="15">
        <v>7</v>
      </c>
      <c r="B17" s="14" t="s">
        <v>7</v>
      </c>
      <c r="C17" s="16" t="s">
        <v>58</v>
      </c>
      <c r="D17" s="17">
        <v>144</v>
      </c>
      <c r="E17" s="16" t="s">
        <v>38</v>
      </c>
      <c r="F17" s="70">
        <v>85000</v>
      </c>
      <c r="G17" s="77">
        <v>56668</v>
      </c>
      <c r="H17" s="71">
        <f t="shared" si="4"/>
        <v>2361</v>
      </c>
      <c r="I17" s="69">
        <f t="shared" si="3"/>
        <v>626</v>
      </c>
      <c r="J17" s="99">
        <f t="shared" si="1"/>
        <v>2987</v>
      </c>
      <c r="K17" s="106">
        <f t="shared" si="2"/>
        <v>54307</v>
      </c>
    </row>
    <row r="18" spans="1:11" ht="15.75">
      <c r="A18" s="15">
        <v>8</v>
      </c>
      <c r="B18" s="14" t="s">
        <v>7</v>
      </c>
      <c r="C18" s="16" t="s">
        <v>35</v>
      </c>
      <c r="D18" s="17">
        <v>145</v>
      </c>
      <c r="E18" s="16" t="s">
        <v>38</v>
      </c>
      <c r="F18" s="70">
        <v>90000</v>
      </c>
      <c r="G18" s="77">
        <v>60000</v>
      </c>
      <c r="H18" s="71">
        <f t="shared" si="4"/>
        <v>2500</v>
      </c>
      <c r="I18" s="69">
        <f t="shared" si="3"/>
        <v>662</v>
      </c>
      <c r="J18" s="99">
        <f t="shared" si="1"/>
        <v>3162</v>
      </c>
      <c r="K18" s="106">
        <f t="shared" si="2"/>
        <v>57500</v>
      </c>
    </row>
    <row r="19" spans="1:11" ht="15.75">
      <c r="A19" s="15">
        <v>9</v>
      </c>
      <c r="B19" s="14" t="s">
        <v>7</v>
      </c>
      <c r="C19" s="16" t="s">
        <v>36</v>
      </c>
      <c r="D19" s="17">
        <v>146</v>
      </c>
      <c r="E19" s="16" t="s">
        <v>38</v>
      </c>
      <c r="F19" s="70">
        <v>60000</v>
      </c>
      <c r="G19" s="77">
        <v>17652</v>
      </c>
      <c r="H19" s="71">
        <f>ROUND(F19/17,0)</f>
        <v>3529</v>
      </c>
      <c r="I19" s="69">
        <f t="shared" si="3"/>
        <v>195</v>
      </c>
      <c r="J19" s="99">
        <f t="shared" si="1"/>
        <v>3724</v>
      </c>
      <c r="K19" s="106">
        <f t="shared" si="2"/>
        <v>14123</v>
      </c>
    </row>
    <row r="20" spans="1:11" ht="15.75">
      <c r="A20" s="15">
        <v>10</v>
      </c>
      <c r="B20" s="14" t="s">
        <v>7</v>
      </c>
      <c r="C20" s="16" t="s">
        <v>168</v>
      </c>
      <c r="D20" s="17">
        <v>293</v>
      </c>
      <c r="E20" s="16" t="s">
        <v>38</v>
      </c>
      <c r="F20" s="70">
        <v>90000</v>
      </c>
      <c r="G20" s="77">
        <v>71382</v>
      </c>
      <c r="H20" s="71">
        <f>ROUND(F20/29,0)</f>
        <v>3103</v>
      </c>
      <c r="I20" s="69">
        <f t="shared" si="3"/>
        <v>788</v>
      </c>
      <c r="J20" s="99">
        <f t="shared" si="1"/>
        <v>3891</v>
      </c>
      <c r="K20" s="106">
        <f t="shared" si="2"/>
        <v>68279</v>
      </c>
    </row>
    <row r="21" spans="1:11" ht="15.75">
      <c r="A21" s="15">
        <v>11</v>
      </c>
      <c r="B21" s="14" t="s">
        <v>5</v>
      </c>
      <c r="C21" s="16" t="s">
        <v>142</v>
      </c>
      <c r="D21" s="17">
        <v>257</v>
      </c>
      <c r="E21" s="16" t="s">
        <v>38</v>
      </c>
      <c r="F21" s="70">
        <v>100000</v>
      </c>
      <c r="G21" s="77">
        <v>73336</v>
      </c>
      <c r="H21" s="71">
        <f>ROUND(F21/30,0)</f>
        <v>3333</v>
      </c>
      <c r="I21" s="69">
        <f t="shared" si="3"/>
        <v>810</v>
      </c>
      <c r="J21" s="99">
        <f t="shared" si="1"/>
        <v>4143</v>
      </c>
      <c r="K21" s="106">
        <f t="shared" si="2"/>
        <v>70003</v>
      </c>
    </row>
    <row r="22" spans="1:11" ht="15.75">
      <c r="A22" s="15">
        <v>12</v>
      </c>
      <c r="B22" s="14" t="s">
        <v>5</v>
      </c>
      <c r="C22" s="16" t="s">
        <v>143</v>
      </c>
      <c r="D22" s="17">
        <v>258</v>
      </c>
      <c r="E22" s="16" t="s">
        <v>38</v>
      </c>
      <c r="F22" s="70">
        <v>100000</v>
      </c>
      <c r="G22" s="77">
        <v>73336</v>
      </c>
      <c r="H22" s="71">
        <f>ROUND(F22/30,0)</f>
        <v>3333</v>
      </c>
      <c r="I22" s="69">
        <f t="shared" si="3"/>
        <v>810</v>
      </c>
      <c r="J22" s="99">
        <f t="shared" si="1"/>
        <v>4143</v>
      </c>
      <c r="K22" s="106">
        <f t="shared" si="2"/>
        <v>70003</v>
      </c>
    </row>
    <row r="23" spans="1:11" ht="15.75">
      <c r="A23" s="15">
        <v>13</v>
      </c>
      <c r="B23" s="14" t="s">
        <v>5</v>
      </c>
      <c r="C23" s="16" t="s">
        <v>159</v>
      </c>
      <c r="D23" s="17">
        <v>275</v>
      </c>
      <c r="E23" s="16" t="s">
        <v>38</v>
      </c>
      <c r="F23" s="70">
        <v>200000</v>
      </c>
      <c r="G23" s="77">
        <v>158826</v>
      </c>
      <c r="H23" s="71">
        <f>ROUND(F23/34,0)</f>
        <v>5882</v>
      </c>
      <c r="I23" s="69">
        <f t="shared" si="3"/>
        <v>1754</v>
      </c>
      <c r="J23" s="99">
        <f t="shared" si="1"/>
        <v>7636</v>
      </c>
      <c r="K23" s="106">
        <f t="shared" si="2"/>
        <v>152944</v>
      </c>
    </row>
    <row r="24" spans="1:11" ht="15.75">
      <c r="A24" s="15">
        <v>14</v>
      </c>
      <c r="B24" s="14" t="s">
        <v>5</v>
      </c>
      <c r="C24" s="16" t="s">
        <v>32</v>
      </c>
      <c r="D24" s="17">
        <v>123</v>
      </c>
      <c r="E24" s="16" t="s">
        <v>38</v>
      </c>
      <c r="F24" s="70">
        <v>100000</v>
      </c>
      <c r="G24" s="77">
        <v>30000</v>
      </c>
      <c r="H24" s="71">
        <f>ROUND(F24/20,0)</f>
        <v>5000</v>
      </c>
      <c r="I24" s="69">
        <f>ROUND(G24*13%*31/365,0)</f>
        <v>331</v>
      </c>
      <c r="J24" s="99">
        <f t="shared" si="1"/>
        <v>5331</v>
      </c>
      <c r="K24" s="106">
        <f t="shared" si="2"/>
        <v>25000</v>
      </c>
    </row>
    <row r="25" spans="1:11" ht="15.75">
      <c r="A25" s="15">
        <v>15</v>
      </c>
      <c r="B25" s="14" t="s">
        <v>128</v>
      </c>
      <c r="C25" s="16" t="s">
        <v>129</v>
      </c>
      <c r="D25" s="17">
        <v>248</v>
      </c>
      <c r="E25" s="16" t="s">
        <v>38</v>
      </c>
      <c r="F25" s="70">
        <v>100000</v>
      </c>
      <c r="G25" s="77">
        <v>77776</v>
      </c>
      <c r="H25" s="71">
        <f t="shared" si="4"/>
        <v>2778</v>
      </c>
      <c r="I25" s="69">
        <f t="shared" si="3"/>
        <v>859</v>
      </c>
      <c r="J25" s="99">
        <f t="shared" si="1"/>
        <v>3637</v>
      </c>
      <c r="K25" s="106">
        <f t="shared" si="2"/>
        <v>74998</v>
      </c>
    </row>
    <row r="26" spans="1:11" ht="15.75">
      <c r="A26" s="15">
        <v>16</v>
      </c>
      <c r="B26" s="14" t="s">
        <v>128</v>
      </c>
      <c r="C26" s="16" t="s">
        <v>166</v>
      </c>
      <c r="D26" s="17">
        <v>291</v>
      </c>
      <c r="E26" s="16" t="s">
        <v>38</v>
      </c>
      <c r="F26" s="70">
        <v>150000</v>
      </c>
      <c r="G26" s="77">
        <v>124998</v>
      </c>
      <c r="H26" s="71">
        <f t="shared" si="4"/>
        <v>4167</v>
      </c>
      <c r="I26" s="69">
        <f t="shared" si="3"/>
        <v>1380</v>
      </c>
      <c r="J26" s="99">
        <f t="shared" si="1"/>
        <v>5547</v>
      </c>
      <c r="K26" s="106">
        <f t="shared" si="2"/>
        <v>120831</v>
      </c>
    </row>
    <row r="27" spans="1:11" ht="15.75">
      <c r="A27" s="15">
        <v>17</v>
      </c>
      <c r="B27" s="14" t="s">
        <v>128</v>
      </c>
      <c r="C27" s="16" t="s">
        <v>167</v>
      </c>
      <c r="D27" s="17">
        <v>292</v>
      </c>
      <c r="E27" s="16" t="s">
        <v>38</v>
      </c>
      <c r="F27" s="70">
        <v>100000</v>
      </c>
      <c r="G27" s="77">
        <v>72730</v>
      </c>
      <c r="H27" s="71">
        <f>ROUND(F27/22,0)</f>
        <v>4545</v>
      </c>
      <c r="I27" s="69">
        <f t="shared" si="3"/>
        <v>803</v>
      </c>
      <c r="J27" s="99">
        <f t="shared" si="1"/>
        <v>5348</v>
      </c>
      <c r="K27" s="106">
        <f t="shared" si="2"/>
        <v>68185</v>
      </c>
    </row>
    <row r="28" spans="1:11" ht="15.75">
      <c r="A28" s="15">
        <v>18</v>
      </c>
      <c r="B28" s="14" t="s">
        <v>128</v>
      </c>
      <c r="C28" s="16" t="s">
        <v>185</v>
      </c>
      <c r="D28" s="17">
        <v>296</v>
      </c>
      <c r="E28" s="16" t="s">
        <v>38</v>
      </c>
      <c r="F28" s="70">
        <v>120000</v>
      </c>
      <c r="G28" s="77">
        <v>87270</v>
      </c>
      <c r="H28" s="71">
        <f>ROUND(F28/22,0)</f>
        <v>5455</v>
      </c>
      <c r="I28" s="69">
        <f t="shared" si="3"/>
        <v>964</v>
      </c>
      <c r="J28" s="99">
        <f t="shared" si="1"/>
        <v>6419</v>
      </c>
      <c r="K28" s="106">
        <f t="shared" si="2"/>
        <v>81815</v>
      </c>
    </row>
    <row r="29" spans="1:11" ht="15.75">
      <c r="A29" s="15">
        <v>19</v>
      </c>
      <c r="B29" s="14" t="s">
        <v>128</v>
      </c>
      <c r="C29" s="16" t="s">
        <v>181</v>
      </c>
      <c r="D29" s="17">
        <v>305</v>
      </c>
      <c r="E29" s="16" t="s">
        <v>38</v>
      </c>
      <c r="F29" s="70">
        <v>75000</v>
      </c>
      <c r="G29" s="77">
        <v>62502</v>
      </c>
      <c r="H29" s="71">
        <f>ROUND(F29/36,0)</f>
        <v>2083</v>
      </c>
      <c r="I29" s="69">
        <f>ROUND(G29*13%*31/365,0)</f>
        <v>690</v>
      </c>
      <c r="J29" s="99">
        <f t="shared" si="1"/>
        <v>2773</v>
      </c>
      <c r="K29" s="106">
        <f t="shared" si="2"/>
        <v>60419</v>
      </c>
    </row>
    <row r="30" spans="1:11" ht="15.75">
      <c r="A30" s="15">
        <v>20</v>
      </c>
      <c r="B30" s="14" t="s">
        <v>190</v>
      </c>
      <c r="C30" s="16" t="s">
        <v>191</v>
      </c>
      <c r="D30" s="17">
        <v>314</v>
      </c>
      <c r="E30" s="16" t="s">
        <v>38</v>
      </c>
      <c r="F30" s="70">
        <v>115000</v>
      </c>
      <c r="G30" s="77">
        <v>95836</v>
      </c>
      <c r="H30" s="71">
        <f>ROUND(F30/36,0)</f>
        <v>3194</v>
      </c>
      <c r="I30" s="69">
        <f>ROUND(G30*13%*31/365,0)</f>
        <v>1058</v>
      </c>
      <c r="J30" s="99">
        <f t="shared" si="1"/>
        <v>4252</v>
      </c>
      <c r="K30" s="106">
        <f t="shared" si="2"/>
        <v>92642</v>
      </c>
    </row>
    <row r="31" spans="1:11" ht="15.75">
      <c r="A31" s="15">
        <v>21</v>
      </c>
      <c r="B31" s="14" t="s">
        <v>179</v>
      </c>
      <c r="C31" s="16" t="s">
        <v>160</v>
      </c>
      <c r="D31" s="17">
        <v>276</v>
      </c>
      <c r="E31" s="16" t="s">
        <v>38</v>
      </c>
      <c r="F31" s="70">
        <v>100000</v>
      </c>
      <c r="G31" s="77">
        <v>79413</v>
      </c>
      <c r="H31" s="71">
        <f>ROUND(F31/34,0)</f>
        <v>2941</v>
      </c>
      <c r="I31" s="69">
        <f>ROUND(G31*13%*31/365,0)</f>
        <v>877</v>
      </c>
      <c r="J31" s="99">
        <f t="shared" si="1"/>
        <v>3818</v>
      </c>
      <c r="K31" s="106">
        <f t="shared" si="2"/>
        <v>76472</v>
      </c>
    </row>
    <row r="32" spans="1:11" ht="15.75">
      <c r="A32" s="15">
        <v>22</v>
      </c>
      <c r="B32" s="14" t="s">
        <v>179</v>
      </c>
      <c r="C32" s="16" t="s">
        <v>180</v>
      </c>
      <c r="D32" s="17">
        <v>304</v>
      </c>
      <c r="E32" s="16" t="s">
        <v>38</v>
      </c>
      <c r="F32" s="70">
        <v>120000</v>
      </c>
      <c r="G32" s="77">
        <v>100002</v>
      </c>
      <c r="H32" s="71">
        <f>ROUND(F32/36,0)</f>
        <v>3333</v>
      </c>
      <c r="I32" s="69">
        <f t="shared" si="3"/>
        <v>1104</v>
      </c>
      <c r="J32" s="99">
        <f t="shared" si="1"/>
        <v>4437</v>
      </c>
      <c r="K32" s="106">
        <f t="shared" si="2"/>
        <v>96669</v>
      </c>
    </row>
    <row r="33" spans="1:11" ht="16.5">
      <c r="A33" s="15"/>
      <c r="B33" s="13" t="s">
        <v>4</v>
      </c>
      <c r="C33" s="20"/>
      <c r="D33" s="20"/>
      <c r="E33" s="20"/>
      <c r="F33" s="72">
        <f t="shared" ref="F33:K33" si="5">SUM(F11:F32)</f>
        <v>2265000</v>
      </c>
      <c r="G33" s="72">
        <f t="shared" si="5"/>
        <v>1603249</v>
      </c>
      <c r="H33" s="72">
        <f t="shared" si="5"/>
        <v>73093</v>
      </c>
      <c r="I33" s="72">
        <f t="shared" si="5"/>
        <v>17702</v>
      </c>
      <c r="J33" s="100">
        <f t="shared" si="5"/>
        <v>90795</v>
      </c>
      <c r="K33" s="100">
        <f t="shared" si="5"/>
        <v>1530156</v>
      </c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55"/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10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57" t="s">
        <v>10</v>
      </c>
      <c r="C37" s="58" t="s">
        <v>198</v>
      </c>
      <c r="D37" s="59" t="s">
        <v>70</v>
      </c>
      <c r="E37" s="58" t="s">
        <v>39</v>
      </c>
      <c r="F37" s="81">
        <v>44000</v>
      </c>
      <c r="G37" s="82">
        <v>12621</v>
      </c>
      <c r="H37" s="83">
        <f>ROUND(F37/30,0)</f>
        <v>1467</v>
      </c>
      <c r="I37" s="84">
        <f>ROUND(G37*11.5%*31/365,0)</f>
        <v>123</v>
      </c>
      <c r="J37" s="101">
        <f t="shared" ref="J37:J49" si="6">SUM(H37:I37)</f>
        <v>1590</v>
      </c>
      <c r="K37" s="106">
        <f t="shared" ref="K37:K49" si="7">G37-H37</f>
        <v>11154</v>
      </c>
    </row>
    <row r="38" spans="1:11" ht="15.75">
      <c r="A38" s="15">
        <v>2</v>
      </c>
      <c r="B38" s="14" t="s">
        <v>10</v>
      </c>
      <c r="C38" s="16" t="s">
        <v>140</v>
      </c>
      <c r="D38" s="26" t="s">
        <v>141</v>
      </c>
      <c r="E38" s="16" t="s">
        <v>38</v>
      </c>
      <c r="F38" s="70">
        <v>250000</v>
      </c>
      <c r="G38" s="77">
        <v>194448</v>
      </c>
      <c r="H38" s="71">
        <v>6944</v>
      </c>
      <c r="I38" s="69">
        <f>ROUND(G38*13%*31/365,0)</f>
        <v>2147</v>
      </c>
      <c r="J38" s="99">
        <f t="shared" si="6"/>
        <v>9091</v>
      </c>
      <c r="K38" s="106">
        <f t="shared" si="7"/>
        <v>187504</v>
      </c>
    </row>
    <row r="39" spans="1:11" ht="15.75">
      <c r="A39" s="15">
        <v>3</v>
      </c>
      <c r="B39" s="14" t="s">
        <v>91</v>
      </c>
      <c r="C39" s="16" t="s">
        <v>93</v>
      </c>
      <c r="D39" s="26" t="s">
        <v>95</v>
      </c>
      <c r="E39" s="16" t="s">
        <v>38</v>
      </c>
      <c r="F39" s="70">
        <v>25000</v>
      </c>
      <c r="G39" s="77">
        <v>18754</v>
      </c>
      <c r="H39" s="71">
        <v>694</v>
      </c>
      <c r="I39" s="69">
        <f t="shared" ref="I39:I47" si="8">ROUND(G39*13%*31/365,0)</f>
        <v>207</v>
      </c>
      <c r="J39" s="99">
        <f t="shared" si="6"/>
        <v>901</v>
      </c>
      <c r="K39" s="106">
        <f t="shared" si="7"/>
        <v>18060</v>
      </c>
    </row>
    <row r="40" spans="1:11" ht="15.75">
      <c r="A40" s="15">
        <v>4</v>
      </c>
      <c r="B40" s="14" t="s">
        <v>182</v>
      </c>
      <c r="C40" s="16" t="s">
        <v>50</v>
      </c>
      <c r="D40" s="26" t="s">
        <v>183</v>
      </c>
      <c r="E40" s="16" t="s">
        <v>38</v>
      </c>
      <c r="F40" s="70">
        <v>50000</v>
      </c>
      <c r="G40" s="77">
        <v>31191</v>
      </c>
      <c r="H40" s="71">
        <v>1389</v>
      </c>
      <c r="I40" s="69">
        <f t="shared" si="8"/>
        <v>344</v>
      </c>
      <c r="J40" s="99">
        <f t="shared" si="6"/>
        <v>1733</v>
      </c>
      <c r="K40" s="106">
        <f t="shared" si="7"/>
        <v>29802</v>
      </c>
    </row>
    <row r="41" spans="1:11" ht="15.75">
      <c r="A41" s="15">
        <v>5</v>
      </c>
      <c r="B41" s="14" t="s">
        <v>182</v>
      </c>
      <c r="C41" s="16" t="s">
        <v>194</v>
      </c>
      <c r="D41" s="26" t="s">
        <v>195</v>
      </c>
      <c r="E41" s="16" t="s">
        <v>38</v>
      </c>
      <c r="F41" s="70">
        <v>120000</v>
      </c>
      <c r="G41" s="77">
        <v>100002</v>
      </c>
      <c r="H41" s="71">
        <v>3333</v>
      </c>
      <c r="I41" s="69">
        <f t="shared" si="8"/>
        <v>1104</v>
      </c>
      <c r="J41" s="99">
        <f t="shared" si="6"/>
        <v>4437</v>
      </c>
      <c r="K41" s="106">
        <f t="shared" si="7"/>
        <v>96669</v>
      </c>
    </row>
    <row r="42" spans="1:11" ht="15.75">
      <c r="A42" s="15">
        <v>6</v>
      </c>
      <c r="B42" s="14" t="s">
        <v>182</v>
      </c>
      <c r="C42" s="16" t="s">
        <v>202</v>
      </c>
      <c r="D42" s="26" t="s">
        <v>203</v>
      </c>
      <c r="E42" s="16" t="s">
        <v>38</v>
      </c>
      <c r="F42" s="70">
        <v>90000</v>
      </c>
      <c r="G42" s="77">
        <v>77500</v>
      </c>
      <c r="H42" s="71">
        <f t="shared" ref="H42:H43" si="9">ROUND(F42/36,0)</f>
        <v>2500</v>
      </c>
      <c r="I42" s="69">
        <f t="shared" si="8"/>
        <v>856</v>
      </c>
      <c r="J42" s="99">
        <f t="shared" si="6"/>
        <v>3356</v>
      </c>
      <c r="K42" s="106">
        <f t="shared" si="7"/>
        <v>75000</v>
      </c>
    </row>
    <row r="43" spans="1:11" ht="15.75">
      <c r="A43" s="15">
        <v>7</v>
      </c>
      <c r="B43" s="14" t="s">
        <v>182</v>
      </c>
      <c r="C43" s="16" t="s">
        <v>221</v>
      </c>
      <c r="D43" s="26" t="s">
        <v>219</v>
      </c>
      <c r="E43" s="16" t="s">
        <v>38</v>
      </c>
      <c r="F43" s="70">
        <v>85000</v>
      </c>
      <c r="G43" s="77">
        <v>77917</v>
      </c>
      <c r="H43" s="71">
        <f t="shared" si="9"/>
        <v>2361</v>
      </c>
      <c r="I43" s="69">
        <f t="shared" si="8"/>
        <v>860</v>
      </c>
      <c r="J43" s="99">
        <f t="shared" si="6"/>
        <v>3221</v>
      </c>
      <c r="K43" s="106">
        <f t="shared" si="7"/>
        <v>75556</v>
      </c>
    </row>
    <row r="44" spans="1:11" ht="15.75">
      <c r="A44" s="15">
        <v>8</v>
      </c>
      <c r="B44" s="14" t="s">
        <v>156</v>
      </c>
      <c r="C44" s="16" t="s">
        <v>226</v>
      </c>
      <c r="D44" s="26" t="s">
        <v>243</v>
      </c>
      <c r="E44" s="16" t="s">
        <v>38</v>
      </c>
      <c r="F44" s="70">
        <v>150000</v>
      </c>
      <c r="G44" s="77">
        <v>137499</v>
      </c>
      <c r="H44" s="71">
        <f>ROUND(F44/36,0)</f>
        <v>4167</v>
      </c>
      <c r="I44" s="69">
        <f t="shared" si="8"/>
        <v>1518</v>
      </c>
      <c r="J44" s="99">
        <f t="shared" si="6"/>
        <v>5685</v>
      </c>
      <c r="K44" s="106">
        <f t="shared" si="7"/>
        <v>133332</v>
      </c>
    </row>
    <row r="45" spans="1:11" ht="15.75">
      <c r="A45" s="15">
        <v>9</v>
      </c>
      <c r="B45" s="14" t="s">
        <v>156</v>
      </c>
      <c r="C45" s="16" t="s">
        <v>157</v>
      </c>
      <c r="D45" s="26" t="s">
        <v>246</v>
      </c>
      <c r="E45" s="16" t="s">
        <v>38</v>
      </c>
      <c r="F45" s="70">
        <v>130000</v>
      </c>
      <c r="G45" s="77">
        <v>126389</v>
      </c>
      <c r="H45" s="71">
        <f>ROUND(F45/36,0)</f>
        <v>3611</v>
      </c>
      <c r="I45" s="69">
        <f>ROUND(G45*13%*40/365,0)</f>
        <v>1801</v>
      </c>
      <c r="J45" s="99">
        <f t="shared" si="6"/>
        <v>5412</v>
      </c>
      <c r="K45" s="106">
        <f t="shared" si="7"/>
        <v>122778</v>
      </c>
    </row>
    <row r="46" spans="1:11" ht="15.75">
      <c r="A46" s="15">
        <v>10</v>
      </c>
      <c r="B46" s="14" t="s">
        <v>120</v>
      </c>
      <c r="C46" s="16" t="s">
        <v>121</v>
      </c>
      <c r="D46" s="26" t="s">
        <v>136</v>
      </c>
      <c r="E46" s="16" t="s">
        <v>38</v>
      </c>
      <c r="F46" s="70">
        <v>100000</v>
      </c>
      <c r="G46" s="77">
        <v>75000</v>
      </c>
      <c r="H46" s="71">
        <f>ROUND(F46/32,0)</f>
        <v>3125</v>
      </c>
      <c r="I46" s="69">
        <f t="shared" si="8"/>
        <v>828</v>
      </c>
      <c r="J46" s="99">
        <f t="shared" si="6"/>
        <v>3953</v>
      </c>
      <c r="K46" s="106">
        <f t="shared" si="7"/>
        <v>71875</v>
      </c>
    </row>
    <row r="47" spans="1:11" ht="15.75">
      <c r="A47" s="15">
        <v>11</v>
      </c>
      <c r="B47" s="14" t="s">
        <v>120</v>
      </c>
      <c r="C47" s="16" t="s">
        <v>122</v>
      </c>
      <c r="D47" s="26" t="s">
        <v>123</v>
      </c>
      <c r="E47" s="16" t="s">
        <v>38</v>
      </c>
      <c r="F47" s="70">
        <v>90000</v>
      </c>
      <c r="G47" s="77">
        <v>70000</v>
      </c>
      <c r="H47" s="71">
        <f t="shared" ref="H47:H49" si="10">ROUND(F47/36,0)</f>
        <v>2500</v>
      </c>
      <c r="I47" s="69">
        <f t="shared" si="8"/>
        <v>773</v>
      </c>
      <c r="J47" s="99">
        <f t="shared" si="6"/>
        <v>3273</v>
      </c>
      <c r="K47" s="106">
        <f t="shared" si="7"/>
        <v>67500</v>
      </c>
    </row>
    <row r="48" spans="1:11" ht="15.75">
      <c r="A48" s="15">
        <v>12</v>
      </c>
      <c r="B48" s="14" t="s">
        <v>248</v>
      </c>
      <c r="C48" s="16" t="s">
        <v>249</v>
      </c>
      <c r="D48" s="26" t="s">
        <v>250</v>
      </c>
      <c r="E48" s="16" t="s">
        <v>38</v>
      </c>
      <c r="F48" s="70">
        <v>165000</v>
      </c>
      <c r="G48" s="77">
        <v>160417</v>
      </c>
      <c r="H48" s="71">
        <f t="shared" si="10"/>
        <v>4583</v>
      </c>
      <c r="I48" s="69">
        <f>ROUND(G48*13%*37/365,0)</f>
        <v>2114</v>
      </c>
      <c r="J48" s="99">
        <f t="shared" si="6"/>
        <v>6697</v>
      </c>
      <c r="K48" s="106">
        <f t="shared" si="7"/>
        <v>155834</v>
      </c>
    </row>
    <row r="49" spans="1:11" ht="15.75">
      <c r="A49" s="15">
        <v>13</v>
      </c>
      <c r="B49" s="14" t="s">
        <v>248</v>
      </c>
      <c r="C49" s="16" t="s">
        <v>251</v>
      </c>
      <c r="D49" s="26" t="s">
        <v>252</v>
      </c>
      <c r="E49" s="16" t="s">
        <v>38</v>
      </c>
      <c r="F49" s="70">
        <v>100000</v>
      </c>
      <c r="G49" s="77">
        <v>97222</v>
      </c>
      <c r="H49" s="71">
        <f t="shared" si="10"/>
        <v>2778</v>
      </c>
      <c r="I49" s="69">
        <f>ROUND(G49*13%*34/365,0)</f>
        <v>1177</v>
      </c>
      <c r="J49" s="99">
        <f t="shared" si="6"/>
        <v>3955</v>
      </c>
      <c r="K49" s="106">
        <f t="shared" si="7"/>
        <v>94444</v>
      </c>
    </row>
    <row r="50" spans="1:11" ht="16.5">
      <c r="A50" s="15"/>
      <c r="B50" s="13" t="s">
        <v>4</v>
      </c>
      <c r="C50" s="20"/>
      <c r="D50" s="20"/>
      <c r="E50" s="20"/>
      <c r="F50" s="72">
        <f t="shared" ref="F50:K50" si="11">SUM(F37:F49)</f>
        <v>1399000</v>
      </c>
      <c r="G50" s="72">
        <f t="shared" si="11"/>
        <v>1178960</v>
      </c>
      <c r="H50" s="72">
        <f t="shared" si="11"/>
        <v>39452</v>
      </c>
      <c r="I50" s="72">
        <f t="shared" si="11"/>
        <v>13852</v>
      </c>
      <c r="J50" s="72">
        <f t="shared" si="11"/>
        <v>53304</v>
      </c>
      <c r="K50" s="72">
        <f t="shared" si="11"/>
        <v>1139508</v>
      </c>
    </row>
    <row r="51" spans="1:11" ht="16.5">
      <c r="A51" s="28"/>
      <c r="B51" s="29"/>
      <c r="C51" s="30"/>
      <c r="D51" s="30"/>
      <c r="E51" s="30"/>
      <c r="F51" s="78"/>
      <c r="G51" s="79"/>
      <c r="H51" s="74"/>
      <c r="I51" s="80"/>
      <c r="J51" s="74"/>
      <c r="K51" s="55"/>
    </row>
    <row r="52" spans="1:11" ht="16.5">
      <c r="A52" s="28"/>
      <c r="B52" s="29" t="s">
        <v>11</v>
      </c>
      <c r="C52" s="30"/>
      <c r="D52" s="30"/>
      <c r="E52" s="30"/>
      <c r="F52" s="78"/>
      <c r="G52" s="79"/>
      <c r="H52" s="76"/>
      <c r="I52" s="80"/>
      <c r="J52" s="76"/>
      <c r="K52" s="55"/>
    </row>
    <row r="53" spans="1:11" ht="15.75">
      <c r="A53" s="15">
        <v>1</v>
      </c>
      <c r="B53" s="14" t="s">
        <v>12</v>
      </c>
      <c r="C53" s="16" t="s">
        <v>40</v>
      </c>
      <c r="D53" s="19">
        <v>110</v>
      </c>
      <c r="E53" s="16" t="s">
        <v>38</v>
      </c>
      <c r="F53" s="70">
        <v>175000</v>
      </c>
      <c r="G53" s="77">
        <v>106946</v>
      </c>
      <c r="H53" s="71">
        <f t="shared" ref="H53:H62" si="12">ROUND(F53/36,0)</f>
        <v>4861</v>
      </c>
      <c r="I53" s="69">
        <f>ROUND(G53*13%*31/365,0)</f>
        <v>1181</v>
      </c>
      <c r="J53" s="99">
        <f t="shared" ref="J53:J65" si="13">SUM(H53:I53)</f>
        <v>6042</v>
      </c>
      <c r="K53" s="106">
        <f t="shared" ref="K53:K65" si="14">G53-H53</f>
        <v>102085</v>
      </c>
    </row>
    <row r="54" spans="1:11" ht="15.75">
      <c r="A54" s="15">
        <v>2</v>
      </c>
      <c r="B54" s="14" t="s">
        <v>12</v>
      </c>
      <c r="C54" s="16" t="s">
        <v>41</v>
      </c>
      <c r="D54" s="19">
        <v>111</v>
      </c>
      <c r="E54" s="16" t="s">
        <v>38</v>
      </c>
      <c r="F54" s="70">
        <v>165000</v>
      </c>
      <c r="G54" s="77">
        <v>100838</v>
      </c>
      <c r="H54" s="71">
        <f t="shared" si="12"/>
        <v>4583</v>
      </c>
      <c r="I54" s="69">
        <f>ROUND(G54*13%*31/365,0)</f>
        <v>1113</v>
      </c>
      <c r="J54" s="99">
        <f t="shared" si="13"/>
        <v>5696</v>
      </c>
      <c r="K54" s="106">
        <f t="shared" si="14"/>
        <v>96255</v>
      </c>
    </row>
    <row r="55" spans="1:11" ht="15.75">
      <c r="A55" s="15">
        <v>3</v>
      </c>
      <c r="B55" s="14" t="s">
        <v>11</v>
      </c>
      <c r="C55" s="16" t="s">
        <v>42</v>
      </c>
      <c r="D55" s="19">
        <v>112</v>
      </c>
      <c r="E55" s="16" t="s">
        <v>38</v>
      </c>
      <c r="F55" s="70">
        <v>125000</v>
      </c>
      <c r="G55" s="77">
        <v>76392</v>
      </c>
      <c r="H55" s="71">
        <f t="shared" si="12"/>
        <v>3472</v>
      </c>
      <c r="I55" s="69">
        <f t="shared" ref="I55:I65" si="15">ROUND(G55*13%*31/365,0)</f>
        <v>843</v>
      </c>
      <c r="J55" s="99">
        <f t="shared" si="13"/>
        <v>4315</v>
      </c>
      <c r="K55" s="106">
        <f t="shared" si="14"/>
        <v>72920</v>
      </c>
    </row>
    <row r="56" spans="1:11" ht="15.75">
      <c r="A56" s="15">
        <v>4</v>
      </c>
      <c r="B56" s="14" t="s">
        <v>11</v>
      </c>
      <c r="C56" s="16" t="s">
        <v>43</v>
      </c>
      <c r="D56" s="19">
        <v>113</v>
      </c>
      <c r="E56" s="16" t="s">
        <v>38</v>
      </c>
      <c r="F56" s="70">
        <v>100000</v>
      </c>
      <c r="G56" s="77">
        <v>61108</v>
      </c>
      <c r="H56" s="71">
        <f t="shared" si="12"/>
        <v>2778</v>
      </c>
      <c r="I56" s="69">
        <f t="shared" si="15"/>
        <v>675</v>
      </c>
      <c r="J56" s="99">
        <f t="shared" si="13"/>
        <v>3453</v>
      </c>
      <c r="K56" s="106">
        <f t="shared" si="14"/>
        <v>58330</v>
      </c>
    </row>
    <row r="57" spans="1:11" ht="15.75">
      <c r="A57" s="15">
        <v>5</v>
      </c>
      <c r="B57" s="14" t="s">
        <v>11</v>
      </c>
      <c r="C57" s="16" t="s">
        <v>44</v>
      </c>
      <c r="D57" s="19">
        <v>114</v>
      </c>
      <c r="E57" s="16" t="s">
        <v>38</v>
      </c>
      <c r="F57" s="70">
        <v>40000</v>
      </c>
      <c r="G57" s="77">
        <v>14548</v>
      </c>
      <c r="H57" s="71">
        <f>ROUND(F57/22,0)</f>
        <v>1818</v>
      </c>
      <c r="I57" s="69">
        <f t="shared" si="15"/>
        <v>161</v>
      </c>
      <c r="J57" s="99">
        <f t="shared" si="13"/>
        <v>1979</v>
      </c>
      <c r="K57" s="106">
        <f t="shared" si="14"/>
        <v>12730</v>
      </c>
    </row>
    <row r="58" spans="1:11" ht="15.75">
      <c r="A58" s="15">
        <v>6</v>
      </c>
      <c r="B58" s="14" t="s">
        <v>11</v>
      </c>
      <c r="C58" s="16" t="s">
        <v>45</v>
      </c>
      <c r="D58" s="19">
        <v>116</v>
      </c>
      <c r="E58" s="16" t="s">
        <v>38</v>
      </c>
      <c r="F58" s="70">
        <v>125000</v>
      </c>
      <c r="G58" s="77">
        <v>76392</v>
      </c>
      <c r="H58" s="71">
        <f>ROUND(F58/36,0)</f>
        <v>3472</v>
      </c>
      <c r="I58" s="69">
        <f t="shared" si="15"/>
        <v>843</v>
      </c>
      <c r="J58" s="99">
        <f t="shared" si="13"/>
        <v>4315</v>
      </c>
      <c r="K58" s="106">
        <f t="shared" si="14"/>
        <v>72920</v>
      </c>
    </row>
    <row r="59" spans="1:11" ht="15.75">
      <c r="A59" s="15">
        <v>7</v>
      </c>
      <c r="B59" s="14" t="s">
        <v>11</v>
      </c>
      <c r="C59" s="16" t="s">
        <v>47</v>
      </c>
      <c r="D59" s="19">
        <v>124</v>
      </c>
      <c r="E59" s="16" t="s">
        <v>38</v>
      </c>
      <c r="F59" s="70">
        <v>50000</v>
      </c>
      <c r="G59" s="77">
        <v>30554</v>
      </c>
      <c r="H59" s="71">
        <f>ROUND(F59/36,0)</f>
        <v>1389</v>
      </c>
      <c r="I59" s="69">
        <f t="shared" si="15"/>
        <v>337</v>
      </c>
      <c r="J59" s="99">
        <f t="shared" si="13"/>
        <v>1726</v>
      </c>
      <c r="K59" s="106">
        <f t="shared" si="14"/>
        <v>29165</v>
      </c>
    </row>
    <row r="60" spans="1:11" ht="15.75">
      <c r="A60" s="15">
        <v>8</v>
      </c>
      <c r="B60" s="14" t="s">
        <v>236</v>
      </c>
      <c r="C60" s="16" t="s">
        <v>238</v>
      </c>
      <c r="D60" s="19">
        <v>359</v>
      </c>
      <c r="E60" s="16" t="s">
        <v>38</v>
      </c>
      <c r="F60" s="70">
        <v>100000</v>
      </c>
      <c r="G60" s="77">
        <v>94444</v>
      </c>
      <c r="H60" s="71">
        <f>ROUND(F60/36,0)</f>
        <v>2778</v>
      </c>
      <c r="I60" s="69">
        <f t="shared" si="15"/>
        <v>1043</v>
      </c>
      <c r="J60" s="99">
        <f t="shared" si="13"/>
        <v>3821</v>
      </c>
      <c r="K60" s="106">
        <f t="shared" si="14"/>
        <v>91666</v>
      </c>
    </row>
    <row r="61" spans="1:11" ht="15.75">
      <c r="A61" s="15">
        <v>9</v>
      </c>
      <c r="B61" s="14" t="s">
        <v>236</v>
      </c>
      <c r="C61" s="16" t="s">
        <v>237</v>
      </c>
      <c r="D61" s="19">
        <v>358</v>
      </c>
      <c r="E61" s="16" t="s">
        <v>38</v>
      </c>
      <c r="F61" s="70">
        <v>90000</v>
      </c>
      <c r="G61" s="77">
        <v>85000</v>
      </c>
      <c r="H61" s="71">
        <f>ROUND(F61/36,0)</f>
        <v>2500</v>
      </c>
      <c r="I61" s="69">
        <f t="shared" si="15"/>
        <v>938</v>
      </c>
      <c r="J61" s="99">
        <f t="shared" si="13"/>
        <v>3438</v>
      </c>
      <c r="K61" s="106">
        <f t="shared" si="14"/>
        <v>82500</v>
      </c>
    </row>
    <row r="62" spans="1:11" ht="15.75">
      <c r="A62" s="15">
        <v>10</v>
      </c>
      <c r="B62" s="14" t="s">
        <v>13</v>
      </c>
      <c r="C62" s="16" t="s">
        <v>46</v>
      </c>
      <c r="D62" s="19">
        <v>117</v>
      </c>
      <c r="E62" s="16" t="s">
        <v>38</v>
      </c>
      <c r="F62" s="70">
        <v>100000</v>
      </c>
      <c r="G62" s="77">
        <v>61108</v>
      </c>
      <c r="H62" s="71">
        <f t="shared" si="12"/>
        <v>2778</v>
      </c>
      <c r="I62" s="69">
        <f t="shared" si="15"/>
        <v>675</v>
      </c>
      <c r="J62" s="99">
        <f t="shared" si="13"/>
        <v>3453</v>
      </c>
      <c r="K62" s="106">
        <f t="shared" si="14"/>
        <v>58330</v>
      </c>
    </row>
    <row r="63" spans="1:11" ht="15.75">
      <c r="A63" s="15">
        <v>11</v>
      </c>
      <c r="B63" s="14" t="s">
        <v>73</v>
      </c>
      <c r="C63" s="16" t="s">
        <v>74</v>
      </c>
      <c r="D63" s="19">
        <v>203</v>
      </c>
      <c r="E63" s="16" t="s">
        <v>38</v>
      </c>
      <c r="F63" s="70">
        <v>95000</v>
      </c>
      <c r="G63" s="77">
        <v>68610</v>
      </c>
      <c r="H63" s="71">
        <f>ROUND(F63/36,0)</f>
        <v>2639</v>
      </c>
      <c r="I63" s="69">
        <f t="shared" si="15"/>
        <v>758</v>
      </c>
      <c r="J63" s="99">
        <f t="shared" si="13"/>
        <v>3397</v>
      </c>
      <c r="K63" s="106">
        <f t="shared" si="14"/>
        <v>65971</v>
      </c>
    </row>
    <row r="64" spans="1:11" ht="15.75">
      <c r="A64" s="15">
        <v>12</v>
      </c>
      <c r="B64" s="14" t="s">
        <v>73</v>
      </c>
      <c r="C64" s="16" t="s">
        <v>214</v>
      </c>
      <c r="D64" s="19">
        <v>341</v>
      </c>
      <c r="E64" s="16" t="s">
        <v>38</v>
      </c>
      <c r="F64" s="70">
        <v>110000</v>
      </c>
      <c r="G64" s="77">
        <v>97772</v>
      </c>
      <c r="H64" s="71">
        <v>3057</v>
      </c>
      <c r="I64" s="69">
        <f t="shared" si="15"/>
        <v>1080</v>
      </c>
      <c r="J64" s="99">
        <f t="shared" si="13"/>
        <v>4137</v>
      </c>
      <c r="K64" s="106">
        <f t="shared" si="14"/>
        <v>94715</v>
      </c>
    </row>
    <row r="65" spans="1:11" ht="15.75">
      <c r="A65" s="15">
        <v>13</v>
      </c>
      <c r="B65" s="14" t="s">
        <v>73</v>
      </c>
      <c r="C65" s="16" t="s">
        <v>96</v>
      </c>
      <c r="D65" s="19">
        <v>221</v>
      </c>
      <c r="E65" s="16" t="s">
        <v>38</v>
      </c>
      <c r="F65" s="70">
        <v>100000</v>
      </c>
      <c r="G65" s="77">
        <v>74998</v>
      </c>
      <c r="H65" s="71">
        <f>ROUND(F65/36,0)</f>
        <v>2778</v>
      </c>
      <c r="I65" s="69">
        <f t="shared" si="15"/>
        <v>828</v>
      </c>
      <c r="J65" s="99">
        <f t="shared" si="13"/>
        <v>3606</v>
      </c>
      <c r="K65" s="106">
        <f t="shared" si="14"/>
        <v>72220</v>
      </c>
    </row>
    <row r="66" spans="1:11" ht="16.5">
      <c r="A66" s="15"/>
      <c r="B66" s="13" t="s">
        <v>4</v>
      </c>
      <c r="C66" s="20"/>
      <c r="D66" s="20"/>
      <c r="E66" s="20"/>
      <c r="F66" s="72">
        <f t="shared" ref="F66:K66" si="16">SUM(F53:F65)</f>
        <v>1375000</v>
      </c>
      <c r="G66" s="72">
        <f t="shared" si="16"/>
        <v>948710</v>
      </c>
      <c r="H66" s="72">
        <f t="shared" si="16"/>
        <v>38903</v>
      </c>
      <c r="I66" s="72">
        <f t="shared" si="16"/>
        <v>10475</v>
      </c>
      <c r="J66" s="100">
        <f t="shared" si="16"/>
        <v>49378</v>
      </c>
      <c r="K66" s="100">
        <f t="shared" si="16"/>
        <v>909807</v>
      </c>
    </row>
    <row r="67" spans="1:11" ht="16.5">
      <c r="A67" s="28"/>
      <c r="B67" s="29"/>
      <c r="C67" s="30"/>
      <c r="D67" s="30"/>
      <c r="E67" s="30"/>
      <c r="F67" s="78"/>
      <c r="G67" s="79"/>
      <c r="H67" s="74"/>
      <c r="I67" s="80"/>
      <c r="J67" s="74"/>
      <c r="K67" s="55"/>
    </row>
    <row r="68" spans="1:11" ht="16.5">
      <c r="A68" s="28"/>
      <c r="B68" s="29"/>
      <c r="C68" s="30"/>
      <c r="D68" s="30"/>
      <c r="E68" s="30"/>
      <c r="F68" s="78"/>
      <c r="G68" s="79"/>
      <c r="H68" s="74"/>
      <c r="I68" s="80"/>
      <c r="J68" s="74"/>
      <c r="K68" s="55"/>
    </row>
    <row r="69" spans="1:11" ht="16.5">
      <c r="A69" s="28"/>
      <c r="B69" s="29" t="s">
        <v>14</v>
      </c>
      <c r="C69" s="30"/>
      <c r="D69" s="30"/>
      <c r="E69" s="30"/>
      <c r="F69" s="78"/>
      <c r="G69" s="79"/>
      <c r="H69" s="76"/>
      <c r="I69" s="94"/>
      <c r="J69" s="76"/>
      <c r="K69" s="55"/>
    </row>
    <row r="70" spans="1:11" ht="15.75">
      <c r="A70" s="15">
        <v>1</v>
      </c>
      <c r="B70" s="14" t="s">
        <v>14</v>
      </c>
      <c r="C70" s="16" t="s">
        <v>48</v>
      </c>
      <c r="D70" s="17">
        <v>138</v>
      </c>
      <c r="E70" s="16" t="s">
        <v>38</v>
      </c>
      <c r="F70" s="70">
        <v>100000</v>
      </c>
      <c r="G70" s="77">
        <v>63886</v>
      </c>
      <c r="H70" s="71">
        <f t="shared" ref="H70:H82" si="17">ROUND(F70/36,0)</f>
        <v>2778</v>
      </c>
      <c r="I70" s="69">
        <f>ROUND(G70*13%*31/365,0)</f>
        <v>705</v>
      </c>
      <c r="J70" s="99">
        <f t="shared" ref="J70:J82" si="18">SUM(H70:I70)</f>
        <v>3483</v>
      </c>
      <c r="K70" s="106">
        <f t="shared" ref="K70:K82" si="19">G70-H70</f>
        <v>61108</v>
      </c>
    </row>
    <row r="71" spans="1:11" ht="15.75">
      <c r="A71" s="15">
        <v>2</v>
      </c>
      <c r="B71" s="14" t="s">
        <v>14</v>
      </c>
      <c r="C71" s="16" t="s">
        <v>59</v>
      </c>
      <c r="D71" s="17">
        <v>152</v>
      </c>
      <c r="E71" s="16" t="s">
        <v>38</v>
      </c>
      <c r="F71" s="70">
        <v>55000</v>
      </c>
      <c r="G71" s="77">
        <v>36664</v>
      </c>
      <c r="H71" s="71">
        <f t="shared" si="17"/>
        <v>1528</v>
      </c>
      <c r="I71" s="69">
        <f t="shared" ref="I71:I82" si="20">ROUND(G71*13%*31/365,0)</f>
        <v>405</v>
      </c>
      <c r="J71" s="99">
        <f t="shared" si="18"/>
        <v>1933</v>
      </c>
      <c r="K71" s="106">
        <f t="shared" si="19"/>
        <v>35136</v>
      </c>
    </row>
    <row r="72" spans="1:11" ht="15.75">
      <c r="A72" s="15">
        <v>3</v>
      </c>
      <c r="B72" s="14" t="s">
        <v>15</v>
      </c>
      <c r="C72" s="16" t="s">
        <v>49</v>
      </c>
      <c r="D72" s="17">
        <v>175</v>
      </c>
      <c r="E72" s="16" t="s">
        <v>38</v>
      </c>
      <c r="F72" s="70">
        <v>75000</v>
      </c>
      <c r="G72" s="77">
        <v>52087</v>
      </c>
      <c r="H72" s="71">
        <f t="shared" si="17"/>
        <v>2083</v>
      </c>
      <c r="I72" s="69">
        <f t="shared" si="20"/>
        <v>575</v>
      </c>
      <c r="J72" s="99">
        <f t="shared" si="18"/>
        <v>2658</v>
      </c>
      <c r="K72" s="106">
        <f t="shared" si="19"/>
        <v>50004</v>
      </c>
    </row>
    <row r="73" spans="1:11" ht="15.75">
      <c r="A73" s="15">
        <v>4</v>
      </c>
      <c r="B73" s="14" t="s">
        <v>15</v>
      </c>
      <c r="C73" s="16" t="s">
        <v>51</v>
      </c>
      <c r="D73" s="17">
        <v>177</v>
      </c>
      <c r="E73" s="16" t="s">
        <v>38</v>
      </c>
      <c r="F73" s="70">
        <v>70000</v>
      </c>
      <c r="G73" s="77">
        <v>48616</v>
      </c>
      <c r="H73" s="71">
        <f t="shared" si="17"/>
        <v>1944</v>
      </c>
      <c r="I73" s="69">
        <f t="shared" si="20"/>
        <v>537</v>
      </c>
      <c r="J73" s="99">
        <f t="shared" si="18"/>
        <v>2481</v>
      </c>
      <c r="K73" s="106">
        <f t="shared" si="19"/>
        <v>46672</v>
      </c>
    </row>
    <row r="74" spans="1:11" ht="15.75">
      <c r="A74" s="15">
        <v>5</v>
      </c>
      <c r="B74" s="14" t="s">
        <v>15</v>
      </c>
      <c r="C74" s="16" t="s">
        <v>52</v>
      </c>
      <c r="D74" s="17">
        <v>178</v>
      </c>
      <c r="E74" s="16" t="s">
        <v>38</v>
      </c>
      <c r="F74" s="70">
        <v>95000</v>
      </c>
      <c r="G74" s="77">
        <v>65971</v>
      </c>
      <c r="H74" s="71">
        <f t="shared" si="17"/>
        <v>2639</v>
      </c>
      <c r="I74" s="69">
        <f t="shared" si="20"/>
        <v>728</v>
      </c>
      <c r="J74" s="99">
        <f t="shared" si="18"/>
        <v>3367</v>
      </c>
      <c r="K74" s="106">
        <f t="shared" si="19"/>
        <v>63332</v>
      </c>
    </row>
    <row r="75" spans="1:11" ht="15.75">
      <c r="A75" s="15">
        <v>6</v>
      </c>
      <c r="B75" s="14" t="s">
        <v>97</v>
      </c>
      <c r="C75" s="16" t="s">
        <v>99</v>
      </c>
      <c r="D75" s="17">
        <v>206</v>
      </c>
      <c r="E75" s="16" t="s">
        <v>38</v>
      </c>
      <c r="F75" s="70">
        <v>130000</v>
      </c>
      <c r="G75" s="77">
        <v>97501</v>
      </c>
      <c r="H75" s="71">
        <f t="shared" si="17"/>
        <v>3611</v>
      </c>
      <c r="I75" s="69">
        <f t="shared" si="20"/>
        <v>1077</v>
      </c>
      <c r="J75" s="99">
        <f t="shared" si="18"/>
        <v>4688</v>
      </c>
      <c r="K75" s="106">
        <f t="shared" si="19"/>
        <v>93890</v>
      </c>
    </row>
    <row r="76" spans="1:11" ht="15.75">
      <c r="A76" s="15">
        <v>7</v>
      </c>
      <c r="B76" s="14" t="s">
        <v>97</v>
      </c>
      <c r="C76" s="16" t="s">
        <v>173</v>
      </c>
      <c r="D76" s="17">
        <v>298</v>
      </c>
      <c r="E76" s="16" t="s">
        <v>38</v>
      </c>
      <c r="F76" s="70">
        <v>190000</v>
      </c>
      <c r="G76" s="77">
        <v>158332</v>
      </c>
      <c r="H76" s="71">
        <f t="shared" si="17"/>
        <v>5278</v>
      </c>
      <c r="I76" s="69">
        <f t="shared" si="20"/>
        <v>1748</v>
      </c>
      <c r="J76" s="99">
        <f t="shared" si="18"/>
        <v>7026</v>
      </c>
      <c r="K76" s="106">
        <f t="shared" si="19"/>
        <v>153054</v>
      </c>
    </row>
    <row r="77" spans="1:11" ht="15.75">
      <c r="A77" s="15">
        <v>8</v>
      </c>
      <c r="B77" s="14" t="s">
        <v>97</v>
      </c>
      <c r="C77" s="16" t="s">
        <v>231</v>
      </c>
      <c r="D77" s="17">
        <v>356</v>
      </c>
      <c r="E77" s="16" t="s">
        <v>38</v>
      </c>
      <c r="F77" s="70">
        <v>99000</v>
      </c>
      <c r="G77" s="77">
        <v>90264</v>
      </c>
      <c r="H77" s="71">
        <f>ROUND(F77/34,0)</f>
        <v>2912</v>
      </c>
      <c r="I77" s="69">
        <f t="shared" si="20"/>
        <v>997</v>
      </c>
      <c r="J77" s="99">
        <f t="shared" si="18"/>
        <v>3909</v>
      </c>
      <c r="K77" s="106">
        <f t="shared" si="19"/>
        <v>87352</v>
      </c>
    </row>
    <row r="78" spans="1:11" ht="15.75">
      <c r="A78" s="15">
        <v>9</v>
      </c>
      <c r="B78" s="14" t="s">
        <v>117</v>
      </c>
      <c r="C78" s="16" t="s">
        <v>118</v>
      </c>
      <c r="D78" s="17">
        <v>242</v>
      </c>
      <c r="E78" s="16" t="s">
        <v>38</v>
      </c>
      <c r="F78" s="70">
        <v>85000</v>
      </c>
      <c r="G78" s="77">
        <v>66112</v>
      </c>
      <c r="H78" s="71">
        <f t="shared" si="17"/>
        <v>2361</v>
      </c>
      <c r="I78" s="69">
        <f t="shared" si="20"/>
        <v>730</v>
      </c>
      <c r="J78" s="99">
        <f t="shared" si="18"/>
        <v>3091</v>
      </c>
      <c r="K78" s="106">
        <f t="shared" si="19"/>
        <v>63751</v>
      </c>
    </row>
    <row r="79" spans="1:11" ht="15.75">
      <c r="A79" s="15">
        <v>10</v>
      </c>
      <c r="B79" s="14" t="s">
        <v>117</v>
      </c>
      <c r="C79" s="16" t="s">
        <v>119</v>
      </c>
      <c r="D79" s="17">
        <v>243</v>
      </c>
      <c r="E79" s="16" t="s">
        <v>38</v>
      </c>
      <c r="F79" s="70">
        <v>100000</v>
      </c>
      <c r="G79" s="77">
        <v>77776</v>
      </c>
      <c r="H79" s="71">
        <f t="shared" si="17"/>
        <v>2778</v>
      </c>
      <c r="I79" s="69">
        <f t="shared" si="20"/>
        <v>859</v>
      </c>
      <c r="J79" s="99">
        <f t="shared" si="18"/>
        <v>3637</v>
      </c>
      <c r="K79" s="106">
        <f t="shared" si="19"/>
        <v>74998</v>
      </c>
    </row>
    <row r="80" spans="1:11" ht="15.75">
      <c r="A80" s="15">
        <v>11</v>
      </c>
      <c r="B80" s="14" t="s">
        <v>117</v>
      </c>
      <c r="C80" s="16" t="s">
        <v>186</v>
      </c>
      <c r="D80" s="17">
        <v>307</v>
      </c>
      <c r="E80" s="16" t="s">
        <v>38</v>
      </c>
      <c r="F80" s="70">
        <v>190000</v>
      </c>
      <c r="G80" s="77">
        <v>158332</v>
      </c>
      <c r="H80" s="71">
        <f t="shared" si="17"/>
        <v>5278</v>
      </c>
      <c r="I80" s="69">
        <f t="shared" si="20"/>
        <v>1748</v>
      </c>
      <c r="J80" s="99">
        <f t="shared" si="18"/>
        <v>7026</v>
      </c>
      <c r="K80" s="106">
        <f t="shared" si="19"/>
        <v>153054</v>
      </c>
    </row>
    <row r="81" spans="1:11" ht="15.75">
      <c r="A81" s="15">
        <v>12</v>
      </c>
      <c r="B81" s="14" t="s">
        <v>130</v>
      </c>
      <c r="C81" s="16" t="s">
        <v>131</v>
      </c>
      <c r="D81" s="17">
        <v>249</v>
      </c>
      <c r="E81" s="16" t="s">
        <v>38</v>
      </c>
      <c r="F81" s="70">
        <v>150000</v>
      </c>
      <c r="G81" s="70">
        <v>116664</v>
      </c>
      <c r="H81" s="71">
        <f t="shared" si="17"/>
        <v>4167</v>
      </c>
      <c r="I81" s="69">
        <f t="shared" si="20"/>
        <v>1288</v>
      </c>
      <c r="J81" s="99">
        <f t="shared" si="18"/>
        <v>5455</v>
      </c>
      <c r="K81" s="106">
        <f t="shared" si="19"/>
        <v>112497</v>
      </c>
    </row>
    <row r="82" spans="1:11" ht="15.75">
      <c r="A82" s="15">
        <v>13</v>
      </c>
      <c r="B82" s="14" t="s">
        <v>130</v>
      </c>
      <c r="C82" s="16" t="s">
        <v>197</v>
      </c>
      <c r="D82" s="17">
        <v>319</v>
      </c>
      <c r="E82" s="16" t="s">
        <v>38</v>
      </c>
      <c r="F82" s="70">
        <v>140000</v>
      </c>
      <c r="G82" s="70">
        <v>116666</v>
      </c>
      <c r="H82" s="71">
        <f t="shared" si="17"/>
        <v>3889</v>
      </c>
      <c r="I82" s="69">
        <f t="shared" si="20"/>
        <v>1288</v>
      </c>
      <c r="J82" s="99">
        <f t="shared" si="18"/>
        <v>5177</v>
      </c>
      <c r="K82" s="106">
        <f t="shared" si="19"/>
        <v>112777</v>
      </c>
    </row>
    <row r="83" spans="1:11" ht="16.5">
      <c r="A83" s="14"/>
      <c r="B83" s="13" t="s">
        <v>4</v>
      </c>
      <c r="C83" s="20"/>
      <c r="D83" s="20"/>
      <c r="E83" s="20"/>
      <c r="F83" s="72">
        <f t="shared" ref="F83:K83" si="21">SUM(F70:F82)</f>
        <v>1479000</v>
      </c>
      <c r="G83" s="72">
        <f t="shared" si="21"/>
        <v>1148871</v>
      </c>
      <c r="H83" s="72">
        <f t="shared" si="21"/>
        <v>41246</v>
      </c>
      <c r="I83" s="72">
        <f t="shared" si="21"/>
        <v>12685</v>
      </c>
      <c r="J83" s="100">
        <f t="shared" si="21"/>
        <v>53931</v>
      </c>
      <c r="K83" s="100">
        <f t="shared" si="21"/>
        <v>1107625</v>
      </c>
    </row>
    <row r="84" spans="1:11" ht="16.5">
      <c r="A84" s="34"/>
      <c r="B84" s="29"/>
      <c r="C84" s="30"/>
      <c r="D84" s="30"/>
      <c r="E84" s="30"/>
      <c r="F84" s="78"/>
      <c r="G84" s="79"/>
      <c r="H84" s="74"/>
      <c r="I84" s="80"/>
      <c r="J84" s="74"/>
      <c r="K84" s="55"/>
    </row>
    <row r="85" spans="1:11" ht="16.5">
      <c r="A85" s="34"/>
      <c r="B85" s="29"/>
      <c r="C85" s="30"/>
      <c r="D85" s="30"/>
      <c r="E85" s="30"/>
      <c r="F85" s="78"/>
      <c r="G85" s="79"/>
      <c r="H85" s="74"/>
      <c r="I85" s="80"/>
      <c r="J85" s="74"/>
      <c r="K85" s="55"/>
    </row>
    <row r="86" spans="1:11" ht="16.5">
      <c r="A86" s="34"/>
      <c r="B86" s="29" t="s">
        <v>16</v>
      </c>
      <c r="C86" s="30"/>
      <c r="D86" s="30"/>
      <c r="E86" s="30"/>
      <c r="F86" s="78"/>
      <c r="G86" s="79"/>
      <c r="H86" s="74"/>
      <c r="I86" s="80"/>
      <c r="J86" s="74"/>
      <c r="K86" s="55"/>
    </row>
    <row r="87" spans="1:11" ht="15.75">
      <c r="A87" s="14">
        <v>1</v>
      </c>
      <c r="B87" s="14" t="s">
        <v>17</v>
      </c>
      <c r="C87" s="16" t="s">
        <v>69</v>
      </c>
      <c r="D87" s="17">
        <v>142</v>
      </c>
      <c r="E87" s="16" t="s">
        <v>38</v>
      </c>
      <c r="F87" s="70">
        <v>140000</v>
      </c>
      <c r="G87" s="77">
        <v>93332</v>
      </c>
      <c r="H87" s="71">
        <f t="shared" ref="H87:H100" si="22">ROUND(F87/36,0)</f>
        <v>3889</v>
      </c>
      <c r="I87" s="69">
        <f>ROUND(G87*13%*31/365,0)</f>
        <v>1030</v>
      </c>
      <c r="J87" s="99">
        <f t="shared" ref="J87:J100" si="23">SUM(H87:I87)</f>
        <v>4919</v>
      </c>
      <c r="K87" s="106">
        <f t="shared" ref="K87:K100" si="24">G87-H87</f>
        <v>89443</v>
      </c>
    </row>
    <row r="88" spans="1:11" ht="15.75">
      <c r="A88" s="14">
        <v>2</v>
      </c>
      <c r="B88" s="14" t="s">
        <v>17</v>
      </c>
      <c r="C88" s="16" t="s">
        <v>174</v>
      </c>
      <c r="D88" s="17">
        <v>299</v>
      </c>
      <c r="E88" s="16" t="s">
        <v>38</v>
      </c>
      <c r="F88" s="70">
        <v>200000</v>
      </c>
      <c r="G88" s="77">
        <v>165716</v>
      </c>
      <c r="H88" s="71">
        <f>ROUND(F88/35,0)</f>
        <v>5714</v>
      </c>
      <c r="I88" s="69">
        <f t="shared" ref="I88:I100" si="25">ROUND(G88*13%*31/365,0)</f>
        <v>1830</v>
      </c>
      <c r="J88" s="99">
        <f t="shared" si="23"/>
        <v>7544</v>
      </c>
      <c r="K88" s="106">
        <f t="shared" si="24"/>
        <v>160002</v>
      </c>
    </row>
    <row r="89" spans="1:11" ht="15.75">
      <c r="A89" s="14">
        <v>3</v>
      </c>
      <c r="B89" s="14" t="s">
        <v>187</v>
      </c>
      <c r="C89" s="16" t="s">
        <v>188</v>
      </c>
      <c r="D89" s="17">
        <v>312</v>
      </c>
      <c r="E89" s="16" t="s">
        <v>38</v>
      </c>
      <c r="F89" s="70">
        <v>135000</v>
      </c>
      <c r="G89" s="77">
        <v>112500</v>
      </c>
      <c r="H89" s="71">
        <f>ROUND(F89/36,0)</f>
        <v>3750</v>
      </c>
      <c r="I89" s="69">
        <f t="shared" si="25"/>
        <v>1242</v>
      </c>
      <c r="J89" s="99">
        <f t="shared" si="23"/>
        <v>4992</v>
      </c>
      <c r="K89" s="106">
        <f t="shared" si="24"/>
        <v>108750</v>
      </c>
    </row>
    <row r="90" spans="1:11" ht="15.75">
      <c r="A90" s="14">
        <v>4</v>
      </c>
      <c r="B90" s="14" t="s">
        <v>187</v>
      </c>
      <c r="C90" s="16" t="s">
        <v>239</v>
      </c>
      <c r="D90" s="17">
        <v>360</v>
      </c>
      <c r="E90" s="16" t="s">
        <v>38</v>
      </c>
      <c r="F90" s="70">
        <v>125000</v>
      </c>
      <c r="G90" s="77">
        <v>118056</v>
      </c>
      <c r="H90" s="71">
        <f>ROUND(F90/36,0)</f>
        <v>3472</v>
      </c>
      <c r="I90" s="69">
        <f t="shared" si="25"/>
        <v>1303</v>
      </c>
      <c r="J90" s="99">
        <f t="shared" si="23"/>
        <v>4775</v>
      </c>
      <c r="K90" s="106">
        <f t="shared" si="24"/>
        <v>114584</v>
      </c>
    </row>
    <row r="91" spans="1:11" ht="15.75">
      <c r="A91" s="14">
        <v>5</v>
      </c>
      <c r="B91" s="14" t="s">
        <v>187</v>
      </c>
      <c r="C91" s="16" t="s">
        <v>212</v>
      </c>
      <c r="D91" s="17">
        <v>331</v>
      </c>
      <c r="E91" s="16" t="s">
        <v>38</v>
      </c>
      <c r="F91" s="70">
        <v>120000</v>
      </c>
      <c r="G91" s="77">
        <v>106668</v>
      </c>
      <c r="H91" s="71">
        <v>3333</v>
      </c>
      <c r="I91" s="69">
        <f t="shared" si="25"/>
        <v>1178</v>
      </c>
      <c r="J91" s="99">
        <f t="shared" si="23"/>
        <v>4511</v>
      </c>
      <c r="K91" s="106">
        <f t="shared" si="24"/>
        <v>103335</v>
      </c>
    </row>
    <row r="92" spans="1:11" ht="15.75">
      <c r="A92" s="14">
        <v>6</v>
      </c>
      <c r="B92" s="14" t="s">
        <v>62</v>
      </c>
      <c r="C92" s="16" t="s">
        <v>61</v>
      </c>
      <c r="D92" s="17">
        <v>188</v>
      </c>
      <c r="E92" s="16" t="s">
        <v>38</v>
      </c>
      <c r="F92" s="70">
        <v>100000</v>
      </c>
      <c r="G92" s="77">
        <v>72220</v>
      </c>
      <c r="H92" s="71">
        <f t="shared" si="22"/>
        <v>2778</v>
      </c>
      <c r="I92" s="69">
        <f t="shared" si="25"/>
        <v>797</v>
      </c>
      <c r="J92" s="99">
        <f t="shared" si="23"/>
        <v>3575</v>
      </c>
      <c r="K92" s="106">
        <f t="shared" si="24"/>
        <v>69442</v>
      </c>
    </row>
    <row r="93" spans="1:11" ht="15.75">
      <c r="A93" s="14">
        <v>7</v>
      </c>
      <c r="B93" s="14" t="s">
        <v>62</v>
      </c>
      <c r="C93" s="16" t="s">
        <v>63</v>
      </c>
      <c r="D93" s="17">
        <v>189</v>
      </c>
      <c r="E93" s="16" t="s">
        <v>38</v>
      </c>
      <c r="F93" s="70">
        <v>100000</v>
      </c>
      <c r="G93" s="77">
        <v>72220</v>
      </c>
      <c r="H93" s="71">
        <f t="shared" si="22"/>
        <v>2778</v>
      </c>
      <c r="I93" s="69">
        <f t="shared" si="25"/>
        <v>797</v>
      </c>
      <c r="J93" s="99">
        <f t="shared" si="23"/>
        <v>3575</v>
      </c>
      <c r="K93" s="106">
        <f t="shared" si="24"/>
        <v>69442</v>
      </c>
    </row>
    <row r="94" spans="1:11" ht="15.75">
      <c r="A94" s="14">
        <v>8</v>
      </c>
      <c r="B94" s="14" t="s">
        <v>62</v>
      </c>
      <c r="C94" s="16" t="s">
        <v>64</v>
      </c>
      <c r="D94" s="17">
        <v>193</v>
      </c>
      <c r="E94" s="16" t="s">
        <v>38</v>
      </c>
      <c r="F94" s="70">
        <v>40000</v>
      </c>
      <c r="G94" s="77">
        <v>28890</v>
      </c>
      <c r="H94" s="71">
        <f t="shared" si="22"/>
        <v>1111</v>
      </c>
      <c r="I94" s="69">
        <f t="shared" si="25"/>
        <v>319</v>
      </c>
      <c r="J94" s="99">
        <f t="shared" si="23"/>
        <v>1430</v>
      </c>
      <c r="K94" s="106">
        <f t="shared" si="24"/>
        <v>27779</v>
      </c>
    </row>
    <row r="95" spans="1:11" ht="15.75">
      <c r="A95" s="14">
        <v>9</v>
      </c>
      <c r="B95" s="14" t="s">
        <v>62</v>
      </c>
      <c r="C95" s="16" t="s">
        <v>206</v>
      </c>
      <c r="D95" s="17">
        <v>324</v>
      </c>
      <c r="E95" s="16" t="s">
        <v>38</v>
      </c>
      <c r="F95" s="70">
        <v>110000</v>
      </c>
      <c r="G95" s="77">
        <v>94720</v>
      </c>
      <c r="H95" s="71">
        <f t="shared" si="22"/>
        <v>3056</v>
      </c>
      <c r="I95" s="69">
        <f t="shared" si="25"/>
        <v>1046</v>
      </c>
      <c r="J95" s="99">
        <f t="shared" si="23"/>
        <v>4102</v>
      </c>
      <c r="K95" s="106">
        <f t="shared" si="24"/>
        <v>91664</v>
      </c>
    </row>
    <row r="96" spans="1:11" ht="15.75">
      <c r="A96" s="14">
        <v>10</v>
      </c>
      <c r="B96" s="14" t="s">
        <v>62</v>
      </c>
      <c r="C96" s="16" t="s">
        <v>65</v>
      </c>
      <c r="D96" s="17">
        <v>194</v>
      </c>
      <c r="E96" s="16" t="s">
        <v>38</v>
      </c>
      <c r="F96" s="70">
        <v>60000</v>
      </c>
      <c r="G96" s="77">
        <v>43330</v>
      </c>
      <c r="H96" s="71">
        <f t="shared" si="22"/>
        <v>1667</v>
      </c>
      <c r="I96" s="69">
        <f t="shared" si="25"/>
        <v>478</v>
      </c>
      <c r="J96" s="99">
        <f t="shared" si="23"/>
        <v>2145</v>
      </c>
      <c r="K96" s="106">
        <f t="shared" si="24"/>
        <v>41663</v>
      </c>
    </row>
    <row r="97" spans="1:11" ht="15.75">
      <c r="A97" s="14">
        <v>11</v>
      </c>
      <c r="B97" s="14" t="s">
        <v>66</v>
      </c>
      <c r="C97" s="16" t="s">
        <v>67</v>
      </c>
      <c r="D97" s="17">
        <v>195</v>
      </c>
      <c r="E97" s="16" t="s">
        <v>38</v>
      </c>
      <c r="F97" s="70">
        <v>100000</v>
      </c>
      <c r="G97" s="77">
        <v>60000</v>
      </c>
      <c r="H97" s="71">
        <f>ROUND(F97/25,0)</f>
        <v>4000</v>
      </c>
      <c r="I97" s="69">
        <f t="shared" si="25"/>
        <v>662</v>
      </c>
      <c r="J97" s="99">
        <f t="shared" si="23"/>
        <v>4662</v>
      </c>
      <c r="K97" s="106">
        <f t="shared" si="24"/>
        <v>56000</v>
      </c>
    </row>
    <row r="98" spans="1:11" ht="15.75">
      <c r="A98" s="14">
        <v>12</v>
      </c>
      <c r="B98" s="14" t="s">
        <v>66</v>
      </c>
      <c r="C98" s="16" t="s">
        <v>68</v>
      </c>
      <c r="D98" s="17">
        <v>196</v>
      </c>
      <c r="E98" s="16" t="s">
        <v>38</v>
      </c>
      <c r="F98" s="70">
        <v>45000</v>
      </c>
      <c r="G98" s="77">
        <v>32500</v>
      </c>
      <c r="H98" s="71">
        <f t="shared" si="22"/>
        <v>1250</v>
      </c>
      <c r="I98" s="69">
        <f t="shared" si="25"/>
        <v>359</v>
      </c>
      <c r="J98" s="99">
        <f t="shared" si="23"/>
        <v>1609</v>
      </c>
      <c r="K98" s="106">
        <f t="shared" si="24"/>
        <v>31250</v>
      </c>
    </row>
    <row r="99" spans="1:11" ht="15.75">
      <c r="A99" s="14">
        <v>13</v>
      </c>
      <c r="B99" s="14" t="s">
        <v>66</v>
      </c>
      <c r="C99" s="16" t="s">
        <v>189</v>
      </c>
      <c r="D99" s="17">
        <v>313</v>
      </c>
      <c r="E99" s="16" t="s">
        <v>38</v>
      </c>
      <c r="F99" s="70">
        <v>195000</v>
      </c>
      <c r="G99" s="77">
        <v>162498</v>
      </c>
      <c r="H99" s="71">
        <f t="shared" si="22"/>
        <v>5417</v>
      </c>
      <c r="I99" s="69">
        <f t="shared" si="25"/>
        <v>1794</v>
      </c>
      <c r="J99" s="99">
        <f t="shared" si="23"/>
        <v>7211</v>
      </c>
      <c r="K99" s="106">
        <f t="shared" si="24"/>
        <v>157081</v>
      </c>
    </row>
    <row r="100" spans="1:11" ht="15.75">
      <c r="A100" s="14">
        <v>14</v>
      </c>
      <c r="B100" s="14" t="s">
        <v>100</v>
      </c>
      <c r="C100" s="16" t="s">
        <v>101</v>
      </c>
      <c r="D100" s="17">
        <v>214</v>
      </c>
      <c r="E100" s="16" t="s">
        <v>38</v>
      </c>
      <c r="F100" s="70">
        <v>100000</v>
      </c>
      <c r="G100" s="77">
        <v>74998</v>
      </c>
      <c r="H100" s="71">
        <f t="shared" si="22"/>
        <v>2778</v>
      </c>
      <c r="I100" s="69">
        <f t="shared" si="25"/>
        <v>828</v>
      </c>
      <c r="J100" s="99">
        <f t="shared" si="23"/>
        <v>3606</v>
      </c>
      <c r="K100" s="106">
        <f t="shared" si="24"/>
        <v>72220</v>
      </c>
    </row>
    <row r="101" spans="1:11" ht="16.5">
      <c r="A101" s="27"/>
      <c r="B101" s="13" t="s">
        <v>4</v>
      </c>
      <c r="C101" s="20"/>
      <c r="D101" s="20"/>
      <c r="E101" s="20"/>
      <c r="F101" s="72">
        <f t="shared" ref="F101:K101" si="26">SUM(F87:F100)</f>
        <v>1570000</v>
      </c>
      <c r="G101" s="72">
        <f t="shared" si="26"/>
        <v>1237648</v>
      </c>
      <c r="H101" s="72">
        <f t="shared" si="26"/>
        <v>44993</v>
      </c>
      <c r="I101" s="72">
        <f t="shared" si="26"/>
        <v>13663</v>
      </c>
      <c r="J101" s="100">
        <f t="shared" si="26"/>
        <v>58656</v>
      </c>
      <c r="K101" s="100">
        <f t="shared" si="26"/>
        <v>1192655</v>
      </c>
    </row>
    <row r="102" spans="1:11" ht="16.5">
      <c r="A102" s="37"/>
      <c r="B102" s="29"/>
      <c r="C102" s="30"/>
      <c r="D102" s="30"/>
      <c r="E102" s="30"/>
      <c r="F102" s="78"/>
      <c r="G102" s="79"/>
      <c r="H102" s="74"/>
      <c r="I102" s="80"/>
      <c r="J102" s="74"/>
      <c r="K102" s="55"/>
    </row>
    <row r="103" spans="1:11" ht="16.5">
      <c r="A103" s="37"/>
      <c r="B103" s="29"/>
      <c r="C103" s="30"/>
      <c r="D103" s="30"/>
      <c r="E103" s="30"/>
      <c r="F103" s="78"/>
      <c r="G103" s="79"/>
      <c r="H103" s="74"/>
      <c r="I103" s="80"/>
      <c r="J103" s="74"/>
      <c r="K103" s="55"/>
    </row>
    <row r="104" spans="1:11" ht="16.5">
      <c r="A104" s="37"/>
      <c r="B104" s="29" t="s">
        <v>18</v>
      </c>
      <c r="C104" s="30"/>
      <c r="D104" s="30"/>
      <c r="E104" s="30"/>
      <c r="F104" s="78"/>
      <c r="G104" s="79"/>
      <c r="H104" s="76"/>
      <c r="I104" s="80"/>
      <c r="J104" s="76"/>
      <c r="K104" s="55"/>
    </row>
    <row r="105" spans="1:11" ht="15.75">
      <c r="A105" s="27">
        <v>1</v>
      </c>
      <c r="B105" s="14" t="s">
        <v>19</v>
      </c>
      <c r="C105" s="16" t="s">
        <v>60</v>
      </c>
      <c r="D105" s="17">
        <v>153</v>
      </c>
      <c r="E105" s="16" t="s">
        <v>38</v>
      </c>
      <c r="F105" s="77">
        <v>55000</v>
      </c>
      <c r="G105" s="77">
        <v>22000</v>
      </c>
      <c r="H105" s="71">
        <f>ROUND(F105/20,0)</f>
        <v>2750</v>
      </c>
      <c r="I105" s="69">
        <f>ROUND(G105*13%*31/365,0)</f>
        <v>243</v>
      </c>
      <c r="J105" s="99">
        <f t="shared" ref="J105:J112" si="27">SUM(H105:I105)</f>
        <v>2993</v>
      </c>
      <c r="K105" s="106">
        <f t="shared" ref="K105:K112" si="28">G105-H105</f>
        <v>19250</v>
      </c>
    </row>
    <row r="106" spans="1:11" ht="15.75">
      <c r="A106" s="27">
        <v>2</v>
      </c>
      <c r="B106" s="14" t="s">
        <v>19</v>
      </c>
      <c r="C106" s="16" t="s">
        <v>54</v>
      </c>
      <c r="D106" s="17">
        <v>154</v>
      </c>
      <c r="E106" s="16" t="s">
        <v>38</v>
      </c>
      <c r="F106" s="77">
        <v>85000</v>
      </c>
      <c r="G106" s="77">
        <v>38632</v>
      </c>
      <c r="H106" s="71">
        <f>ROUND(F106/22,0)</f>
        <v>3864</v>
      </c>
      <c r="I106" s="69">
        <f t="shared" ref="I106:I112" si="29">ROUND(G106*13%*31/365,0)</f>
        <v>427</v>
      </c>
      <c r="J106" s="99">
        <f t="shared" si="27"/>
        <v>4291</v>
      </c>
      <c r="K106" s="106">
        <f t="shared" si="28"/>
        <v>34768</v>
      </c>
    </row>
    <row r="107" spans="1:11" ht="15.75">
      <c r="A107" s="27">
        <v>3</v>
      </c>
      <c r="B107" s="14" t="s">
        <v>18</v>
      </c>
      <c r="C107" s="16" t="s">
        <v>192</v>
      </c>
      <c r="D107" s="17">
        <v>315</v>
      </c>
      <c r="E107" s="16" t="s">
        <v>38</v>
      </c>
      <c r="F107" s="77">
        <v>100000</v>
      </c>
      <c r="G107" s="77">
        <v>83332</v>
      </c>
      <c r="H107" s="71">
        <f>ROUND(F107/36,0)</f>
        <v>2778</v>
      </c>
      <c r="I107" s="69">
        <f t="shared" si="29"/>
        <v>920</v>
      </c>
      <c r="J107" s="99">
        <f t="shared" si="27"/>
        <v>3698</v>
      </c>
      <c r="K107" s="106">
        <f t="shared" si="28"/>
        <v>80554</v>
      </c>
    </row>
    <row r="108" spans="1:11" ht="15.75">
      <c r="A108" s="27">
        <v>4</v>
      </c>
      <c r="B108" s="14" t="s">
        <v>18</v>
      </c>
      <c r="C108" s="16" t="s">
        <v>193</v>
      </c>
      <c r="D108" s="17">
        <v>316</v>
      </c>
      <c r="E108" s="16" t="s">
        <v>38</v>
      </c>
      <c r="F108" s="77">
        <v>65000</v>
      </c>
      <c r="G108" s="77">
        <v>54164</v>
      </c>
      <c r="H108" s="71">
        <f>ROUND(F108/36,0)</f>
        <v>1806</v>
      </c>
      <c r="I108" s="69">
        <f t="shared" si="29"/>
        <v>598</v>
      </c>
      <c r="J108" s="99">
        <f t="shared" si="27"/>
        <v>2404</v>
      </c>
      <c r="K108" s="106">
        <f t="shared" si="28"/>
        <v>52358</v>
      </c>
    </row>
    <row r="109" spans="1:11" ht="15.75">
      <c r="A109" s="27">
        <v>5</v>
      </c>
      <c r="B109" s="14" t="s">
        <v>222</v>
      </c>
      <c r="C109" s="16" t="s">
        <v>223</v>
      </c>
      <c r="D109" s="17">
        <v>350</v>
      </c>
      <c r="E109" s="16" t="s">
        <v>38</v>
      </c>
      <c r="F109" s="77">
        <v>90000</v>
      </c>
      <c r="G109" s="77">
        <v>82500</v>
      </c>
      <c r="H109" s="71">
        <f>ROUND(F109/36,0)</f>
        <v>2500</v>
      </c>
      <c r="I109" s="69">
        <f t="shared" si="29"/>
        <v>911</v>
      </c>
      <c r="J109" s="99">
        <f t="shared" si="27"/>
        <v>3411</v>
      </c>
      <c r="K109" s="106">
        <f t="shared" si="28"/>
        <v>80000</v>
      </c>
    </row>
    <row r="110" spans="1:11" ht="15.75">
      <c r="A110" s="27">
        <v>6</v>
      </c>
      <c r="B110" s="14" t="s">
        <v>71</v>
      </c>
      <c r="C110" s="16" t="s">
        <v>196</v>
      </c>
      <c r="D110" s="17">
        <v>318</v>
      </c>
      <c r="E110" s="16" t="s">
        <v>38</v>
      </c>
      <c r="F110" s="77">
        <v>40000</v>
      </c>
      <c r="G110" s="77">
        <v>30772</v>
      </c>
      <c r="H110" s="71">
        <f>ROUND(F110/26,0)</f>
        <v>1538</v>
      </c>
      <c r="I110" s="69">
        <f t="shared" si="29"/>
        <v>340</v>
      </c>
      <c r="J110" s="99">
        <f t="shared" si="27"/>
        <v>1878</v>
      </c>
      <c r="K110" s="106">
        <f t="shared" si="28"/>
        <v>29234</v>
      </c>
    </row>
    <row r="111" spans="1:11" ht="15.75">
      <c r="A111" s="27">
        <v>7</v>
      </c>
      <c r="B111" s="14" t="s">
        <v>71</v>
      </c>
      <c r="C111" s="16" t="s">
        <v>72</v>
      </c>
      <c r="D111" s="17">
        <v>197</v>
      </c>
      <c r="E111" s="16" t="s">
        <v>38</v>
      </c>
      <c r="F111" s="77">
        <v>90000</v>
      </c>
      <c r="G111" s="77">
        <v>24393</v>
      </c>
      <c r="H111" s="71">
        <v>976</v>
      </c>
      <c r="I111" s="69">
        <f t="shared" si="29"/>
        <v>269</v>
      </c>
      <c r="J111" s="99">
        <f t="shared" si="27"/>
        <v>1245</v>
      </c>
      <c r="K111" s="106">
        <f t="shared" si="28"/>
        <v>23417</v>
      </c>
    </row>
    <row r="112" spans="1:11" ht="15.75">
      <c r="A112" s="27">
        <v>8</v>
      </c>
      <c r="B112" s="14" t="s">
        <v>71</v>
      </c>
      <c r="C112" s="16" t="s">
        <v>172</v>
      </c>
      <c r="D112" s="17">
        <v>297</v>
      </c>
      <c r="E112" s="16" t="s">
        <v>38</v>
      </c>
      <c r="F112" s="77">
        <v>90000</v>
      </c>
      <c r="G112" s="77">
        <v>69228</v>
      </c>
      <c r="H112" s="71">
        <f>ROUND(F112/26,0)</f>
        <v>3462</v>
      </c>
      <c r="I112" s="69">
        <f t="shared" si="29"/>
        <v>764</v>
      </c>
      <c r="J112" s="99">
        <f t="shared" si="27"/>
        <v>4226</v>
      </c>
      <c r="K112" s="106">
        <f t="shared" si="28"/>
        <v>65766</v>
      </c>
    </row>
    <row r="113" spans="1:11" ht="16.5">
      <c r="A113" s="14"/>
      <c r="B113" s="13" t="s">
        <v>4</v>
      </c>
      <c r="C113" s="20"/>
      <c r="D113" s="20"/>
      <c r="E113" s="20"/>
      <c r="F113" s="72">
        <f t="shared" ref="F113:K113" si="30">SUM(F105:F112)</f>
        <v>615000</v>
      </c>
      <c r="G113" s="72">
        <f t="shared" si="30"/>
        <v>405021</v>
      </c>
      <c r="H113" s="72">
        <f t="shared" si="30"/>
        <v>19674</v>
      </c>
      <c r="I113" s="72">
        <f t="shared" si="30"/>
        <v>4472</v>
      </c>
      <c r="J113" s="100">
        <f t="shared" si="30"/>
        <v>24146</v>
      </c>
      <c r="K113" s="100">
        <f t="shared" si="30"/>
        <v>385347</v>
      </c>
    </row>
    <row r="114" spans="1:11" ht="16.5">
      <c r="A114" s="34"/>
      <c r="B114" s="29"/>
      <c r="C114" s="30"/>
      <c r="D114" s="30"/>
      <c r="E114" s="30"/>
      <c r="F114" s="78"/>
      <c r="G114" s="79"/>
      <c r="H114" s="74"/>
      <c r="I114" s="80"/>
      <c r="J114" s="74"/>
      <c r="K114" s="55"/>
    </row>
    <row r="115" spans="1:11" ht="16.5">
      <c r="A115" s="34"/>
      <c r="B115" s="29"/>
      <c r="C115" s="30"/>
      <c r="D115" s="30"/>
      <c r="E115" s="30"/>
      <c r="F115" s="78"/>
      <c r="G115" s="79"/>
      <c r="H115" s="74"/>
      <c r="I115" s="80"/>
      <c r="J115" s="74"/>
      <c r="K115" s="55"/>
    </row>
    <row r="116" spans="1:11" ht="16.5">
      <c r="A116" s="34"/>
      <c r="B116" s="29" t="s">
        <v>79</v>
      </c>
      <c r="C116" s="30"/>
      <c r="D116" s="48"/>
      <c r="E116" s="30"/>
      <c r="F116" s="86"/>
      <c r="G116" s="79"/>
      <c r="H116" s="74"/>
      <c r="I116" s="80"/>
      <c r="J116" s="74"/>
      <c r="K116" s="55"/>
    </row>
    <row r="117" spans="1:11" ht="15.75">
      <c r="A117" s="14">
        <v>1</v>
      </c>
      <c r="B117" s="14" t="s">
        <v>79</v>
      </c>
      <c r="C117" s="16" t="s">
        <v>80</v>
      </c>
      <c r="D117" s="52">
        <v>191</v>
      </c>
      <c r="E117" s="16" t="s">
        <v>78</v>
      </c>
      <c r="F117" s="85">
        <v>100000</v>
      </c>
      <c r="G117" s="77">
        <v>70590</v>
      </c>
      <c r="H117" s="71">
        <f>ROUND(F117/34,0)</f>
        <v>2941</v>
      </c>
      <c r="I117" s="69">
        <f>ROUND(G117*13%*31/365,0)</f>
        <v>779</v>
      </c>
      <c r="J117" s="99">
        <f t="shared" ref="J117:J127" si="31">SUM(H117:I117)</f>
        <v>3720</v>
      </c>
      <c r="K117" s="106">
        <f t="shared" ref="K117:K127" si="32">G117-H117</f>
        <v>67649</v>
      </c>
    </row>
    <row r="118" spans="1:11" ht="15.75">
      <c r="A118" s="14">
        <v>2</v>
      </c>
      <c r="B118" s="14" t="s">
        <v>79</v>
      </c>
      <c r="C118" s="16" t="s">
        <v>240</v>
      </c>
      <c r="D118" s="52">
        <v>361</v>
      </c>
      <c r="E118" s="16" t="s">
        <v>78</v>
      </c>
      <c r="F118" s="85">
        <v>100000</v>
      </c>
      <c r="G118" s="77">
        <v>94118</v>
      </c>
      <c r="H118" s="71">
        <f>ROUND(F118/34,0)</f>
        <v>2941</v>
      </c>
      <c r="I118" s="69">
        <f t="shared" ref="I118:I127" si="33">ROUND(G118*13%*31/365,0)</f>
        <v>1039</v>
      </c>
      <c r="J118" s="99">
        <f t="shared" si="31"/>
        <v>3980</v>
      </c>
      <c r="K118" s="106">
        <f t="shared" si="32"/>
        <v>91177</v>
      </c>
    </row>
    <row r="119" spans="1:11" ht="15.75">
      <c r="A119" s="14">
        <v>3</v>
      </c>
      <c r="B119" s="14" t="s">
        <v>79</v>
      </c>
      <c r="C119" s="16" t="s">
        <v>104</v>
      </c>
      <c r="D119" s="52">
        <v>216</v>
      </c>
      <c r="E119" s="16" t="s">
        <v>78</v>
      </c>
      <c r="F119" s="85">
        <v>75000</v>
      </c>
      <c r="G119" s="77">
        <v>56253</v>
      </c>
      <c r="H119" s="71">
        <f>ROUND(F119/36,0)</f>
        <v>2083</v>
      </c>
      <c r="I119" s="69">
        <f t="shared" si="33"/>
        <v>621</v>
      </c>
      <c r="J119" s="99">
        <f t="shared" si="31"/>
        <v>2704</v>
      </c>
      <c r="K119" s="106">
        <f t="shared" si="32"/>
        <v>54170</v>
      </c>
    </row>
    <row r="120" spans="1:11" ht="15.75">
      <c r="A120" s="14">
        <v>4</v>
      </c>
      <c r="B120" s="14" t="s">
        <v>79</v>
      </c>
      <c r="C120" s="16" t="s">
        <v>124</v>
      </c>
      <c r="D120" s="52">
        <v>246</v>
      </c>
      <c r="E120" s="16" t="s">
        <v>78</v>
      </c>
      <c r="F120" s="85">
        <v>75000</v>
      </c>
      <c r="G120" s="77">
        <v>58336</v>
      </c>
      <c r="H120" s="71">
        <f>ROUND(F120/36,0)</f>
        <v>2083</v>
      </c>
      <c r="I120" s="69">
        <f t="shared" si="33"/>
        <v>644</v>
      </c>
      <c r="J120" s="99">
        <f t="shared" si="31"/>
        <v>2727</v>
      </c>
      <c r="K120" s="106">
        <f t="shared" si="32"/>
        <v>56253</v>
      </c>
    </row>
    <row r="121" spans="1:11" ht="15.75">
      <c r="A121" s="14">
        <v>5</v>
      </c>
      <c r="B121" s="14" t="s">
        <v>79</v>
      </c>
      <c r="C121" s="16" t="s">
        <v>135</v>
      </c>
      <c r="D121" s="52">
        <v>202</v>
      </c>
      <c r="E121" s="16" t="s">
        <v>78</v>
      </c>
      <c r="F121" s="85">
        <v>50000</v>
      </c>
      <c r="G121" s="70">
        <v>27500</v>
      </c>
      <c r="H121" s="71">
        <f>ROUND(F121/20,0)</f>
        <v>2500</v>
      </c>
      <c r="I121" s="69">
        <f>ROUND(G121*13%*31/365,0)</f>
        <v>304</v>
      </c>
      <c r="J121" s="102">
        <f t="shared" si="31"/>
        <v>2804</v>
      </c>
      <c r="K121" s="106">
        <f t="shared" si="32"/>
        <v>25000</v>
      </c>
    </row>
    <row r="122" spans="1:11" ht="15.75">
      <c r="A122" s="14">
        <v>6</v>
      </c>
      <c r="B122" s="14" t="s">
        <v>103</v>
      </c>
      <c r="C122" s="16" t="s">
        <v>107</v>
      </c>
      <c r="D122" s="52">
        <v>217</v>
      </c>
      <c r="E122" s="16" t="s">
        <v>78</v>
      </c>
      <c r="F122" s="85">
        <v>100000</v>
      </c>
      <c r="G122" s="77">
        <v>71459</v>
      </c>
      <c r="H122" s="71">
        <f>ROUND(F122/36,0)</f>
        <v>2778</v>
      </c>
      <c r="I122" s="69">
        <f t="shared" si="33"/>
        <v>789</v>
      </c>
      <c r="J122" s="99">
        <f t="shared" si="31"/>
        <v>3567</v>
      </c>
      <c r="K122" s="106">
        <f t="shared" si="32"/>
        <v>68681</v>
      </c>
    </row>
    <row r="123" spans="1:11" ht="15.75">
      <c r="A123" s="14">
        <v>7</v>
      </c>
      <c r="B123" s="14" t="s">
        <v>103</v>
      </c>
      <c r="C123" s="16" t="s">
        <v>105</v>
      </c>
      <c r="D123" s="52">
        <v>218</v>
      </c>
      <c r="E123" s="16" t="s">
        <v>78</v>
      </c>
      <c r="F123" s="85">
        <v>100000</v>
      </c>
      <c r="G123" s="77">
        <v>71459</v>
      </c>
      <c r="H123" s="71">
        <f t="shared" ref="H123:H127" si="34">ROUND(F123/36,0)</f>
        <v>2778</v>
      </c>
      <c r="I123" s="69">
        <f t="shared" si="33"/>
        <v>789</v>
      </c>
      <c r="J123" s="99">
        <f t="shared" si="31"/>
        <v>3567</v>
      </c>
      <c r="K123" s="106">
        <f t="shared" si="32"/>
        <v>68681</v>
      </c>
    </row>
    <row r="124" spans="1:11" ht="15.75">
      <c r="A124" s="14">
        <v>8</v>
      </c>
      <c r="B124" s="14" t="s">
        <v>224</v>
      </c>
      <c r="C124" s="16" t="s">
        <v>225</v>
      </c>
      <c r="D124" s="52">
        <v>351</v>
      </c>
      <c r="E124" s="16" t="s">
        <v>78</v>
      </c>
      <c r="F124" s="85">
        <v>140000</v>
      </c>
      <c r="G124" s="77">
        <v>128333</v>
      </c>
      <c r="H124" s="71">
        <f t="shared" si="34"/>
        <v>3889</v>
      </c>
      <c r="I124" s="69">
        <f t="shared" si="33"/>
        <v>1417</v>
      </c>
      <c r="J124" s="99">
        <f t="shared" si="31"/>
        <v>5306</v>
      </c>
      <c r="K124" s="106">
        <f t="shared" si="32"/>
        <v>124444</v>
      </c>
    </row>
    <row r="125" spans="1:11" ht="15.75">
      <c r="A125" s="14">
        <v>9</v>
      </c>
      <c r="B125" s="14" t="s">
        <v>146</v>
      </c>
      <c r="C125" s="16" t="s">
        <v>147</v>
      </c>
      <c r="D125" s="52">
        <v>261</v>
      </c>
      <c r="E125" s="16" t="s">
        <v>78</v>
      </c>
      <c r="F125" s="85">
        <v>135000</v>
      </c>
      <c r="G125" s="77">
        <v>108750</v>
      </c>
      <c r="H125" s="71">
        <f t="shared" si="34"/>
        <v>3750</v>
      </c>
      <c r="I125" s="69">
        <f t="shared" si="33"/>
        <v>1201</v>
      </c>
      <c r="J125" s="99">
        <f t="shared" si="31"/>
        <v>4951</v>
      </c>
      <c r="K125" s="106">
        <f t="shared" si="32"/>
        <v>105000</v>
      </c>
    </row>
    <row r="126" spans="1:11" ht="15.75">
      <c r="A126" s="14">
        <v>10</v>
      </c>
      <c r="B126" s="14" t="s">
        <v>132</v>
      </c>
      <c r="C126" s="16" t="s">
        <v>133</v>
      </c>
      <c r="D126" s="52">
        <v>250</v>
      </c>
      <c r="E126" s="16" t="s">
        <v>78</v>
      </c>
      <c r="F126" s="85">
        <v>125000</v>
      </c>
      <c r="G126" s="77">
        <v>97224</v>
      </c>
      <c r="H126" s="71">
        <f t="shared" si="34"/>
        <v>3472</v>
      </c>
      <c r="I126" s="69">
        <f t="shared" si="33"/>
        <v>1073</v>
      </c>
      <c r="J126" s="99">
        <f t="shared" si="31"/>
        <v>4545</v>
      </c>
      <c r="K126" s="106">
        <f t="shared" si="32"/>
        <v>93752</v>
      </c>
    </row>
    <row r="127" spans="1:11" ht="15.75">
      <c r="A127" s="14">
        <v>11</v>
      </c>
      <c r="B127" s="14" t="s">
        <v>132</v>
      </c>
      <c r="C127" s="16" t="s">
        <v>139</v>
      </c>
      <c r="D127" s="52">
        <v>254</v>
      </c>
      <c r="E127" s="16" t="s">
        <v>78</v>
      </c>
      <c r="F127" s="85">
        <v>140000</v>
      </c>
      <c r="G127" s="77">
        <v>108888</v>
      </c>
      <c r="H127" s="71">
        <f t="shared" si="34"/>
        <v>3889</v>
      </c>
      <c r="I127" s="69">
        <f t="shared" si="33"/>
        <v>1202</v>
      </c>
      <c r="J127" s="99">
        <f t="shared" si="31"/>
        <v>5091</v>
      </c>
      <c r="K127" s="106">
        <f t="shared" si="32"/>
        <v>104999</v>
      </c>
    </row>
    <row r="128" spans="1:11" ht="16.5">
      <c r="A128" s="14"/>
      <c r="B128" s="13" t="s">
        <v>4</v>
      </c>
      <c r="C128" s="20"/>
      <c r="D128" s="46"/>
      <c r="E128" s="20"/>
      <c r="F128" s="72">
        <f t="shared" ref="F128:K128" si="35">SUM(F117:F127)</f>
        <v>1140000</v>
      </c>
      <c r="G128" s="72">
        <f t="shared" si="35"/>
        <v>892910</v>
      </c>
      <c r="H128" s="72">
        <f t="shared" si="35"/>
        <v>33104</v>
      </c>
      <c r="I128" s="72">
        <f t="shared" si="35"/>
        <v>9858</v>
      </c>
      <c r="J128" s="100">
        <f t="shared" si="35"/>
        <v>42962</v>
      </c>
      <c r="K128" s="100">
        <f t="shared" si="35"/>
        <v>859806</v>
      </c>
    </row>
    <row r="129" spans="1:11" ht="16.5">
      <c r="A129" s="34"/>
      <c r="B129" s="29"/>
      <c r="C129" s="30"/>
      <c r="D129" s="48"/>
      <c r="E129" s="30"/>
      <c r="F129" s="74"/>
      <c r="G129" s="74"/>
      <c r="H129" s="74"/>
      <c r="I129" s="74"/>
      <c r="J129" s="74"/>
      <c r="K129" s="55"/>
    </row>
    <row r="130" spans="1:11" ht="16.5">
      <c r="A130" s="34"/>
      <c r="B130" s="29"/>
      <c r="C130" s="30"/>
      <c r="D130" s="48"/>
      <c r="E130" s="30"/>
      <c r="F130" s="74"/>
      <c r="G130" s="74"/>
      <c r="H130" s="74"/>
      <c r="I130" s="74"/>
      <c r="J130" s="74"/>
      <c r="K130" s="55"/>
    </row>
    <row r="131" spans="1:11" ht="16.5">
      <c r="A131" s="34"/>
      <c r="B131" s="29"/>
      <c r="C131" s="30"/>
      <c r="D131" s="48"/>
      <c r="E131" s="30"/>
      <c r="F131" s="74"/>
      <c r="G131" s="74"/>
      <c r="H131" s="74"/>
      <c r="I131" s="74"/>
      <c r="J131" s="74"/>
      <c r="K131" s="55"/>
    </row>
    <row r="132" spans="1:11" ht="16.5">
      <c r="A132" s="34"/>
      <c r="B132" s="29"/>
      <c r="C132" s="30"/>
      <c r="D132" s="48"/>
      <c r="E132" s="30"/>
      <c r="F132" s="74"/>
      <c r="G132" s="74"/>
      <c r="H132" s="74"/>
      <c r="I132" s="74"/>
      <c r="J132" s="74"/>
      <c r="K132" s="55"/>
    </row>
    <row r="133" spans="1:11" ht="16.5">
      <c r="A133" s="34"/>
      <c r="B133" s="29" t="s">
        <v>75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1" ht="15.75">
      <c r="A134" s="14">
        <v>1</v>
      </c>
      <c r="B134" s="14" t="s">
        <v>76</v>
      </c>
      <c r="C134" s="16" t="s">
        <v>77</v>
      </c>
      <c r="D134" s="52">
        <v>190</v>
      </c>
      <c r="E134" s="16" t="s">
        <v>78</v>
      </c>
      <c r="F134" s="85">
        <v>90000</v>
      </c>
      <c r="G134" s="77">
        <v>65000</v>
      </c>
      <c r="H134" s="71">
        <f>ROUND(F134/36,0)</f>
        <v>2500</v>
      </c>
      <c r="I134" s="69">
        <f t="shared" ref="I134:I135" si="36">ROUND(G134*13%*31/365,0)</f>
        <v>718</v>
      </c>
      <c r="J134" s="99">
        <f>SUM(H134:I134)</f>
        <v>3218</v>
      </c>
      <c r="K134" s="106">
        <f t="shared" ref="K134:K135" si="37">G134-H134</f>
        <v>62500</v>
      </c>
    </row>
    <row r="135" spans="1:11" ht="15.75">
      <c r="A135" s="14">
        <v>2</v>
      </c>
      <c r="B135" s="14" t="s">
        <v>76</v>
      </c>
      <c r="C135" s="16" t="s">
        <v>102</v>
      </c>
      <c r="D135" s="52">
        <v>215</v>
      </c>
      <c r="E135" s="16" t="s">
        <v>78</v>
      </c>
      <c r="F135" s="85">
        <v>75000</v>
      </c>
      <c r="G135" s="77">
        <v>56253</v>
      </c>
      <c r="H135" s="71">
        <f>ROUND(F135/36,0)</f>
        <v>2083</v>
      </c>
      <c r="I135" s="69">
        <f t="shared" si="36"/>
        <v>621</v>
      </c>
      <c r="J135" s="99">
        <f>SUM(H135:I135)</f>
        <v>2704</v>
      </c>
      <c r="K135" s="106">
        <f t="shared" si="37"/>
        <v>54170</v>
      </c>
    </row>
    <row r="136" spans="1:11" ht="16.5">
      <c r="A136" s="14"/>
      <c r="B136" s="13" t="s">
        <v>4</v>
      </c>
      <c r="C136" s="20"/>
      <c r="D136" s="46"/>
      <c r="E136" s="20"/>
      <c r="F136" s="72">
        <f t="shared" ref="F136:K136" si="38">SUM(F134:F135)</f>
        <v>165000</v>
      </c>
      <c r="G136" s="72">
        <f t="shared" si="38"/>
        <v>121253</v>
      </c>
      <c r="H136" s="72">
        <f t="shared" si="38"/>
        <v>4583</v>
      </c>
      <c r="I136" s="72">
        <f t="shared" si="38"/>
        <v>1339</v>
      </c>
      <c r="J136" s="100">
        <f t="shared" si="38"/>
        <v>5922</v>
      </c>
      <c r="K136" s="100">
        <f t="shared" si="38"/>
        <v>116670</v>
      </c>
    </row>
    <row r="137" spans="1:11" ht="16.5">
      <c r="A137" s="34"/>
      <c r="B137" s="29"/>
      <c r="C137" s="30"/>
      <c r="D137" s="48"/>
      <c r="E137" s="30"/>
      <c r="F137" s="74"/>
      <c r="G137" s="74"/>
      <c r="H137" s="74"/>
      <c r="I137" s="74"/>
      <c r="J137" s="74"/>
      <c r="K137" s="55"/>
    </row>
    <row r="138" spans="1:11" ht="16.5">
      <c r="A138" s="34"/>
      <c r="B138" s="29"/>
      <c r="C138" s="30"/>
      <c r="D138" s="48"/>
      <c r="E138" s="30"/>
      <c r="F138" s="74"/>
      <c r="G138" s="74"/>
      <c r="H138" s="74"/>
      <c r="I138" s="74"/>
      <c r="J138" s="74"/>
      <c r="K138" s="55"/>
    </row>
    <row r="139" spans="1:11" ht="16.5">
      <c r="A139" s="34"/>
      <c r="B139" s="29"/>
      <c r="C139" s="30"/>
      <c r="D139" s="48"/>
      <c r="E139" s="30"/>
      <c r="F139" s="86"/>
      <c r="G139" s="79"/>
      <c r="H139" s="74"/>
      <c r="I139" s="80"/>
      <c r="J139" s="74"/>
      <c r="K139" s="55"/>
    </row>
    <row r="140" spans="1:11" ht="16.5">
      <c r="A140" s="34"/>
      <c r="B140" s="29" t="s">
        <v>81</v>
      </c>
      <c r="C140" s="30"/>
      <c r="D140" s="48"/>
      <c r="E140" s="30"/>
      <c r="F140" s="86"/>
      <c r="G140" s="79"/>
      <c r="H140" s="74"/>
      <c r="I140" s="80"/>
      <c r="J140" s="74"/>
      <c r="K140" s="55"/>
    </row>
    <row r="141" spans="1:11" ht="15.75">
      <c r="A141" s="14">
        <v>1</v>
      </c>
      <c r="B141" s="14" t="s">
        <v>81</v>
      </c>
      <c r="C141" s="16" t="s">
        <v>82</v>
      </c>
      <c r="D141" s="52">
        <v>192</v>
      </c>
      <c r="E141" s="16" t="s">
        <v>78</v>
      </c>
      <c r="F141" s="85">
        <v>200000</v>
      </c>
      <c r="G141" s="77">
        <v>144440</v>
      </c>
      <c r="H141" s="71">
        <f t="shared" ref="H141" si="39">ROUND(F141/36,0)</f>
        <v>5556</v>
      </c>
      <c r="I141" s="69">
        <f t="shared" ref="I141" si="40">ROUND(G141*13%*31/365,0)</f>
        <v>1595</v>
      </c>
      <c r="J141" s="99">
        <f>SUM(H141:I141)</f>
        <v>7151</v>
      </c>
      <c r="K141" s="106">
        <f>G141-H141</f>
        <v>138884</v>
      </c>
    </row>
    <row r="142" spans="1:11" ht="16.5">
      <c r="A142" s="14"/>
      <c r="B142" s="13" t="s">
        <v>4</v>
      </c>
      <c r="C142" s="20"/>
      <c r="D142" s="46"/>
      <c r="E142" s="20"/>
      <c r="F142" s="72">
        <f t="shared" ref="F142:K142" si="41">SUM(F141)</f>
        <v>200000</v>
      </c>
      <c r="G142" s="72">
        <f t="shared" si="41"/>
        <v>144440</v>
      </c>
      <c r="H142" s="72">
        <f t="shared" si="41"/>
        <v>5556</v>
      </c>
      <c r="I142" s="72">
        <f t="shared" si="41"/>
        <v>1595</v>
      </c>
      <c r="J142" s="100">
        <f t="shared" si="41"/>
        <v>7151</v>
      </c>
      <c r="K142" s="100">
        <f t="shared" si="41"/>
        <v>138884</v>
      </c>
    </row>
    <row r="143" spans="1:11" ht="16.5">
      <c r="A143" s="34"/>
      <c r="B143" s="29"/>
      <c r="C143" s="30"/>
      <c r="D143" s="48"/>
      <c r="E143" s="30"/>
      <c r="F143" s="74"/>
      <c r="G143" s="74"/>
      <c r="H143" s="74"/>
      <c r="I143" s="74"/>
      <c r="J143" s="74"/>
      <c r="K143" s="55"/>
    </row>
    <row r="144" spans="1:11" ht="16.5">
      <c r="A144" s="34"/>
      <c r="B144" s="29"/>
      <c r="C144" s="30"/>
      <c r="D144" s="48"/>
      <c r="E144" s="30"/>
      <c r="F144" s="86"/>
      <c r="G144" s="79"/>
      <c r="H144" s="74"/>
      <c r="I144" s="80"/>
      <c r="J144" s="74"/>
      <c r="K144" s="55"/>
    </row>
    <row r="145" spans="1:11" ht="18" customHeight="1">
      <c r="A145" s="34"/>
      <c r="B145" s="29" t="s">
        <v>83</v>
      </c>
      <c r="C145" s="30"/>
      <c r="D145" s="48"/>
      <c r="E145" s="30"/>
      <c r="F145" s="86"/>
      <c r="G145" s="79"/>
      <c r="H145" s="74"/>
      <c r="I145" s="80"/>
      <c r="J145" s="74"/>
      <c r="K145" s="55"/>
    </row>
    <row r="146" spans="1:11" ht="15.75">
      <c r="A146" s="14">
        <v>1</v>
      </c>
      <c r="B146" s="14" t="s">
        <v>84</v>
      </c>
      <c r="C146" s="16" t="s">
        <v>85</v>
      </c>
      <c r="D146" s="52">
        <v>187</v>
      </c>
      <c r="E146" s="16" t="s">
        <v>78</v>
      </c>
      <c r="F146" s="85">
        <v>60000</v>
      </c>
      <c r="G146" s="77">
        <v>43330</v>
      </c>
      <c r="H146" s="71">
        <f t="shared" ref="H146:H147" si="42">ROUND(F146/36,0)</f>
        <v>1667</v>
      </c>
      <c r="I146" s="69">
        <f t="shared" ref="I146:I147" si="43">ROUND(G146*13%*31/365,0)</f>
        <v>478</v>
      </c>
      <c r="J146" s="99">
        <f>SUM(H146:I146)</f>
        <v>2145</v>
      </c>
      <c r="K146" s="106">
        <f t="shared" ref="K146:K147" si="44">G146-H146</f>
        <v>41663</v>
      </c>
    </row>
    <row r="147" spans="1:11" ht="15.75">
      <c r="A147" s="14"/>
      <c r="B147" s="14" t="s">
        <v>84</v>
      </c>
      <c r="C147" s="16" t="s">
        <v>220</v>
      </c>
      <c r="D147" s="52">
        <v>346</v>
      </c>
      <c r="E147" s="16" t="s">
        <v>78</v>
      </c>
      <c r="F147" s="85">
        <v>60000</v>
      </c>
      <c r="G147" s="77">
        <v>54999</v>
      </c>
      <c r="H147" s="71">
        <f t="shared" si="42"/>
        <v>1667</v>
      </c>
      <c r="I147" s="69">
        <f t="shared" si="43"/>
        <v>607</v>
      </c>
      <c r="J147" s="99">
        <f>SUM(H147:I147)</f>
        <v>2274</v>
      </c>
      <c r="K147" s="106">
        <f t="shared" si="44"/>
        <v>53332</v>
      </c>
    </row>
    <row r="148" spans="1:11" ht="16.5">
      <c r="A148" s="14"/>
      <c r="B148" s="13" t="s">
        <v>4</v>
      </c>
      <c r="C148" s="20"/>
      <c r="D148" s="20"/>
      <c r="E148" s="20"/>
      <c r="F148" s="72">
        <f t="shared" ref="F148:K148" si="45">SUM(F146:F147)</f>
        <v>120000</v>
      </c>
      <c r="G148" s="72">
        <f t="shared" si="45"/>
        <v>98329</v>
      </c>
      <c r="H148" s="72">
        <f t="shared" si="45"/>
        <v>3334</v>
      </c>
      <c r="I148" s="72">
        <f t="shared" si="45"/>
        <v>1085</v>
      </c>
      <c r="J148" s="100">
        <f t="shared" si="45"/>
        <v>4419</v>
      </c>
      <c r="K148" s="100">
        <f t="shared" si="45"/>
        <v>94995</v>
      </c>
    </row>
    <row r="149" spans="1:11" ht="16.5">
      <c r="A149" s="34"/>
      <c r="B149" s="29"/>
      <c r="C149" s="30"/>
      <c r="D149" s="30"/>
      <c r="E149" s="30"/>
      <c r="F149" s="74"/>
      <c r="G149" s="79"/>
      <c r="H149" s="74"/>
      <c r="I149" s="80"/>
      <c r="J149" s="74"/>
      <c r="K149" s="55"/>
    </row>
    <row r="150" spans="1:11" ht="16.5">
      <c r="A150" s="34"/>
      <c r="B150" s="29"/>
      <c r="C150" s="30"/>
      <c r="D150" s="30"/>
      <c r="E150" s="30"/>
      <c r="F150" s="74"/>
      <c r="G150" s="79"/>
      <c r="H150" s="74"/>
      <c r="I150" s="80"/>
      <c r="J150" s="74"/>
      <c r="K150" s="55"/>
    </row>
    <row r="151" spans="1:11" ht="16.5">
      <c r="A151" s="34"/>
      <c r="B151" s="29"/>
      <c r="C151" s="30"/>
      <c r="D151" s="30"/>
      <c r="E151" s="30"/>
      <c r="F151" s="74"/>
      <c r="G151" s="79"/>
      <c r="H151" s="74"/>
      <c r="I151" s="80"/>
      <c r="J151" s="74"/>
      <c r="K151" s="55"/>
    </row>
    <row r="152" spans="1:11" ht="16.5">
      <c r="A152" s="34"/>
      <c r="B152" s="29" t="s">
        <v>109</v>
      </c>
      <c r="C152" s="30"/>
      <c r="D152" s="48"/>
      <c r="E152" s="30"/>
      <c r="F152" s="86"/>
      <c r="G152" s="79"/>
      <c r="H152" s="74"/>
      <c r="I152" s="80"/>
      <c r="J152" s="74"/>
      <c r="K152" s="55"/>
    </row>
    <row r="153" spans="1:11" ht="15.75">
      <c r="A153" s="14">
        <v>1</v>
      </c>
      <c r="B153" s="14" t="s">
        <v>110</v>
      </c>
      <c r="C153" s="16" t="s">
        <v>111</v>
      </c>
      <c r="D153" s="52">
        <v>225</v>
      </c>
      <c r="E153" s="16" t="s">
        <v>78</v>
      </c>
      <c r="F153" s="85">
        <v>86000</v>
      </c>
      <c r="G153" s="77">
        <v>64499</v>
      </c>
      <c r="H153" s="71">
        <f t="shared" ref="H153:H166" si="46">ROUND(F153/36,0)</f>
        <v>2389</v>
      </c>
      <c r="I153" s="69">
        <f t="shared" ref="I153:I166" si="47">ROUND(G153*13%*31/365,0)</f>
        <v>712</v>
      </c>
      <c r="J153" s="99">
        <f t="shared" ref="J153:J167" si="48">SUM(H153:I153)</f>
        <v>3101</v>
      </c>
      <c r="K153" s="106">
        <f t="shared" ref="K153:K167" si="49">G153-H153</f>
        <v>62110</v>
      </c>
    </row>
    <row r="154" spans="1:11" ht="15.75">
      <c r="A154" s="14">
        <v>2</v>
      </c>
      <c r="B154" s="14" t="s">
        <v>110</v>
      </c>
      <c r="C154" s="16" t="s">
        <v>112</v>
      </c>
      <c r="D154" s="52">
        <v>226</v>
      </c>
      <c r="E154" s="16" t="s">
        <v>78</v>
      </c>
      <c r="F154" s="85">
        <v>93000</v>
      </c>
      <c r="G154" s="77">
        <v>69753</v>
      </c>
      <c r="H154" s="71">
        <f t="shared" si="46"/>
        <v>2583</v>
      </c>
      <c r="I154" s="69">
        <f t="shared" si="47"/>
        <v>770</v>
      </c>
      <c r="J154" s="99">
        <f t="shared" si="48"/>
        <v>3353</v>
      </c>
      <c r="K154" s="106">
        <f t="shared" si="49"/>
        <v>67170</v>
      </c>
    </row>
    <row r="155" spans="1:11" ht="15.75">
      <c r="A155" s="14">
        <v>3</v>
      </c>
      <c r="B155" s="14" t="s">
        <v>110</v>
      </c>
      <c r="C155" s="16" t="s">
        <v>113</v>
      </c>
      <c r="D155" s="52">
        <v>227</v>
      </c>
      <c r="E155" s="16" t="s">
        <v>78</v>
      </c>
      <c r="F155" s="85">
        <v>68000</v>
      </c>
      <c r="G155" s="77">
        <v>50999</v>
      </c>
      <c r="H155" s="71">
        <f t="shared" si="46"/>
        <v>1889</v>
      </c>
      <c r="I155" s="69">
        <f t="shared" si="47"/>
        <v>563</v>
      </c>
      <c r="J155" s="99">
        <f t="shared" si="48"/>
        <v>2452</v>
      </c>
      <c r="K155" s="106">
        <f t="shared" si="49"/>
        <v>49110</v>
      </c>
    </row>
    <row r="156" spans="1:11" ht="15.75">
      <c r="A156" s="14">
        <v>4</v>
      </c>
      <c r="B156" s="14" t="s">
        <v>110</v>
      </c>
      <c r="C156" s="16" t="s">
        <v>114</v>
      </c>
      <c r="D156" s="52">
        <v>228</v>
      </c>
      <c r="E156" s="16" t="s">
        <v>78</v>
      </c>
      <c r="F156" s="85">
        <v>55000</v>
      </c>
      <c r="G156" s="77">
        <v>15169</v>
      </c>
      <c r="H156" s="71">
        <v>689</v>
      </c>
      <c r="I156" s="69">
        <f t="shared" si="47"/>
        <v>167</v>
      </c>
      <c r="J156" s="99">
        <f t="shared" si="48"/>
        <v>856</v>
      </c>
      <c r="K156" s="106">
        <f t="shared" si="49"/>
        <v>14480</v>
      </c>
    </row>
    <row r="157" spans="1:11" ht="15.75">
      <c r="A157" s="14">
        <v>5</v>
      </c>
      <c r="B157" s="14" t="s">
        <v>110</v>
      </c>
      <c r="C157" s="16" t="s">
        <v>115</v>
      </c>
      <c r="D157" s="52">
        <v>229</v>
      </c>
      <c r="E157" s="16" t="s">
        <v>78</v>
      </c>
      <c r="F157" s="85">
        <v>141000</v>
      </c>
      <c r="G157" s="77">
        <v>105747</v>
      </c>
      <c r="H157" s="71">
        <f t="shared" si="46"/>
        <v>3917</v>
      </c>
      <c r="I157" s="69">
        <f t="shared" si="47"/>
        <v>1168</v>
      </c>
      <c r="J157" s="99">
        <f t="shared" si="48"/>
        <v>5085</v>
      </c>
      <c r="K157" s="106">
        <f t="shared" si="49"/>
        <v>101830</v>
      </c>
    </row>
    <row r="158" spans="1:11" ht="15.75">
      <c r="A158" s="14">
        <v>6</v>
      </c>
      <c r="B158" s="14" t="s">
        <v>110</v>
      </c>
      <c r="C158" s="16" t="s">
        <v>116</v>
      </c>
      <c r="D158" s="52">
        <v>234</v>
      </c>
      <c r="E158" s="16" t="s">
        <v>78</v>
      </c>
      <c r="F158" s="85">
        <v>160000</v>
      </c>
      <c r="G158" s="77">
        <v>120004</v>
      </c>
      <c r="H158" s="71">
        <f t="shared" si="46"/>
        <v>4444</v>
      </c>
      <c r="I158" s="69">
        <f t="shared" si="47"/>
        <v>1325</v>
      </c>
      <c r="J158" s="99">
        <f t="shared" si="48"/>
        <v>5769</v>
      </c>
      <c r="K158" s="106">
        <f t="shared" si="49"/>
        <v>115560</v>
      </c>
    </row>
    <row r="159" spans="1:11" ht="15.75">
      <c r="A159" s="14">
        <v>7</v>
      </c>
      <c r="B159" s="14" t="s">
        <v>109</v>
      </c>
      <c r="C159" s="16" t="s">
        <v>165</v>
      </c>
      <c r="D159" s="52">
        <v>284</v>
      </c>
      <c r="E159" s="16" t="s">
        <v>78</v>
      </c>
      <c r="F159" s="85">
        <v>130000</v>
      </c>
      <c r="G159" s="77">
        <v>64224</v>
      </c>
      <c r="H159" s="71">
        <f>ROUND(F159/30,0)</f>
        <v>4333</v>
      </c>
      <c r="I159" s="69">
        <f t="shared" si="47"/>
        <v>709</v>
      </c>
      <c r="J159" s="99">
        <f t="shared" si="48"/>
        <v>5042</v>
      </c>
      <c r="K159" s="106">
        <f t="shared" si="49"/>
        <v>59891</v>
      </c>
    </row>
    <row r="160" spans="1:11" ht="15.75">
      <c r="A160" s="14">
        <v>8</v>
      </c>
      <c r="B160" s="14" t="s">
        <v>109</v>
      </c>
      <c r="C160" s="16" t="s">
        <v>184</v>
      </c>
      <c r="D160" s="52">
        <v>285</v>
      </c>
      <c r="E160" s="16" t="s">
        <v>78</v>
      </c>
      <c r="F160" s="85">
        <v>110000</v>
      </c>
      <c r="G160" s="77">
        <v>91664</v>
      </c>
      <c r="H160" s="71">
        <f t="shared" si="46"/>
        <v>3056</v>
      </c>
      <c r="I160" s="69">
        <f t="shared" si="47"/>
        <v>1012</v>
      </c>
      <c r="J160" s="99">
        <f t="shared" si="48"/>
        <v>4068</v>
      </c>
      <c r="K160" s="106">
        <f t="shared" si="49"/>
        <v>88608</v>
      </c>
    </row>
    <row r="161" spans="1:13" ht="15.75">
      <c r="A161" s="14">
        <v>9</v>
      </c>
      <c r="B161" s="14" t="s">
        <v>109</v>
      </c>
      <c r="C161" s="16" t="s">
        <v>213</v>
      </c>
      <c r="D161" s="52">
        <v>333</v>
      </c>
      <c r="E161" s="16" t="s">
        <v>78</v>
      </c>
      <c r="F161" s="85">
        <v>195000</v>
      </c>
      <c r="G161" s="77">
        <v>172060</v>
      </c>
      <c r="H161" s="71">
        <v>5735</v>
      </c>
      <c r="I161" s="69">
        <f t="shared" si="47"/>
        <v>1900</v>
      </c>
      <c r="J161" s="99">
        <f t="shared" si="48"/>
        <v>7635</v>
      </c>
      <c r="K161" s="106">
        <f t="shared" si="49"/>
        <v>166325</v>
      </c>
      <c r="M161" s="96"/>
    </row>
    <row r="162" spans="1:13" ht="15.75">
      <c r="A162" s="14">
        <v>10</v>
      </c>
      <c r="B162" s="14" t="s">
        <v>109</v>
      </c>
      <c r="C162" s="16" t="s">
        <v>175</v>
      </c>
      <c r="D162" s="52">
        <v>300</v>
      </c>
      <c r="E162" s="16" t="s">
        <v>78</v>
      </c>
      <c r="F162" s="85">
        <v>95000</v>
      </c>
      <c r="G162" s="77">
        <v>79166</v>
      </c>
      <c r="H162" s="71">
        <f t="shared" si="46"/>
        <v>2639</v>
      </c>
      <c r="I162" s="69">
        <f t="shared" si="47"/>
        <v>874</v>
      </c>
      <c r="J162" s="99">
        <f t="shared" si="48"/>
        <v>3513</v>
      </c>
      <c r="K162" s="106">
        <f t="shared" si="49"/>
        <v>76527</v>
      </c>
      <c r="M162" s="96"/>
    </row>
    <row r="163" spans="1:13" ht="15.75">
      <c r="A163" s="14">
        <v>11</v>
      </c>
      <c r="B163" s="14" t="s">
        <v>169</v>
      </c>
      <c r="C163" s="16" t="s">
        <v>170</v>
      </c>
      <c r="D163" s="52">
        <v>294</v>
      </c>
      <c r="E163" s="16" t="s">
        <v>78</v>
      </c>
      <c r="F163" s="85">
        <v>55000</v>
      </c>
      <c r="G163" s="77">
        <v>45832</v>
      </c>
      <c r="H163" s="71">
        <f t="shared" si="46"/>
        <v>1528</v>
      </c>
      <c r="I163" s="69">
        <f t="shared" si="47"/>
        <v>506</v>
      </c>
      <c r="J163" s="99">
        <f t="shared" si="48"/>
        <v>2034</v>
      </c>
      <c r="K163" s="106">
        <f t="shared" si="49"/>
        <v>44304</v>
      </c>
    </row>
    <row r="164" spans="1:13" ht="15.75">
      <c r="A164" s="14">
        <v>12</v>
      </c>
      <c r="B164" s="14" t="s">
        <v>169</v>
      </c>
      <c r="C164" s="16" t="s">
        <v>209</v>
      </c>
      <c r="D164" s="52">
        <v>327</v>
      </c>
      <c r="E164" s="16" t="s">
        <v>78</v>
      </c>
      <c r="F164" s="85">
        <v>90000</v>
      </c>
      <c r="G164" s="77">
        <v>77500</v>
      </c>
      <c r="H164" s="71">
        <f t="shared" si="46"/>
        <v>2500</v>
      </c>
      <c r="I164" s="69">
        <f t="shared" si="47"/>
        <v>856</v>
      </c>
      <c r="J164" s="99">
        <f t="shared" si="48"/>
        <v>3356</v>
      </c>
      <c r="K164" s="106">
        <f t="shared" si="49"/>
        <v>75000</v>
      </c>
    </row>
    <row r="165" spans="1:13" ht="15.75">
      <c r="A165" s="14">
        <v>13</v>
      </c>
      <c r="B165" s="14" t="s">
        <v>169</v>
      </c>
      <c r="C165" s="16" t="s">
        <v>208</v>
      </c>
      <c r="D165" s="52">
        <v>326</v>
      </c>
      <c r="E165" s="16" t="s">
        <v>78</v>
      </c>
      <c r="F165" s="85">
        <v>135000</v>
      </c>
      <c r="G165" s="77">
        <v>116250</v>
      </c>
      <c r="H165" s="71">
        <f t="shared" si="46"/>
        <v>3750</v>
      </c>
      <c r="I165" s="69">
        <f t="shared" si="47"/>
        <v>1284</v>
      </c>
      <c r="J165" s="99">
        <f t="shared" si="48"/>
        <v>5034</v>
      </c>
      <c r="K165" s="106">
        <f t="shared" si="49"/>
        <v>112500</v>
      </c>
    </row>
    <row r="166" spans="1:13" ht="15.75">
      <c r="A166" s="14">
        <v>14</v>
      </c>
      <c r="B166" s="14" t="s">
        <v>169</v>
      </c>
      <c r="C166" s="16" t="s">
        <v>171</v>
      </c>
      <c r="D166" s="52">
        <v>295</v>
      </c>
      <c r="E166" s="16" t="s">
        <v>78</v>
      </c>
      <c r="F166" s="85">
        <v>80000</v>
      </c>
      <c r="G166" s="77">
        <v>66668</v>
      </c>
      <c r="H166" s="71">
        <f t="shared" si="46"/>
        <v>2222</v>
      </c>
      <c r="I166" s="69">
        <f t="shared" si="47"/>
        <v>736</v>
      </c>
      <c r="J166" s="99">
        <f t="shared" si="48"/>
        <v>2958</v>
      </c>
      <c r="K166" s="106">
        <f t="shared" si="49"/>
        <v>64446</v>
      </c>
    </row>
    <row r="167" spans="1:13" ht="15.75">
      <c r="A167" s="14">
        <v>15</v>
      </c>
      <c r="B167" s="57" t="s">
        <v>109</v>
      </c>
      <c r="C167" s="58" t="s">
        <v>234</v>
      </c>
      <c r="D167" s="64">
        <v>14</v>
      </c>
      <c r="E167" s="58" t="s">
        <v>39</v>
      </c>
      <c r="F167" s="89">
        <v>42000</v>
      </c>
      <c r="G167" s="82">
        <v>38499</v>
      </c>
      <c r="H167" s="83">
        <v>1167</v>
      </c>
      <c r="I167" s="84">
        <f>ROUND(G167*11.5%*31/365,0)</f>
        <v>376</v>
      </c>
      <c r="J167" s="99">
        <f t="shared" si="48"/>
        <v>1543</v>
      </c>
      <c r="K167" s="106">
        <f t="shared" si="49"/>
        <v>37332</v>
      </c>
    </row>
    <row r="168" spans="1:13" ht="16.5">
      <c r="A168" s="34"/>
      <c r="B168" s="13" t="s">
        <v>4</v>
      </c>
      <c r="C168" s="20"/>
      <c r="D168" s="20"/>
      <c r="E168" s="20"/>
      <c r="F168" s="72">
        <f t="shared" ref="F168:K168" si="50">SUM(F153:F167)</f>
        <v>1535000</v>
      </c>
      <c r="G168" s="72">
        <f t="shared" si="50"/>
        <v>1178034</v>
      </c>
      <c r="H168" s="72">
        <f t="shared" si="50"/>
        <v>42841</v>
      </c>
      <c r="I168" s="72">
        <f t="shared" si="50"/>
        <v>12958</v>
      </c>
      <c r="J168" s="100">
        <f t="shared" si="50"/>
        <v>55799</v>
      </c>
      <c r="K168" s="100">
        <f t="shared" si="50"/>
        <v>1135193</v>
      </c>
    </row>
    <row r="169" spans="1:13" ht="16.5">
      <c r="A169" s="34"/>
      <c r="B169" s="29"/>
      <c r="C169" s="30"/>
      <c r="D169" s="30"/>
      <c r="E169" s="30"/>
      <c r="F169" s="74"/>
      <c r="G169" s="74"/>
      <c r="H169" s="74"/>
      <c r="I169" s="74"/>
      <c r="J169" s="74"/>
      <c r="K169" s="55"/>
    </row>
    <row r="170" spans="1:13" ht="16.5">
      <c r="A170" s="34"/>
      <c r="B170" s="29"/>
      <c r="C170" s="30"/>
      <c r="D170" s="30"/>
      <c r="E170" s="30"/>
      <c r="F170" s="74"/>
      <c r="G170" s="79"/>
      <c r="H170" s="74"/>
      <c r="I170" s="80"/>
      <c r="J170" s="74"/>
      <c r="K170" s="55"/>
    </row>
    <row r="171" spans="1:13" ht="16.5">
      <c r="A171" s="14"/>
      <c r="B171" s="29" t="s">
        <v>125</v>
      </c>
      <c r="C171" s="30"/>
      <c r="D171" s="30"/>
      <c r="E171" s="30"/>
      <c r="F171" s="78"/>
      <c r="G171" s="79"/>
      <c r="H171" s="74"/>
      <c r="I171" s="80"/>
      <c r="J171" s="74"/>
      <c r="K171" s="55"/>
    </row>
    <row r="172" spans="1:13" ht="15.75">
      <c r="A172" s="14">
        <v>1</v>
      </c>
      <c r="B172" s="14" t="s">
        <v>126</v>
      </c>
      <c r="C172" s="16" t="s">
        <v>127</v>
      </c>
      <c r="D172" s="17">
        <v>247</v>
      </c>
      <c r="E172" s="16" t="s">
        <v>78</v>
      </c>
      <c r="F172" s="70">
        <v>100000</v>
      </c>
      <c r="G172" s="70">
        <v>77776</v>
      </c>
      <c r="H172" s="71">
        <f t="shared" ref="H172" si="51">ROUND(F172/36,0)</f>
        <v>2778</v>
      </c>
      <c r="I172" s="69">
        <f>ROUND(G172*13%*31/365,0)</f>
        <v>859</v>
      </c>
      <c r="J172" s="102">
        <f t="shared" ref="J172" si="52">SUM(H172:I172)</f>
        <v>3637</v>
      </c>
      <c r="K172" s="106">
        <f t="shared" ref="K172:K180" si="53">G172-H172</f>
        <v>74998</v>
      </c>
    </row>
    <row r="173" spans="1:13" ht="15.75">
      <c r="A173" s="14">
        <v>2</v>
      </c>
      <c r="B173" s="14" t="s">
        <v>137</v>
      </c>
      <c r="C173" s="16" t="s">
        <v>138</v>
      </c>
      <c r="D173" s="17">
        <v>253</v>
      </c>
      <c r="E173" s="16" t="s">
        <v>78</v>
      </c>
      <c r="F173" s="70">
        <v>100000</v>
      </c>
      <c r="G173" s="70">
        <v>77776</v>
      </c>
      <c r="H173" s="71">
        <f>ROUND(F173/36,0)</f>
        <v>2778</v>
      </c>
      <c r="I173" s="69">
        <f t="shared" ref="I173:I179" si="54">ROUND(G173*13%*31/365,0)</f>
        <v>859</v>
      </c>
      <c r="J173" s="102">
        <f>SUM(H173:I173)</f>
        <v>3637</v>
      </c>
      <c r="K173" s="106">
        <f t="shared" si="53"/>
        <v>74998</v>
      </c>
    </row>
    <row r="174" spans="1:13" ht="15.75">
      <c r="A174" s="14">
        <v>3</v>
      </c>
      <c r="B174" s="14" t="s">
        <v>137</v>
      </c>
      <c r="C174" s="16" t="s">
        <v>207</v>
      </c>
      <c r="D174" s="17">
        <v>325</v>
      </c>
      <c r="E174" s="16" t="s">
        <v>78</v>
      </c>
      <c r="F174" s="70">
        <v>50000</v>
      </c>
      <c r="G174" s="70">
        <v>39585</v>
      </c>
      <c r="H174" s="71">
        <f>ROUND(F174/24,0)</f>
        <v>2083</v>
      </c>
      <c r="I174" s="69">
        <f t="shared" si="54"/>
        <v>437</v>
      </c>
      <c r="J174" s="102">
        <f>SUM(H174:I174)</f>
        <v>2520</v>
      </c>
      <c r="K174" s="106">
        <f t="shared" si="53"/>
        <v>37502</v>
      </c>
    </row>
    <row r="175" spans="1:13" ht="15.75">
      <c r="A175" s="14">
        <v>4</v>
      </c>
      <c r="B175" s="14" t="s">
        <v>137</v>
      </c>
      <c r="C175" s="16" t="s">
        <v>230</v>
      </c>
      <c r="D175" s="17">
        <v>355</v>
      </c>
      <c r="E175" s="16" t="s">
        <v>78</v>
      </c>
      <c r="F175" s="70">
        <v>50000</v>
      </c>
      <c r="G175" s="70">
        <v>45833</v>
      </c>
      <c r="H175" s="71">
        <f>ROUND(F175/36,0)</f>
        <v>1389</v>
      </c>
      <c r="I175" s="69">
        <f t="shared" si="54"/>
        <v>506</v>
      </c>
      <c r="J175" s="102">
        <f>SUM(H175:I175)</f>
        <v>1895</v>
      </c>
      <c r="K175" s="106">
        <f t="shared" si="53"/>
        <v>44444</v>
      </c>
    </row>
    <row r="176" spans="1:13" ht="16.5">
      <c r="A176" s="14">
        <v>5</v>
      </c>
      <c r="B176" s="14" t="s">
        <v>151</v>
      </c>
      <c r="C176" s="16" t="s">
        <v>152</v>
      </c>
      <c r="D176" s="22">
        <v>272</v>
      </c>
      <c r="E176" s="22" t="s">
        <v>78</v>
      </c>
      <c r="F176" s="85">
        <v>100000</v>
      </c>
      <c r="G176" s="77">
        <v>75003</v>
      </c>
      <c r="H176" s="71">
        <f>ROUND(F176/28,0)</f>
        <v>3571</v>
      </c>
      <c r="I176" s="69">
        <f t="shared" si="54"/>
        <v>828</v>
      </c>
      <c r="J176" s="99">
        <f>SUM(H176:I176)</f>
        <v>4399</v>
      </c>
      <c r="K176" s="106">
        <f t="shared" si="53"/>
        <v>71432</v>
      </c>
    </row>
    <row r="177" spans="1:11" ht="16.5">
      <c r="A177" s="14">
        <v>6</v>
      </c>
      <c r="B177" s="14" t="s">
        <v>151</v>
      </c>
      <c r="C177" s="16" t="s">
        <v>176</v>
      </c>
      <c r="D177" s="22">
        <v>301</v>
      </c>
      <c r="E177" s="22" t="s">
        <v>78</v>
      </c>
      <c r="F177" s="85">
        <v>80000</v>
      </c>
      <c r="G177" s="77">
        <v>36362</v>
      </c>
      <c r="H177" s="71">
        <f>ROUND(F177/11,0)</f>
        <v>7273</v>
      </c>
      <c r="I177" s="69">
        <f t="shared" si="54"/>
        <v>401</v>
      </c>
      <c r="J177" s="99">
        <f t="shared" ref="J177:J179" si="55">SUM(H177:I177)</f>
        <v>7674</v>
      </c>
      <c r="K177" s="106">
        <f t="shared" si="53"/>
        <v>29089</v>
      </c>
    </row>
    <row r="178" spans="1:11" ht="16.5">
      <c r="A178" s="14">
        <v>7</v>
      </c>
      <c r="B178" s="14" t="s">
        <v>151</v>
      </c>
      <c r="C178" s="16" t="s">
        <v>177</v>
      </c>
      <c r="D178" s="22">
        <v>302</v>
      </c>
      <c r="E178" s="22" t="s">
        <v>78</v>
      </c>
      <c r="F178" s="85">
        <v>90000</v>
      </c>
      <c r="G178" s="77">
        <v>75000</v>
      </c>
      <c r="H178" s="71">
        <f>ROUND(F178/36,0)</f>
        <v>2500</v>
      </c>
      <c r="I178" s="69">
        <f t="shared" si="54"/>
        <v>828</v>
      </c>
      <c r="J178" s="99">
        <f t="shared" si="55"/>
        <v>3328</v>
      </c>
      <c r="K178" s="106">
        <f t="shared" si="53"/>
        <v>72500</v>
      </c>
    </row>
    <row r="179" spans="1:11" ht="16.5">
      <c r="A179" s="14">
        <v>8</v>
      </c>
      <c r="B179" s="14" t="s">
        <v>151</v>
      </c>
      <c r="C179" s="16" t="s">
        <v>178</v>
      </c>
      <c r="D179" s="22">
        <v>303</v>
      </c>
      <c r="E179" s="22" t="s">
        <v>78</v>
      </c>
      <c r="F179" s="85">
        <v>100000</v>
      </c>
      <c r="G179" s="77">
        <v>83332</v>
      </c>
      <c r="H179" s="71">
        <f>ROUND(F179/36,0)</f>
        <v>2778</v>
      </c>
      <c r="I179" s="69">
        <f t="shared" si="54"/>
        <v>920</v>
      </c>
      <c r="J179" s="99">
        <f t="shared" si="55"/>
        <v>3698</v>
      </c>
      <c r="K179" s="106">
        <f t="shared" si="53"/>
        <v>80554</v>
      </c>
    </row>
    <row r="180" spans="1:11" ht="15.75">
      <c r="A180" s="14">
        <v>9</v>
      </c>
      <c r="B180" s="14" t="s">
        <v>134</v>
      </c>
      <c r="C180" s="16" t="s">
        <v>245</v>
      </c>
      <c r="D180" s="52">
        <v>375</v>
      </c>
      <c r="E180" s="16" t="s">
        <v>78</v>
      </c>
      <c r="F180" s="85">
        <v>100000</v>
      </c>
      <c r="G180" s="70">
        <v>97222</v>
      </c>
      <c r="H180" s="71">
        <f>ROUND(F180/36,0)</f>
        <v>2778</v>
      </c>
      <c r="I180" s="69">
        <f>ROUND(G180*13%*37/365,0)</f>
        <v>1281</v>
      </c>
      <c r="J180" s="102">
        <f>SUM(H180:I180)</f>
        <v>4059</v>
      </c>
      <c r="K180" s="106">
        <f t="shared" si="53"/>
        <v>94444</v>
      </c>
    </row>
    <row r="181" spans="1:11" ht="16.5">
      <c r="A181" s="34"/>
      <c r="B181" s="13" t="s">
        <v>4</v>
      </c>
      <c r="C181" s="20"/>
      <c r="D181" s="20"/>
      <c r="E181" s="20"/>
      <c r="F181" s="88">
        <f t="shared" ref="F181:K181" si="56">SUM(F172:F180)</f>
        <v>770000</v>
      </c>
      <c r="G181" s="88">
        <f t="shared" si="56"/>
        <v>607889</v>
      </c>
      <c r="H181" s="88">
        <f t="shared" si="56"/>
        <v>27928</v>
      </c>
      <c r="I181" s="88">
        <f t="shared" si="56"/>
        <v>6919</v>
      </c>
      <c r="J181" s="88">
        <f t="shared" si="56"/>
        <v>34847</v>
      </c>
      <c r="K181" s="88">
        <f t="shared" si="56"/>
        <v>579961</v>
      </c>
    </row>
    <row r="182" spans="1:11" ht="16.5">
      <c r="A182" s="34"/>
      <c r="B182" s="29"/>
      <c r="C182" s="30"/>
      <c r="D182" s="30"/>
      <c r="E182" s="30"/>
      <c r="F182" s="78"/>
      <c r="G182" s="79"/>
      <c r="H182" s="74"/>
      <c r="I182" s="80"/>
      <c r="J182" s="74"/>
      <c r="K182" s="55"/>
    </row>
    <row r="183" spans="1:11" ht="16.5">
      <c r="A183" s="34"/>
      <c r="B183" s="29"/>
      <c r="C183" s="30"/>
      <c r="D183" s="30"/>
      <c r="E183" s="30"/>
      <c r="F183" s="78"/>
      <c r="G183" s="79"/>
      <c r="H183" s="74"/>
      <c r="I183" s="80"/>
      <c r="J183" s="74"/>
      <c r="K183" s="55"/>
    </row>
    <row r="184" spans="1:11" ht="16.5">
      <c r="A184" s="34"/>
      <c r="B184" s="29"/>
      <c r="C184" s="30"/>
      <c r="D184" s="48"/>
      <c r="E184" s="30"/>
      <c r="F184" s="86"/>
      <c r="G184" s="79"/>
      <c r="H184" s="74"/>
      <c r="I184" s="80"/>
      <c r="J184" s="74"/>
      <c r="K184" s="55"/>
    </row>
    <row r="185" spans="1:11" ht="16.5">
      <c r="A185" s="34"/>
      <c r="B185" s="29" t="s">
        <v>148</v>
      </c>
      <c r="C185" s="30"/>
      <c r="D185" s="48"/>
      <c r="E185" s="30"/>
      <c r="F185" s="86"/>
      <c r="G185" s="79"/>
      <c r="H185" s="74"/>
      <c r="I185" s="80"/>
      <c r="J185" s="74"/>
      <c r="K185" s="55"/>
    </row>
    <row r="186" spans="1:11" ht="15.75">
      <c r="A186" s="14">
        <v>1</v>
      </c>
      <c r="B186" s="14" t="s">
        <v>148</v>
      </c>
      <c r="C186" s="16" t="s">
        <v>205</v>
      </c>
      <c r="D186" s="52">
        <v>323</v>
      </c>
      <c r="E186" s="16" t="s">
        <v>78</v>
      </c>
      <c r="F186" s="85">
        <v>100000</v>
      </c>
      <c r="G186" s="77">
        <v>86110</v>
      </c>
      <c r="H186" s="71">
        <f>ROUND(F186/36,0)</f>
        <v>2778</v>
      </c>
      <c r="I186" s="69">
        <f>ROUND(G186*13%*31/365,0)</f>
        <v>951</v>
      </c>
      <c r="J186" s="99">
        <f t="shared" ref="J186:J191" si="57">SUM(H186:I186)</f>
        <v>3729</v>
      </c>
      <c r="K186" s="106">
        <f t="shared" ref="K186:K192" si="58">G186-H186</f>
        <v>83332</v>
      </c>
    </row>
    <row r="187" spans="1:11" ht="15.75">
      <c r="A187" s="14">
        <v>2</v>
      </c>
      <c r="B187" s="14" t="s">
        <v>148</v>
      </c>
      <c r="C187" s="16" t="s">
        <v>241</v>
      </c>
      <c r="D187" s="52">
        <v>363</v>
      </c>
      <c r="E187" s="16" t="s">
        <v>78</v>
      </c>
      <c r="F187" s="85">
        <v>40000</v>
      </c>
      <c r="G187" s="77">
        <v>37778</v>
      </c>
      <c r="H187" s="71">
        <f>ROUND(F187/36,0)</f>
        <v>1111</v>
      </c>
      <c r="I187" s="69">
        <f t="shared" ref="I187:I191" si="59">ROUND(G187*13%*31/365,0)</f>
        <v>417</v>
      </c>
      <c r="J187" s="99">
        <f t="shared" si="57"/>
        <v>1528</v>
      </c>
      <c r="K187" s="106">
        <f t="shared" si="58"/>
        <v>36667</v>
      </c>
    </row>
    <row r="188" spans="1:11" ht="15.75">
      <c r="A188" s="14">
        <v>3</v>
      </c>
      <c r="B188" s="14" t="s">
        <v>148</v>
      </c>
      <c r="C188" s="16" t="s">
        <v>210</v>
      </c>
      <c r="D188" s="52">
        <v>322</v>
      </c>
      <c r="E188" s="16" t="s">
        <v>78</v>
      </c>
      <c r="F188" s="85">
        <v>150000</v>
      </c>
      <c r="G188" s="77">
        <v>115910</v>
      </c>
      <c r="H188" s="71">
        <f>ROUND(F188/22,0)</f>
        <v>6818</v>
      </c>
      <c r="I188" s="69">
        <f t="shared" si="59"/>
        <v>1280</v>
      </c>
      <c r="J188" s="99">
        <f t="shared" si="57"/>
        <v>8098</v>
      </c>
      <c r="K188" s="106">
        <f t="shared" si="58"/>
        <v>109092</v>
      </c>
    </row>
    <row r="189" spans="1:11" ht="15.75">
      <c r="A189" s="14">
        <v>4</v>
      </c>
      <c r="B189" s="14" t="s">
        <v>215</v>
      </c>
      <c r="C189" s="16" t="s">
        <v>216</v>
      </c>
      <c r="D189" s="52">
        <v>342</v>
      </c>
      <c r="E189" s="16" t="s">
        <v>78</v>
      </c>
      <c r="F189" s="85">
        <v>80000</v>
      </c>
      <c r="G189" s="77">
        <v>71112</v>
      </c>
      <c r="H189" s="71">
        <v>2222</v>
      </c>
      <c r="I189" s="69">
        <f t="shared" si="59"/>
        <v>785</v>
      </c>
      <c r="J189" s="99">
        <f t="shared" si="57"/>
        <v>3007</v>
      </c>
      <c r="K189" s="106">
        <f t="shared" si="58"/>
        <v>68890</v>
      </c>
    </row>
    <row r="190" spans="1:11" ht="15.75">
      <c r="A190" s="14">
        <v>5</v>
      </c>
      <c r="B190" s="14" t="s">
        <v>149</v>
      </c>
      <c r="C190" s="16" t="s">
        <v>150</v>
      </c>
      <c r="D190" s="52">
        <v>266</v>
      </c>
      <c r="E190" s="16" t="s">
        <v>78</v>
      </c>
      <c r="F190" s="85">
        <v>155000</v>
      </c>
      <c r="G190" s="77">
        <v>124858</v>
      </c>
      <c r="H190" s="71">
        <f t="shared" ref="H190:H192" si="60">ROUND(F190/36,0)</f>
        <v>4306</v>
      </c>
      <c r="I190" s="69">
        <f t="shared" si="59"/>
        <v>1379</v>
      </c>
      <c r="J190" s="99">
        <f t="shared" si="57"/>
        <v>5685</v>
      </c>
      <c r="K190" s="106">
        <f t="shared" si="58"/>
        <v>120552</v>
      </c>
    </row>
    <row r="191" spans="1:11" ht="15.75">
      <c r="A191" s="14">
        <v>6</v>
      </c>
      <c r="B191" s="14" t="s">
        <v>149</v>
      </c>
      <c r="C191" s="16" t="s">
        <v>229</v>
      </c>
      <c r="D191" s="52">
        <v>354</v>
      </c>
      <c r="E191" s="16" t="s">
        <v>78</v>
      </c>
      <c r="F191" s="85">
        <v>60000</v>
      </c>
      <c r="G191" s="77">
        <v>51000</v>
      </c>
      <c r="H191" s="71">
        <f>ROUND(F191/20,0)</f>
        <v>3000</v>
      </c>
      <c r="I191" s="69">
        <f t="shared" si="59"/>
        <v>563</v>
      </c>
      <c r="J191" s="99">
        <f t="shared" si="57"/>
        <v>3563</v>
      </c>
      <c r="K191" s="106">
        <f t="shared" si="58"/>
        <v>48000</v>
      </c>
    </row>
    <row r="192" spans="1:11" ht="15.75">
      <c r="A192" s="14">
        <v>7</v>
      </c>
      <c r="B192" s="57" t="s">
        <v>149</v>
      </c>
      <c r="C192" s="58" t="s">
        <v>199</v>
      </c>
      <c r="D192" s="64">
        <v>11</v>
      </c>
      <c r="E192" s="58" t="s">
        <v>39</v>
      </c>
      <c r="F192" s="89">
        <v>40600</v>
      </c>
      <c r="G192" s="82">
        <v>32704</v>
      </c>
      <c r="H192" s="83">
        <f t="shared" si="60"/>
        <v>1128</v>
      </c>
      <c r="I192" s="84">
        <f>ROUND(G192*11.5%*31/365,0)</f>
        <v>319</v>
      </c>
      <c r="J192" s="101">
        <f>SUM(H192:I192)</f>
        <v>1447</v>
      </c>
      <c r="K192" s="106">
        <f t="shared" si="58"/>
        <v>31576</v>
      </c>
    </row>
    <row r="193" spans="1:11" ht="16.5">
      <c r="A193" s="34"/>
      <c r="B193" s="13" t="s">
        <v>4</v>
      </c>
      <c r="C193" s="20"/>
      <c r="D193" s="46"/>
      <c r="E193" s="20"/>
      <c r="F193" s="72">
        <f t="shared" ref="F193:K193" si="61">SUM(F186:F192)</f>
        <v>625600</v>
      </c>
      <c r="G193" s="72">
        <f t="shared" si="61"/>
        <v>519472</v>
      </c>
      <c r="H193" s="72">
        <f t="shared" si="61"/>
        <v>21363</v>
      </c>
      <c r="I193" s="72">
        <f t="shared" si="61"/>
        <v>5694</v>
      </c>
      <c r="J193" s="100">
        <f t="shared" si="61"/>
        <v>27057</v>
      </c>
      <c r="K193" s="72">
        <f t="shared" si="61"/>
        <v>498109</v>
      </c>
    </row>
    <row r="194" spans="1:11" ht="16.5">
      <c r="A194" s="34"/>
      <c r="B194" s="29"/>
      <c r="C194" s="30"/>
      <c r="D194" s="30"/>
      <c r="E194" s="30"/>
      <c r="F194" s="78"/>
      <c r="G194" s="79"/>
      <c r="H194" s="74"/>
      <c r="I194" s="80"/>
      <c r="J194" s="74"/>
      <c r="K194" s="55"/>
    </row>
    <row r="195" spans="1:11" ht="16.5">
      <c r="A195" s="34"/>
      <c r="B195" s="29"/>
      <c r="C195" s="30"/>
      <c r="D195" s="30"/>
      <c r="E195" s="30"/>
      <c r="F195" s="78"/>
      <c r="G195" s="79"/>
      <c r="H195" s="74"/>
      <c r="I195" s="80"/>
      <c r="J195" s="74"/>
      <c r="K195" s="55"/>
    </row>
    <row r="196" spans="1:11" ht="16.5">
      <c r="A196" s="34"/>
      <c r="B196" s="29"/>
      <c r="C196" s="30"/>
      <c r="D196" s="30"/>
      <c r="E196" s="30"/>
      <c r="F196" s="78"/>
      <c r="G196" s="79"/>
      <c r="H196" s="74"/>
      <c r="I196" s="80"/>
      <c r="J196" s="74"/>
      <c r="K196" s="55"/>
    </row>
    <row r="197" spans="1:11" ht="16.5">
      <c r="A197" s="34"/>
      <c r="B197" s="29"/>
      <c r="C197" s="30"/>
      <c r="D197" s="30"/>
      <c r="E197" s="30"/>
      <c r="F197" s="78"/>
      <c r="G197" s="79"/>
      <c r="H197" s="74"/>
      <c r="I197" s="80"/>
      <c r="J197" s="74"/>
      <c r="K197" s="55"/>
    </row>
    <row r="198" spans="1:11" ht="16.5">
      <c r="A198" s="14"/>
      <c r="B198" s="29" t="s">
        <v>153</v>
      </c>
      <c r="C198" s="30"/>
      <c r="D198" s="30"/>
      <c r="E198" s="30"/>
      <c r="F198" s="78"/>
      <c r="G198" s="79"/>
      <c r="H198" s="74"/>
      <c r="I198" s="80"/>
      <c r="J198" s="74"/>
      <c r="K198" s="55"/>
    </row>
    <row r="199" spans="1:11" ht="16.5">
      <c r="A199" s="14">
        <v>1</v>
      </c>
      <c r="B199" s="67" t="s">
        <v>154</v>
      </c>
      <c r="C199" s="16" t="s">
        <v>155</v>
      </c>
      <c r="D199" s="22">
        <v>273</v>
      </c>
      <c r="E199" s="22" t="s">
        <v>78</v>
      </c>
      <c r="F199" s="85">
        <v>75000</v>
      </c>
      <c r="G199" s="77">
        <v>60419</v>
      </c>
      <c r="H199" s="71">
        <f>ROUND(F199/36,0)</f>
        <v>2083</v>
      </c>
      <c r="I199" s="69">
        <f>ROUND(G199*13%*31/365,0)</f>
        <v>667</v>
      </c>
      <c r="J199" s="99">
        <f>SUM(H199:I199)</f>
        <v>2750</v>
      </c>
      <c r="K199" s="106">
        <f>G199-H199</f>
        <v>58336</v>
      </c>
    </row>
    <row r="200" spans="1:11" ht="16.5">
      <c r="A200" s="14"/>
      <c r="B200" s="56" t="s">
        <v>4</v>
      </c>
      <c r="C200" s="20"/>
      <c r="D200" s="22"/>
      <c r="E200" s="22"/>
      <c r="F200" s="72">
        <f t="shared" ref="F200:K200" si="62">SUM(F199)</f>
        <v>75000</v>
      </c>
      <c r="G200" s="72">
        <f t="shared" si="62"/>
        <v>60419</v>
      </c>
      <c r="H200" s="72">
        <f t="shared" si="62"/>
        <v>2083</v>
      </c>
      <c r="I200" s="72">
        <f t="shared" si="62"/>
        <v>667</v>
      </c>
      <c r="J200" s="100">
        <f t="shared" si="62"/>
        <v>2750</v>
      </c>
      <c r="K200" s="100">
        <f t="shared" si="62"/>
        <v>58336</v>
      </c>
    </row>
    <row r="201" spans="1:11" ht="16.5">
      <c r="A201" s="34"/>
      <c r="B201" s="29"/>
      <c r="C201" s="30"/>
      <c r="D201" s="32"/>
      <c r="E201" s="32"/>
      <c r="F201" s="74"/>
      <c r="G201" s="74"/>
      <c r="H201" s="74"/>
      <c r="I201" s="80"/>
      <c r="J201" s="74"/>
      <c r="K201" s="55"/>
    </row>
    <row r="202" spans="1:11" ht="16.5">
      <c r="A202" s="34"/>
      <c r="B202" s="29"/>
      <c r="C202" s="30"/>
      <c r="D202" s="32"/>
      <c r="E202" s="32"/>
      <c r="F202" s="74"/>
      <c r="G202" s="74"/>
      <c r="H202" s="74"/>
      <c r="I202" s="80"/>
      <c r="J202" s="74"/>
      <c r="K202" s="55"/>
    </row>
    <row r="203" spans="1:11" ht="16.5">
      <c r="A203" s="34"/>
      <c r="B203" s="29"/>
      <c r="C203" s="30"/>
      <c r="D203" s="32"/>
      <c r="E203" s="32"/>
      <c r="F203" s="74"/>
      <c r="G203" s="74"/>
      <c r="H203" s="74"/>
      <c r="I203" s="80"/>
      <c r="J203" s="74"/>
      <c r="K203" s="55"/>
    </row>
    <row r="204" spans="1:11" ht="16.5">
      <c r="A204" s="34"/>
      <c r="B204" s="29"/>
      <c r="C204" s="30"/>
      <c r="D204" s="30"/>
      <c r="E204" s="30"/>
      <c r="F204" s="78"/>
      <c r="G204" s="79"/>
      <c r="H204" s="74"/>
      <c r="I204" s="80"/>
      <c r="J204" s="74"/>
      <c r="K204" s="55"/>
    </row>
    <row r="205" spans="1:11" ht="16.5">
      <c r="A205" s="34"/>
      <c r="B205" s="29" t="s">
        <v>162</v>
      </c>
      <c r="C205" s="30"/>
      <c r="D205" s="30"/>
      <c r="E205" s="30"/>
      <c r="F205" s="78"/>
      <c r="G205" s="79"/>
      <c r="H205" s="74"/>
      <c r="I205" s="80"/>
      <c r="J205" s="74"/>
      <c r="K205" s="55"/>
    </row>
    <row r="206" spans="1:11" ht="16.5">
      <c r="A206" s="14">
        <v>1</v>
      </c>
      <c r="B206" s="67" t="s">
        <v>163</v>
      </c>
      <c r="C206" s="16" t="s">
        <v>164</v>
      </c>
      <c r="D206" s="22">
        <v>282</v>
      </c>
      <c r="E206" s="22" t="s">
        <v>78</v>
      </c>
      <c r="F206" s="85">
        <v>100000</v>
      </c>
      <c r="G206" s="77">
        <v>83332</v>
      </c>
      <c r="H206" s="71">
        <f>ROUND(F206/36,0)</f>
        <v>2778</v>
      </c>
      <c r="I206" s="69">
        <f>ROUND(G206*13%*31/365,0)</f>
        <v>920</v>
      </c>
      <c r="J206" s="104">
        <f>SUM(H206:I206)</f>
        <v>3698</v>
      </c>
      <c r="K206" s="106">
        <f t="shared" ref="K206:K210" si="63">G206-H206</f>
        <v>80554</v>
      </c>
    </row>
    <row r="207" spans="1:11" ht="16.5">
      <c r="A207" s="14">
        <v>2</v>
      </c>
      <c r="B207" s="67" t="s">
        <v>163</v>
      </c>
      <c r="C207" s="16" t="s">
        <v>200</v>
      </c>
      <c r="D207" s="22">
        <v>283</v>
      </c>
      <c r="E207" s="22" t="s">
        <v>78</v>
      </c>
      <c r="F207" s="85">
        <v>100000</v>
      </c>
      <c r="G207" s="77">
        <v>83332</v>
      </c>
      <c r="H207" s="71">
        <f>ROUND(F207/36,0)</f>
        <v>2778</v>
      </c>
      <c r="I207" s="69">
        <f t="shared" ref="I207:I209" si="64">ROUND(G207*13%*31/365,0)</f>
        <v>920</v>
      </c>
      <c r="J207" s="104">
        <f>SUM(H207:I207)</f>
        <v>3698</v>
      </c>
      <c r="K207" s="106">
        <f t="shared" si="63"/>
        <v>80554</v>
      </c>
    </row>
    <row r="208" spans="1:11" ht="16.5">
      <c r="A208" s="14">
        <v>3</v>
      </c>
      <c r="B208" s="67" t="s">
        <v>227</v>
      </c>
      <c r="C208" s="16" t="s">
        <v>235</v>
      </c>
      <c r="D208" s="22">
        <v>357</v>
      </c>
      <c r="E208" s="22" t="s">
        <v>78</v>
      </c>
      <c r="F208" s="85">
        <v>54000</v>
      </c>
      <c r="G208" s="77">
        <v>51000</v>
      </c>
      <c r="H208" s="71">
        <f>ROUND(F208/36,0)</f>
        <v>1500</v>
      </c>
      <c r="I208" s="69">
        <f t="shared" si="64"/>
        <v>563</v>
      </c>
      <c r="J208" s="104">
        <f>SUM(H208:I208)</f>
        <v>2063</v>
      </c>
      <c r="K208" s="106">
        <f t="shared" si="63"/>
        <v>49500</v>
      </c>
    </row>
    <row r="209" spans="1:11" ht="16.5">
      <c r="A209" s="14">
        <v>4</v>
      </c>
      <c r="B209" s="67" t="s">
        <v>227</v>
      </c>
      <c r="C209" s="16" t="s">
        <v>228</v>
      </c>
      <c r="D209" s="22">
        <v>353</v>
      </c>
      <c r="E209" s="22" t="s">
        <v>78</v>
      </c>
      <c r="F209" s="85">
        <v>68000</v>
      </c>
      <c r="G209" s="77">
        <v>62333</v>
      </c>
      <c r="H209" s="71">
        <f>ROUND(F209/36,0)</f>
        <v>1889</v>
      </c>
      <c r="I209" s="69">
        <f t="shared" si="64"/>
        <v>688</v>
      </c>
      <c r="J209" s="104">
        <f>SUM(H209:I209)</f>
        <v>2577</v>
      </c>
      <c r="K209" s="106">
        <f t="shared" si="63"/>
        <v>60444</v>
      </c>
    </row>
    <row r="210" spans="1:11" ht="17.25" thickBot="1">
      <c r="A210" s="34"/>
      <c r="B210" s="56" t="s">
        <v>4</v>
      </c>
      <c r="C210" s="30"/>
      <c r="D210" s="30"/>
      <c r="E210" s="30"/>
      <c r="F210" s="97">
        <f>SUM(F206:F209)</f>
        <v>322000</v>
      </c>
      <c r="G210" s="97">
        <f>SUM(G206:G209)</f>
        <v>279997</v>
      </c>
      <c r="H210" s="72">
        <f>SUM(H206:H209)</f>
        <v>8945</v>
      </c>
      <c r="I210" s="72">
        <f>SUM(I206:I209)</f>
        <v>3091</v>
      </c>
      <c r="J210" s="100">
        <f>SUM(J206:J209)</f>
        <v>12036</v>
      </c>
      <c r="K210" s="106">
        <f t="shared" si="63"/>
        <v>271052</v>
      </c>
    </row>
    <row r="211" spans="1:11" ht="17.25" thickBot="1">
      <c r="B211" s="51" t="s">
        <v>20</v>
      </c>
      <c r="C211" s="39"/>
      <c r="D211" s="39"/>
      <c r="E211" s="39"/>
      <c r="F211" s="93">
        <f>SUM(F7+F33+F50+F66+F83+F101+F113+F136+F128+F142+F148+F168+F181+F193+F200+F210)</f>
        <v>13780600</v>
      </c>
      <c r="G211" s="93">
        <f>SUM(G7+G33+G50+G66+G83+G101+G113+G136+G128+G142+G148+G168+G181+G193+G200+G210)</f>
        <v>10525900</v>
      </c>
      <c r="H211" s="93">
        <f>SUM(H7+H33+H50+H66+H83+H101+H113+H128+H136+H142+H148+H168+H181+H193+H200+H210)</f>
        <v>410570</v>
      </c>
      <c r="I211" s="93">
        <f>SUM(I7+I33+I50+I66+I83+I101+I113+I128+I136+I142+I148+I168+I181+I193+I200+I210)</f>
        <v>117392</v>
      </c>
      <c r="J211" s="93">
        <f>SUM(J7+J33+J50+J66+J83+J101+J113+J128+J136+J142+J148+J168+J181+J193+J200+J210)</f>
        <v>527962</v>
      </c>
      <c r="K211" s="93">
        <f>SUM(K7+K33+K50+K66+K83+K101+K113+K128+K136+K142+K148+K168+K181+K193+K200+K210)</f>
        <v>10115330</v>
      </c>
    </row>
    <row r="212" spans="1:11">
      <c r="B212" s="2"/>
      <c r="C212" s="2"/>
      <c r="D212" s="3"/>
      <c r="E212" s="3"/>
      <c r="F212" s="3"/>
      <c r="G212" s="3"/>
    </row>
    <row r="213" spans="1:11">
      <c r="B213" s="2"/>
      <c r="C213" s="2"/>
      <c r="D213" s="3"/>
      <c r="E213" s="3"/>
      <c r="F213" s="3"/>
      <c r="G213" s="3"/>
    </row>
    <row r="214" spans="1:11" ht="18.75">
      <c r="E214" s="4"/>
      <c r="F214" s="1"/>
      <c r="G214" s="1"/>
    </row>
    <row r="215" spans="1:11">
      <c r="F215" s="1"/>
      <c r="G215" s="1"/>
    </row>
    <row r="217" spans="1:11" ht="16.5">
      <c r="B217" s="30"/>
    </row>
  </sheetData>
  <mergeCells count="2">
    <mergeCell ref="A1:H1"/>
    <mergeCell ref="B2:H2"/>
  </mergeCells>
  <pageMargins left="0.19685039370078741" right="0.19685039370078741" top="0.11811023622047245" bottom="0.11811023622047245" header="0.19685039370078741" footer="0.31496062992125984"/>
  <pageSetup paperSize="9" scale="78" orientation="portrait" horizontalDpi="0" verticalDpi="0" r:id="rId1"/>
  <rowBreaks count="3" manualBreakCount="3">
    <brk id="51" max="9" man="1"/>
    <brk id="103" max="9" man="1"/>
    <brk id="17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L149"/>
  <sheetViews>
    <sheetView view="pageBreakPreview" topLeftCell="A2" zoomScaleSheetLayoutView="100" workbookViewId="0">
      <selection sqref="A1:K186"/>
    </sheetView>
  </sheetViews>
  <sheetFormatPr defaultRowHeight="15"/>
  <cols>
    <col min="1" max="1" width="4.42578125" customWidth="1"/>
    <col min="2" max="2" width="18.85546875" customWidth="1"/>
    <col min="3" max="3" width="20.28515625" customWidth="1"/>
    <col min="4" max="5" width="6.28515625" customWidth="1"/>
    <col min="6" max="6" width="10.140625" customWidth="1"/>
    <col min="7" max="7" width="9.28515625" customWidth="1"/>
    <col min="8" max="9" width="7.7109375" customWidth="1"/>
    <col min="10" max="10" width="9.5703125" customWidth="1"/>
    <col min="11" max="11" width="10.42578125" customWidth="1"/>
  </cols>
  <sheetData>
    <row r="1" spans="1:11" hidden="1"/>
    <row r="2" spans="1:11" ht="22.5" customHeight="1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21" customHeight="1">
      <c r="A3" s="9"/>
      <c r="B3" s="900" t="s">
        <v>492</v>
      </c>
      <c r="C3" s="900"/>
      <c r="D3" s="900"/>
      <c r="E3" s="900"/>
      <c r="F3" s="900"/>
      <c r="G3" s="900"/>
      <c r="H3" s="900"/>
      <c r="I3" s="900"/>
      <c r="J3" s="900"/>
    </row>
    <row r="4" spans="1:11" ht="55.5" customHeight="1">
      <c r="A4" s="163" t="s">
        <v>446</v>
      </c>
      <c r="B4" s="157" t="s">
        <v>1</v>
      </c>
      <c r="C4" s="157" t="s">
        <v>21</v>
      </c>
      <c r="D4" s="157" t="s">
        <v>22</v>
      </c>
      <c r="E4" s="157" t="s">
        <v>23</v>
      </c>
      <c r="F4" s="207" t="s">
        <v>24</v>
      </c>
      <c r="G4" s="206" t="s">
        <v>25</v>
      </c>
      <c r="H4" s="206" t="s">
        <v>26</v>
      </c>
      <c r="I4" s="206" t="s">
        <v>27</v>
      </c>
      <c r="J4" s="206" t="s">
        <v>57</v>
      </c>
      <c r="K4" s="206" t="s">
        <v>242</v>
      </c>
    </row>
    <row r="5" spans="1:11" ht="23.25" customHeight="1">
      <c r="A5" s="10"/>
      <c r="B5" s="10" t="s">
        <v>270</v>
      </c>
      <c r="C5" s="10"/>
      <c r="D5" s="10"/>
      <c r="E5" s="10"/>
      <c r="F5" s="11"/>
      <c r="G5" s="12"/>
      <c r="H5" s="12"/>
      <c r="I5" s="12"/>
      <c r="J5" s="12"/>
      <c r="K5" s="12"/>
    </row>
    <row r="6" spans="1:11" ht="22.5" customHeight="1">
      <c r="A6" s="10">
        <v>1</v>
      </c>
      <c r="B6" s="184" t="s">
        <v>88</v>
      </c>
      <c r="C6" s="208" t="s">
        <v>426</v>
      </c>
      <c r="D6" s="124">
        <v>154</v>
      </c>
      <c r="E6" s="188" t="s">
        <v>38</v>
      </c>
      <c r="F6" s="70">
        <v>100000</v>
      </c>
      <c r="G6" s="77">
        <v>74000</v>
      </c>
      <c r="H6" s="71">
        <v>2000</v>
      </c>
      <c r="I6" s="69">
        <f>ROUND(G6*13%*31/365,0)</f>
        <v>817</v>
      </c>
      <c r="J6" s="71">
        <f t="shared" ref="J6:J10" si="0">SUM(H6:I6)</f>
        <v>2817</v>
      </c>
      <c r="K6" s="135">
        <f t="shared" ref="K6:K10" si="1">G6-H6</f>
        <v>72000</v>
      </c>
    </row>
    <row r="7" spans="1:11" ht="19.5" customHeight="1">
      <c r="A7" s="10">
        <v>2</v>
      </c>
      <c r="B7" s="184" t="s">
        <v>88</v>
      </c>
      <c r="C7" s="208" t="s">
        <v>491</v>
      </c>
      <c r="D7" s="124">
        <v>158</v>
      </c>
      <c r="E7" s="188" t="s">
        <v>38</v>
      </c>
      <c r="F7" s="70">
        <v>224000</v>
      </c>
      <c r="G7" s="77">
        <v>170240</v>
      </c>
      <c r="H7" s="71">
        <v>4480</v>
      </c>
      <c r="I7" s="69">
        <f t="shared" ref="I7:I10" si="2">ROUND(G7*13%*31/365,0)</f>
        <v>1880</v>
      </c>
      <c r="J7" s="71">
        <f t="shared" si="0"/>
        <v>6360</v>
      </c>
      <c r="K7" s="135">
        <f t="shared" si="1"/>
        <v>165760</v>
      </c>
    </row>
    <row r="8" spans="1:11" ht="21.75" customHeight="1">
      <c r="A8" s="10">
        <v>3</v>
      </c>
      <c r="B8" s="184" t="s">
        <v>3</v>
      </c>
      <c r="C8" s="116" t="s">
        <v>143</v>
      </c>
      <c r="D8" s="17">
        <v>102</v>
      </c>
      <c r="E8" s="189" t="s">
        <v>38</v>
      </c>
      <c r="F8" s="70">
        <v>190000</v>
      </c>
      <c r="G8" s="77">
        <v>125400</v>
      </c>
      <c r="H8" s="71">
        <v>3800</v>
      </c>
      <c r="I8" s="69">
        <f t="shared" si="2"/>
        <v>1385</v>
      </c>
      <c r="J8" s="71">
        <f t="shared" si="0"/>
        <v>5185</v>
      </c>
      <c r="K8" s="106">
        <f t="shared" si="1"/>
        <v>121600</v>
      </c>
    </row>
    <row r="9" spans="1:11" ht="24.75" customHeight="1">
      <c r="A9" s="10">
        <v>4</v>
      </c>
      <c r="B9" s="121" t="s">
        <v>353</v>
      </c>
      <c r="C9" s="208" t="s">
        <v>354</v>
      </c>
      <c r="D9" s="124">
        <v>72</v>
      </c>
      <c r="E9" s="188" t="s">
        <v>38</v>
      </c>
      <c r="F9" s="70">
        <v>30000</v>
      </c>
      <c r="G9" s="77">
        <v>11674</v>
      </c>
      <c r="H9" s="71">
        <f t="shared" ref="H9:H10" si="3">ROUND(F9/36,0)</f>
        <v>833</v>
      </c>
      <c r="I9" s="69">
        <f t="shared" si="2"/>
        <v>129</v>
      </c>
      <c r="J9" s="71">
        <f t="shared" si="0"/>
        <v>962</v>
      </c>
      <c r="K9" s="135">
        <f t="shared" si="1"/>
        <v>10841</v>
      </c>
    </row>
    <row r="10" spans="1:11" ht="19.5" customHeight="1">
      <c r="A10" s="10">
        <v>5</v>
      </c>
      <c r="B10" s="121" t="s">
        <v>353</v>
      </c>
      <c r="C10" s="208" t="s">
        <v>490</v>
      </c>
      <c r="D10" s="124">
        <v>74</v>
      </c>
      <c r="E10" s="188" t="s">
        <v>38</v>
      </c>
      <c r="F10" s="70">
        <v>50000</v>
      </c>
      <c r="G10" s="77">
        <v>20831</v>
      </c>
      <c r="H10" s="71">
        <f t="shared" si="3"/>
        <v>1389</v>
      </c>
      <c r="I10" s="69">
        <f t="shared" si="2"/>
        <v>230</v>
      </c>
      <c r="J10" s="71">
        <f t="shared" si="0"/>
        <v>1619</v>
      </c>
      <c r="K10" s="135">
        <f t="shared" si="1"/>
        <v>19442</v>
      </c>
    </row>
    <row r="11" spans="1:11" ht="16.5">
      <c r="A11" s="10"/>
      <c r="B11" s="13" t="s">
        <v>4</v>
      </c>
      <c r="C11" s="164"/>
      <c r="D11" s="10"/>
      <c r="E11" s="157"/>
      <c r="F11" s="127">
        <f t="shared" ref="F11:K11" si="4">SUM(F6:F10)</f>
        <v>594000</v>
      </c>
      <c r="G11" s="127">
        <f t="shared" si="4"/>
        <v>402145</v>
      </c>
      <c r="H11" s="127">
        <f>SUM(H6:H10)</f>
        <v>12502</v>
      </c>
      <c r="I11" s="127">
        <f>SUM(I6:I10)</f>
        <v>4441</v>
      </c>
      <c r="J11" s="127">
        <f>SUM(J6:J10)</f>
        <v>16943</v>
      </c>
      <c r="K11" s="127">
        <f t="shared" si="4"/>
        <v>389643</v>
      </c>
    </row>
    <row r="12" spans="1:11" ht="21.75" customHeight="1">
      <c r="A12" s="10"/>
      <c r="B12" s="13"/>
      <c r="C12" s="164"/>
      <c r="D12" s="10"/>
      <c r="E12" s="157"/>
      <c r="F12" s="127"/>
      <c r="G12" s="127"/>
      <c r="H12" s="127"/>
      <c r="I12" s="127"/>
      <c r="J12" s="127"/>
      <c r="K12" s="127"/>
    </row>
    <row r="13" spans="1:11" ht="16.5">
      <c r="A13" s="15"/>
      <c r="B13" s="13" t="s">
        <v>5</v>
      </c>
      <c r="C13" s="209"/>
      <c r="D13" s="20"/>
      <c r="E13" s="193"/>
      <c r="F13" s="174"/>
      <c r="G13" s="174"/>
      <c r="H13" s="175"/>
      <c r="I13" s="176"/>
      <c r="J13" s="176"/>
      <c r="K13" s="55"/>
    </row>
    <row r="14" spans="1:11" ht="16.5">
      <c r="A14" s="15">
        <v>1</v>
      </c>
      <c r="B14" s="156" t="s">
        <v>179</v>
      </c>
      <c r="C14" s="116" t="s">
        <v>416</v>
      </c>
      <c r="D14" s="17">
        <v>82</v>
      </c>
      <c r="E14" s="189" t="s">
        <v>38</v>
      </c>
      <c r="F14" s="70">
        <v>250000</v>
      </c>
      <c r="G14" s="77">
        <v>146735</v>
      </c>
      <c r="H14" s="71">
        <v>5435</v>
      </c>
      <c r="I14" s="69">
        <f>ROUND(G14*13%*31/365,0)</f>
        <v>1620</v>
      </c>
      <c r="J14" s="71">
        <f t="shared" ref="J14:J26" si="5">SUM(H14:I14)</f>
        <v>7055</v>
      </c>
      <c r="K14" s="106">
        <f t="shared" ref="K14:K26" si="6">G14-H14</f>
        <v>141300</v>
      </c>
    </row>
    <row r="15" spans="1:11" ht="16.5">
      <c r="A15" s="15">
        <v>2</v>
      </c>
      <c r="B15" s="156" t="s">
        <v>179</v>
      </c>
      <c r="C15" s="116" t="s">
        <v>376</v>
      </c>
      <c r="D15" s="17">
        <v>84</v>
      </c>
      <c r="E15" s="189" t="s">
        <v>38</v>
      </c>
      <c r="F15" s="70">
        <v>250000</v>
      </c>
      <c r="G15" s="77">
        <v>155000</v>
      </c>
      <c r="H15" s="71">
        <v>5000</v>
      </c>
      <c r="I15" s="69">
        <f t="shared" ref="I15:I19" si="7">ROUND(G15*13%*31/365,0)</f>
        <v>1711</v>
      </c>
      <c r="J15" s="71">
        <f t="shared" si="5"/>
        <v>6711</v>
      </c>
      <c r="K15" s="106">
        <f t="shared" si="6"/>
        <v>150000</v>
      </c>
    </row>
    <row r="16" spans="1:11" ht="16.5">
      <c r="A16" s="15">
        <v>3</v>
      </c>
      <c r="B16" s="156" t="s">
        <v>5</v>
      </c>
      <c r="C16" s="116" t="s">
        <v>375</v>
      </c>
      <c r="D16" s="17">
        <v>86</v>
      </c>
      <c r="E16" s="189" t="s">
        <v>38</v>
      </c>
      <c r="F16" s="70">
        <v>400000</v>
      </c>
      <c r="G16" s="77">
        <v>256000</v>
      </c>
      <c r="H16" s="71">
        <v>8000</v>
      </c>
      <c r="I16" s="69">
        <f t="shared" si="7"/>
        <v>2827</v>
      </c>
      <c r="J16" s="71">
        <f t="shared" si="5"/>
        <v>10827</v>
      </c>
      <c r="K16" s="106">
        <f t="shared" si="6"/>
        <v>248000</v>
      </c>
    </row>
    <row r="17" spans="1:11" ht="16.5">
      <c r="A17" s="15">
        <v>4</v>
      </c>
      <c r="B17" s="156" t="s">
        <v>386</v>
      </c>
      <c r="C17" s="116" t="s">
        <v>489</v>
      </c>
      <c r="D17" s="17">
        <v>116</v>
      </c>
      <c r="E17" s="189" t="s">
        <v>38</v>
      </c>
      <c r="F17" s="70">
        <v>200000</v>
      </c>
      <c r="G17" s="77">
        <v>132000</v>
      </c>
      <c r="H17" s="71">
        <v>4000</v>
      </c>
      <c r="I17" s="69">
        <f t="shared" si="7"/>
        <v>1457</v>
      </c>
      <c r="J17" s="71">
        <f t="shared" si="5"/>
        <v>5457</v>
      </c>
      <c r="K17" s="106">
        <f>G17-H17</f>
        <v>128000</v>
      </c>
    </row>
    <row r="18" spans="1:11" ht="16.5">
      <c r="A18" s="15">
        <v>5</v>
      </c>
      <c r="B18" s="156" t="s">
        <v>386</v>
      </c>
      <c r="C18" s="116" t="s">
        <v>455</v>
      </c>
      <c r="D18" s="17">
        <v>184</v>
      </c>
      <c r="E18" s="189" t="s">
        <v>38</v>
      </c>
      <c r="F18" s="70">
        <v>100000</v>
      </c>
      <c r="G18" s="77">
        <v>82000</v>
      </c>
      <c r="H18" s="71">
        <v>2000</v>
      </c>
      <c r="I18" s="69">
        <f t="shared" si="7"/>
        <v>905</v>
      </c>
      <c r="J18" s="71">
        <f t="shared" si="5"/>
        <v>2905</v>
      </c>
      <c r="K18" s="106">
        <f>G18-H18</f>
        <v>80000</v>
      </c>
    </row>
    <row r="19" spans="1:11" ht="16.5">
      <c r="A19" s="15">
        <v>6</v>
      </c>
      <c r="B19" s="156" t="s">
        <v>429</v>
      </c>
      <c r="C19" s="116" t="s">
        <v>488</v>
      </c>
      <c r="D19" s="17">
        <v>156</v>
      </c>
      <c r="E19" s="189" t="s">
        <v>38</v>
      </c>
      <c r="F19" s="70">
        <v>150000</v>
      </c>
      <c r="G19" s="77">
        <v>114000</v>
      </c>
      <c r="H19" s="71">
        <v>3000</v>
      </c>
      <c r="I19" s="69">
        <f t="shared" si="7"/>
        <v>1259</v>
      </c>
      <c r="J19" s="71">
        <f t="shared" si="5"/>
        <v>4259</v>
      </c>
      <c r="K19" s="106">
        <f>G19-H19</f>
        <v>111000</v>
      </c>
    </row>
    <row r="20" spans="1:11" ht="16.5">
      <c r="A20" s="15"/>
      <c r="B20" s="186" t="s">
        <v>4</v>
      </c>
      <c r="C20" s="116"/>
      <c r="D20" s="17"/>
      <c r="E20" s="189"/>
      <c r="F20" s="97">
        <f>SUM(F14:F19)</f>
        <v>1350000</v>
      </c>
      <c r="G20" s="97">
        <f t="shared" ref="G20:K20" si="8">SUM(G14:G19)</f>
        <v>885735</v>
      </c>
      <c r="H20" s="97">
        <f>SUM(H14:H19)</f>
        <v>27435</v>
      </c>
      <c r="I20" s="97">
        <f>SUM(I14:I19)</f>
        <v>9779</v>
      </c>
      <c r="J20" s="97">
        <f>SUM(J14:J19)</f>
        <v>37214</v>
      </c>
      <c r="K20" s="97">
        <f t="shared" si="8"/>
        <v>858300</v>
      </c>
    </row>
    <row r="21" spans="1:11" ht="22.5" customHeight="1">
      <c r="A21" s="15"/>
      <c r="B21" s="186"/>
      <c r="C21" s="116" t="s">
        <v>462</v>
      </c>
      <c r="D21" s="17"/>
      <c r="E21" s="189"/>
      <c r="F21" s="97"/>
      <c r="G21" s="161"/>
      <c r="H21" s="88"/>
      <c r="I21" s="72"/>
      <c r="J21" s="88"/>
      <c r="K21" s="131"/>
    </row>
    <row r="22" spans="1:11" ht="16.5">
      <c r="A22" s="15"/>
      <c r="B22" s="186" t="s">
        <v>363</v>
      </c>
      <c r="C22" s="116"/>
      <c r="D22" s="17"/>
      <c r="E22" s="189"/>
      <c r="F22" s="70"/>
      <c r="G22" s="77"/>
      <c r="H22" s="71"/>
      <c r="I22" s="69"/>
      <c r="J22" s="71"/>
      <c r="K22" s="106"/>
    </row>
    <row r="23" spans="1:11" ht="16.5">
      <c r="A23" s="15">
        <v>1</v>
      </c>
      <c r="B23" s="156" t="s">
        <v>357</v>
      </c>
      <c r="C23" s="116" t="s">
        <v>371</v>
      </c>
      <c r="D23" s="17">
        <v>87</v>
      </c>
      <c r="E23" s="189" t="s">
        <v>38</v>
      </c>
      <c r="F23" s="70">
        <v>38500</v>
      </c>
      <c r="G23" s="77">
        <v>176000</v>
      </c>
      <c r="H23" s="71">
        <v>5500</v>
      </c>
      <c r="I23" s="69">
        <f>ROUND(G23*13%*31/365,0)</f>
        <v>1943</v>
      </c>
      <c r="J23" s="71">
        <f t="shared" si="5"/>
        <v>7443</v>
      </c>
      <c r="K23" s="106">
        <f t="shared" si="6"/>
        <v>170500</v>
      </c>
    </row>
    <row r="24" spans="1:11" ht="16.5">
      <c r="A24" s="15">
        <v>2</v>
      </c>
      <c r="B24" s="156" t="s">
        <v>357</v>
      </c>
      <c r="C24" s="116" t="s">
        <v>388</v>
      </c>
      <c r="D24" s="17">
        <v>120</v>
      </c>
      <c r="E24" s="189" t="s">
        <v>38</v>
      </c>
      <c r="F24" s="70">
        <v>33600</v>
      </c>
      <c r="G24" s="77">
        <v>184800</v>
      </c>
      <c r="H24" s="71">
        <v>5600</v>
      </c>
      <c r="I24" s="69">
        <f t="shared" ref="I24:I26" si="9">ROUND(G24*13%*31/365,0)</f>
        <v>2040</v>
      </c>
      <c r="J24" s="71">
        <f t="shared" si="5"/>
        <v>7640</v>
      </c>
      <c r="K24" s="106">
        <f t="shared" si="6"/>
        <v>179200</v>
      </c>
    </row>
    <row r="25" spans="1:11" ht="16.5">
      <c r="A25" s="15">
        <v>3</v>
      </c>
      <c r="B25" s="156" t="s">
        <v>368</v>
      </c>
      <c r="C25" s="116" t="s">
        <v>372</v>
      </c>
      <c r="D25" s="17">
        <v>90</v>
      </c>
      <c r="E25" s="189" t="s">
        <v>38</v>
      </c>
      <c r="F25" s="70">
        <v>47600</v>
      </c>
      <c r="G25" s="77">
        <v>217600</v>
      </c>
      <c r="H25" s="71">
        <v>6800</v>
      </c>
      <c r="I25" s="69">
        <f t="shared" si="9"/>
        <v>2403</v>
      </c>
      <c r="J25" s="71">
        <f t="shared" si="5"/>
        <v>9203</v>
      </c>
      <c r="K25" s="106">
        <f t="shared" si="6"/>
        <v>210800</v>
      </c>
    </row>
    <row r="26" spans="1:11" ht="16.5">
      <c r="A26" s="15">
        <v>4</v>
      </c>
      <c r="B26" s="156" t="s">
        <v>363</v>
      </c>
      <c r="C26" s="116" t="s">
        <v>374</v>
      </c>
      <c r="D26" s="17">
        <v>80</v>
      </c>
      <c r="E26" s="189" t="s">
        <v>38</v>
      </c>
      <c r="F26" s="70">
        <v>36000</v>
      </c>
      <c r="G26" s="77">
        <v>120000</v>
      </c>
      <c r="H26" s="71">
        <v>4000</v>
      </c>
      <c r="I26" s="69">
        <f t="shared" si="9"/>
        <v>1325</v>
      </c>
      <c r="J26" s="71">
        <f t="shared" si="5"/>
        <v>5325</v>
      </c>
      <c r="K26" s="106">
        <f t="shared" si="6"/>
        <v>116000</v>
      </c>
    </row>
    <row r="27" spans="1:11" ht="16.5">
      <c r="A27" s="55"/>
      <c r="B27" s="13" t="s">
        <v>4</v>
      </c>
      <c r="C27" s="55"/>
      <c r="D27" s="55"/>
      <c r="E27" s="210"/>
      <c r="F27" s="97">
        <f>SUM(F23:F26)</f>
        <v>155700</v>
      </c>
      <c r="G27" s="97">
        <f t="shared" ref="G27:K27" si="10">SUM(G23:G26)</f>
        <v>698400</v>
      </c>
      <c r="H27" s="97">
        <f>SUM(H23:H26)</f>
        <v>21900</v>
      </c>
      <c r="I27" s="97">
        <f>SUM(I23:I26)</f>
        <v>7711</v>
      </c>
      <c r="J27" s="97">
        <f>SUM(J23:J26)</f>
        <v>29611</v>
      </c>
      <c r="K27" s="97">
        <f t="shared" si="10"/>
        <v>676500</v>
      </c>
    </row>
    <row r="28" spans="1:11" ht="20.25" customHeight="1">
      <c r="A28" s="15"/>
      <c r="B28" s="55"/>
      <c r="C28" s="20"/>
      <c r="D28" s="20"/>
      <c r="E28" s="193"/>
      <c r="F28" s="72"/>
      <c r="G28" s="72"/>
      <c r="H28" s="72"/>
      <c r="I28" s="72"/>
      <c r="J28" s="72"/>
      <c r="K28" s="72"/>
    </row>
    <row r="29" spans="1:11" ht="25.5" customHeight="1">
      <c r="A29" s="15"/>
      <c r="B29" s="13" t="s">
        <v>10</v>
      </c>
      <c r="C29" s="20"/>
      <c r="D29" s="20"/>
      <c r="E29" s="193"/>
      <c r="F29" s="177"/>
      <c r="G29" s="161"/>
      <c r="H29" s="176"/>
      <c r="I29" s="69"/>
      <c r="J29" s="176"/>
      <c r="K29" s="55"/>
    </row>
    <row r="30" spans="1:11" ht="16.5">
      <c r="A30" s="15">
        <v>1</v>
      </c>
      <c r="B30" s="211" t="s">
        <v>120</v>
      </c>
      <c r="C30" s="116" t="s">
        <v>411</v>
      </c>
      <c r="D30" s="26" t="s">
        <v>306</v>
      </c>
      <c r="E30" s="189" t="s">
        <v>38</v>
      </c>
      <c r="F30" s="70">
        <v>170000</v>
      </c>
      <c r="G30" s="77">
        <v>23618</v>
      </c>
      <c r="H30" s="71">
        <f>ROUND(F30/36,0)</f>
        <v>4722</v>
      </c>
      <c r="I30" s="69">
        <f>ROUND(G30*13%*31/365,0)</f>
        <v>261</v>
      </c>
      <c r="J30" s="69">
        <f t="shared" ref="J30:J31" si="11">SUM(H30:I30)</f>
        <v>4983</v>
      </c>
      <c r="K30" s="106">
        <f t="shared" ref="K30:K31" si="12">G30-H30</f>
        <v>18896</v>
      </c>
    </row>
    <row r="31" spans="1:11" ht="16.5">
      <c r="A31" s="15">
        <v>2</v>
      </c>
      <c r="B31" s="211" t="s">
        <v>91</v>
      </c>
      <c r="C31" s="16" t="s">
        <v>432</v>
      </c>
      <c r="D31" s="26" t="s">
        <v>433</v>
      </c>
      <c r="E31" s="189" t="s">
        <v>38</v>
      </c>
      <c r="F31" s="70">
        <v>150000</v>
      </c>
      <c r="G31" s="77">
        <v>114000</v>
      </c>
      <c r="H31" s="71">
        <v>3000</v>
      </c>
      <c r="I31" s="69">
        <f t="shared" ref="I31" si="13">ROUND(G31*13%*31/365,0)</f>
        <v>1259</v>
      </c>
      <c r="J31" s="69">
        <f t="shared" si="11"/>
        <v>4259</v>
      </c>
      <c r="K31" s="106">
        <f t="shared" si="12"/>
        <v>111000</v>
      </c>
    </row>
    <row r="32" spans="1:11" ht="16.5">
      <c r="A32" s="15"/>
      <c r="B32" s="186" t="s">
        <v>4</v>
      </c>
      <c r="C32" s="20"/>
      <c r="D32" s="20"/>
      <c r="E32" s="193"/>
      <c r="F32" s="72">
        <f t="shared" ref="F32:K32" si="14">SUM(F30:F31)</f>
        <v>320000</v>
      </c>
      <c r="G32" s="72">
        <f t="shared" si="14"/>
        <v>137618</v>
      </c>
      <c r="H32" s="72">
        <f t="shared" si="14"/>
        <v>7722</v>
      </c>
      <c r="I32" s="69">
        <f t="shared" si="14"/>
        <v>1520</v>
      </c>
      <c r="J32" s="72">
        <f t="shared" si="14"/>
        <v>9242</v>
      </c>
      <c r="K32" s="72">
        <f t="shared" si="14"/>
        <v>129896</v>
      </c>
    </row>
    <row r="33" spans="1:11" ht="16.5">
      <c r="A33" s="15"/>
      <c r="B33" s="186"/>
      <c r="C33" s="20"/>
      <c r="D33" s="20"/>
      <c r="E33" s="193"/>
      <c r="F33" s="72"/>
      <c r="G33" s="72"/>
      <c r="H33" s="72"/>
      <c r="I33" s="69"/>
      <c r="J33" s="72"/>
      <c r="K33" s="72"/>
    </row>
    <row r="34" spans="1:11" ht="16.5">
      <c r="A34" s="15"/>
      <c r="B34" s="186" t="s">
        <v>11</v>
      </c>
      <c r="C34" s="20"/>
      <c r="D34" s="20"/>
      <c r="E34" s="193"/>
      <c r="F34" s="177"/>
      <c r="G34" s="161"/>
      <c r="H34" s="176"/>
      <c r="I34" s="69"/>
      <c r="J34" s="176"/>
      <c r="K34" s="55"/>
    </row>
    <row r="35" spans="1:11" ht="16.5">
      <c r="A35" s="15">
        <v>1</v>
      </c>
      <c r="B35" s="156" t="s">
        <v>11</v>
      </c>
      <c r="C35" s="16" t="s">
        <v>412</v>
      </c>
      <c r="D35" s="19">
        <v>70</v>
      </c>
      <c r="E35" s="189" t="s">
        <v>38</v>
      </c>
      <c r="F35" s="70">
        <v>300000</v>
      </c>
      <c r="G35" s="77">
        <v>108341</v>
      </c>
      <c r="H35" s="71">
        <f>ROUND(F35/36,0)</f>
        <v>8333</v>
      </c>
      <c r="I35" s="69">
        <f>ROUND(G35*13%*31/365,0)</f>
        <v>1196</v>
      </c>
      <c r="J35" s="69">
        <f t="shared" ref="J35:J37" si="15">SUM(H35:I35)</f>
        <v>9529</v>
      </c>
      <c r="K35" s="106">
        <f t="shared" ref="K35:K37" si="16">G35-H35</f>
        <v>100008</v>
      </c>
    </row>
    <row r="36" spans="1:11" ht="16.5">
      <c r="A36" s="15">
        <v>2</v>
      </c>
      <c r="B36" s="156" t="s">
        <v>11</v>
      </c>
      <c r="C36" s="16" t="s">
        <v>487</v>
      </c>
      <c r="D36" s="19">
        <v>164</v>
      </c>
      <c r="E36" s="189" t="s">
        <v>38</v>
      </c>
      <c r="F36" s="70">
        <v>270000</v>
      </c>
      <c r="G36" s="77">
        <v>210600</v>
      </c>
      <c r="H36" s="71">
        <v>5400</v>
      </c>
      <c r="I36" s="69">
        <f t="shared" ref="I36:I37" si="17">ROUND(G36*13%*31/365,0)</f>
        <v>2325</v>
      </c>
      <c r="J36" s="69">
        <f t="shared" si="15"/>
        <v>7725</v>
      </c>
      <c r="K36" s="106">
        <f t="shared" si="16"/>
        <v>205200</v>
      </c>
    </row>
    <row r="37" spans="1:11" ht="16.5">
      <c r="A37" s="15">
        <v>3</v>
      </c>
      <c r="B37" s="156" t="s">
        <v>73</v>
      </c>
      <c r="C37" s="16" t="s">
        <v>414</v>
      </c>
      <c r="D37" s="19">
        <v>68</v>
      </c>
      <c r="E37" s="189" t="s">
        <v>38</v>
      </c>
      <c r="F37" s="70">
        <v>100000</v>
      </c>
      <c r="G37" s="77">
        <v>36106</v>
      </c>
      <c r="H37" s="71">
        <v>2778</v>
      </c>
      <c r="I37" s="69">
        <f t="shared" si="17"/>
        <v>399</v>
      </c>
      <c r="J37" s="69">
        <f t="shared" si="15"/>
        <v>3177</v>
      </c>
      <c r="K37" s="106">
        <f t="shared" si="16"/>
        <v>33328</v>
      </c>
    </row>
    <row r="38" spans="1:11" ht="18.75" customHeight="1">
      <c r="A38" s="15"/>
      <c r="B38" s="186" t="s">
        <v>4</v>
      </c>
      <c r="C38" s="20"/>
      <c r="D38" s="20"/>
      <c r="E38" s="193"/>
      <c r="F38" s="72">
        <f t="shared" ref="F38:K38" si="18">SUM(F35:F37)</f>
        <v>670000</v>
      </c>
      <c r="G38" s="72">
        <f t="shared" si="18"/>
        <v>355047</v>
      </c>
      <c r="H38" s="72">
        <f>SUM(H35:H37)</f>
        <v>16511</v>
      </c>
      <c r="I38" s="72">
        <f>SUM(I35:I37)</f>
        <v>3920</v>
      </c>
      <c r="J38" s="72">
        <f>SUM(J35:J37)</f>
        <v>20431</v>
      </c>
      <c r="K38" s="72">
        <f t="shared" si="18"/>
        <v>338536</v>
      </c>
    </row>
    <row r="39" spans="1:11" ht="18.75" customHeight="1">
      <c r="A39" s="15"/>
      <c r="B39" s="186"/>
      <c r="C39" s="20"/>
      <c r="D39" s="20"/>
      <c r="E39" s="193"/>
      <c r="F39" s="72"/>
      <c r="G39" s="72"/>
      <c r="H39" s="72"/>
      <c r="I39" s="72"/>
      <c r="J39" s="72"/>
      <c r="K39" s="72"/>
    </row>
    <row r="40" spans="1:11" ht="20.25" customHeight="1">
      <c r="A40" s="15"/>
      <c r="B40" s="186" t="s">
        <v>14</v>
      </c>
      <c r="C40" s="20"/>
      <c r="D40" s="20"/>
      <c r="E40" s="193"/>
      <c r="F40" s="177"/>
      <c r="G40" s="161"/>
      <c r="H40" s="176"/>
      <c r="I40" s="69"/>
      <c r="J40" s="176"/>
      <c r="K40" s="55"/>
    </row>
    <row r="41" spans="1:11" ht="16.5">
      <c r="A41" s="15">
        <v>1</v>
      </c>
      <c r="B41" s="121" t="s">
        <v>327</v>
      </c>
      <c r="C41" s="116" t="s">
        <v>482</v>
      </c>
      <c r="D41" s="17">
        <v>48</v>
      </c>
      <c r="E41" s="189" t="s">
        <v>38</v>
      </c>
      <c r="F41" s="70">
        <v>120000</v>
      </c>
      <c r="G41" s="77">
        <v>30009</v>
      </c>
      <c r="H41" s="71">
        <f t="shared" ref="H41:H45" si="19">ROUND(F41/36,0)</f>
        <v>3333</v>
      </c>
      <c r="I41" s="69">
        <f t="shared" ref="I41:I48" si="20">ROUND(G41*13%*31/365,0)</f>
        <v>331</v>
      </c>
      <c r="J41" s="69">
        <f t="shared" ref="J41:J50" si="21">SUM(H41:I41)</f>
        <v>3664</v>
      </c>
      <c r="K41" s="106">
        <f t="shared" ref="K41:K50" si="22">G41-H41</f>
        <v>26676</v>
      </c>
    </row>
    <row r="42" spans="1:11" ht="16.5">
      <c r="A42" s="15">
        <v>2</v>
      </c>
      <c r="B42" s="121" t="s">
        <v>327</v>
      </c>
      <c r="C42" s="116" t="s">
        <v>483</v>
      </c>
      <c r="D42" s="17">
        <v>50</v>
      </c>
      <c r="E42" s="189" t="s">
        <v>38</v>
      </c>
      <c r="F42" s="70">
        <v>130000</v>
      </c>
      <c r="G42" s="77">
        <v>32503</v>
      </c>
      <c r="H42" s="71">
        <f t="shared" si="19"/>
        <v>3611</v>
      </c>
      <c r="I42" s="69">
        <f t="shared" si="20"/>
        <v>359</v>
      </c>
      <c r="J42" s="69">
        <f t="shared" si="21"/>
        <v>3970</v>
      </c>
      <c r="K42" s="106">
        <f t="shared" si="22"/>
        <v>28892</v>
      </c>
    </row>
    <row r="43" spans="1:11" ht="16.5">
      <c r="A43" s="15">
        <v>3</v>
      </c>
      <c r="B43" s="121" t="s">
        <v>97</v>
      </c>
      <c r="C43" s="116" t="s">
        <v>484</v>
      </c>
      <c r="D43" s="17">
        <v>170</v>
      </c>
      <c r="E43" s="189" t="s">
        <v>38</v>
      </c>
      <c r="F43" s="70">
        <v>220000</v>
      </c>
      <c r="G43" s="77">
        <v>180400</v>
      </c>
      <c r="H43" s="71">
        <v>4400</v>
      </c>
      <c r="I43" s="69">
        <f t="shared" si="20"/>
        <v>1992</v>
      </c>
      <c r="J43" s="69">
        <f t="shared" si="21"/>
        <v>6392</v>
      </c>
      <c r="K43" s="106">
        <f t="shared" si="22"/>
        <v>176000</v>
      </c>
    </row>
    <row r="44" spans="1:11" ht="16.5">
      <c r="A44" s="15">
        <v>4</v>
      </c>
      <c r="B44" s="121" t="s">
        <v>14</v>
      </c>
      <c r="C44" s="116" t="s">
        <v>59</v>
      </c>
      <c r="D44" s="17">
        <v>176</v>
      </c>
      <c r="E44" s="189" t="s">
        <v>38</v>
      </c>
      <c r="F44" s="70">
        <v>100000</v>
      </c>
      <c r="G44" s="77">
        <v>82000</v>
      </c>
      <c r="H44" s="71">
        <v>2000</v>
      </c>
      <c r="I44" s="69">
        <f t="shared" si="20"/>
        <v>905</v>
      </c>
      <c r="J44" s="69">
        <f t="shared" si="21"/>
        <v>2905</v>
      </c>
      <c r="K44" s="106">
        <f t="shared" si="22"/>
        <v>80000</v>
      </c>
    </row>
    <row r="45" spans="1:11" ht="16.5">
      <c r="A45" s="15">
        <v>5</v>
      </c>
      <c r="B45" s="121" t="s">
        <v>15</v>
      </c>
      <c r="C45" s="116" t="s">
        <v>485</v>
      </c>
      <c r="D45" s="17">
        <v>112</v>
      </c>
      <c r="E45" s="189" t="s">
        <v>38</v>
      </c>
      <c r="F45" s="70">
        <v>200000</v>
      </c>
      <c r="G45" s="77">
        <v>105548</v>
      </c>
      <c r="H45" s="71">
        <f t="shared" si="19"/>
        <v>5556</v>
      </c>
      <c r="I45" s="69">
        <f t="shared" si="20"/>
        <v>1165</v>
      </c>
      <c r="J45" s="69">
        <f t="shared" si="21"/>
        <v>6721</v>
      </c>
      <c r="K45" s="106">
        <f t="shared" si="22"/>
        <v>99992</v>
      </c>
    </row>
    <row r="46" spans="1:11" ht="14.25" customHeight="1">
      <c r="A46" s="15">
        <v>6</v>
      </c>
      <c r="B46" s="121" t="s">
        <v>15</v>
      </c>
      <c r="C46" s="116" t="s">
        <v>385</v>
      </c>
      <c r="D46" s="17">
        <v>114</v>
      </c>
      <c r="E46" s="189" t="s">
        <v>38</v>
      </c>
      <c r="F46" s="70">
        <v>210000</v>
      </c>
      <c r="G46" s="77">
        <v>138600</v>
      </c>
      <c r="H46" s="71">
        <v>4200</v>
      </c>
      <c r="I46" s="69">
        <f t="shared" si="20"/>
        <v>1530</v>
      </c>
      <c r="J46" s="69">
        <f t="shared" si="21"/>
        <v>5730</v>
      </c>
      <c r="K46" s="106">
        <f t="shared" si="22"/>
        <v>134400</v>
      </c>
    </row>
    <row r="47" spans="1:11" ht="15" customHeight="1">
      <c r="A47" s="15">
        <v>7</v>
      </c>
      <c r="B47" s="121" t="s">
        <v>15</v>
      </c>
      <c r="C47" s="116" t="s">
        <v>486</v>
      </c>
      <c r="D47" s="17">
        <v>122</v>
      </c>
      <c r="E47" s="189" t="s">
        <v>38</v>
      </c>
      <c r="F47" s="70">
        <v>230000</v>
      </c>
      <c r="G47" s="77">
        <v>151800</v>
      </c>
      <c r="H47" s="71">
        <v>4600</v>
      </c>
      <c r="I47" s="69">
        <f t="shared" si="20"/>
        <v>1676</v>
      </c>
      <c r="J47" s="69">
        <f t="shared" si="21"/>
        <v>6276</v>
      </c>
      <c r="K47" s="106">
        <f t="shared" si="22"/>
        <v>147200</v>
      </c>
    </row>
    <row r="48" spans="1:11" ht="16.5">
      <c r="A48" s="15">
        <v>8</v>
      </c>
      <c r="B48" s="121" t="s">
        <v>15</v>
      </c>
      <c r="C48" s="116" t="s">
        <v>390</v>
      </c>
      <c r="D48" s="17">
        <v>124</v>
      </c>
      <c r="E48" s="189" t="s">
        <v>38</v>
      </c>
      <c r="F48" s="70">
        <v>200000</v>
      </c>
      <c r="G48" s="77">
        <v>136000</v>
      </c>
      <c r="H48" s="71">
        <v>4000</v>
      </c>
      <c r="I48" s="69">
        <f t="shared" si="20"/>
        <v>1502</v>
      </c>
      <c r="J48" s="69">
        <f t="shared" si="21"/>
        <v>5502</v>
      </c>
      <c r="K48" s="106">
        <f t="shared" si="22"/>
        <v>132000</v>
      </c>
    </row>
    <row r="49" spans="1:11" ht="16.5">
      <c r="A49" s="15">
        <v>9</v>
      </c>
      <c r="B49" s="121" t="s">
        <v>464</v>
      </c>
      <c r="C49" s="116" t="s">
        <v>131</v>
      </c>
      <c r="D49" s="172">
        <v>9.1999999999999993</v>
      </c>
      <c r="E49" s="189" t="s">
        <v>38</v>
      </c>
      <c r="F49" s="70">
        <v>200000</v>
      </c>
      <c r="G49" s="77">
        <v>196000</v>
      </c>
      <c r="H49" s="71">
        <v>4000</v>
      </c>
      <c r="I49" s="69">
        <v>2920</v>
      </c>
      <c r="J49" s="69">
        <f t="shared" si="21"/>
        <v>6920</v>
      </c>
      <c r="K49" s="106">
        <f t="shared" si="22"/>
        <v>192000</v>
      </c>
    </row>
    <row r="50" spans="1:11" ht="16.5">
      <c r="A50" s="15">
        <v>10</v>
      </c>
      <c r="B50" s="121" t="s">
        <v>317</v>
      </c>
      <c r="C50" s="116" t="s">
        <v>318</v>
      </c>
      <c r="D50" s="172">
        <v>25.1</v>
      </c>
      <c r="E50" s="189" t="s">
        <v>38</v>
      </c>
      <c r="F50" s="70">
        <v>225000</v>
      </c>
      <c r="G50" s="77">
        <v>225000</v>
      </c>
      <c r="H50" s="71">
        <v>4500</v>
      </c>
      <c r="I50" s="69">
        <v>4167</v>
      </c>
      <c r="J50" s="69">
        <f t="shared" si="21"/>
        <v>8667</v>
      </c>
      <c r="K50" s="106">
        <f t="shared" si="22"/>
        <v>220500</v>
      </c>
    </row>
    <row r="51" spans="1:11" ht="16.5">
      <c r="A51" s="14"/>
      <c r="B51" s="186" t="s">
        <v>4</v>
      </c>
      <c r="C51" s="20"/>
      <c r="D51" s="20"/>
      <c r="E51" s="193"/>
      <c r="F51" s="72">
        <f t="shared" ref="F51:K51" si="23">SUM(F41:F50)</f>
        <v>1835000</v>
      </c>
      <c r="G51" s="72">
        <f t="shared" si="23"/>
        <v>1277860</v>
      </c>
      <c r="H51" s="72">
        <f t="shared" si="23"/>
        <v>40200</v>
      </c>
      <c r="I51" s="72">
        <f t="shared" si="23"/>
        <v>16547</v>
      </c>
      <c r="J51" s="72">
        <f t="shared" si="23"/>
        <v>56747</v>
      </c>
      <c r="K51" s="72">
        <f t="shared" si="23"/>
        <v>1237660</v>
      </c>
    </row>
    <row r="52" spans="1:11" ht="16.5">
      <c r="A52" s="14"/>
      <c r="B52" s="186"/>
      <c r="C52" s="20"/>
      <c r="D52" s="20"/>
      <c r="E52" s="193"/>
      <c r="F52" s="177"/>
      <c r="G52" s="161"/>
      <c r="H52" s="72"/>
      <c r="I52" s="69"/>
      <c r="J52" s="72"/>
      <c r="K52" s="55"/>
    </row>
    <row r="53" spans="1:11" ht="16.5">
      <c r="A53" s="14"/>
      <c r="B53" s="186" t="s">
        <v>16</v>
      </c>
      <c r="C53" s="20"/>
      <c r="D53" s="20"/>
      <c r="E53" s="193"/>
      <c r="F53" s="177"/>
      <c r="G53" s="161"/>
      <c r="H53" s="72"/>
      <c r="I53" s="69"/>
      <c r="J53" s="72"/>
      <c r="K53" s="55"/>
    </row>
    <row r="54" spans="1:11" ht="16.5">
      <c r="A54" s="14">
        <v>1</v>
      </c>
      <c r="B54" s="156" t="s">
        <v>17</v>
      </c>
      <c r="C54" s="116" t="s">
        <v>69</v>
      </c>
      <c r="D54" s="17">
        <v>1</v>
      </c>
      <c r="E54" s="189" t="s">
        <v>78</v>
      </c>
      <c r="F54" s="70">
        <v>240000</v>
      </c>
      <c r="G54" s="77">
        <v>211200</v>
      </c>
      <c r="H54" s="71">
        <v>4800</v>
      </c>
      <c r="I54" s="69">
        <f>ROUND(G54*13%*31/365,0)</f>
        <v>2332</v>
      </c>
      <c r="J54" s="69">
        <f t="shared" ref="J54:J61" si="24">SUM(H54:I54)</f>
        <v>7132</v>
      </c>
      <c r="K54" s="106">
        <f t="shared" ref="K54:K62" si="25">G54-H54</f>
        <v>206400</v>
      </c>
    </row>
    <row r="55" spans="1:11" ht="16.5">
      <c r="A55" s="14">
        <v>2</v>
      </c>
      <c r="B55" s="156" t="s">
        <v>187</v>
      </c>
      <c r="C55" s="116" t="s">
        <v>394</v>
      </c>
      <c r="D55" s="17">
        <v>132</v>
      </c>
      <c r="E55" s="189" t="s">
        <v>38</v>
      </c>
      <c r="F55" s="70">
        <v>150000</v>
      </c>
      <c r="G55" s="77">
        <v>102000</v>
      </c>
      <c r="H55" s="71">
        <v>3000</v>
      </c>
      <c r="I55" s="69">
        <f t="shared" ref="I55:I62" si="26">ROUND(G55*13%*31/365,0)</f>
        <v>1126</v>
      </c>
      <c r="J55" s="69">
        <f t="shared" si="24"/>
        <v>4126</v>
      </c>
      <c r="K55" s="106">
        <f t="shared" si="25"/>
        <v>99000</v>
      </c>
    </row>
    <row r="56" spans="1:11" ht="16.5">
      <c r="A56" s="14">
        <v>3</v>
      </c>
      <c r="B56" s="121" t="s">
        <v>187</v>
      </c>
      <c r="C56" s="116" t="s">
        <v>472</v>
      </c>
      <c r="D56" s="17">
        <v>194</v>
      </c>
      <c r="E56" s="189" t="s">
        <v>38</v>
      </c>
      <c r="F56" s="70">
        <v>190000</v>
      </c>
      <c r="G56" s="77">
        <v>158332</v>
      </c>
      <c r="H56" s="71">
        <v>5278</v>
      </c>
      <c r="I56" s="69">
        <f t="shared" si="26"/>
        <v>1748</v>
      </c>
      <c r="J56" s="69">
        <f t="shared" si="24"/>
        <v>7026</v>
      </c>
      <c r="K56" s="106">
        <f t="shared" si="25"/>
        <v>153054</v>
      </c>
    </row>
    <row r="57" spans="1:11" ht="16.5">
      <c r="A57" s="14">
        <v>4</v>
      </c>
      <c r="B57" s="121" t="s">
        <v>62</v>
      </c>
      <c r="C57" s="116" t="s">
        <v>473</v>
      </c>
      <c r="D57" s="17">
        <v>62</v>
      </c>
      <c r="E57" s="189" t="s">
        <v>38</v>
      </c>
      <c r="F57" s="70">
        <v>160000</v>
      </c>
      <c r="G57" s="77">
        <v>48900</v>
      </c>
      <c r="H57" s="71">
        <v>4444</v>
      </c>
      <c r="I57" s="69">
        <f t="shared" si="26"/>
        <v>540</v>
      </c>
      <c r="J57" s="69">
        <f t="shared" si="24"/>
        <v>4984</v>
      </c>
      <c r="K57" s="106">
        <f t="shared" si="25"/>
        <v>44456</v>
      </c>
    </row>
    <row r="58" spans="1:11" ht="16.5">
      <c r="A58" s="14">
        <v>5</v>
      </c>
      <c r="B58" s="121" t="s">
        <v>62</v>
      </c>
      <c r="C58" s="116" t="s">
        <v>291</v>
      </c>
      <c r="D58" s="17">
        <v>100</v>
      </c>
      <c r="E58" s="189" t="s">
        <v>38</v>
      </c>
      <c r="F58" s="70">
        <v>180000</v>
      </c>
      <c r="G58" s="77">
        <v>118800</v>
      </c>
      <c r="H58" s="71">
        <v>3600</v>
      </c>
      <c r="I58" s="69">
        <f t="shared" si="26"/>
        <v>1312</v>
      </c>
      <c r="J58" s="69">
        <f t="shared" si="24"/>
        <v>4912</v>
      </c>
      <c r="K58" s="106">
        <f t="shared" si="25"/>
        <v>115200</v>
      </c>
    </row>
    <row r="59" spans="1:11" ht="16.5">
      <c r="A59" s="14">
        <v>6</v>
      </c>
      <c r="B59" s="121" t="s">
        <v>62</v>
      </c>
      <c r="C59" s="116" t="s">
        <v>468</v>
      </c>
      <c r="D59" s="17">
        <v>182</v>
      </c>
      <c r="E59" s="189" t="s">
        <v>38</v>
      </c>
      <c r="F59" s="70">
        <v>239000</v>
      </c>
      <c r="G59" s="77">
        <v>195980</v>
      </c>
      <c r="H59" s="71">
        <v>4780</v>
      </c>
      <c r="I59" s="69">
        <f t="shared" si="26"/>
        <v>2164</v>
      </c>
      <c r="J59" s="69">
        <f t="shared" si="24"/>
        <v>6944</v>
      </c>
      <c r="K59" s="106">
        <f t="shared" si="25"/>
        <v>191200</v>
      </c>
    </row>
    <row r="60" spans="1:11" ht="16.5">
      <c r="A60" s="14">
        <v>7</v>
      </c>
      <c r="B60" s="121" t="s">
        <v>62</v>
      </c>
      <c r="C60" s="116" t="s">
        <v>471</v>
      </c>
      <c r="D60" s="172">
        <v>11.2</v>
      </c>
      <c r="E60" s="189" t="s">
        <v>38</v>
      </c>
      <c r="F60" s="70">
        <v>210000</v>
      </c>
      <c r="G60" s="77">
        <v>205800</v>
      </c>
      <c r="H60" s="71">
        <v>4200</v>
      </c>
      <c r="I60" s="69">
        <v>3142</v>
      </c>
      <c r="J60" s="69">
        <f t="shared" si="24"/>
        <v>7342</v>
      </c>
      <c r="K60" s="106">
        <f t="shared" si="25"/>
        <v>201600</v>
      </c>
    </row>
    <row r="61" spans="1:11" ht="16.5">
      <c r="A61" s="14">
        <v>8</v>
      </c>
      <c r="B61" s="121" t="s">
        <v>336</v>
      </c>
      <c r="C61" s="116" t="s">
        <v>337</v>
      </c>
      <c r="D61" s="17">
        <v>56</v>
      </c>
      <c r="E61" s="189" t="s">
        <v>38</v>
      </c>
      <c r="F61" s="70">
        <v>50000</v>
      </c>
      <c r="G61" s="77">
        <v>15275</v>
      </c>
      <c r="H61" s="71">
        <v>1389</v>
      </c>
      <c r="I61" s="69">
        <f t="shared" si="26"/>
        <v>169</v>
      </c>
      <c r="J61" s="69">
        <f t="shared" si="24"/>
        <v>1558</v>
      </c>
      <c r="K61" s="106">
        <f t="shared" si="25"/>
        <v>13886</v>
      </c>
    </row>
    <row r="62" spans="1:11" ht="16.5">
      <c r="A62" s="14">
        <v>9</v>
      </c>
      <c r="B62" s="121" t="s">
        <v>336</v>
      </c>
      <c r="C62" s="116" t="s">
        <v>48</v>
      </c>
      <c r="D62" s="17">
        <v>174</v>
      </c>
      <c r="E62" s="189" t="s">
        <v>38</v>
      </c>
      <c r="F62" s="70">
        <v>150000</v>
      </c>
      <c r="G62" s="77">
        <v>123000</v>
      </c>
      <c r="H62" s="71">
        <v>3000</v>
      </c>
      <c r="I62" s="69">
        <f t="shared" si="26"/>
        <v>1358</v>
      </c>
      <c r="J62" s="69">
        <f t="shared" ref="J62" si="27">SUM(H62:I62)</f>
        <v>4358</v>
      </c>
      <c r="K62" s="106">
        <f t="shared" si="25"/>
        <v>120000</v>
      </c>
    </row>
    <row r="63" spans="1:11" ht="16.5">
      <c r="A63" s="27"/>
      <c r="B63" s="185" t="s">
        <v>4</v>
      </c>
      <c r="C63" s="20"/>
      <c r="D63" s="20"/>
      <c r="E63" s="193"/>
      <c r="F63" s="72">
        <f t="shared" ref="F63:K63" si="28">SUM(F54:F62)</f>
        <v>1569000</v>
      </c>
      <c r="G63" s="72">
        <f t="shared" si="28"/>
        <v>1179287</v>
      </c>
      <c r="H63" s="72">
        <f>SUM(H54:H62)</f>
        <v>34491</v>
      </c>
      <c r="I63" s="72">
        <f>SUM(I54:I62)</f>
        <v>13891</v>
      </c>
      <c r="J63" s="72">
        <f>SUM(J54:J62)</f>
        <v>48382</v>
      </c>
      <c r="K63" s="72">
        <f t="shared" si="28"/>
        <v>1144796</v>
      </c>
    </row>
    <row r="64" spans="1:11" ht="16.5">
      <c r="A64" s="27"/>
      <c r="B64" s="185"/>
      <c r="C64" s="20"/>
      <c r="D64" s="20"/>
      <c r="E64" s="193"/>
      <c r="F64" s="177"/>
      <c r="G64" s="161"/>
      <c r="H64" s="72"/>
      <c r="I64" s="69"/>
      <c r="J64" s="72"/>
      <c r="K64" s="55"/>
    </row>
    <row r="65" spans="1:11" ht="16.5">
      <c r="A65" s="27"/>
      <c r="B65" s="185" t="s">
        <v>18</v>
      </c>
      <c r="C65" s="209"/>
      <c r="D65" s="20"/>
      <c r="E65" s="193"/>
      <c r="F65" s="177"/>
      <c r="G65" s="161"/>
      <c r="H65" s="176"/>
      <c r="I65" s="69"/>
      <c r="J65" s="176"/>
      <c r="K65" s="55"/>
    </row>
    <row r="66" spans="1:11" ht="16.5">
      <c r="A66" s="27">
        <v>1</v>
      </c>
      <c r="B66" s="121" t="s">
        <v>18</v>
      </c>
      <c r="C66" s="116" t="s">
        <v>378</v>
      </c>
      <c r="D66" s="17">
        <v>92</v>
      </c>
      <c r="E66" s="204" t="s">
        <v>38</v>
      </c>
      <c r="F66" s="85">
        <v>150000</v>
      </c>
      <c r="G66" s="77">
        <v>99000</v>
      </c>
      <c r="H66" s="71">
        <v>3000</v>
      </c>
      <c r="I66" s="69">
        <f>ROUND(G66*13%*31/365,0)</f>
        <v>1093</v>
      </c>
      <c r="J66" s="69">
        <f t="shared" ref="J66:J74" si="29">SUM(H66:I66)</f>
        <v>4093</v>
      </c>
      <c r="K66" s="106">
        <f t="shared" ref="K66:K74" si="30">G66-H66</f>
        <v>96000</v>
      </c>
    </row>
    <row r="67" spans="1:11" ht="16.5">
      <c r="A67" s="27">
        <v>2</v>
      </c>
      <c r="B67" s="121" t="s">
        <v>18</v>
      </c>
      <c r="C67" s="116" t="s">
        <v>379</v>
      </c>
      <c r="D67" s="17">
        <v>94</v>
      </c>
      <c r="E67" s="204" t="s">
        <v>38</v>
      </c>
      <c r="F67" s="85">
        <v>300000</v>
      </c>
      <c r="G67" s="77">
        <v>198000</v>
      </c>
      <c r="H67" s="71">
        <v>6000</v>
      </c>
      <c r="I67" s="69">
        <f t="shared" ref="I67:I74" si="31">ROUND(G67*13%*31/365,0)</f>
        <v>2186</v>
      </c>
      <c r="J67" s="69">
        <f t="shared" si="29"/>
        <v>8186</v>
      </c>
      <c r="K67" s="106">
        <f t="shared" si="30"/>
        <v>192000</v>
      </c>
    </row>
    <row r="68" spans="1:11" ht="16.5">
      <c r="A68" s="27">
        <v>3</v>
      </c>
      <c r="B68" s="121" t="s">
        <v>18</v>
      </c>
      <c r="C68" s="116" t="s">
        <v>380</v>
      </c>
      <c r="D68" s="17">
        <v>96</v>
      </c>
      <c r="E68" s="204" t="s">
        <v>38</v>
      </c>
      <c r="F68" s="85">
        <v>150000</v>
      </c>
      <c r="G68" s="77">
        <v>99000</v>
      </c>
      <c r="H68" s="71">
        <v>3000</v>
      </c>
      <c r="I68" s="69">
        <f t="shared" si="31"/>
        <v>1093</v>
      </c>
      <c r="J68" s="69">
        <f t="shared" si="29"/>
        <v>4093</v>
      </c>
      <c r="K68" s="106">
        <f t="shared" si="30"/>
        <v>96000</v>
      </c>
    </row>
    <row r="69" spans="1:11" ht="16.5">
      <c r="A69" s="27">
        <v>4</v>
      </c>
      <c r="B69" s="121" t="s">
        <v>18</v>
      </c>
      <c r="C69" s="116" t="s">
        <v>393</v>
      </c>
      <c r="D69" s="17">
        <v>130</v>
      </c>
      <c r="E69" s="204" t="s">
        <v>38</v>
      </c>
      <c r="F69" s="85">
        <v>230000</v>
      </c>
      <c r="G69" s="77">
        <v>148224</v>
      </c>
      <c r="H69" s="71">
        <v>5111</v>
      </c>
      <c r="I69" s="69">
        <f t="shared" si="31"/>
        <v>1637</v>
      </c>
      <c r="J69" s="69">
        <f t="shared" si="29"/>
        <v>6748</v>
      </c>
      <c r="K69" s="106">
        <f t="shared" si="30"/>
        <v>143113</v>
      </c>
    </row>
    <row r="70" spans="1:11" ht="16.5">
      <c r="A70" s="27">
        <v>5</v>
      </c>
      <c r="B70" s="121" t="s">
        <v>19</v>
      </c>
      <c r="C70" s="116" t="s">
        <v>400</v>
      </c>
      <c r="D70" s="17">
        <v>142</v>
      </c>
      <c r="E70" s="204" t="s">
        <v>38</v>
      </c>
      <c r="F70" s="85">
        <v>170000</v>
      </c>
      <c r="G70" s="77">
        <v>119000</v>
      </c>
      <c r="H70" s="71">
        <v>3400</v>
      </c>
      <c r="I70" s="69">
        <f t="shared" si="31"/>
        <v>1314</v>
      </c>
      <c r="J70" s="69">
        <f t="shared" si="29"/>
        <v>4714</v>
      </c>
      <c r="K70" s="106">
        <f t="shared" si="30"/>
        <v>115600</v>
      </c>
    </row>
    <row r="71" spans="1:11" ht="16.5">
      <c r="A71" s="27">
        <v>6</v>
      </c>
      <c r="B71" s="121" t="s">
        <v>398</v>
      </c>
      <c r="C71" s="116" t="s">
        <v>470</v>
      </c>
      <c r="D71" s="17">
        <v>138</v>
      </c>
      <c r="E71" s="204" t="s">
        <v>38</v>
      </c>
      <c r="F71" s="85">
        <v>200000</v>
      </c>
      <c r="G71" s="77">
        <v>140000</v>
      </c>
      <c r="H71" s="71">
        <v>4000</v>
      </c>
      <c r="I71" s="69">
        <f t="shared" si="31"/>
        <v>1546</v>
      </c>
      <c r="J71" s="69">
        <f t="shared" si="29"/>
        <v>5546</v>
      </c>
      <c r="K71" s="106">
        <f t="shared" si="30"/>
        <v>136000</v>
      </c>
    </row>
    <row r="72" spans="1:11" ht="16.5">
      <c r="A72" s="27">
        <v>7</v>
      </c>
      <c r="B72" s="121" t="s">
        <v>381</v>
      </c>
      <c r="C72" s="116" t="s">
        <v>469</v>
      </c>
      <c r="D72" s="17">
        <v>108</v>
      </c>
      <c r="E72" s="204" t="s">
        <v>38</v>
      </c>
      <c r="F72" s="85">
        <v>150000</v>
      </c>
      <c r="G72" s="77">
        <v>99000</v>
      </c>
      <c r="H72" s="71">
        <v>3000</v>
      </c>
      <c r="I72" s="69">
        <f t="shared" si="31"/>
        <v>1093</v>
      </c>
      <c r="J72" s="69">
        <f t="shared" si="29"/>
        <v>4093</v>
      </c>
      <c r="K72" s="106">
        <f t="shared" si="30"/>
        <v>96000</v>
      </c>
    </row>
    <row r="73" spans="1:11" ht="16.5">
      <c r="A73" s="27">
        <v>8</v>
      </c>
      <c r="B73" s="121" t="s">
        <v>381</v>
      </c>
      <c r="C73" s="116" t="s">
        <v>383</v>
      </c>
      <c r="D73" s="17">
        <v>110</v>
      </c>
      <c r="E73" s="204" t="s">
        <v>38</v>
      </c>
      <c r="F73" s="85">
        <v>160000</v>
      </c>
      <c r="G73" s="77">
        <v>105600</v>
      </c>
      <c r="H73" s="71">
        <v>3200</v>
      </c>
      <c r="I73" s="69">
        <f t="shared" si="31"/>
        <v>1166</v>
      </c>
      <c r="J73" s="69">
        <f t="shared" si="29"/>
        <v>4366</v>
      </c>
      <c r="K73" s="106">
        <f t="shared" si="30"/>
        <v>102400</v>
      </c>
    </row>
    <row r="74" spans="1:11" ht="16.5">
      <c r="A74" s="27">
        <v>9</v>
      </c>
      <c r="B74" s="121" t="s">
        <v>71</v>
      </c>
      <c r="C74" s="116" t="s">
        <v>235</v>
      </c>
      <c r="D74" s="17">
        <v>146</v>
      </c>
      <c r="E74" s="204" t="s">
        <v>38</v>
      </c>
      <c r="F74" s="85">
        <v>175000</v>
      </c>
      <c r="G74" s="77">
        <v>126000</v>
      </c>
      <c r="H74" s="71">
        <v>3500</v>
      </c>
      <c r="I74" s="69">
        <f t="shared" si="31"/>
        <v>1391</v>
      </c>
      <c r="J74" s="69">
        <f t="shared" si="29"/>
        <v>4891</v>
      </c>
      <c r="K74" s="106">
        <f t="shared" si="30"/>
        <v>122500</v>
      </c>
    </row>
    <row r="75" spans="1:11" ht="16.5">
      <c r="A75" s="14"/>
      <c r="B75" s="185" t="s">
        <v>4</v>
      </c>
      <c r="C75" s="20"/>
      <c r="D75" s="20"/>
      <c r="E75" s="193"/>
      <c r="F75" s="72">
        <f>SUM(F66:F74)</f>
        <v>1685000</v>
      </c>
      <c r="G75" s="72">
        <f t="shared" ref="G75:K75" si="32">SUM(G66:G74)</f>
        <v>1133824</v>
      </c>
      <c r="H75" s="72">
        <f>SUM(H66:H74)</f>
        <v>34211</v>
      </c>
      <c r="I75" s="72">
        <f>SUM(I66:I74)</f>
        <v>12519</v>
      </c>
      <c r="J75" s="72">
        <f>SUM(J66:J74)</f>
        <v>46730</v>
      </c>
      <c r="K75" s="72">
        <f t="shared" si="32"/>
        <v>1099613</v>
      </c>
    </row>
    <row r="76" spans="1:11" ht="16.5">
      <c r="A76" s="14"/>
      <c r="B76" s="185"/>
      <c r="C76" s="20"/>
      <c r="D76" s="20"/>
      <c r="E76" s="193"/>
      <c r="F76" s="177"/>
      <c r="G76" s="161"/>
      <c r="H76" s="72"/>
      <c r="I76" s="69"/>
      <c r="J76" s="72"/>
      <c r="K76" s="55"/>
    </row>
    <row r="77" spans="1:11" ht="16.5">
      <c r="A77" s="14"/>
      <c r="B77" s="185" t="s">
        <v>79</v>
      </c>
      <c r="C77" s="20"/>
      <c r="D77" s="46"/>
      <c r="E77" s="193"/>
      <c r="F77" s="170"/>
      <c r="G77" s="161"/>
      <c r="H77" s="72"/>
      <c r="I77" s="69"/>
      <c r="J77" s="72"/>
      <c r="K77" s="55"/>
    </row>
    <row r="78" spans="1:11" ht="16.5">
      <c r="A78" s="14">
        <v>1</v>
      </c>
      <c r="B78" s="121" t="s">
        <v>79</v>
      </c>
      <c r="C78" s="116" t="s">
        <v>342</v>
      </c>
      <c r="D78" s="52">
        <v>67</v>
      </c>
      <c r="E78" s="189" t="s">
        <v>78</v>
      </c>
      <c r="F78" s="85">
        <v>180000</v>
      </c>
      <c r="G78" s="70">
        <v>60000</v>
      </c>
      <c r="H78" s="71">
        <v>5000</v>
      </c>
      <c r="I78" s="69">
        <f>ROUND(G78*13%*31/365,0)</f>
        <v>662</v>
      </c>
      <c r="J78" s="69">
        <f t="shared" ref="J78:J91" si="33">SUM(H78:I78)</f>
        <v>5662</v>
      </c>
      <c r="K78" s="106">
        <f t="shared" ref="K78:K92" si="34">G78-H78</f>
        <v>55000</v>
      </c>
    </row>
    <row r="79" spans="1:11" ht="16.5">
      <c r="A79" s="14">
        <v>2</v>
      </c>
      <c r="B79" s="121" t="s">
        <v>79</v>
      </c>
      <c r="C79" s="116" t="s">
        <v>453</v>
      </c>
      <c r="D79" s="52">
        <v>3</v>
      </c>
      <c r="E79" s="189" t="s">
        <v>78</v>
      </c>
      <c r="F79" s="85">
        <v>220000</v>
      </c>
      <c r="G79" s="70">
        <v>193600</v>
      </c>
      <c r="H79" s="71">
        <v>4400</v>
      </c>
      <c r="I79" s="69">
        <f t="shared" ref="I79:I89" si="35">ROUND(G79*13%*31/365,0)</f>
        <v>2138</v>
      </c>
      <c r="J79" s="69">
        <f t="shared" si="33"/>
        <v>6538</v>
      </c>
      <c r="K79" s="106">
        <f t="shared" si="34"/>
        <v>189200</v>
      </c>
    </row>
    <row r="80" spans="1:11" ht="16.5">
      <c r="A80" s="14">
        <v>3</v>
      </c>
      <c r="B80" s="121" t="s">
        <v>79</v>
      </c>
      <c r="C80" s="116" t="s">
        <v>465</v>
      </c>
      <c r="D80" s="52">
        <v>13.2</v>
      </c>
      <c r="E80" s="189" t="s">
        <v>78</v>
      </c>
      <c r="F80" s="85">
        <v>215000</v>
      </c>
      <c r="G80" s="70">
        <v>210700</v>
      </c>
      <c r="H80" s="71">
        <v>4300</v>
      </c>
      <c r="I80" s="69">
        <v>3140</v>
      </c>
      <c r="J80" s="69">
        <f t="shared" si="33"/>
        <v>7440</v>
      </c>
      <c r="K80" s="106">
        <f t="shared" si="34"/>
        <v>206400</v>
      </c>
    </row>
    <row r="81" spans="1:11" ht="16.5">
      <c r="A81" s="14">
        <v>4</v>
      </c>
      <c r="B81" s="121" t="s">
        <v>224</v>
      </c>
      <c r="C81" s="116" t="s">
        <v>313</v>
      </c>
      <c r="D81" s="52">
        <v>28</v>
      </c>
      <c r="E81" s="189" t="s">
        <v>78</v>
      </c>
      <c r="F81" s="85">
        <v>120000</v>
      </c>
      <c r="G81" s="77">
        <v>18510</v>
      </c>
      <c r="H81" s="71">
        <v>3383</v>
      </c>
      <c r="I81" s="69">
        <f t="shared" si="35"/>
        <v>204</v>
      </c>
      <c r="J81" s="69">
        <f t="shared" si="33"/>
        <v>3587</v>
      </c>
      <c r="K81" s="106">
        <f t="shared" si="34"/>
        <v>15127</v>
      </c>
    </row>
    <row r="82" spans="1:11" ht="16.5">
      <c r="A82" s="14">
        <v>5</v>
      </c>
      <c r="B82" s="121" t="s">
        <v>437</v>
      </c>
      <c r="C82" s="116" t="s">
        <v>438</v>
      </c>
      <c r="D82" s="52">
        <v>168</v>
      </c>
      <c r="E82" s="189" t="s">
        <v>78</v>
      </c>
      <c r="F82" s="85">
        <v>175000</v>
      </c>
      <c r="G82" s="77">
        <v>136500</v>
      </c>
      <c r="H82" s="71">
        <v>3500</v>
      </c>
      <c r="I82" s="69">
        <f t="shared" si="35"/>
        <v>1507</v>
      </c>
      <c r="J82" s="69">
        <f t="shared" si="33"/>
        <v>5007</v>
      </c>
      <c r="K82" s="106">
        <f t="shared" si="34"/>
        <v>133000</v>
      </c>
    </row>
    <row r="83" spans="1:11" ht="16.5">
      <c r="A83" s="14">
        <v>6</v>
      </c>
      <c r="B83" s="121" t="s">
        <v>266</v>
      </c>
      <c r="C83" s="116" t="s">
        <v>330</v>
      </c>
      <c r="D83" s="52">
        <v>52</v>
      </c>
      <c r="E83" s="189" t="s">
        <v>78</v>
      </c>
      <c r="F83" s="85">
        <v>120000</v>
      </c>
      <c r="G83" s="77">
        <v>30009</v>
      </c>
      <c r="H83" s="71">
        <v>3333</v>
      </c>
      <c r="I83" s="69">
        <f t="shared" si="35"/>
        <v>331</v>
      </c>
      <c r="J83" s="69">
        <f t="shared" si="33"/>
        <v>3664</v>
      </c>
      <c r="K83" s="106">
        <f t="shared" si="34"/>
        <v>26676</v>
      </c>
    </row>
    <row r="84" spans="1:11" ht="16.5">
      <c r="A84" s="14">
        <v>7</v>
      </c>
      <c r="B84" s="121" t="s">
        <v>266</v>
      </c>
      <c r="C84" s="116" t="s">
        <v>331</v>
      </c>
      <c r="D84" s="52">
        <v>54</v>
      </c>
      <c r="E84" s="189" t="s">
        <v>78</v>
      </c>
      <c r="F84" s="85">
        <v>110000</v>
      </c>
      <c r="G84" s="77">
        <v>27488</v>
      </c>
      <c r="H84" s="71">
        <v>3056</v>
      </c>
      <c r="I84" s="69">
        <f t="shared" si="35"/>
        <v>303</v>
      </c>
      <c r="J84" s="69">
        <f t="shared" si="33"/>
        <v>3359</v>
      </c>
      <c r="K84" s="106">
        <f t="shared" si="34"/>
        <v>24432</v>
      </c>
    </row>
    <row r="85" spans="1:11" ht="16.5">
      <c r="A85" s="14">
        <v>8</v>
      </c>
      <c r="B85" s="121" t="s">
        <v>211</v>
      </c>
      <c r="C85" s="116" t="s">
        <v>225</v>
      </c>
      <c r="D85" s="52">
        <v>198</v>
      </c>
      <c r="E85" s="189" t="s">
        <v>78</v>
      </c>
      <c r="F85" s="85">
        <v>220000</v>
      </c>
      <c r="G85" s="77">
        <v>193600</v>
      </c>
      <c r="H85" s="71">
        <v>4400</v>
      </c>
      <c r="I85" s="69">
        <f t="shared" si="35"/>
        <v>2138</v>
      </c>
      <c r="J85" s="69">
        <f t="shared" si="33"/>
        <v>6538</v>
      </c>
      <c r="K85" s="106">
        <f t="shared" si="34"/>
        <v>189200</v>
      </c>
    </row>
    <row r="86" spans="1:11" ht="16.5">
      <c r="A86" s="14">
        <v>9</v>
      </c>
      <c r="B86" s="121" t="s">
        <v>132</v>
      </c>
      <c r="C86" s="116" t="s">
        <v>133</v>
      </c>
      <c r="D86" s="52">
        <v>32</v>
      </c>
      <c r="E86" s="189" t="s">
        <v>78</v>
      </c>
      <c r="F86" s="85">
        <v>150000</v>
      </c>
      <c r="G86" s="77">
        <v>29157</v>
      </c>
      <c r="H86" s="71">
        <v>4167</v>
      </c>
      <c r="I86" s="69">
        <f t="shared" si="35"/>
        <v>322</v>
      </c>
      <c r="J86" s="69">
        <f t="shared" si="33"/>
        <v>4489</v>
      </c>
      <c r="K86" s="106">
        <f t="shared" si="34"/>
        <v>24990</v>
      </c>
    </row>
    <row r="87" spans="1:11" ht="16.5">
      <c r="A87" s="14">
        <v>10</v>
      </c>
      <c r="B87" s="121" t="s">
        <v>103</v>
      </c>
      <c r="C87" s="116" t="s">
        <v>442</v>
      </c>
      <c r="D87" s="52">
        <v>178</v>
      </c>
      <c r="E87" s="189" t="s">
        <v>78</v>
      </c>
      <c r="F87" s="85">
        <v>180000</v>
      </c>
      <c r="G87" s="77">
        <v>147600</v>
      </c>
      <c r="H87" s="71">
        <v>3600</v>
      </c>
      <c r="I87" s="69">
        <f t="shared" si="35"/>
        <v>1630</v>
      </c>
      <c r="J87" s="69">
        <f t="shared" si="33"/>
        <v>5230</v>
      </c>
      <c r="K87" s="106">
        <f t="shared" si="34"/>
        <v>144000</v>
      </c>
    </row>
    <row r="88" spans="1:11" ht="16.5">
      <c r="A88" s="14">
        <v>11</v>
      </c>
      <c r="B88" s="121" t="s">
        <v>103</v>
      </c>
      <c r="C88" s="116" t="s">
        <v>460</v>
      </c>
      <c r="D88" s="52">
        <v>5</v>
      </c>
      <c r="E88" s="189" t="s">
        <v>78</v>
      </c>
      <c r="F88" s="85">
        <v>200000</v>
      </c>
      <c r="G88" s="77">
        <v>180000</v>
      </c>
      <c r="H88" s="71">
        <v>4000</v>
      </c>
      <c r="I88" s="69">
        <f t="shared" si="35"/>
        <v>1987</v>
      </c>
      <c r="J88" s="69">
        <f t="shared" si="33"/>
        <v>5987</v>
      </c>
      <c r="K88" s="106">
        <f t="shared" si="34"/>
        <v>176000</v>
      </c>
    </row>
    <row r="89" spans="1:11" ht="16.5">
      <c r="A89" s="14">
        <v>12</v>
      </c>
      <c r="B89" s="121" t="s">
        <v>103</v>
      </c>
      <c r="C89" s="116" t="s">
        <v>107</v>
      </c>
      <c r="D89" s="52">
        <v>192</v>
      </c>
      <c r="E89" s="189" t="s">
        <v>78</v>
      </c>
      <c r="F89" s="85">
        <v>200000</v>
      </c>
      <c r="G89" s="77">
        <v>168000</v>
      </c>
      <c r="H89" s="71">
        <v>4000</v>
      </c>
      <c r="I89" s="69">
        <f t="shared" si="35"/>
        <v>1855</v>
      </c>
      <c r="J89" s="69">
        <f t="shared" si="33"/>
        <v>5855</v>
      </c>
      <c r="K89" s="106">
        <f t="shared" si="34"/>
        <v>164000</v>
      </c>
    </row>
    <row r="90" spans="1:11" ht="16.5">
      <c r="A90" s="14">
        <v>13</v>
      </c>
      <c r="B90" s="121" t="s">
        <v>493</v>
      </c>
      <c r="C90" s="116" t="s">
        <v>494</v>
      </c>
      <c r="D90" s="52">
        <v>17.100000000000001</v>
      </c>
      <c r="E90" s="189" t="s">
        <v>78</v>
      </c>
      <c r="F90" s="85">
        <v>185000</v>
      </c>
      <c r="G90" s="77">
        <v>185000</v>
      </c>
      <c r="H90" s="71">
        <v>3700</v>
      </c>
      <c r="I90" s="69">
        <v>2636</v>
      </c>
      <c r="J90" s="69">
        <f t="shared" si="33"/>
        <v>6336</v>
      </c>
      <c r="K90" s="106">
        <f t="shared" si="34"/>
        <v>181300</v>
      </c>
    </row>
    <row r="91" spans="1:11" ht="16.5">
      <c r="A91" s="14">
        <v>14</v>
      </c>
      <c r="B91" s="121" t="s">
        <v>493</v>
      </c>
      <c r="C91" s="116" t="s">
        <v>48</v>
      </c>
      <c r="D91" s="52">
        <v>19.100000000000001</v>
      </c>
      <c r="E91" s="189" t="s">
        <v>78</v>
      </c>
      <c r="F91" s="85">
        <v>165000</v>
      </c>
      <c r="G91" s="77">
        <v>165000</v>
      </c>
      <c r="H91" s="71">
        <v>3300</v>
      </c>
      <c r="I91" s="69">
        <v>2351</v>
      </c>
      <c r="J91" s="69">
        <f t="shared" si="33"/>
        <v>5651</v>
      </c>
      <c r="K91" s="106">
        <f t="shared" si="34"/>
        <v>161700</v>
      </c>
    </row>
    <row r="92" spans="1:11" ht="16.5">
      <c r="A92" s="14">
        <v>15</v>
      </c>
      <c r="B92" s="156" t="s">
        <v>493</v>
      </c>
      <c r="C92" s="116" t="s">
        <v>496</v>
      </c>
      <c r="D92" s="52">
        <v>23.1</v>
      </c>
      <c r="E92" s="189" t="s">
        <v>78</v>
      </c>
      <c r="F92" s="85">
        <v>160000</v>
      </c>
      <c r="G92" s="77">
        <v>160000</v>
      </c>
      <c r="H92" s="71">
        <v>3200</v>
      </c>
      <c r="I92" s="69">
        <v>1824</v>
      </c>
      <c r="J92" s="69">
        <v>5024</v>
      </c>
      <c r="K92" s="106">
        <f t="shared" si="34"/>
        <v>156800</v>
      </c>
    </row>
    <row r="93" spans="1:11" ht="16.5">
      <c r="A93" s="14"/>
      <c r="B93" s="186" t="s">
        <v>4</v>
      </c>
      <c r="C93" s="20"/>
      <c r="D93" s="46"/>
      <c r="E93" s="193"/>
      <c r="F93" s="72">
        <f t="shared" ref="F93:K93" si="36">SUM(F78:F92)</f>
        <v>2600000</v>
      </c>
      <c r="G93" s="72">
        <f t="shared" si="36"/>
        <v>1905164</v>
      </c>
      <c r="H93" s="72">
        <f t="shared" si="36"/>
        <v>57339</v>
      </c>
      <c r="I93" s="72">
        <f t="shared" si="36"/>
        <v>23028</v>
      </c>
      <c r="J93" s="72">
        <f t="shared" si="36"/>
        <v>80367</v>
      </c>
      <c r="K93" s="72">
        <f t="shared" si="36"/>
        <v>1847825</v>
      </c>
    </row>
    <row r="94" spans="1:11" ht="8.25" customHeight="1">
      <c r="A94" s="14"/>
      <c r="B94" s="186"/>
      <c r="C94" s="20"/>
      <c r="D94" s="46"/>
      <c r="E94" s="193"/>
      <c r="F94" s="72"/>
      <c r="G94" s="72"/>
      <c r="H94" s="72"/>
      <c r="I94" s="72"/>
      <c r="J94" s="72"/>
      <c r="K94" s="72"/>
    </row>
    <row r="95" spans="1:11" ht="16.5">
      <c r="A95" s="14"/>
      <c r="B95" s="185" t="s">
        <v>422</v>
      </c>
      <c r="C95" s="20"/>
      <c r="D95" s="20"/>
      <c r="E95" s="193"/>
      <c r="F95" s="177"/>
      <c r="G95" s="161"/>
      <c r="H95" s="72"/>
      <c r="I95" s="69"/>
      <c r="J95" s="72"/>
      <c r="K95" s="55"/>
    </row>
    <row r="96" spans="1:11" ht="15.75">
      <c r="A96" s="14">
        <v>1</v>
      </c>
      <c r="B96" s="121" t="s">
        <v>285</v>
      </c>
      <c r="C96" s="187" t="s">
        <v>315</v>
      </c>
      <c r="D96" s="52">
        <v>30</v>
      </c>
      <c r="E96" s="189" t="s">
        <v>78</v>
      </c>
      <c r="F96" s="85">
        <v>100000</v>
      </c>
      <c r="G96" s="77">
        <v>19438</v>
      </c>
      <c r="H96" s="71">
        <v>2778</v>
      </c>
      <c r="I96" s="69">
        <f>ROUND(G96*13%*31/365,0)</f>
        <v>215</v>
      </c>
      <c r="J96" s="69">
        <f>SUM(H96:I96)</f>
        <v>2993</v>
      </c>
      <c r="K96" s="106">
        <f t="shared" ref="K96" si="37">G96-H96</f>
        <v>16660</v>
      </c>
    </row>
    <row r="97" spans="1:11" ht="16.5">
      <c r="A97" s="14"/>
      <c r="B97" s="185" t="s">
        <v>4</v>
      </c>
      <c r="C97" s="20"/>
      <c r="D97" s="46"/>
      <c r="E97" s="193"/>
      <c r="F97" s="170">
        <f>SUM(F96)</f>
        <v>100000</v>
      </c>
      <c r="G97" s="170">
        <f t="shared" ref="G97:K97" si="38">SUM(G96)</f>
        <v>19438</v>
      </c>
      <c r="H97" s="170">
        <f t="shared" si="38"/>
        <v>2778</v>
      </c>
      <c r="I97" s="170">
        <f t="shared" si="38"/>
        <v>215</v>
      </c>
      <c r="J97" s="170">
        <f t="shared" si="38"/>
        <v>2993</v>
      </c>
      <c r="K97" s="170">
        <f t="shared" si="38"/>
        <v>16660</v>
      </c>
    </row>
    <row r="98" spans="1:11" ht="9.75" customHeight="1">
      <c r="A98" s="14"/>
      <c r="B98" s="185"/>
      <c r="C98" s="20"/>
      <c r="D98" s="46"/>
      <c r="E98" s="193"/>
      <c r="F98" s="72"/>
      <c r="G98" s="72"/>
      <c r="H98" s="72"/>
      <c r="I98" s="72"/>
      <c r="J98" s="72"/>
      <c r="K98" s="55"/>
    </row>
    <row r="99" spans="1:11" ht="16.5">
      <c r="A99" s="14"/>
      <c r="B99" s="185" t="s">
        <v>109</v>
      </c>
      <c r="C99" s="20"/>
      <c r="D99" s="46"/>
      <c r="E99" s="193"/>
      <c r="F99" s="170"/>
      <c r="G99" s="161"/>
      <c r="H99" s="72"/>
      <c r="I99" s="69"/>
      <c r="J99" s="72"/>
      <c r="K99" s="55"/>
    </row>
    <row r="100" spans="1:11" ht="15.75">
      <c r="A100" s="14">
        <v>1</v>
      </c>
      <c r="B100" s="121" t="s">
        <v>169</v>
      </c>
      <c r="C100" s="16" t="s">
        <v>424</v>
      </c>
      <c r="D100" s="52">
        <v>150</v>
      </c>
      <c r="E100" s="189" t="s">
        <v>78</v>
      </c>
      <c r="F100" s="85">
        <v>150000</v>
      </c>
      <c r="G100" s="77">
        <v>111000</v>
      </c>
      <c r="H100" s="71">
        <v>3000</v>
      </c>
      <c r="I100" s="69">
        <f>ROUND(G100*13%*31/365,0)</f>
        <v>1226</v>
      </c>
      <c r="J100" s="69">
        <f t="shared" ref="J100:J104" si="39">SUM(H100:I100)</f>
        <v>4226</v>
      </c>
      <c r="K100" s="106">
        <f t="shared" ref="K100:K104" si="40">G100-H100</f>
        <v>108000</v>
      </c>
    </row>
    <row r="101" spans="1:11" ht="15.75">
      <c r="A101" s="14">
        <v>2</v>
      </c>
      <c r="B101" s="121" t="s">
        <v>169</v>
      </c>
      <c r="C101" s="16" t="s">
        <v>474</v>
      </c>
      <c r="D101" s="52">
        <v>152</v>
      </c>
      <c r="E101" s="189" t="s">
        <v>78</v>
      </c>
      <c r="F101" s="85">
        <v>50000</v>
      </c>
      <c r="G101" s="77">
        <v>37000</v>
      </c>
      <c r="H101" s="71">
        <v>1000</v>
      </c>
      <c r="I101" s="69">
        <f t="shared" ref="I101:I103" si="41">ROUND(G101*13%*31/365,0)</f>
        <v>409</v>
      </c>
      <c r="J101" s="69">
        <f t="shared" si="39"/>
        <v>1409</v>
      </c>
      <c r="K101" s="106">
        <f t="shared" si="40"/>
        <v>36000</v>
      </c>
    </row>
    <row r="102" spans="1:11" ht="15.75">
      <c r="A102" s="14">
        <v>3</v>
      </c>
      <c r="B102" s="121" t="s">
        <v>169</v>
      </c>
      <c r="C102" s="16" t="s">
        <v>475</v>
      </c>
      <c r="D102" s="52">
        <v>180</v>
      </c>
      <c r="E102" s="189" t="s">
        <v>78</v>
      </c>
      <c r="F102" s="85">
        <v>100000</v>
      </c>
      <c r="G102" s="77">
        <v>62497</v>
      </c>
      <c r="H102" s="71">
        <v>4167</v>
      </c>
      <c r="I102" s="69">
        <f t="shared" si="41"/>
        <v>690</v>
      </c>
      <c r="J102" s="69">
        <f t="shared" si="39"/>
        <v>4857</v>
      </c>
      <c r="K102" s="106">
        <f t="shared" si="40"/>
        <v>58330</v>
      </c>
    </row>
    <row r="103" spans="1:11" ht="15.75">
      <c r="A103" s="14">
        <v>4</v>
      </c>
      <c r="B103" s="121" t="s">
        <v>109</v>
      </c>
      <c r="C103" s="16" t="s">
        <v>476</v>
      </c>
      <c r="D103" s="52">
        <v>144</v>
      </c>
      <c r="E103" s="189" t="s">
        <v>78</v>
      </c>
      <c r="F103" s="85">
        <v>180000</v>
      </c>
      <c r="G103" s="77">
        <v>124000</v>
      </c>
      <c r="H103" s="71">
        <v>4000</v>
      </c>
      <c r="I103" s="69">
        <f t="shared" si="41"/>
        <v>1369</v>
      </c>
      <c r="J103" s="69">
        <f t="shared" si="39"/>
        <v>5369</v>
      </c>
      <c r="K103" s="106">
        <f t="shared" si="40"/>
        <v>120000</v>
      </c>
    </row>
    <row r="104" spans="1:11" ht="15.75">
      <c r="A104" s="14">
        <v>5</v>
      </c>
      <c r="B104" s="121" t="s">
        <v>273</v>
      </c>
      <c r="C104" s="16" t="s">
        <v>495</v>
      </c>
      <c r="D104" s="52">
        <v>21.1</v>
      </c>
      <c r="E104" s="189" t="s">
        <v>78</v>
      </c>
      <c r="F104" s="85">
        <v>150000</v>
      </c>
      <c r="G104" s="77">
        <v>150000</v>
      </c>
      <c r="H104" s="71">
        <v>3000</v>
      </c>
      <c r="I104" s="69">
        <v>2137</v>
      </c>
      <c r="J104" s="69">
        <f t="shared" si="39"/>
        <v>5137</v>
      </c>
      <c r="K104" s="106">
        <f t="shared" si="40"/>
        <v>147000</v>
      </c>
    </row>
    <row r="105" spans="1:11" ht="16.5">
      <c r="A105" s="14"/>
      <c r="B105" s="13" t="s">
        <v>4</v>
      </c>
      <c r="C105" s="20"/>
      <c r="D105" s="20"/>
      <c r="E105" s="193"/>
      <c r="F105" s="72">
        <f t="shared" ref="F105:K105" si="42">SUM(F100:F104)</f>
        <v>630000</v>
      </c>
      <c r="G105" s="72">
        <f t="shared" si="42"/>
        <v>484497</v>
      </c>
      <c r="H105" s="72">
        <f>SUM(H100:H104)</f>
        <v>15167</v>
      </c>
      <c r="I105" s="72">
        <f>SUM(I100:I104)</f>
        <v>5831</v>
      </c>
      <c r="J105" s="72">
        <f>SUM(J100:J104)</f>
        <v>20998</v>
      </c>
      <c r="K105" s="72">
        <f t="shared" si="42"/>
        <v>469330</v>
      </c>
    </row>
    <row r="106" spans="1:11" ht="16.5">
      <c r="A106" s="14"/>
      <c r="B106" s="13"/>
      <c r="C106" s="20"/>
      <c r="D106" s="20"/>
      <c r="E106" s="193"/>
      <c r="F106" s="72"/>
      <c r="G106" s="161"/>
      <c r="H106" s="72"/>
      <c r="I106" s="69"/>
      <c r="J106" s="72"/>
      <c r="K106" s="55"/>
    </row>
    <row r="107" spans="1:11" ht="16.5">
      <c r="A107" s="14"/>
      <c r="B107" s="13" t="s">
        <v>125</v>
      </c>
      <c r="C107" s="20"/>
      <c r="D107" s="20"/>
      <c r="E107" s="193"/>
      <c r="F107" s="177"/>
      <c r="G107" s="161"/>
      <c r="H107" s="72"/>
      <c r="I107" s="69"/>
      <c r="J107" s="72"/>
      <c r="K107" s="55"/>
    </row>
    <row r="108" spans="1:11" ht="16.5">
      <c r="A108" s="14">
        <v>1</v>
      </c>
      <c r="B108" s="121" t="s">
        <v>137</v>
      </c>
      <c r="C108" s="116" t="s">
        <v>419</v>
      </c>
      <c r="D108" s="17">
        <v>140</v>
      </c>
      <c r="E108" s="189" t="s">
        <v>78</v>
      </c>
      <c r="F108" s="70">
        <v>200000</v>
      </c>
      <c r="G108" s="70">
        <v>140000</v>
      </c>
      <c r="H108" s="71">
        <v>4000</v>
      </c>
      <c r="I108" s="69">
        <f>ROUND(G108*13%*31/365,0)</f>
        <v>1546</v>
      </c>
      <c r="J108" s="71">
        <f>SUM(H108:I108)</f>
        <v>5546</v>
      </c>
      <c r="K108" s="106">
        <f t="shared" ref="K108:K110" si="43">G108-H108</f>
        <v>136000</v>
      </c>
    </row>
    <row r="109" spans="1:11" ht="15.75">
      <c r="A109" s="14">
        <v>2</v>
      </c>
      <c r="B109" s="121" t="s">
        <v>126</v>
      </c>
      <c r="C109" s="16" t="s">
        <v>447</v>
      </c>
      <c r="D109" s="52">
        <v>188</v>
      </c>
      <c r="E109" s="189" t="s">
        <v>78</v>
      </c>
      <c r="F109" s="85">
        <v>175000</v>
      </c>
      <c r="G109" s="70">
        <v>147000</v>
      </c>
      <c r="H109" s="71">
        <v>3500</v>
      </c>
      <c r="I109" s="69">
        <f t="shared" ref="I109:I110" si="44">ROUND(G109*13%*31/365,0)</f>
        <v>1623</v>
      </c>
      <c r="J109" s="71">
        <f t="shared" ref="J109:J110" si="45">SUM(H109:I109)</f>
        <v>5123</v>
      </c>
      <c r="K109" s="106">
        <f t="shared" si="43"/>
        <v>143500</v>
      </c>
    </row>
    <row r="110" spans="1:11" ht="15.75">
      <c r="A110" s="14">
        <v>3</v>
      </c>
      <c r="B110" s="121" t="s">
        <v>126</v>
      </c>
      <c r="C110" s="16" t="s">
        <v>448</v>
      </c>
      <c r="D110" s="52">
        <v>190</v>
      </c>
      <c r="E110" s="189" t="s">
        <v>78</v>
      </c>
      <c r="F110" s="85">
        <v>230000</v>
      </c>
      <c r="G110" s="70">
        <v>193200</v>
      </c>
      <c r="H110" s="71">
        <v>4600</v>
      </c>
      <c r="I110" s="69">
        <f t="shared" si="44"/>
        <v>2133</v>
      </c>
      <c r="J110" s="71">
        <f t="shared" si="45"/>
        <v>6733</v>
      </c>
      <c r="K110" s="106">
        <f t="shared" si="43"/>
        <v>188600</v>
      </c>
    </row>
    <row r="111" spans="1:11" ht="16.5">
      <c r="A111" s="14"/>
      <c r="B111" s="185" t="s">
        <v>4</v>
      </c>
      <c r="C111" s="20"/>
      <c r="D111" s="20"/>
      <c r="E111" s="193"/>
      <c r="F111" s="88">
        <f>SUM(F108:F110)</f>
        <v>605000</v>
      </c>
      <c r="G111" s="88">
        <f t="shared" ref="G111:K111" si="46">SUM(G108:G110)</f>
        <v>480200</v>
      </c>
      <c r="H111" s="88">
        <f>SUM(H108:H110)</f>
        <v>12100</v>
      </c>
      <c r="I111" s="88">
        <f>SUM(I108:I110)</f>
        <v>5302</v>
      </c>
      <c r="J111" s="88">
        <f>SUM(J108:J110)</f>
        <v>17402</v>
      </c>
      <c r="K111" s="88">
        <f t="shared" si="46"/>
        <v>468100</v>
      </c>
    </row>
    <row r="112" spans="1:11" ht="16.5">
      <c r="A112" s="14"/>
      <c r="B112" s="185"/>
      <c r="C112" s="20"/>
      <c r="D112" s="20"/>
      <c r="E112" s="193"/>
      <c r="F112" s="177"/>
      <c r="G112" s="161"/>
      <c r="H112" s="72"/>
      <c r="I112" s="69"/>
      <c r="J112" s="72"/>
      <c r="K112" s="55"/>
    </row>
    <row r="113" spans="1:11" ht="16.5">
      <c r="A113" s="14"/>
      <c r="B113" s="185" t="s">
        <v>148</v>
      </c>
      <c r="C113" s="20"/>
      <c r="D113" s="46"/>
      <c r="E113" s="193"/>
      <c r="F113" s="170"/>
      <c r="G113" s="161"/>
      <c r="H113" s="72"/>
      <c r="I113" s="69"/>
      <c r="J113" s="72"/>
      <c r="K113" s="55"/>
    </row>
    <row r="114" spans="1:11" ht="15.75">
      <c r="A114" s="14">
        <v>1</v>
      </c>
      <c r="B114" s="121" t="s">
        <v>148</v>
      </c>
      <c r="C114" s="16" t="s">
        <v>391</v>
      </c>
      <c r="D114" s="52">
        <v>126</v>
      </c>
      <c r="E114" s="189" t="s">
        <v>78</v>
      </c>
      <c r="F114" s="85">
        <v>80000</v>
      </c>
      <c r="G114" s="77">
        <v>54400</v>
      </c>
      <c r="H114" s="71">
        <v>1600</v>
      </c>
      <c r="I114" s="69">
        <f>ROUND(G114*13%*31/365,0)</f>
        <v>601</v>
      </c>
      <c r="J114" s="69">
        <f t="shared" ref="J114:J116" si="47">SUM(H114:I114)</f>
        <v>2201</v>
      </c>
      <c r="K114" s="106">
        <f t="shared" ref="K114:K116" si="48">G114-H114</f>
        <v>52800</v>
      </c>
    </row>
    <row r="115" spans="1:11" ht="15.75">
      <c r="A115" s="14">
        <v>2</v>
      </c>
      <c r="B115" s="121" t="s">
        <v>148</v>
      </c>
      <c r="C115" s="16" t="s">
        <v>478</v>
      </c>
      <c r="D115" s="52">
        <v>134</v>
      </c>
      <c r="E115" s="189" t="s">
        <v>78</v>
      </c>
      <c r="F115" s="85">
        <v>250000</v>
      </c>
      <c r="G115" s="77">
        <v>160720</v>
      </c>
      <c r="H115" s="71">
        <v>5952</v>
      </c>
      <c r="I115" s="69">
        <f t="shared" ref="I115:I116" si="49">ROUND(G115*13%*31/365,0)</f>
        <v>1775</v>
      </c>
      <c r="J115" s="69">
        <f t="shared" si="47"/>
        <v>7727</v>
      </c>
      <c r="K115" s="106">
        <f t="shared" si="48"/>
        <v>154768</v>
      </c>
    </row>
    <row r="116" spans="1:11" ht="15.75">
      <c r="A116" s="14">
        <v>3</v>
      </c>
      <c r="B116" s="121" t="s">
        <v>148</v>
      </c>
      <c r="C116" s="16" t="s">
        <v>477</v>
      </c>
      <c r="D116" s="52">
        <v>136</v>
      </c>
      <c r="E116" s="189" t="s">
        <v>78</v>
      </c>
      <c r="F116" s="85">
        <v>100000</v>
      </c>
      <c r="G116" s="77">
        <v>64285</v>
      </c>
      <c r="H116" s="71">
        <v>2381</v>
      </c>
      <c r="I116" s="69">
        <f t="shared" si="49"/>
        <v>710</v>
      </c>
      <c r="J116" s="69">
        <f t="shared" si="47"/>
        <v>3091</v>
      </c>
      <c r="K116" s="106">
        <f t="shared" si="48"/>
        <v>61904</v>
      </c>
    </row>
    <row r="117" spans="1:11" ht="16.5">
      <c r="A117" s="14"/>
      <c r="B117" s="185" t="s">
        <v>4</v>
      </c>
      <c r="C117" s="20"/>
      <c r="D117" s="46"/>
      <c r="E117" s="193"/>
      <c r="F117" s="72">
        <f t="shared" ref="F117:K117" si="50">SUM(F114:F116)</f>
        <v>430000</v>
      </c>
      <c r="G117" s="72">
        <f t="shared" si="50"/>
        <v>279405</v>
      </c>
      <c r="H117" s="72">
        <f>SUM(H114:H116)</f>
        <v>9933</v>
      </c>
      <c r="I117" s="72">
        <f>SUM(I114:I116)</f>
        <v>3086</v>
      </c>
      <c r="J117" s="72">
        <f>SUM(J114:J116)</f>
        <v>13019</v>
      </c>
      <c r="K117" s="72">
        <f t="shared" si="50"/>
        <v>269472</v>
      </c>
    </row>
    <row r="118" spans="1:11" ht="16.5">
      <c r="A118" s="14"/>
      <c r="B118" s="185"/>
      <c r="C118" s="20"/>
      <c r="D118" s="22"/>
      <c r="E118" s="194"/>
      <c r="F118" s="72"/>
      <c r="G118" s="72"/>
      <c r="H118" s="72"/>
      <c r="I118" s="72"/>
      <c r="J118" s="72"/>
      <c r="K118" s="72"/>
    </row>
    <row r="119" spans="1:11" ht="16.5">
      <c r="A119" s="14"/>
      <c r="B119" s="185" t="s">
        <v>162</v>
      </c>
      <c r="C119" s="16"/>
      <c r="D119" s="22"/>
      <c r="E119" s="194"/>
      <c r="F119" s="85"/>
      <c r="G119" s="77"/>
      <c r="H119" s="71"/>
      <c r="I119" s="69"/>
      <c r="J119" s="69"/>
      <c r="K119" s="106"/>
    </row>
    <row r="120" spans="1:11" ht="16.5">
      <c r="A120" s="14">
        <v>1</v>
      </c>
      <c r="B120" s="121" t="s">
        <v>163</v>
      </c>
      <c r="C120" s="16" t="s">
        <v>479</v>
      </c>
      <c r="D120" s="22">
        <v>162</v>
      </c>
      <c r="E120" s="194" t="s">
        <v>78</v>
      </c>
      <c r="F120" s="85">
        <v>200000</v>
      </c>
      <c r="G120" s="77">
        <v>152000</v>
      </c>
      <c r="H120" s="71">
        <v>4000</v>
      </c>
      <c r="I120" s="69">
        <f>ROUND(G120*13%*31/365,0)</f>
        <v>1678</v>
      </c>
      <c r="J120" s="69">
        <f t="shared" ref="J120" si="51">SUM(H120:I120)</f>
        <v>5678</v>
      </c>
      <c r="K120" s="106">
        <f t="shared" ref="K120" si="52">G120-H120</f>
        <v>148000</v>
      </c>
    </row>
    <row r="121" spans="1:11" ht="16.5">
      <c r="A121" s="14"/>
      <c r="B121" s="186" t="s">
        <v>4</v>
      </c>
      <c r="C121" s="20"/>
      <c r="D121" s="20"/>
      <c r="E121" s="193"/>
      <c r="F121" s="97">
        <f t="shared" ref="F121:K121" si="53">SUM(F120:F120)</f>
        <v>200000</v>
      </c>
      <c r="G121" s="97">
        <f t="shared" si="53"/>
        <v>152000</v>
      </c>
      <c r="H121" s="97">
        <f t="shared" si="53"/>
        <v>4000</v>
      </c>
      <c r="I121" s="97">
        <f t="shared" si="53"/>
        <v>1678</v>
      </c>
      <c r="J121" s="97">
        <f t="shared" si="53"/>
        <v>5678</v>
      </c>
      <c r="K121" s="97">
        <f t="shared" si="53"/>
        <v>148000</v>
      </c>
    </row>
    <row r="122" spans="1:11" ht="16.5">
      <c r="A122" s="14"/>
      <c r="B122" s="186"/>
      <c r="C122" s="20"/>
      <c r="D122" s="20"/>
      <c r="E122" s="193"/>
      <c r="F122" s="97"/>
      <c r="G122" s="97"/>
      <c r="H122" s="72"/>
      <c r="I122" s="72"/>
      <c r="J122" s="72"/>
      <c r="K122" s="131"/>
    </row>
    <row r="123" spans="1:11" ht="16.5">
      <c r="A123" s="14"/>
      <c r="B123" s="186" t="s">
        <v>282</v>
      </c>
      <c r="C123" s="20"/>
      <c r="D123" s="20"/>
      <c r="E123" s="193"/>
      <c r="F123" s="177"/>
      <c r="G123" s="161"/>
      <c r="H123" s="72"/>
      <c r="I123" s="69"/>
      <c r="J123" s="72"/>
      <c r="K123" s="55"/>
    </row>
    <row r="124" spans="1:11" ht="16.5">
      <c r="A124" s="14">
        <v>1</v>
      </c>
      <c r="B124" s="121" t="s">
        <v>84</v>
      </c>
      <c r="C124" s="16" t="s">
        <v>283</v>
      </c>
      <c r="D124" s="22">
        <v>77</v>
      </c>
      <c r="E124" s="194" t="s">
        <v>78</v>
      </c>
      <c r="F124" s="85">
        <v>150000</v>
      </c>
      <c r="G124" s="77">
        <v>62493</v>
      </c>
      <c r="H124" s="71">
        <f>ROUND(F124/36,0)</f>
        <v>4167</v>
      </c>
      <c r="I124" s="69">
        <f>ROUND(G124*13%*31/365,0)</f>
        <v>690</v>
      </c>
      <c r="J124" s="69">
        <f>SUM(H124:I124)</f>
        <v>4857</v>
      </c>
      <c r="K124" s="106">
        <f t="shared" ref="K124:K129" si="54">G124-H124</f>
        <v>58326</v>
      </c>
    </row>
    <row r="125" spans="1:11" ht="16.5">
      <c r="A125" s="14">
        <v>2</v>
      </c>
      <c r="B125" s="121" t="s">
        <v>84</v>
      </c>
      <c r="C125" s="16" t="s">
        <v>392</v>
      </c>
      <c r="D125" s="52">
        <v>128</v>
      </c>
      <c r="E125" s="194" t="s">
        <v>78</v>
      </c>
      <c r="F125" s="85">
        <v>120000</v>
      </c>
      <c r="G125" s="77">
        <v>81600</v>
      </c>
      <c r="H125" s="71">
        <v>2400</v>
      </c>
      <c r="I125" s="69">
        <f t="shared" ref="I125" si="55">ROUND(G125*13%*31/365,0)</f>
        <v>901</v>
      </c>
      <c r="J125" s="69">
        <f>SUM(H125:I125)</f>
        <v>3301</v>
      </c>
      <c r="K125" s="106">
        <f t="shared" si="54"/>
        <v>79200</v>
      </c>
    </row>
    <row r="126" spans="1:11" ht="16.5">
      <c r="A126" s="14">
        <v>3</v>
      </c>
      <c r="B126" s="121" t="s">
        <v>84</v>
      </c>
      <c r="C126" s="16" t="s">
        <v>323</v>
      </c>
      <c r="D126" s="52">
        <v>27.1</v>
      </c>
      <c r="E126" s="194" t="s">
        <v>78</v>
      </c>
      <c r="F126" s="85">
        <v>120000</v>
      </c>
      <c r="G126" s="77">
        <v>120000</v>
      </c>
      <c r="H126" s="71">
        <v>2400</v>
      </c>
      <c r="I126" s="69">
        <v>556</v>
      </c>
      <c r="J126" s="69">
        <v>2956</v>
      </c>
      <c r="K126" s="106">
        <f t="shared" si="54"/>
        <v>117600</v>
      </c>
    </row>
    <row r="127" spans="1:11" ht="16.5">
      <c r="A127" s="14">
        <v>4</v>
      </c>
      <c r="B127" s="121" t="s">
        <v>497</v>
      </c>
      <c r="C127" s="16" t="s">
        <v>498</v>
      </c>
      <c r="D127" s="52">
        <v>29.1</v>
      </c>
      <c r="E127" s="194" t="s">
        <v>78</v>
      </c>
      <c r="F127" s="85">
        <v>120000</v>
      </c>
      <c r="G127" s="77">
        <v>120000</v>
      </c>
      <c r="H127" s="71">
        <v>2400</v>
      </c>
      <c r="I127" s="69">
        <v>556</v>
      </c>
      <c r="J127" s="69">
        <v>2956</v>
      </c>
      <c r="K127" s="106">
        <f t="shared" si="54"/>
        <v>117600</v>
      </c>
    </row>
    <row r="128" spans="1:11" ht="16.5">
      <c r="A128" s="14">
        <v>5</v>
      </c>
      <c r="B128" s="121" t="s">
        <v>497</v>
      </c>
      <c r="C128" s="16" t="s">
        <v>499</v>
      </c>
      <c r="D128" s="52">
        <v>31.1</v>
      </c>
      <c r="E128" s="194" t="s">
        <v>78</v>
      </c>
      <c r="F128" s="85">
        <v>120000</v>
      </c>
      <c r="G128" s="77">
        <v>120000</v>
      </c>
      <c r="H128" s="71">
        <v>2400</v>
      </c>
      <c r="I128" s="69">
        <v>556</v>
      </c>
      <c r="J128" s="69">
        <v>2956</v>
      </c>
      <c r="K128" s="106">
        <f t="shared" si="54"/>
        <v>117600</v>
      </c>
    </row>
    <row r="129" spans="1:11" ht="16.5">
      <c r="A129" s="14">
        <v>6</v>
      </c>
      <c r="B129" s="121" t="s">
        <v>466</v>
      </c>
      <c r="C129" s="16" t="s">
        <v>467</v>
      </c>
      <c r="D129" s="52">
        <v>15.2</v>
      </c>
      <c r="E129" s="194" t="s">
        <v>78</v>
      </c>
      <c r="F129" s="85">
        <v>235000</v>
      </c>
      <c r="G129" s="77">
        <v>230300</v>
      </c>
      <c r="H129" s="71">
        <v>4700</v>
      </c>
      <c r="I129" s="69">
        <v>3599</v>
      </c>
      <c r="J129" s="69">
        <v>8299</v>
      </c>
      <c r="K129" s="106">
        <f t="shared" si="54"/>
        <v>225600</v>
      </c>
    </row>
    <row r="130" spans="1:11" ht="16.5">
      <c r="A130" s="14"/>
      <c r="B130" s="185"/>
      <c r="C130" s="20"/>
      <c r="D130" s="20"/>
      <c r="E130" s="193"/>
      <c r="F130" s="97">
        <f t="shared" ref="F130:K130" si="56">SUM(F124:F129)</f>
        <v>865000</v>
      </c>
      <c r="G130" s="97">
        <f t="shared" si="56"/>
        <v>734393</v>
      </c>
      <c r="H130" s="97">
        <f>SUM(H124:H129)</f>
        <v>18467</v>
      </c>
      <c r="I130" s="97">
        <f>SUM(I124:I129)</f>
        <v>6858</v>
      </c>
      <c r="J130" s="97">
        <f>SUM(J124:J129)</f>
        <v>25325</v>
      </c>
      <c r="K130" s="97">
        <f t="shared" si="56"/>
        <v>715926</v>
      </c>
    </row>
    <row r="131" spans="1:11" ht="16.5">
      <c r="A131" s="14"/>
      <c r="B131" s="185" t="s">
        <v>300</v>
      </c>
      <c r="C131" s="20"/>
      <c r="D131" s="20"/>
      <c r="E131" s="193"/>
      <c r="F131" s="177"/>
      <c r="G131" s="161"/>
      <c r="H131" s="72"/>
      <c r="I131" s="69"/>
      <c r="J131" s="72"/>
      <c r="K131" s="55"/>
    </row>
    <row r="132" spans="1:11" ht="16.5">
      <c r="A132" s="14">
        <v>1</v>
      </c>
      <c r="B132" s="121" t="s">
        <v>406</v>
      </c>
      <c r="C132" s="16" t="s">
        <v>302</v>
      </c>
      <c r="D132" s="22">
        <v>8</v>
      </c>
      <c r="E132" s="194" t="s">
        <v>78</v>
      </c>
      <c r="F132" s="85">
        <v>200000</v>
      </c>
      <c r="G132" s="77">
        <v>27764</v>
      </c>
      <c r="H132" s="71">
        <f>ROUND(F132/36,0)</f>
        <v>5556</v>
      </c>
      <c r="I132" s="69">
        <f>ROUND(G132*13%*31/365,0)</f>
        <v>307</v>
      </c>
      <c r="J132" s="69">
        <f>SUM(H132:I132)</f>
        <v>5863</v>
      </c>
      <c r="K132" s="106">
        <f>SUM(G132-H132)</f>
        <v>22208</v>
      </c>
    </row>
    <row r="133" spans="1:11" ht="16.5">
      <c r="A133" s="14">
        <v>2</v>
      </c>
      <c r="B133" s="121" t="s">
        <v>406</v>
      </c>
      <c r="C133" s="16" t="s">
        <v>444</v>
      </c>
      <c r="D133" s="22">
        <v>12</v>
      </c>
      <c r="E133" s="194" t="s">
        <v>78</v>
      </c>
      <c r="F133" s="85">
        <v>200000</v>
      </c>
      <c r="G133" s="77">
        <v>27764</v>
      </c>
      <c r="H133" s="71">
        <f>ROUND(F133/36,0)</f>
        <v>5556</v>
      </c>
      <c r="I133" s="69">
        <f t="shared" ref="I133:I134" si="57">ROUND(G133*13%*31/365,0)</f>
        <v>307</v>
      </c>
      <c r="J133" s="69">
        <f t="shared" ref="J133" si="58">SUM(H133:I133)</f>
        <v>5863</v>
      </c>
      <c r="K133" s="106">
        <f t="shared" ref="K133" si="59">SUM(G133-H133)</f>
        <v>22208</v>
      </c>
    </row>
    <row r="134" spans="1:11" ht="16.5">
      <c r="A134" s="14">
        <v>3</v>
      </c>
      <c r="B134" s="121" t="s">
        <v>456</v>
      </c>
      <c r="C134" s="16" t="s">
        <v>481</v>
      </c>
      <c r="D134" s="52">
        <v>7.1</v>
      </c>
      <c r="E134" s="194" t="s">
        <v>78</v>
      </c>
      <c r="F134" s="85">
        <v>175000</v>
      </c>
      <c r="G134" s="77">
        <v>127270</v>
      </c>
      <c r="H134" s="71">
        <v>7955</v>
      </c>
      <c r="I134" s="69">
        <f t="shared" si="57"/>
        <v>1405</v>
      </c>
      <c r="J134" s="69">
        <f>(H134+I134)</f>
        <v>9360</v>
      </c>
      <c r="K134" s="106">
        <f>G134-H134</f>
        <v>119315</v>
      </c>
    </row>
    <row r="135" spans="1:11" ht="16.5">
      <c r="A135" s="14"/>
      <c r="B135" s="185"/>
      <c r="C135" s="20"/>
      <c r="D135" s="20"/>
      <c r="E135" s="193"/>
      <c r="F135" s="97">
        <f>SUM(F132:F134)</f>
        <v>575000</v>
      </c>
      <c r="G135" s="97">
        <f t="shared" ref="G135:K135" si="60">SUM(G132:G134)</f>
        <v>182798</v>
      </c>
      <c r="H135" s="97">
        <f>SUM(H132:H134)</f>
        <v>19067</v>
      </c>
      <c r="I135" s="97">
        <f>SUM(I132:I134)</f>
        <v>2019</v>
      </c>
      <c r="J135" s="97">
        <f>SUM(J132:J134)</f>
        <v>21086</v>
      </c>
      <c r="K135" s="97">
        <f t="shared" si="60"/>
        <v>163731</v>
      </c>
    </row>
    <row r="136" spans="1:11" ht="16.5">
      <c r="A136" s="14"/>
      <c r="B136" s="185" t="s">
        <v>352</v>
      </c>
      <c r="C136" s="20"/>
      <c r="D136" s="20"/>
      <c r="E136" s="193"/>
      <c r="F136" s="177"/>
      <c r="G136" s="161"/>
      <c r="H136" s="72"/>
      <c r="I136" s="69"/>
      <c r="J136" s="72"/>
      <c r="K136" s="55"/>
    </row>
    <row r="137" spans="1:11" ht="16.5">
      <c r="A137" s="14">
        <v>1</v>
      </c>
      <c r="B137" s="121" t="s">
        <v>407</v>
      </c>
      <c r="C137" s="16" t="s">
        <v>351</v>
      </c>
      <c r="D137" s="22">
        <v>71</v>
      </c>
      <c r="E137" s="194" t="s">
        <v>78</v>
      </c>
      <c r="F137" s="85">
        <v>180000</v>
      </c>
      <c r="G137" s="77">
        <v>5178</v>
      </c>
      <c r="H137" s="71">
        <v>5178</v>
      </c>
      <c r="I137" s="69">
        <f>ROUND(G137*13%*31/365,0)</f>
        <v>57</v>
      </c>
      <c r="J137" s="69">
        <f>SUM(H137:I137)</f>
        <v>5235</v>
      </c>
      <c r="K137" s="106">
        <f t="shared" ref="K137" si="61">G137-H137</f>
        <v>0</v>
      </c>
    </row>
    <row r="138" spans="1:11" ht="16.5">
      <c r="A138" s="14"/>
      <c r="B138" s="185"/>
      <c r="C138" s="20"/>
      <c r="D138" s="20"/>
      <c r="E138" s="193"/>
      <c r="F138" s="97">
        <f>SUM(F137)</f>
        <v>180000</v>
      </c>
      <c r="G138" s="97">
        <f t="shared" ref="G138:K138" si="62">SUM(G137)</f>
        <v>5178</v>
      </c>
      <c r="H138" s="97">
        <f t="shared" si="62"/>
        <v>5178</v>
      </c>
      <c r="I138" s="97">
        <f t="shared" si="62"/>
        <v>57</v>
      </c>
      <c r="J138" s="97">
        <f>SUM(H138:I138)</f>
        <v>5235</v>
      </c>
      <c r="K138" s="97">
        <f t="shared" si="62"/>
        <v>0</v>
      </c>
    </row>
    <row r="139" spans="1:11" ht="16.5">
      <c r="A139" s="14"/>
      <c r="B139" s="185" t="s">
        <v>404</v>
      </c>
      <c r="C139" s="20"/>
      <c r="D139" s="20"/>
      <c r="E139" s="193"/>
      <c r="F139" s="177"/>
      <c r="G139" s="161"/>
      <c r="H139" s="72"/>
      <c r="I139" s="69"/>
      <c r="J139" s="72"/>
      <c r="K139" s="55"/>
    </row>
    <row r="140" spans="1:11" ht="16.5">
      <c r="A140" s="14">
        <v>1</v>
      </c>
      <c r="B140" s="121" t="s">
        <v>408</v>
      </c>
      <c r="C140" s="16" t="s">
        <v>420</v>
      </c>
      <c r="D140" s="22">
        <v>88</v>
      </c>
      <c r="E140" s="194" t="s">
        <v>78</v>
      </c>
      <c r="F140" s="85">
        <v>300000</v>
      </c>
      <c r="G140" s="77">
        <v>196800</v>
      </c>
      <c r="H140" s="71">
        <v>6000</v>
      </c>
      <c r="I140" s="69">
        <f>ROUND(G140*13%*31/365,0)</f>
        <v>2173</v>
      </c>
      <c r="J140" s="69">
        <f>SUM(H140:I140)</f>
        <v>8173</v>
      </c>
      <c r="K140" s="106">
        <f t="shared" ref="K140" si="63">G140-H140</f>
        <v>190800</v>
      </c>
    </row>
    <row r="141" spans="1:11" ht="16.5">
      <c r="A141" s="14"/>
      <c r="B141" s="185"/>
      <c r="C141" s="20"/>
      <c r="D141" s="20"/>
      <c r="E141" s="193"/>
      <c r="F141" s="97">
        <f>SUM(F140)</f>
        <v>300000</v>
      </c>
      <c r="G141" s="97">
        <f t="shared" ref="G141:I141" si="64">SUM(G140)</f>
        <v>196800</v>
      </c>
      <c r="H141" s="97">
        <f t="shared" si="64"/>
        <v>6000</v>
      </c>
      <c r="I141" s="97">
        <f t="shared" si="64"/>
        <v>2173</v>
      </c>
      <c r="J141" s="97">
        <f>SUM(H141:I141)</f>
        <v>8173</v>
      </c>
      <c r="K141" s="97">
        <f t="shared" ref="K141" si="65">SUM(K140)</f>
        <v>190800</v>
      </c>
    </row>
    <row r="142" spans="1:11" ht="16.5">
      <c r="A142" s="14"/>
      <c r="B142" s="185"/>
      <c r="C142" s="20"/>
      <c r="D142" s="20"/>
      <c r="E142" s="193"/>
      <c r="F142" s="97"/>
      <c r="G142" s="97"/>
      <c r="H142" s="72"/>
      <c r="I142" s="72"/>
      <c r="J142" s="72"/>
      <c r="K142" s="131"/>
    </row>
    <row r="143" spans="1:11" ht="16.5">
      <c r="A143" s="55"/>
      <c r="B143" s="185" t="s">
        <v>20</v>
      </c>
      <c r="C143" s="20"/>
      <c r="D143" s="20"/>
      <c r="E143" s="193"/>
      <c r="F143" s="197">
        <f t="shared" ref="F143:K143" si="66">SUM(F138+F135+F130+F121+F117+F111+F105+F97+F93+F75+F63+F51+F38+F32+F27+F20+F11+F141)</f>
        <v>14663700</v>
      </c>
      <c r="G143" s="197">
        <f t="shared" si="66"/>
        <v>10509789</v>
      </c>
      <c r="H143" s="197">
        <f t="shared" si="66"/>
        <v>345001</v>
      </c>
      <c r="I143" s="197">
        <f t="shared" si="66"/>
        <v>120575</v>
      </c>
      <c r="J143" s="197">
        <f t="shared" si="66"/>
        <v>465576</v>
      </c>
      <c r="K143" s="197">
        <f t="shared" si="66"/>
        <v>10164788</v>
      </c>
    </row>
    <row r="144" spans="1:11">
      <c r="A144" s="5"/>
      <c r="B144" s="215"/>
      <c r="C144" s="2"/>
      <c r="D144" s="3"/>
      <c r="E144" s="205"/>
      <c r="F144" s="3"/>
      <c r="G144" s="3"/>
      <c r="H144" s="5"/>
      <c r="I144" s="5"/>
      <c r="J144" s="212"/>
      <c r="K144" s="212"/>
    </row>
    <row r="145" spans="1:12">
      <c r="A145" s="5"/>
      <c r="B145" s="215"/>
      <c r="C145" s="2"/>
      <c r="D145" s="3"/>
      <c r="E145" s="205"/>
      <c r="F145" s="3"/>
      <c r="G145" s="3"/>
      <c r="H145" s="5"/>
      <c r="I145" s="5"/>
      <c r="J145" s="5"/>
      <c r="K145" s="5"/>
    </row>
    <row r="146" spans="1:12">
      <c r="A146" s="5"/>
      <c r="B146" s="212"/>
      <c r="C146" s="5"/>
      <c r="D146" s="5"/>
      <c r="E146" s="213"/>
      <c r="F146" s="214"/>
      <c r="G146" s="214"/>
      <c r="H146" s="5"/>
      <c r="I146" s="5"/>
      <c r="J146" s="5"/>
      <c r="K146" s="5"/>
      <c r="L146" t="s">
        <v>321</v>
      </c>
    </row>
    <row r="147" spans="1:12">
      <c r="A147" s="5"/>
      <c r="B147" s="212"/>
      <c r="C147" s="5"/>
      <c r="D147" s="5"/>
      <c r="E147" s="212"/>
      <c r="F147" s="214"/>
      <c r="G147" s="214"/>
      <c r="H147" s="5"/>
      <c r="I147" s="5"/>
      <c r="J147" s="5"/>
      <c r="K147" s="5"/>
    </row>
    <row r="149" spans="1:12" ht="16.5">
      <c r="B149" s="30"/>
    </row>
  </sheetData>
  <mergeCells count="2">
    <mergeCell ref="A2:K2"/>
    <mergeCell ref="B3:J3"/>
  </mergeCells>
  <pageMargins left="0.31496062992125984" right="0.11811023622047245" top="0.31496062992125984" bottom="0.11811023622047245" header="0.19685039370078741" footer="0.31496062992125984"/>
  <pageSetup paperSize="9" scale="89" orientation="portrait" horizontalDpi="0" verticalDpi="0" r:id="rId1"/>
  <rowBreaks count="2" manualBreakCount="2">
    <brk id="39" max="10" man="1"/>
    <brk id="94" max="10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18"/>
  <dimension ref="A1:K175"/>
  <sheetViews>
    <sheetView view="pageBreakPreview" zoomScaleSheetLayoutView="100" workbookViewId="0">
      <selection sqref="A1:K186"/>
    </sheetView>
  </sheetViews>
  <sheetFormatPr defaultRowHeight="15"/>
  <cols>
    <col min="1" max="1" width="4.28515625" customWidth="1"/>
    <col min="2" max="2" width="15.85546875" customWidth="1"/>
    <col min="3" max="3" width="23.85546875" customWidth="1"/>
    <col min="4" max="4" width="5" customWidth="1"/>
    <col min="5" max="5" width="7.85546875" customWidth="1"/>
    <col min="6" max="6" width="13.85546875" customWidth="1"/>
    <col min="7" max="7" width="11" customWidth="1"/>
    <col min="8" max="8" width="8" customWidth="1"/>
    <col min="9" max="10" width="8.140625" customWidth="1"/>
    <col min="11" max="11" width="10.7109375" customWidth="1"/>
  </cols>
  <sheetData>
    <row r="1" spans="1:11" ht="24.95" customHeight="1">
      <c r="A1" s="899" t="s">
        <v>86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</row>
    <row r="2" spans="1:11" ht="24.95" customHeight="1">
      <c r="A2" s="9"/>
      <c r="B2" s="900" t="s">
        <v>517</v>
      </c>
      <c r="C2" s="900"/>
      <c r="D2" s="900"/>
      <c r="E2" s="900"/>
      <c r="F2" s="900"/>
      <c r="G2" s="900"/>
      <c r="H2" s="900"/>
      <c r="I2" s="900"/>
      <c r="J2" s="900"/>
    </row>
    <row r="3" spans="1:11" ht="24.95" customHeight="1">
      <c r="A3" s="163" t="s">
        <v>446</v>
      </c>
      <c r="B3" s="157" t="s">
        <v>1</v>
      </c>
      <c r="C3" s="157" t="s">
        <v>21</v>
      </c>
      <c r="D3" s="157" t="s">
        <v>22</v>
      </c>
      <c r="E3" s="157" t="s">
        <v>23</v>
      </c>
      <c r="F3" s="207" t="s">
        <v>24</v>
      </c>
      <c r="G3" s="219" t="s">
        <v>25</v>
      </c>
      <c r="H3" s="219" t="s">
        <v>26</v>
      </c>
      <c r="I3" s="219" t="s">
        <v>27</v>
      </c>
      <c r="J3" s="206" t="s">
        <v>57</v>
      </c>
      <c r="K3" s="219" t="s">
        <v>242</v>
      </c>
    </row>
    <row r="4" spans="1:11" ht="24.95" customHeight="1">
      <c r="A4" s="10"/>
      <c r="B4" s="10" t="s">
        <v>270</v>
      </c>
      <c r="C4" s="10"/>
      <c r="D4" s="10"/>
      <c r="E4" s="10"/>
      <c r="F4" s="11"/>
      <c r="G4" s="12"/>
      <c r="H4" s="12"/>
      <c r="I4" s="12"/>
      <c r="J4" s="12"/>
      <c r="K4" s="12"/>
    </row>
    <row r="5" spans="1:11" ht="24.95" customHeight="1">
      <c r="A5" s="10">
        <v>1</v>
      </c>
      <c r="B5" s="184" t="s">
        <v>88</v>
      </c>
      <c r="C5" s="208" t="s">
        <v>426</v>
      </c>
      <c r="D5" s="124">
        <v>154</v>
      </c>
      <c r="E5" s="188" t="s">
        <v>38</v>
      </c>
      <c r="F5" s="70">
        <v>100000</v>
      </c>
      <c r="G5" s="77">
        <v>66000</v>
      </c>
      <c r="H5" s="71">
        <v>2000</v>
      </c>
      <c r="I5" s="69">
        <f>ROUND(G5*13%*31/365,0)</f>
        <v>729</v>
      </c>
      <c r="J5" s="71">
        <f t="shared" ref="J5:J10" si="0">SUM(H5:I5)</f>
        <v>2729</v>
      </c>
      <c r="K5" s="135">
        <f t="shared" ref="K5:K9" si="1">G5-H5</f>
        <v>64000</v>
      </c>
    </row>
    <row r="6" spans="1:11" ht="24.95" customHeight="1">
      <c r="A6" s="10">
        <v>2</v>
      </c>
      <c r="B6" s="184" t="s">
        <v>88</v>
      </c>
      <c r="C6" s="216" t="s">
        <v>502</v>
      </c>
      <c r="D6" s="124">
        <v>200</v>
      </c>
      <c r="E6" s="188" t="s">
        <v>38</v>
      </c>
      <c r="F6" s="70">
        <v>215000</v>
      </c>
      <c r="G6" s="77">
        <v>167700</v>
      </c>
      <c r="H6" s="71">
        <v>4300</v>
      </c>
      <c r="I6" s="69">
        <f t="shared" ref="I6:I9" si="2">ROUND(G6*13%*31/365,0)</f>
        <v>1852</v>
      </c>
      <c r="J6" s="71">
        <f t="shared" si="0"/>
        <v>6152</v>
      </c>
      <c r="K6" s="135">
        <f t="shared" si="1"/>
        <v>163400</v>
      </c>
    </row>
    <row r="7" spans="1:11" ht="24.95" customHeight="1">
      <c r="A7" s="10">
        <v>3</v>
      </c>
      <c r="B7" s="184" t="s">
        <v>3</v>
      </c>
      <c r="C7" s="116" t="s">
        <v>143</v>
      </c>
      <c r="D7" s="17">
        <v>102</v>
      </c>
      <c r="E7" s="189" t="s">
        <v>38</v>
      </c>
      <c r="F7" s="70">
        <v>190000</v>
      </c>
      <c r="G7" s="77">
        <v>110200</v>
      </c>
      <c r="H7" s="71">
        <v>3800</v>
      </c>
      <c r="I7" s="69">
        <f t="shared" si="2"/>
        <v>1217</v>
      </c>
      <c r="J7" s="71">
        <f t="shared" si="0"/>
        <v>5017</v>
      </c>
      <c r="K7" s="135">
        <f t="shared" si="1"/>
        <v>106400</v>
      </c>
    </row>
    <row r="8" spans="1:11" ht="24.95" customHeight="1">
      <c r="A8" s="10">
        <v>4</v>
      </c>
      <c r="B8" s="121" t="s">
        <v>353</v>
      </c>
      <c r="C8" s="208" t="s">
        <v>354</v>
      </c>
      <c r="D8" s="124">
        <v>72</v>
      </c>
      <c r="E8" s="188" t="s">
        <v>38</v>
      </c>
      <c r="F8" s="70">
        <v>30000</v>
      </c>
      <c r="G8" s="77">
        <v>8342</v>
      </c>
      <c r="H8" s="71">
        <f t="shared" ref="H8:H9" si="3">ROUND(F8/36,0)</f>
        <v>833</v>
      </c>
      <c r="I8" s="69">
        <f t="shared" si="2"/>
        <v>92</v>
      </c>
      <c r="J8" s="71">
        <f t="shared" si="0"/>
        <v>925</v>
      </c>
      <c r="K8" s="135">
        <f t="shared" si="1"/>
        <v>7509</v>
      </c>
    </row>
    <row r="9" spans="1:11" ht="24.95" customHeight="1">
      <c r="A9" s="10">
        <v>5</v>
      </c>
      <c r="B9" s="121" t="s">
        <v>353</v>
      </c>
      <c r="C9" s="208" t="s">
        <v>490</v>
      </c>
      <c r="D9" s="124">
        <v>74</v>
      </c>
      <c r="E9" s="188" t="s">
        <v>38</v>
      </c>
      <c r="F9" s="70">
        <v>50000</v>
      </c>
      <c r="G9" s="77">
        <v>15275</v>
      </c>
      <c r="H9" s="71">
        <f t="shared" si="3"/>
        <v>1389</v>
      </c>
      <c r="I9" s="69">
        <f t="shared" si="2"/>
        <v>169</v>
      </c>
      <c r="J9" s="71">
        <f t="shared" si="0"/>
        <v>1558</v>
      </c>
      <c r="K9" s="135">
        <f t="shared" si="1"/>
        <v>13886</v>
      </c>
    </row>
    <row r="10" spans="1:11" ht="24.95" customHeight="1" thickBot="1">
      <c r="A10" s="221"/>
      <c r="B10" s="222" t="s">
        <v>4</v>
      </c>
      <c r="C10" s="223"/>
      <c r="D10" s="221"/>
      <c r="E10" s="224"/>
      <c r="F10" s="225">
        <f>SUM(F5:F9)</f>
        <v>585000</v>
      </c>
      <c r="G10" s="225">
        <f t="shared" ref="G10" si="4">SUM(G5:G9)</f>
        <v>367517</v>
      </c>
      <c r="H10" s="225">
        <f>SUM(H5:H9)</f>
        <v>12322</v>
      </c>
      <c r="I10" s="225">
        <f>SUM(I5:I9)</f>
        <v>4059</v>
      </c>
      <c r="J10" s="225">
        <f t="shared" si="0"/>
        <v>16381</v>
      </c>
      <c r="K10" s="225">
        <f t="shared" ref="K10" si="5">SUM(K5:K9)</f>
        <v>355195</v>
      </c>
    </row>
    <row r="11" spans="1:11" ht="24.95" customHeight="1">
      <c r="A11" s="44"/>
      <c r="B11" s="29"/>
      <c r="C11" s="220"/>
      <c r="D11" s="44"/>
      <c r="E11" s="190"/>
      <c r="F11" s="159"/>
      <c r="G11" s="159"/>
      <c r="H11" s="159"/>
      <c r="I11" s="159"/>
      <c r="J11" s="159"/>
      <c r="K11" s="159"/>
    </row>
    <row r="12" spans="1:11" ht="24.95" customHeight="1">
      <c r="A12" s="163" t="s">
        <v>446</v>
      </c>
      <c r="B12" s="157" t="s">
        <v>1</v>
      </c>
      <c r="C12" s="157" t="s">
        <v>21</v>
      </c>
      <c r="D12" s="157" t="s">
        <v>22</v>
      </c>
      <c r="E12" s="157" t="s">
        <v>23</v>
      </c>
      <c r="F12" s="207" t="s">
        <v>24</v>
      </c>
      <c r="G12" s="219" t="s">
        <v>25</v>
      </c>
      <c r="H12" s="219" t="s">
        <v>26</v>
      </c>
      <c r="I12" s="219" t="s">
        <v>27</v>
      </c>
      <c r="J12" s="206" t="s">
        <v>57</v>
      </c>
      <c r="K12" s="219" t="s">
        <v>242</v>
      </c>
    </row>
    <row r="13" spans="1:11" ht="24.95" customHeight="1">
      <c r="A13" s="15"/>
      <c r="B13" s="13" t="s">
        <v>5</v>
      </c>
      <c r="C13" s="209"/>
      <c r="D13" s="20"/>
      <c r="E13" s="193"/>
      <c r="F13" s="174"/>
      <c r="G13" s="174"/>
      <c r="H13" s="175"/>
      <c r="I13" s="176"/>
      <c r="J13" s="176"/>
      <c r="K13" s="55"/>
    </row>
    <row r="14" spans="1:11" ht="24.95" customHeight="1">
      <c r="A14" s="15">
        <v>1</v>
      </c>
      <c r="B14" s="156" t="s">
        <v>179</v>
      </c>
      <c r="C14" s="116" t="s">
        <v>416</v>
      </c>
      <c r="D14" s="17">
        <v>82</v>
      </c>
      <c r="E14" s="189" t="s">
        <v>38</v>
      </c>
      <c r="F14" s="70">
        <v>250000</v>
      </c>
      <c r="G14" s="77">
        <v>124995</v>
      </c>
      <c r="H14" s="71">
        <v>5435</v>
      </c>
      <c r="I14" s="69">
        <f>ROUND(G14*13%*31/365,0)</f>
        <v>1380</v>
      </c>
      <c r="J14" s="71">
        <f t="shared" ref="J14:J20" si="6">SUM(H14:I14)</f>
        <v>6815</v>
      </c>
      <c r="K14" s="106">
        <f t="shared" ref="K14:K27" si="7">G14-H14</f>
        <v>119560</v>
      </c>
    </row>
    <row r="15" spans="1:11" ht="24.95" customHeight="1">
      <c r="A15" s="15">
        <v>2</v>
      </c>
      <c r="B15" s="156" t="s">
        <v>179</v>
      </c>
      <c r="C15" s="116" t="s">
        <v>376</v>
      </c>
      <c r="D15" s="17">
        <v>84</v>
      </c>
      <c r="E15" s="189" t="s">
        <v>38</v>
      </c>
      <c r="F15" s="70">
        <v>250000</v>
      </c>
      <c r="G15" s="77">
        <v>135000</v>
      </c>
      <c r="H15" s="71">
        <v>5000</v>
      </c>
      <c r="I15" s="69">
        <f t="shared" ref="I15:I19" si="8">ROUND(G15*13%*31/365,0)</f>
        <v>1491</v>
      </c>
      <c r="J15" s="71">
        <f t="shared" si="6"/>
        <v>6491</v>
      </c>
      <c r="K15" s="106">
        <f t="shared" si="7"/>
        <v>130000</v>
      </c>
    </row>
    <row r="16" spans="1:11" ht="24.95" customHeight="1">
      <c r="A16" s="15">
        <v>3</v>
      </c>
      <c r="B16" s="156" t="s">
        <v>5</v>
      </c>
      <c r="C16" s="116" t="s">
        <v>375</v>
      </c>
      <c r="D16" s="17">
        <v>86</v>
      </c>
      <c r="E16" s="189" t="s">
        <v>38</v>
      </c>
      <c r="F16" s="70">
        <v>400000</v>
      </c>
      <c r="G16" s="77">
        <v>224000</v>
      </c>
      <c r="H16" s="71">
        <v>8000</v>
      </c>
      <c r="I16" s="69">
        <f t="shared" si="8"/>
        <v>2473</v>
      </c>
      <c r="J16" s="71">
        <f t="shared" si="6"/>
        <v>10473</v>
      </c>
      <c r="K16" s="106">
        <f t="shared" si="7"/>
        <v>216000</v>
      </c>
    </row>
    <row r="17" spans="1:11" ht="24.95" customHeight="1">
      <c r="A17" s="15">
        <v>4</v>
      </c>
      <c r="B17" s="156" t="s">
        <v>386</v>
      </c>
      <c r="C17" s="116" t="s">
        <v>489</v>
      </c>
      <c r="D17" s="17">
        <v>116</v>
      </c>
      <c r="E17" s="189" t="s">
        <v>38</v>
      </c>
      <c r="F17" s="70">
        <v>200000</v>
      </c>
      <c r="G17" s="77">
        <v>116000</v>
      </c>
      <c r="H17" s="71">
        <v>4000</v>
      </c>
      <c r="I17" s="69">
        <f t="shared" si="8"/>
        <v>1281</v>
      </c>
      <c r="J17" s="71">
        <f t="shared" si="6"/>
        <v>5281</v>
      </c>
      <c r="K17" s="106">
        <f>G17-H17</f>
        <v>112000</v>
      </c>
    </row>
    <row r="18" spans="1:11" ht="24.95" customHeight="1">
      <c r="A18" s="15">
        <v>5</v>
      </c>
      <c r="B18" s="156" t="s">
        <v>386</v>
      </c>
      <c r="C18" s="116" t="s">
        <v>455</v>
      </c>
      <c r="D18" s="17">
        <v>184</v>
      </c>
      <c r="E18" s="189" t="s">
        <v>38</v>
      </c>
      <c r="F18" s="70">
        <v>100000</v>
      </c>
      <c r="G18" s="77">
        <v>74000</v>
      </c>
      <c r="H18" s="71">
        <v>2000</v>
      </c>
      <c r="I18" s="69">
        <f t="shared" si="8"/>
        <v>817</v>
      </c>
      <c r="J18" s="71">
        <f t="shared" si="6"/>
        <v>2817</v>
      </c>
      <c r="K18" s="106">
        <f>G18-H18</f>
        <v>72000</v>
      </c>
    </row>
    <row r="19" spans="1:11" ht="24.95" customHeight="1">
      <c r="A19" s="15">
        <v>6</v>
      </c>
      <c r="B19" s="156" t="s">
        <v>429</v>
      </c>
      <c r="C19" s="116" t="s">
        <v>488</v>
      </c>
      <c r="D19" s="17">
        <v>156</v>
      </c>
      <c r="E19" s="189" t="s">
        <v>38</v>
      </c>
      <c r="F19" s="70">
        <v>150000</v>
      </c>
      <c r="G19" s="77">
        <v>102000</v>
      </c>
      <c r="H19" s="71">
        <v>3000</v>
      </c>
      <c r="I19" s="69">
        <f t="shared" si="8"/>
        <v>1126</v>
      </c>
      <c r="J19" s="71">
        <f t="shared" si="6"/>
        <v>4126</v>
      </c>
      <c r="K19" s="106">
        <f>G19-H19</f>
        <v>99000</v>
      </c>
    </row>
    <row r="20" spans="1:11" ht="24.95" customHeight="1" thickBot="1">
      <c r="A20" s="231"/>
      <c r="B20" s="232" t="s">
        <v>4</v>
      </c>
      <c r="C20" s="233"/>
      <c r="D20" s="234"/>
      <c r="E20" s="235"/>
      <c r="F20" s="236">
        <f t="shared" ref="F20:K20" si="9">SUM(F14:F19)</f>
        <v>1350000</v>
      </c>
      <c r="G20" s="236">
        <f t="shared" si="9"/>
        <v>775995</v>
      </c>
      <c r="H20" s="236">
        <f>SUM(H14:H19)</f>
        <v>27435</v>
      </c>
      <c r="I20" s="236">
        <f>SUM(I14:I19)</f>
        <v>8568</v>
      </c>
      <c r="J20" s="236">
        <f t="shared" si="6"/>
        <v>36003</v>
      </c>
      <c r="K20" s="236">
        <f t="shared" si="9"/>
        <v>748560</v>
      </c>
    </row>
    <row r="21" spans="1:11" ht="24.95" customHeight="1">
      <c r="A21" s="28"/>
      <c r="B21" s="228"/>
      <c r="C21" s="229"/>
      <c r="D21" s="112"/>
      <c r="E21" s="230"/>
      <c r="F21" s="91"/>
      <c r="G21" s="91"/>
      <c r="H21" s="91"/>
      <c r="I21" s="91"/>
      <c r="J21" s="91"/>
      <c r="K21" s="91"/>
    </row>
    <row r="22" spans="1:11" ht="24.95" customHeight="1">
      <c r="A22" s="163" t="s">
        <v>446</v>
      </c>
      <c r="B22" s="157" t="s">
        <v>1</v>
      </c>
      <c r="C22" s="157" t="s">
        <v>21</v>
      </c>
      <c r="D22" s="157" t="s">
        <v>22</v>
      </c>
      <c r="E22" s="157" t="s">
        <v>23</v>
      </c>
      <c r="F22" s="207" t="s">
        <v>24</v>
      </c>
      <c r="G22" s="219" t="s">
        <v>25</v>
      </c>
      <c r="H22" s="219" t="s">
        <v>26</v>
      </c>
      <c r="I22" s="219" t="s">
        <v>27</v>
      </c>
      <c r="J22" s="206" t="s">
        <v>57</v>
      </c>
      <c r="K22" s="219" t="s">
        <v>242</v>
      </c>
    </row>
    <row r="23" spans="1:11" ht="24.95" customHeight="1">
      <c r="A23" s="15"/>
      <c r="B23" s="186" t="s">
        <v>363</v>
      </c>
      <c r="C23" s="116"/>
      <c r="D23" s="17"/>
      <c r="E23" s="189"/>
      <c r="F23" s="70"/>
      <c r="G23" s="77"/>
      <c r="H23" s="71"/>
      <c r="I23" s="69"/>
      <c r="J23" s="71"/>
      <c r="K23" s="106"/>
    </row>
    <row r="24" spans="1:11" ht="24.95" customHeight="1">
      <c r="A24" s="15">
        <v>1</v>
      </c>
      <c r="B24" s="156" t="s">
        <v>357</v>
      </c>
      <c r="C24" s="116" t="s">
        <v>371</v>
      </c>
      <c r="D24" s="17">
        <v>87</v>
      </c>
      <c r="E24" s="189" t="s">
        <v>38</v>
      </c>
      <c r="F24" s="70">
        <v>275000</v>
      </c>
      <c r="G24" s="77">
        <v>154000</v>
      </c>
      <c r="H24" s="71">
        <v>5500</v>
      </c>
      <c r="I24" s="69">
        <f>ROUND(G24*13%*31/365,0)</f>
        <v>1700</v>
      </c>
      <c r="J24" s="71">
        <f>SUM(H24:I24)</f>
        <v>7200</v>
      </c>
      <c r="K24" s="106">
        <f t="shared" si="7"/>
        <v>148500</v>
      </c>
    </row>
    <row r="25" spans="1:11" ht="24.95" customHeight="1">
      <c r="A25" s="15">
        <v>2</v>
      </c>
      <c r="B25" s="156" t="s">
        <v>357</v>
      </c>
      <c r="C25" s="116" t="s">
        <v>388</v>
      </c>
      <c r="D25" s="17">
        <v>120</v>
      </c>
      <c r="E25" s="189" t="s">
        <v>38</v>
      </c>
      <c r="F25" s="70">
        <v>280000</v>
      </c>
      <c r="G25" s="77">
        <v>162400</v>
      </c>
      <c r="H25" s="71">
        <v>5600</v>
      </c>
      <c r="I25" s="69">
        <f t="shared" ref="I25:I27" si="10">ROUND(G25*13%*31/365,0)</f>
        <v>1793</v>
      </c>
      <c r="J25" s="71">
        <f>SUM(H25:I25)</f>
        <v>7393</v>
      </c>
      <c r="K25" s="106">
        <f t="shared" si="7"/>
        <v>156800</v>
      </c>
    </row>
    <row r="26" spans="1:11" ht="24.95" customHeight="1">
      <c r="A26" s="15">
        <v>3</v>
      </c>
      <c r="B26" s="156" t="s">
        <v>368</v>
      </c>
      <c r="C26" s="116" t="s">
        <v>372</v>
      </c>
      <c r="D26" s="17">
        <v>90</v>
      </c>
      <c r="E26" s="189" t="s">
        <v>38</v>
      </c>
      <c r="F26" s="70">
        <v>340000</v>
      </c>
      <c r="G26" s="77">
        <v>190400</v>
      </c>
      <c r="H26" s="71">
        <v>6800</v>
      </c>
      <c r="I26" s="69">
        <f t="shared" si="10"/>
        <v>2102</v>
      </c>
      <c r="J26" s="71">
        <f>SUM(H26:I26)</f>
        <v>8902</v>
      </c>
      <c r="K26" s="106">
        <f t="shared" si="7"/>
        <v>183600</v>
      </c>
    </row>
    <row r="27" spans="1:11" ht="24.95" customHeight="1">
      <c r="A27" s="15">
        <v>4</v>
      </c>
      <c r="B27" s="156" t="s">
        <v>363</v>
      </c>
      <c r="C27" s="116" t="s">
        <v>374</v>
      </c>
      <c r="D27" s="17">
        <v>80</v>
      </c>
      <c r="E27" s="189" t="s">
        <v>38</v>
      </c>
      <c r="F27" s="70">
        <v>200000</v>
      </c>
      <c r="G27" s="77">
        <v>104000</v>
      </c>
      <c r="H27" s="71">
        <v>4000</v>
      </c>
      <c r="I27" s="69">
        <f t="shared" si="10"/>
        <v>1148</v>
      </c>
      <c r="J27" s="71">
        <f>SUM(H27:I27)</f>
        <v>5148</v>
      </c>
      <c r="K27" s="106">
        <f t="shared" si="7"/>
        <v>100000</v>
      </c>
    </row>
    <row r="28" spans="1:11" ht="24.95" customHeight="1">
      <c r="A28" s="55"/>
      <c r="B28" s="13" t="s">
        <v>4</v>
      </c>
      <c r="C28" s="55"/>
      <c r="D28" s="55"/>
      <c r="E28" s="210"/>
      <c r="F28" s="97">
        <f>SUM(F24:F27)</f>
        <v>1095000</v>
      </c>
      <c r="G28" s="97">
        <f t="shared" ref="G28:K28" si="11">SUM(G24:G27)</f>
        <v>610800</v>
      </c>
      <c r="H28" s="97">
        <f>SUM(H24:H27)</f>
        <v>21900</v>
      </c>
      <c r="I28" s="97">
        <f>SUM(I24:I27)</f>
        <v>6743</v>
      </c>
      <c r="J28" s="97">
        <f>SUM(H28:I28)</f>
        <v>28643</v>
      </c>
      <c r="K28" s="97">
        <f t="shared" si="11"/>
        <v>588900</v>
      </c>
    </row>
    <row r="29" spans="1:11" ht="24.95" customHeight="1">
      <c r="A29" s="5"/>
      <c r="B29" s="29"/>
      <c r="C29" s="5"/>
      <c r="D29" s="5"/>
      <c r="E29" s="212"/>
      <c r="F29" s="91"/>
      <c r="G29" s="91"/>
      <c r="H29" s="91"/>
      <c r="I29" s="91"/>
      <c r="J29" s="91"/>
      <c r="K29" s="91"/>
    </row>
    <row r="30" spans="1:11" ht="24.95" customHeight="1">
      <c r="A30" s="163" t="s">
        <v>446</v>
      </c>
      <c r="B30" s="157" t="s">
        <v>1</v>
      </c>
      <c r="C30" s="157" t="s">
        <v>21</v>
      </c>
      <c r="D30" s="157" t="s">
        <v>22</v>
      </c>
      <c r="E30" s="157" t="s">
        <v>23</v>
      </c>
      <c r="F30" s="207" t="s">
        <v>24</v>
      </c>
      <c r="G30" s="219" t="s">
        <v>25</v>
      </c>
      <c r="H30" s="219" t="s">
        <v>26</v>
      </c>
      <c r="I30" s="219" t="s">
        <v>27</v>
      </c>
      <c r="J30" s="206" t="s">
        <v>57</v>
      </c>
      <c r="K30" s="219" t="s">
        <v>242</v>
      </c>
    </row>
    <row r="31" spans="1:11" ht="24.95" customHeight="1">
      <c r="A31" s="15"/>
      <c r="B31" s="13" t="s">
        <v>10</v>
      </c>
      <c r="C31" s="20"/>
      <c r="D31" s="20"/>
      <c r="E31" s="193"/>
      <c r="F31" s="177"/>
      <c r="G31" s="161"/>
      <c r="H31" s="176"/>
      <c r="I31" s="69"/>
      <c r="J31" s="176"/>
      <c r="K31" s="55"/>
    </row>
    <row r="32" spans="1:11" ht="24.95" customHeight="1">
      <c r="A32" s="15">
        <v>1</v>
      </c>
      <c r="B32" s="211" t="s">
        <v>120</v>
      </c>
      <c r="C32" s="116" t="s">
        <v>411</v>
      </c>
      <c r="D32" s="26" t="s">
        <v>306</v>
      </c>
      <c r="E32" s="189" t="s">
        <v>38</v>
      </c>
      <c r="F32" s="70">
        <v>170000</v>
      </c>
      <c r="G32" s="77">
        <v>4730</v>
      </c>
      <c r="H32" s="71">
        <v>4730</v>
      </c>
      <c r="I32" s="69">
        <f>ROUND(G32*13%*31/365,0)</f>
        <v>52</v>
      </c>
      <c r="J32" s="69">
        <f>SUM(H32:I32)</f>
        <v>4782</v>
      </c>
      <c r="K32" s="106">
        <f t="shared" ref="K32:K34" si="12">G32-H32</f>
        <v>0</v>
      </c>
    </row>
    <row r="33" spans="1:11" ht="24.95" customHeight="1">
      <c r="A33" s="15">
        <v>2</v>
      </c>
      <c r="B33" s="211" t="s">
        <v>91</v>
      </c>
      <c r="C33" s="16" t="s">
        <v>432</v>
      </c>
      <c r="D33" s="26" t="s">
        <v>433</v>
      </c>
      <c r="E33" s="189" t="s">
        <v>38</v>
      </c>
      <c r="F33" s="70">
        <v>150000</v>
      </c>
      <c r="G33" s="77">
        <v>102000</v>
      </c>
      <c r="H33" s="71">
        <v>3000</v>
      </c>
      <c r="I33" s="69">
        <f>ROUND(G33*13%*31/365,0)</f>
        <v>1126</v>
      </c>
      <c r="J33" s="69">
        <f>SUM(H33:I33)</f>
        <v>4126</v>
      </c>
      <c r="K33" s="106">
        <f t="shared" si="12"/>
        <v>99000</v>
      </c>
    </row>
    <row r="34" spans="1:11" ht="24.95" customHeight="1" thickBot="1">
      <c r="A34" s="231"/>
      <c r="B34" s="232" t="s">
        <v>4</v>
      </c>
      <c r="C34" s="238"/>
      <c r="D34" s="238"/>
      <c r="E34" s="239"/>
      <c r="F34" s="240">
        <f t="shared" ref="F34:G34" si="13">SUM(F32:F33)</f>
        <v>320000</v>
      </c>
      <c r="G34" s="240">
        <f t="shared" si="13"/>
        <v>106730</v>
      </c>
      <c r="H34" s="240">
        <f>SUM(H32:H33)</f>
        <v>7730</v>
      </c>
      <c r="I34" s="240">
        <f>SUM(I32:I33)</f>
        <v>1178</v>
      </c>
      <c r="J34" s="240">
        <f>SUM(H34:I34)</f>
        <v>8908</v>
      </c>
      <c r="K34" s="241">
        <f t="shared" si="12"/>
        <v>99000</v>
      </c>
    </row>
    <row r="35" spans="1:11" ht="24.95" customHeight="1">
      <c r="A35" s="28"/>
      <c r="B35" s="228"/>
      <c r="C35" s="30"/>
      <c r="D35" s="30"/>
      <c r="E35" s="191"/>
      <c r="F35" s="74"/>
      <c r="G35" s="74"/>
      <c r="H35" s="74"/>
      <c r="I35" s="74"/>
      <c r="J35" s="74"/>
      <c r="K35" s="74"/>
    </row>
    <row r="36" spans="1:11" ht="24.95" customHeight="1">
      <c r="A36" s="163" t="s">
        <v>446</v>
      </c>
      <c r="B36" s="157" t="s">
        <v>1</v>
      </c>
      <c r="C36" s="157" t="s">
        <v>21</v>
      </c>
      <c r="D36" s="157" t="s">
        <v>22</v>
      </c>
      <c r="E36" s="157" t="s">
        <v>23</v>
      </c>
      <c r="F36" s="207" t="s">
        <v>24</v>
      </c>
      <c r="G36" s="219" t="s">
        <v>25</v>
      </c>
      <c r="H36" s="219" t="s">
        <v>26</v>
      </c>
      <c r="I36" s="219" t="s">
        <v>27</v>
      </c>
      <c r="J36" s="206" t="s">
        <v>57</v>
      </c>
      <c r="K36" s="219" t="s">
        <v>242</v>
      </c>
    </row>
    <row r="37" spans="1:11" ht="24.95" customHeight="1">
      <c r="A37" s="15"/>
      <c r="B37" s="186" t="s">
        <v>11</v>
      </c>
      <c r="C37" s="20"/>
      <c r="D37" s="20"/>
      <c r="E37" s="193"/>
      <c r="F37" s="177"/>
      <c r="G37" s="161"/>
      <c r="H37" s="176"/>
      <c r="I37" s="69"/>
      <c r="J37" s="176"/>
      <c r="K37" s="55"/>
    </row>
    <row r="38" spans="1:11" ht="24.95" customHeight="1">
      <c r="A38" s="15">
        <v>1</v>
      </c>
      <c r="B38" s="156" t="s">
        <v>11</v>
      </c>
      <c r="C38" s="16" t="s">
        <v>412</v>
      </c>
      <c r="D38" s="19">
        <v>70</v>
      </c>
      <c r="E38" s="189" t="s">
        <v>38</v>
      </c>
      <c r="F38" s="70">
        <v>300000</v>
      </c>
      <c r="G38" s="77">
        <v>75009</v>
      </c>
      <c r="H38" s="71">
        <f>ROUND(F38/36,0)</f>
        <v>8333</v>
      </c>
      <c r="I38" s="69">
        <f>ROUND(G38*13%*31/365,0)</f>
        <v>828</v>
      </c>
      <c r="J38" s="69">
        <f t="shared" ref="J38:J43" si="14">SUM(H38:I38)</f>
        <v>9161</v>
      </c>
      <c r="K38" s="106">
        <f t="shared" ref="K38:K42" si="15">G38-H38</f>
        <v>66676</v>
      </c>
    </row>
    <row r="39" spans="1:11" ht="24.95" customHeight="1">
      <c r="A39" s="15">
        <v>2</v>
      </c>
      <c r="B39" s="156" t="s">
        <v>11</v>
      </c>
      <c r="C39" s="16" t="s">
        <v>487</v>
      </c>
      <c r="D39" s="19">
        <v>164</v>
      </c>
      <c r="E39" s="189" t="s">
        <v>38</v>
      </c>
      <c r="F39" s="70">
        <v>270000</v>
      </c>
      <c r="G39" s="77">
        <v>189000</v>
      </c>
      <c r="H39" s="71">
        <v>5400</v>
      </c>
      <c r="I39" s="69">
        <f t="shared" ref="I39:I42" si="16">ROUND(G39*13%*31/365,0)</f>
        <v>2087</v>
      </c>
      <c r="J39" s="69">
        <f t="shared" si="14"/>
        <v>7487</v>
      </c>
      <c r="K39" s="106">
        <f t="shared" si="15"/>
        <v>183600</v>
      </c>
    </row>
    <row r="40" spans="1:11" ht="24.95" customHeight="1">
      <c r="A40" s="15">
        <v>3</v>
      </c>
      <c r="B40" s="156" t="s">
        <v>236</v>
      </c>
      <c r="C40" s="16" t="s">
        <v>518</v>
      </c>
      <c r="D40" s="19">
        <v>58</v>
      </c>
      <c r="E40" s="189" t="s">
        <v>38</v>
      </c>
      <c r="F40" s="70">
        <v>200000</v>
      </c>
      <c r="G40" s="77">
        <v>200000</v>
      </c>
      <c r="H40" s="71">
        <v>4000</v>
      </c>
      <c r="I40" s="69">
        <v>2849</v>
      </c>
      <c r="J40" s="69">
        <f t="shared" si="14"/>
        <v>6849</v>
      </c>
      <c r="K40" s="106">
        <f t="shared" si="15"/>
        <v>196000</v>
      </c>
    </row>
    <row r="41" spans="1:11" ht="24.95" customHeight="1">
      <c r="A41" s="15">
        <v>4</v>
      </c>
      <c r="B41" s="156" t="s">
        <v>236</v>
      </c>
      <c r="C41" s="16" t="s">
        <v>519</v>
      </c>
      <c r="D41" s="19">
        <v>60</v>
      </c>
      <c r="E41" s="189" t="s">
        <v>38</v>
      </c>
      <c r="F41" s="70">
        <v>250000</v>
      </c>
      <c r="G41" s="77">
        <v>250000</v>
      </c>
      <c r="H41" s="71">
        <v>5000</v>
      </c>
      <c r="I41" s="69">
        <v>3562</v>
      </c>
      <c r="J41" s="69">
        <f t="shared" si="14"/>
        <v>8562</v>
      </c>
      <c r="K41" s="106">
        <f t="shared" si="15"/>
        <v>245000</v>
      </c>
    </row>
    <row r="42" spans="1:11" ht="24.95" customHeight="1">
      <c r="A42" s="15">
        <v>5</v>
      </c>
      <c r="B42" s="156" t="s">
        <v>73</v>
      </c>
      <c r="C42" s="16" t="s">
        <v>414</v>
      </c>
      <c r="D42" s="19">
        <v>68</v>
      </c>
      <c r="E42" s="189" t="s">
        <v>38</v>
      </c>
      <c r="F42" s="70">
        <v>100000</v>
      </c>
      <c r="G42" s="77">
        <v>24994</v>
      </c>
      <c r="H42" s="71">
        <v>2778</v>
      </c>
      <c r="I42" s="69">
        <f t="shared" si="16"/>
        <v>276</v>
      </c>
      <c r="J42" s="69">
        <f t="shared" si="14"/>
        <v>3054</v>
      </c>
      <c r="K42" s="106">
        <f t="shared" si="15"/>
        <v>22216</v>
      </c>
    </row>
    <row r="43" spans="1:11" ht="24.95" customHeight="1">
      <c r="A43" s="226"/>
      <c r="B43" s="227" t="s">
        <v>4</v>
      </c>
      <c r="C43" s="180"/>
      <c r="D43" s="180"/>
      <c r="E43" s="237"/>
      <c r="F43" s="87">
        <f t="shared" ref="F43:K43" si="17">SUM(F38:F42)</f>
        <v>1120000</v>
      </c>
      <c r="G43" s="87">
        <f t="shared" si="17"/>
        <v>739003</v>
      </c>
      <c r="H43" s="87">
        <f>SUM(H38:H42)</f>
        <v>25511</v>
      </c>
      <c r="I43" s="87">
        <f>SUM(I38:I42)</f>
        <v>9602</v>
      </c>
      <c r="J43" s="87">
        <f t="shared" si="14"/>
        <v>35113</v>
      </c>
      <c r="K43" s="87">
        <f t="shared" si="17"/>
        <v>713492</v>
      </c>
    </row>
    <row r="44" spans="1:11" ht="24.95" customHeight="1">
      <c r="A44" s="28"/>
      <c r="B44" s="228"/>
      <c r="C44" s="30"/>
      <c r="D44" s="30"/>
      <c r="E44" s="191"/>
      <c r="F44" s="74"/>
      <c r="G44" s="74"/>
      <c r="H44" s="74"/>
      <c r="I44" s="74"/>
      <c r="J44" s="74"/>
      <c r="K44" s="74"/>
    </row>
    <row r="45" spans="1:11" ht="24.95" customHeight="1">
      <c r="A45" s="163" t="s">
        <v>446</v>
      </c>
      <c r="B45" s="157" t="s">
        <v>1</v>
      </c>
      <c r="C45" s="157" t="s">
        <v>21</v>
      </c>
      <c r="D45" s="157" t="s">
        <v>22</v>
      </c>
      <c r="E45" s="157" t="s">
        <v>23</v>
      </c>
      <c r="F45" s="207" t="s">
        <v>24</v>
      </c>
      <c r="G45" s="219" t="s">
        <v>25</v>
      </c>
      <c r="H45" s="219" t="s">
        <v>26</v>
      </c>
      <c r="I45" s="219" t="s">
        <v>27</v>
      </c>
      <c r="J45" s="206" t="s">
        <v>57</v>
      </c>
      <c r="K45" s="219" t="s">
        <v>242</v>
      </c>
    </row>
    <row r="46" spans="1:11" ht="24.95" customHeight="1">
      <c r="A46" s="15"/>
      <c r="B46" s="186" t="s">
        <v>14</v>
      </c>
      <c r="C46" s="20"/>
      <c r="D46" s="20"/>
      <c r="E46" s="193"/>
      <c r="F46" s="177"/>
      <c r="G46" s="161"/>
      <c r="H46" s="176"/>
      <c r="I46" s="69"/>
      <c r="J46" s="176"/>
      <c r="K46" s="55"/>
    </row>
    <row r="47" spans="1:11" ht="24.95" customHeight="1">
      <c r="A47" s="15">
        <v>1</v>
      </c>
      <c r="B47" s="121" t="s">
        <v>327</v>
      </c>
      <c r="C47" s="116" t="s">
        <v>482</v>
      </c>
      <c r="D47" s="17">
        <v>48</v>
      </c>
      <c r="E47" s="189" t="s">
        <v>38</v>
      </c>
      <c r="F47" s="70">
        <v>120000</v>
      </c>
      <c r="G47" s="77">
        <v>16677</v>
      </c>
      <c r="H47" s="71">
        <f t="shared" ref="H47:H51" si="18">ROUND(F47/36,0)</f>
        <v>3333</v>
      </c>
      <c r="I47" s="69">
        <f>ROUND(G47*13%*31/365,0)</f>
        <v>184</v>
      </c>
      <c r="J47" s="69">
        <f t="shared" ref="J47:J57" si="19">SUM(H47:I47)</f>
        <v>3517</v>
      </c>
      <c r="K47" s="106">
        <f t="shared" ref="K47:K56" si="20">G47-H47</f>
        <v>13344</v>
      </c>
    </row>
    <row r="48" spans="1:11" ht="24.95" customHeight="1">
      <c r="A48" s="15">
        <v>2</v>
      </c>
      <c r="B48" s="121" t="s">
        <v>327</v>
      </c>
      <c r="C48" s="116" t="s">
        <v>520</v>
      </c>
      <c r="D48" s="17">
        <v>62</v>
      </c>
      <c r="E48" s="189" t="s">
        <v>38</v>
      </c>
      <c r="F48" s="70">
        <v>250000</v>
      </c>
      <c r="G48" s="70">
        <v>250000</v>
      </c>
      <c r="H48" s="71">
        <v>5000</v>
      </c>
      <c r="I48" s="69">
        <v>2315</v>
      </c>
      <c r="J48" s="69">
        <f t="shared" si="19"/>
        <v>7315</v>
      </c>
      <c r="K48" s="106">
        <f t="shared" si="20"/>
        <v>245000</v>
      </c>
    </row>
    <row r="49" spans="1:11" ht="24.95" customHeight="1">
      <c r="A49" s="15">
        <v>3</v>
      </c>
      <c r="B49" s="121" t="s">
        <v>97</v>
      </c>
      <c r="C49" s="116" t="s">
        <v>484</v>
      </c>
      <c r="D49" s="17">
        <v>170</v>
      </c>
      <c r="E49" s="189" t="s">
        <v>38</v>
      </c>
      <c r="F49" s="70">
        <v>220000</v>
      </c>
      <c r="G49" s="77">
        <v>162800</v>
      </c>
      <c r="H49" s="71">
        <v>4400</v>
      </c>
      <c r="I49" s="69">
        <f t="shared" ref="I49:I56" si="21">ROUND(G49*13%*31/365,0)</f>
        <v>1797</v>
      </c>
      <c r="J49" s="69">
        <f t="shared" si="19"/>
        <v>6197</v>
      </c>
      <c r="K49" s="106">
        <f t="shared" si="20"/>
        <v>158400</v>
      </c>
    </row>
    <row r="50" spans="1:11" ht="24.95" customHeight="1">
      <c r="A50" s="15">
        <v>4</v>
      </c>
      <c r="B50" s="121" t="s">
        <v>14</v>
      </c>
      <c r="C50" s="116" t="s">
        <v>59</v>
      </c>
      <c r="D50" s="17">
        <v>176</v>
      </c>
      <c r="E50" s="189" t="s">
        <v>38</v>
      </c>
      <c r="F50" s="70">
        <v>100000</v>
      </c>
      <c r="G50" s="77">
        <v>74000</v>
      </c>
      <c r="H50" s="71">
        <v>2000</v>
      </c>
      <c r="I50" s="69">
        <f t="shared" si="21"/>
        <v>817</v>
      </c>
      <c r="J50" s="69">
        <f t="shared" si="19"/>
        <v>2817</v>
      </c>
      <c r="K50" s="106">
        <f t="shared" si="20"/>
        <v>72000</v>
      </c>
    </row>
    <row r="51" spans="1:11" ht="24.95" customHeight="1">
      <c r="A51" s="15">
        <v>5</v>
      </c>
      <c r="B51" s="121" t="s">
        <v>15</v>
      </c>
      <c r="C51" s="116" t="s">
        <v>485</v>
      </c>
      <c r="D51" s="17">
        <v>112</v>
      </c>
      <c r="E51" s="189" t="s">
        <v>38</v>
      </c>
      <c r="F51" s="70">
        <v>200000</v>
      </c>
      <c r="G51" s="77">
        <v>83324</v>
      </c>
      <c r="H51" s="71">
        <f t="shared" si="18"/>
        <v>5556</v>
      </c>
      <c r="I51" s="69">
        <f t="shared" si="21"/>
        <v>920</v>
      </c>
      <c r="J51" s="69">
        <f t="shared" si="19"/>
        <v>6476</v>
      </c>
      <c r="K51" s="106">
        <f t="shared" si="20"/>
        <v>77768</v>
      </c>
    </row>
    <row r="52" spans="1:11" ht="24.95" customHeight="1">
      <c r="A52" s="15">
        <v>6</v>
      </c>
      <c r="B52" s="121" t="s">
        <v>15</v>
      </c>
      <c r="C52" s="116" t="s">
        <v>385</v>
      </c>
      <c r="D52" s="17">
        <v>114</v>
      </c>
      <c r="E52" s="189" t="s">
        <v>38</v>
      </c>
      <c r="F52" s="70">
        <v>210000</v>
      </c>
      <c r="G52" s="77">
        <v>121800</v>
      </c>
      <c r="H52" s="71">
        <v>4200</v>
      </c>
      <c r="I52" s="69">
        <f t="shared" si="21"/>
        <v>1345</v>
      </c>
      <c r="J52" s="69">
        <f t="shared" si="19"/>
        <v>5545</v>
      </c>
      <c r="K52" s="106">
        <f t="shared" si="20"/>
        <v>117600</v>
      </c>
    </row>
    <row r="53" spans="1:11" ht="24.95" customHeight="1">
      <c r="A53" s="15">
        <v>7</v>
      </c>
      <c r="B53" s="121" t="s">
        <v>15</v>
      </c>
      <c r="C53" s="116" t="s">
        <v>486</v>
      </c>
      <c r="D53" s="17">
        <v>122</v>
      </c>
      <c r="E53" s="189" t="s">
        <v>38</v>
      </c>
      <c r="F53" s="70">
        <v>230000</v>
      </c>
      <c r="G53" s="77">
        <v>133400</v>
      </c>
      <c r="H53" s="71">
        <v>4600</v>
      </c>
      <c r="I53" s="69">
        <f t="shared" si="21"/>
        <v>1473</v>
      </c>
      <c r="J53" s="69">
        <f t="shared" si="19"/>
        <v>6073</v>
      </c>
      <c r="K53" s="106">
        <f t="shared" si="20"/>
        <v>128800</v>
      </c>
    </row>
    <row r="54" spans="1:11" ht="24.95" customHeight="1">
      <c r="A54" s="15">
        <v>8</v>
      </c>
      <c r="B54" s="121" t="s">
        <v>15</v>
      </c>
      <c r="C54" s="116" t="s">
        <v>390</v>
      </c>
      <c r="D54" s="17">
        <v>124</v>
      </c>
      <c r="E54" s="189" t="s">
        <v>38</v>
      </c>
      <c r="F54" s="70">
        <v>200000</v>
      </c>
      <c r="G54" s="77">
        <v>120000</v>
      </c>
      <c r="H54" s="71">
        <v>4000</v>
      </c>
      <c r="I54" s="69">
        <f t="shared" si="21"/>
        <v>1325</v>
      </c>
      <c r="J54" s="69">
        <f t="shared" si="19"/>
        <v>5325</v>
      </c>
      <c r="K54" s="106">
        <f t="shared" si="20"/>
        <v>116000</v>
      </c>
    </row>
    <row r="55" spans="1:11" ht="24.95" customHeight="1">
      <c r="A55" s="15">
        <v>9</v>
      </c>
      <c r="B55" s="121" t="s">
        <v>464</v>
      </c>
      <c r="C55" s="116" t="s">
        <v>131</v>
      </c>
      <c r="D55" s="172">
        <v>9.1999999999999993</v>
      </c>
      <c r="E55" s="189" t="s">
        <v>38</v>
      </c>
      <c r="F55" s="70">
        <v>200000</v>
      </c>
      <c r="G55" s="77">
        <v>180000</v>
      </c>
      <c r="H55" s="71">
        <v>4000</v>
      </c>
      <c r="I55" s="69">
        <f t="shared" si="21"/>
        <v>1987</v>
      </c>
      <c r="J55" s="69">
        <f t="shared" si="19"/>
        <v>5987</v>
      </c>
      <c r="K55" s="106">
        <f t="shared" si="20"/>
        <v>176000</v>
      </c>
    </row>
    <row r="56" spans="1:11" ht="24.95" customHeight="1">
      <c r="A56" s="15">
        <v>10</v>
      </c>
      <c r="B56" s="121" t="s">
        <v>317</v>
      </c>
      <c r="C56" s="116" t="s">
        <v>318</v>
      </c>
      <c r="D56" s="172">
        <v>25.1</v>
      </c>
      <c r="E56" s="189" t="s">
        <v>38</v>
      </c>
      <c r="F56" s="70">
        <v>225000</v>
      </c>
      <c r="G56" s="77">
        <v>207000</v>
      </c>
      <c r="H56" s="71">
        <v>4500</v>
      </c>
      <c r="I56" s="69">
        <f t="shared" si="21"/>
        <v>2286</v>
      </c>
      <c r="J56" s="69">
        <f t="shared" si="19"/>
        <v>6786</v>
      </c>
      <c r="K56" s="106">
        <f t="shared" si="20"/>
        <v>202500</v>
      </c>
    </row>
    <row r="57" spans="1:11" ht="24.95" customHeight="1">
      <c r="A57" s="14"/>
      <c r="B57" s="186" t="s">
        <v>4</v>
      </c>
      <c r="C57" s="20"/>
      <c r="D57" s="20"/>
      <c r="E57" s="193"/>
      <c r="F57" s="72">
        <f t="shared" ref="F57:K57" si="22">SUM(F47:F56)</f>
        <v>1955000</v>
      </c>
      <c r="G57" s="72">
        <f t="shared" si="22"/>
        <v>1349001</v>
      </c>
      <c r="H57" s="72">
        <f>SUM(H47:H56)</f>
        <v>41589</v>
      </c>
      <c r="I57" s="72">
        <f>SUM(I47:I56)</f>
        <v>14449</v>
      </c>
      <c r="J57" s="72">
        <f t="shared" si="19"/>
        <v>56038</v>
      </c>
      <c r="K57" s="72">
        <f t="shared" si="22"/>
        <v>1307412</v>
      </c>
    </row>
    <row r="58" spans="1:11" ht="24.95" customHeight="1">
      <c r="A58" s="34"/>
      <c r="B58" s="228"/>
      <c r="C58" s="30"/>
      <c r="D58" s="30"/>
      <c r="E58" s="191"/>
      <c r="F58" s="74"/>
      <c r="G58" s="74"/>
      <c r="H58" s="74"/>
      <c r="I58" s="74"/>
      <c r="J58" s="74"/>
      <c r="K58" s="74"/>
    </row>
    <row r="59" spans="1:11" ht="24.95" customHeight="1">
      <c r="A59" s="34"/>
      <c r="B59" s="228"/>
      <c r="C59" s="30"/>
      <c r="D59" s="30"/>
      <c r="E59" s="191"/>
      <c r="F59" s="74"/>
      <c r="G59" s="74"/>
      <c r="H59" s="74"/>
      <c r="I59" s="74"/>
      <c r="J59" s="74"/>
      <c r="K59" s="74"/>
    </row>
    <row r="60" spans="1:11" ht="24.95" customHeight="1">
      <c r="A60" s="163" t="s">
        <v>446</v>
      </c>
      <c r="B60" s="157" t="s">
        <v>1</v>
      </c>
      <c r="C60" s="157" t="s">
        <v>21</v>
      </c>
      <c r="D60" s="157" t="s">
        <v>22</v>
      </c>
      <c r="E60" s="157" t="s">
        <v>23</v>
      </c>
      <c r="F60" s="207" t="s">
        <v>24</v>
      </c>
      <c r="G60" s="219" t="s">
        <v>25</v>
      </c>
      <c r="H60" s="219" t="s">
        <v>26</v>
      </c>
      <c r="I60" s="219" t="s">
        <v>27</v>
      </c>
      <c r="J60" s="206" t="s">
        <v>57</v>
      </c>
      <c r="K60" s="219" t="s">
        <v>242</v>
      </c>
    </row>
    <row r="61" spans="1:11" ht="24.95" customHeight="1">
      <c r="A61" s="14"/>
      <c r="B61" s="186" t="s">
        <v>16</v>
      </c>
      <c r="C61" s="20"/>
      <c r="D61" s="20"/>
      <c r="E61" s="193"/>
      <c r="F61" s="177"/>
      <c r="G61" s="161"/>
      <c r="H61" s="72"/>
      <c r="I61" s="69"/>
      <c r="J61" s="72"/>
      <c r="K61" s="55"/>
    </row>
    <row r="62" spans="1:11" ht="24.95" customHeight="1">
      <c r="A62" s="14">
        <v>1</v>
      </c>
      <c r="B62" s="156" t="s">
        <v>17</v>
      </c>
      <c r="C62" s="116" t="s">
        <v>69</v>
      </c>
      <c r="D62" s="17">
        <v>1.1000000000000001</v>
      </c>
      <c r="E62" s="189" t="s">
        <v>78</v>
      </c>
      <c r="F62" s="70">
        <v>240000</v>
      </c>
      <c r="G62" s="77">
        <v>192000</v>
      </c>
      <c r="H62" s="71">
        <v>4800</v>
      </c>
      <c r="I62" s="69">
        <f>ROUND(G62*13%*31/365,0)</f>
        <v>2120</v>
      </c>
      <c r="J62" s="69">
        <f t="shared" ref="J62:J72" si="23">SUM(H62:I62)</f>
        <v>6920</v>
      </c>
      <c r="K62" s="106">
        <f t="shared" ref="K62:K71" si="24">G62-H62</f>
        <v>187200</v>
      </c>
    </row>
    <row r="63" spans="1:11" ht="24.95" customHeight="1">
      <c r="A63" s="14">
        <v>2</v>
      </c>
      <c r="B63" s="156" t="s">
        <v>17</v>
      </c>
      <c r="C63" s="116" t="s">
        <v>511</v>
      </c>
      <c r="D63" s="172">
        <v>47.1</v>
      </c>
      <c r="E63" s="189" t="s">
        <v>78</v>
      </c>
      <c r="F63" s="70">
        <v>170000</v>
      </c>
      <c r="G63" s="77">
        <v>163200</v>
      </c>
      <c r="H63" s="71">
        <v>3400</v>
      </c>
      <c r="I63" s="69">
        <f t="shared" ref="I63:I71" si="25">ROUND(G63*13%*31/365,0)</f>
        <v>1802</v>
      </c>
      <c r="J63" s="69">
        <f t="shared" si="23"/>
        <v>5202</v>
      </c>
      <c r="K63" s="106">
        <f t="shared" si="24"/>
        <v>159800</v>
      </c>
    </row>
    <row r="64" spans="1:11" ht="24.95" customHeight="1">
      <c r="A64" s="14">
        <v>2</v>
      </c>
      <c r="B64" s="156" t="s">
        <v>187</v>
      </c>
      <c r="C64" s="116" t="s">
        <v>394</v>
      </c>
      <c r="D64" s="17">
        <v>132</v>
      </c>
      <c r="E64" s="189" t="s">
        <v>38</v>
      </c>
      <c r="F64" s="70">
        <v>150000</v>
      </c>
      <c r="G64" s="77">
        <v>90000</v>
      </c>
      <c r="H64" s="71">
        <v>3000</v>
      </c>
      <c r="I64" s="69">
        <f t="shared" si="25"/>
        <v>994</v>
      </c>
      <c r="J64" s="69">
        <f t="shared" si="23"/>
        <v>3994</v>
      </c>
      <c r="K64" s="106">
        <f t="shared" si="24"/>
        <v>87000</v>
      </c>
    </row>
    <row r="65" spans="1:11" ht="24.95" customHeight="1">
      <c r="A65" s="14">
        <v>3</v>
      </c>
      <c r="B65" s="121" t="s">
        <v>187</v>
      </c>
      <c r="C65" s="116" t="s">
        <v>472</v>
      </c>
      <c r="D65" s="17">
        <v>194</v>
      </c>
      <c r="E65" s="189" t="s">
        <v>38</v>
      </c>
      <c r="F65" s="70">
        <v>190000</v>
      </c>
      <c r="G65" s="77">
        <v>137220</v>
      </c>
      <c r="H65" s="71">
        <v>5278</v>
      </c>
      <c r="I65" s="69">
        <f t="shared" si="25"/>
        <v>1515</v>
      </c>
      <c r="J65" s="69">
        <f t="shared" si="23"/>
        <v>6793</v>
      </c>
      <c r="K65" s="106">
        <f t="shared" si="24"/>
        <v>131942</v>
      </c>
    </row>
    <row r="66" spans="1:11" ht="24.95" customHeight="1">
      <c r="A66" s="14">
        <v>4</v>
      </c>
      <c r="B66" s="121" t="s">
        <v>62</v>
      </c>
      <c r="C66" s="116" t="s">
        <v>473</v>
      </c>
      <c r="D66" s="17">
        <v>62</v>
      </c>
      <c r="E66" s="189" t="s">
        <v>38</v>
      </c>
      <c r="F66" s="70">
        <v>160000</v>
      </c>
      <c r="G66" s="77">
        <v>31124</v>
      </c>
      <c r="H66" s="71">
        <v>4444</v>
      </c>
      <c r="I66" s="69">
        <f t="shared" si="25"/>
        <v>344</v>
      </c>
      <c r="J66" s="69">
        <f t="shared" si="23"/>
        <v>4788</v>
      </c>
      <c r="K66" s="106">
        <f t="shared" si="24"/>
        <v>26680</v>
      </c>
    </row>
    <row r="67" spans="1:11" ht="24.95" customHeight="1">
      <c r="A67" s="14">
        <v>5</v>
      </c>
      <c r="B67" s="121" t="s">
        <v>62</v>
      </c>
      <c r="C67" s="116" t="s">
        <v>291</v>
      </c>
      <c r="D67" s="17">
        <v>100</v>
      </c>
      <c r="E67" s="189" t="s">
        <v>38</v>
      </c>
      <c r="F67" s="70">
        <v>180000</v>
      </c>
      <c r="G67" s="77">
        <v>104400</v>
      </c>
      <c r="H67" s="71">
        <v>3600</v>
      </c>
      <c r="I67" s="69">
        <f t="shared" si="25"/>
        <v>1153</v>
      </c>
      <c r="J67" s="69">
        <f t="shared" si="23"/>
        <v>4753</v>
      </c>
      <c r="K67" s="106">
        <f t="shared" si="24"/>
        <v>100800</v>
      </c>
    </row>
    <row r="68" spans="1:11" ht="24.95" customHeight="1">
      <c r="A68" s="14">
        <v>6</v>
      </c>
      <c r="B68" s="121" t="s">
        <v>62</v>
      </c>
      <c r="C68" s="116" t="s">
        <v>468</v>
      </c>
      <c r="D68" s="17">
        <v>182</v>
      </c>
      <c r="E68" s="189" t="s">
        <v>38</v>
      </c>
      <c r="F68" s="70">
        <v>239000</v>
      </c>
      <c r="G68" s="77">
        <v>176860</v>
      </c>
      <c r="H68" s="71">
        <v>4780</v>
      </c>
      <c r="I68" s="69">
        <f t="shared" si="25"/>
        <v>1953</v>
      </c>
      <c r="J68" s="69">
        <f t="shared" si="23"/>
        <v>6733</v>
      </c>
      <c r="K68" s="106">
        <f t="shared" si="24"/>
        <v>172080</v>
      </c>
    </row>
    <row r="69" spans="1:11" ht="24.95" customHeight="1">
      <c r="A69" s="14">
        <v>7</v>
      </c>
      <c r="B69" s="121" t="s">
        <v>62</v>
      </c>
      <c r="C69" s="116" t="s">
        <v>471</v>
      </c>
      <c r="D69" s="172">
        <v>11.2</v>
      </c>
      <c r="E69" s="189" t="s">
        <v>38</v>
      </c>
      <c r="F69" s="70">
        <v>210000</v>
      </c>
      <c r="G69" s="77">
        <v>189000</v>
      </c>
      <c r="H69" s="71">
        <v>4200</v>
      </c>
      <c r="I69" s="69">
        <f t="shared" si="25"/>
        <v>2087</v>
      </c>
      <c r="J69" s="69">
        <f t="shared" si="23"/>
        <v>6287</v>
      </c>
      <c r="K69" s="106">
        <f t="shared" si="24"/>
        <v>184800</v>
      </c>
    </row>
    <row r="70" spans="1:11" ht="24.95" customHeight="1">
      <c r="A70" s="14">
        <v>8</v>
      </c>
      <c r="B70" s="121" t="s">
        <v>336</v>
      </c>
      <c r="C70" s="116" t="s">
        <v>337</v>
      </c>
      <c r="D70" s="17">
        <v>56</v>
      </c>
      <c r="E70" s="189" t="s">
        <v>38</v>
      </c>
      <c r="F70" s="70">
        <v>50000</v>
      </c>
      <c r="G70" s="77">
        <v>9719</v>
      </c>
      <c r="H70" s="71">
        <v>1389</v>
      </c>
      <c r="I70" s="69">
        <f t="shared" si="25"/>
        <v>107</v>
      </c>
      <c r="J70" s="69">
        <f t="shared" si="23"/>
        <v>1496</v>
      </c>
      <c r="K70" s="106">
        <f t="shared" si="24"/>
        <v>8330</v>
      </c>
    </row>
    <row r="71" spans="1:11" ht="24.95" customHeight="1">
      <c r="A71" s="14">
        <v>9</v>
      </c>
      <c r="B71" s="121" t="s">
        <v>336</v>
      </c>
      <c r="C71" s="116" t="s">
        <v>48</v>
      </c>
      <c r="D71" s="17">
        <v>174</v>
      </c>
      <c r="E71" s="189" t="s">
        <v>38</v>
      </c>
      <c r="F71" s="70">
        <v>150000</v>
      </c>
      <c r="G71" s="77">
        <v>111000</v>
      </c>
      <c r="H71" s="71">
        <v>3000</v>
      </c>
      <c r="I71" s="69">
        <f t="shared" si="25"/>
        <v>1226</v>
      </c>
      <c r="J71" s="69">
        <f t="shared" si="23"/>
        <v>4226</v>
      </c>
      <c r="K71" s="106">
        <f t="shared" si="24"/>
        <v>108000</v>
      </c>
    </row>
    <row r="72" spans="1:11" ht="24.95" customHeight="1">
      <c r="A72" s="27"/>
      <c r="B72" s="185" t="s">
        <v>4</v>
      </c>
      <c r="C72" s="20"/>
      <c r="D72" s="20"/>
      <c r="E72" s="193"/>
      <c r="F72" s="72">
        <f t="shared" ref="F72:K72" si="26">SUM(F62:F71)</f>
        <v>1739000</v>
      </c>
      <c r="G72" s="72">
        <f t="shared" si="26"/>
        <v>1204523</v>
      </c>
      <c r="H72" s="72">
        <f>SUM(H62:H71)</f>
        <v>37891</v>
      </c>
      <c r="I72" s="72">
        <f>SUM(I62:I71)</f>
        <v>13301</v>
      </c>
      <c r="J72" s="72">
        <f t="shared" si="23"/>
        <v>51192</v>
      </c>
      <c r="K72" s="72">
        <f t="shared" si="26"/>
        <v>1166632</v>
      </c>
    </row>
    <row r="73" spans="1:11" ht="24.95" customHeight="1">
      <c r="A73" s="37"/>
      <c r="B73" s="242"/>
      <c r="C73" s="30"/>
      <c r="D73" s="30"/>
      <c r="E73" s="191"/>
      <c r="F73" s="74"/>
      <c r="G73" s="74"/>
      <c r="H73" s="74"/>
      <c r="I73" s="74"/>
      <c r="J73" s="74"/>
      <c r="K73" s="74"/>
    </row>
    <row r="74" spans="1:11" ht="24.95" customHeight="1">
      <c r="A74" s="163" t="s">
        <v>446</v>
      </c>
      <c r="B74" s="157" t="s">
        <v>1</v>
      </c>
      <c r="C74" s="157" t="s">
        <v>21</v>
      </c>
      <c r="D74" s="157" t="s">
        <v>22</v>
      </c>
      <c r="E74" s="157" t="s">
        <v>23</v>
      </c>
      <c r="F74" s="207" t="s">
        <v>24</v>
      </c>
      <c r="G74" s="219" t="s">
        <v>25</v>
      </c>
      <c r="H74" s="219" t="s">
        <v>26</v>
      </c>
      <c r="I74" s="219" t="s">
        <v>27</v>
      </c>
      <c r="J74" s="206" t="s">
        <v>57</v>
      </c>
      <c r="K74" s="219" t="s">
        <v>242</v>
      </c>
    </row>
    <row r="75" spans="1:11" ht="24.95" customHeight="1">
      <c r="A75" s="27"/>
      <c r="B75" s="185" t="s">
        <v>18</v>
      </c>
      <c r="C75" s="209"/>
      <c r="D75" s="20"/>
      <c r="E75" s="193"/>
      <c r="F75" s="177"/>
      <c r="G75" s="161"/>
      <c r="H75" s="176"/>
      <c r="I75" s="69"/>
      <c r="J75" s="176"/>
      <c r="K75" s="55"/>
    </row>
    <row r="76" spans="1:11" ht="24.95" customHeight="1">
      <c r="A76" s="27">
        <v>1</v>
      </c>
      <c r="B76" s="121" t="s">
        <v>18</v>
      </c>
      <c r="C76" s="116" t="s">
        <v>378</v>
      </c>
      <c r="D76" s="17">
        <v>92</v>
      </c>
      <c r="E76" s="204" t="s">
        <v>38</v>
      </c>
      <c r="F76" s="85">
        <v>150000</v>
      </c>
      <c r="G76" s="77">
        <v>87000</v>
      </c>
      <c r="H76" s="71">
        <v>3000</v>
      </c>
      <c r="I76" s="69">
        <f>ROUND(G76*13%*31/365,0)</f>
        <v>961</v>
      </c>
      <c r="J76" s="69">
        <f t="shared" ref="J76:J85" si="27">SUM(H76:I76)</f>
        <v>3961</v>
      </c>
      <c r="K76" s="106">
        <f t="shared" ref="K76:K84" si="28">G76-H76</f>
        <v>84000</v>
      </c>
    </row>
    <row r="77" spans="1:11" ht="24.95" customHeight="1">
      <c r="A77" s="27">
        <v>2</v>
      </c>
      <c r="B77" s="121" t="s">
        <v>18</v>
      </c>
      <c r="C77" s="116" t="s">
        <v>379</v>
      </c>
      <c r="D77" s="17">
        <v>94</v>
      </c>
      <c r="E77" s="204" t="s">
        <v>38</v>
      </c>
      <c r="F77" s="85">
        <v>300000</v>
      </c>
      <c r="G77" s="77">
        <v>174000</v>
      </c>
      <c r="H77" s="71">
        <v>6000</v>
      </c>
      <c r="I77" s="69">
        <f t="shared" ref="I77:I84" si="29">ROUND(G77*13%*31/365,0)</f>
        <v>1921</v>
      </c>
      <c r="J77" s="69">
        <f t="shared" si="27"/>
        <v>7921</v>
      </c>
      <c r="K77" s="106">
        <f t="shared" si="28"/>
        <v>168000</v>
      </c>
    </row>
    <row r="78" spans="1:11" ht="24.95" customHeight="1">
      <c r="A78" s="27">
        <v>3</v>
      </c>
      <c r="B78" s="121" t="s">
        <v>18</v>
      </c>
      <c r="C78" s="116" t="s">
        <v>380</v>
      </c>
      <c r="D78" s="17">
        <v>96</v>
      </c>
      <c r="E78" s="204" t="s">
        <v>38</v>
      </c>
      <c r="F78" s="85">
        <v>150000</v>
      </c>
      <c r="G78" s="77">
        <v>87000</v>
      </c>
      <c r="H78" s="71">
        <v>3000</v>
      </c>
      <c r="I78" s="69">
        <f t="shared" si="29"/>
        <v>961</v>
      </c>
      <c r="J78" s="69">
        <f t="shared" si="27"/>
        <v>3961</v>
      </c>
      <c r="K78" s="106">
        <f t="shared" si="28"/>
        <v>84000</v>
      </c>
    </row>
    <row r="79" spans="1:11" ht="24.95" customHeight="1">
      <c r="A79" s="27">
        <v>4</v>
      </c>
      <c r="B79" s="121" t="s">
        <v>18</v>
      </c>
      <c r="C79" s="116" t="s">
        <v>393</v>
      </c>
      <c r="D79" s="17">
        <v>130</v>
      </c>
      <c r="E79" s="204" t="s">
        <v>38</v>
      </c>
      <c r="F79" s="85">
        <v>230000</v>
      </c>
      <c r="G79" s="77">
        <v>127780</v>
      </c>
      <c r="H79" s="71">
        <v>5111</v>
      </c>
      <c r="I79" s="69">
        <f t="shared" si="29"/>
        <v>1411</v>
      </c>
      <c r="J79" s="69">
        <f t="shared" si="27"/>
        <v>6522</v>
      </c>
      <c r="K79" s="106">
        <f t="shared" si="28"/>
        <v>122669</v>
      </c>
    </row>
    <row r="80" spans="1:11" ht="24.95" customHeight="1">
      <c r="A80" s="27">
        <v>5</v>
      </c>
      <c r="B80" s="121" t="s">
        <v>19</v>
      </c>
      <c r="C80" s="116" t="s">
        <v>400</v>
      </c>
      <c r="D80" s="17">
        <v>142</v>
      </c>
      <c r="E80" s="204" t="s">
        <v>38</v>
      </c>
      <c r="F80" s="85">
        <v>170000</v>
      </c>
      <c r="G80" s="77">
        <v>105400</v>
      </c>
      <c r="H80" s="71">
        <v>3400</v>
      </c>
      <c r="I80" s="69">
        <f t="shared" si="29"/>
        <v>1164</v>
      </c>
      <c r="J80" s="69">
        <f t="shared" si="27"/>
        <v>4564</v>
      </c>
      <c r="K80" s="106">
        <f t="shared" si="28"/>
        <v>102000</v>
      </c>
    </row>
    <row r="81" spans="1:11" ht="24.95" customHeight="1">
      <c r="A81" s="27">
        <v>6</v>
      </c>
      <c r="B81" s="121" t="s">
        <v>398</v>
      </c>
      <c r="C81" s="116" t="s">
        <v>470</v>
      </c>
      <c r="D81" s="17">
        <v>138</v>
      </c>
      <c r="E81" s="204" t="s">
        <v>38</v>
      </c>
      <c r="F81" s="85">
        <v>200000</v>
      </c>
      <c r="G81" s="77">
        <v>124000</v>
      </c>
      <c r="H81" s="71">
        <v>4000</v>
      </c>
      <c r="I81" s="69">
        <f t="shared" si="29"/>
        <v>1369</v>
      </c>
      <c r="J81" s="69">
        <f t="shared" si="27"/>
        <v>5369</v>
      </c>
      <c r="K81" s="106">
        <f t="shared" si="28"/>
        <v>120000</v>
      </c>
    </row>
    <row r="82" spans="1:11" ht="24.95" customHeight="1">
      <c r="A82" s="27">
        <v>7</v>
      </c>
      <c r="B82" s="121" t="s">
        <v>381</v>
      </c>
      <c r="C82" s="116" t="s">
        <v>469</v>
      </c>
      <c r="D82" s="17">
        <v>108</v>
      </c>
      <c r="E82" s="204" t="s">
        <v>38</v>
      </c>
      <c r="F82" s="85">
        <v>150000</v>
      </c>
      <c r="G82" s="77">
        <v>87000</v>
      </c>
      <c r="H82" s="71">
        <v>3000</v>
      </c>
      <c r="I82" s="69">
        <f t="shared" si="29"/>
        <v>961</v>
      </c>
      <c r="J82" s="69">
        <f t="shared" si="27"/>
        <v>3961</v>
      </c>
      <c r="K82" s="106">
        <f t="shared" si="28"/>
        <v>84000</v>
      </c>
    </row>
    <row r="83" spans="1:11" ht="24.95" customHeight="1">
      <c r="A83" s="27">
        <v>8</v>
      </c>
      <c r="B83" s="121" t="s">
        <v>381</v>
      </c>
      <c r="C83" s="116" t="s">
        <v>383</v>
      </c>
      <c r="D83" s="17">
        <v>110</v>
      </c>
      <c r="E83" s="204" t="s">
        <v>38</v>
      </c>
      <c r="F83" s="85">
        <v>160000</v>
      </c>
      <c r="G83" s="77">
        <v>92800</v>
      </c>
      <c r="H83" s="71">
        <v>3200</v>
      </c>
      <c r="I83" s="69">
        <f t="shared" si="29"/>
        <v>1025</v>
      </c>
      <c r="J83" s="69">
        <f t="shared" si="27"/>
        <v>4225</v>
      </c>
      <c r="K83" s="106">
        <f t="shared" si="28"/>
        <v>89600</v>
      </c>
    </row>
    <row r="84" spans="1:11" ht="24.95" customHeight="1">
      <c r="A84" s="27">
        <v>9</v>
      </c>
      <c r="B84" s="121" t="s">
        <v>71</v>
      </c>
      <c r="C84" s="116" t="s">
        <v>235</v>
      </c>
      <c r="D84" s="17">
        <v>146</v>
      </c>
      <c r="E84" s="204" t="s">
        <v>38</v>
      </c>
      <c r="F84" s="85">
        <v>175000</v>
      </c>
      <c r="G84" s="77">
        <v>112000</v>
      </c>
      <c r="H84" s="71">
        <v>3500</v>
      </c>
      <c r="I84" s="69">
        <f t="shared" si="29"/>
        <v>1237</v>
      </c>
      <c r="J84" s="69">
        <f t="shared" si="27"/>
        <v>4737</v>
      </c>
      <c r="K84" s="106">
        <f t="shared" si="28"/>
        <v>108500</v>
      </c>
    </row>
    <row r="85" spans="1:11" ht="24.95" customHeight="1">
      <c r="A85" s="14"/>
      <c r="B85" s="185" t="s">
        <v>4</v>
      </c>
      <c r="C85" s="20"/>
      <c r="D85" s="20"/>
      <c r="E85" s="193"/>
      <c r="F85" s="72">
        <f>SUM(F76:F84)</f>
        <v>1685000</v>
      </c>
      <c r="G85" s="72">
        <f t="shared" ref="G85:K85" si="30">SUM(G76:G84)</f>
        <v>996980</v>
      </c>
      <c r="H85" s="72">
        <f>SUM(H76:H84)</f>
        <v>34211</v>
      </c>
      <c r="I85" s="72">
        <f>SUM(I76:I84)</f>
        <v>11010</v>
      </c>
      <c r="J85" s="72">
        <f t="shared" si="27"/>
        <v>45221</v>
      </c>
      <c r="K85" s="72">
        <f t="shared" si="30"/>
        <v>962769</v>
      </c>
    </row>
    <row r="86" spans="1:11" ht="24.95" customHeight="1">
      <c r="A86" s="34"/>
      <c r="B86" s="242"/>
      <c r="C86" s="30"/>
      <c r="D86" s="30"/>
      <c r="E86" s="191"/>
      <c r="F86" s="74"/>
      <c r="G86" s="74"/>
      <c r="H86" s="74"/>
      <c r="I86" s="74"/>
      <c r="J86" s="74"/>
      <c r="K86" s="74"/>
    </row>
    <row r="87" spans="1:11" ht="24.95" customHeight="1">
      <c r="A87" s="34"/>
      <c r="B87" s="242"/>
      <c r="C87" s="30"/>
      <c r="D87" s="30"/>
      <c r="E87" s="191"/>
      <c r="F87" s="74"/>
      <c r="G87" s="74"/>
      <c r="H87" s="74"/>
      <c r="I87" s="74"/>
      <c r="J87" s="74"/>
      <c r="K87" s="74"/>
    </row>
    <row r="88" spans="1:11" ht="24.95" customHeight="1">
      <c r="A88" s="163" t="s">
        <v>446</v>
      </c>
      <c r="B88" s="157" t="s">
        <v>1</v>
      </c>
      <c r="C88" s="157" t="s">
        <v>21</v>
      </c>
      <c r="D88" s="157" t="s">
        <v>22</v>
      </c>
      <c r="E88" s="157" t="s">
        <v>23</v>
      </c>
      <c r="F88" s="207" t="s">
        <v>24</v>
      </c>
      <c r="G88" s="219" t="s">
        <v>25</v>
      </c>
      <c r="H88" s="219" t="s">
        <v>26</v>
      </c>
      <c r="I88" s="219" t="s">
        <v>27</v>
      </c>
      <c r="J88" s="206" t="s">
        <v>57</v>
      </c>
      <c r="K88" s="219" t="s">
        <v>242</v>
      </c>
    </row>
    <row r="89" spans="1:11" ht="24.95" customHeight="1">
      <c r="A89" s="14"/>
      <c r="B89" s="185" t="s">
        <v>79</v>
      </c>
      <c r="C89" s="20"/>
      <c r="D89" s="46"/>
      <c r="E89" s="193"/>
      <c r="F89" s="170"/>
      <c r="G89" s="161"/>
      <c r="H89" s="72"/>
      <c r="I89" s="69"/>
      <c r="J89" s="72"/>
      <c r="K89" s="55"/>
    </row>
    <row r="90" spans="1:11" ht="24.95" customHeight="1">
      <c r="A90" s="14">
        <v>1</v>
      </c>
      <c r="B90" s="121" t="s">
        <v>79</v>
      </c>
      <c r="C90" s="116" t="s">
        <v>342</v>
      </c>
      <c r="D90" s="52">
        <v>67</v>
      </c>
      <c r="E90" s="189" t="s">
        <v>78</v>
      </c>
      <c r="F90" s="85">
        <v>180000</v>
      </c>
      <c r="G90" s="70">
        <v>40000</v>
      </c>
      <c r="H90" s="71">
        <v>5000</v>
      </c>
      <c r="I90" s="69">
        <f>ROUND(G90*13%*31/365,0)</f>
        <v>442</v>
      </c>
      <c r="J90" s="69">
        <f t="shared" ref="J90:J106" si="31">SUM(H90:I90)</f>
        <v>5442</v>
      </c>
      <c r="K90" s="106">
        <f t="shared" ref="K90:K105" si="32">G90-H90</f>
        <v>35000</v>
      </c>
    </row>
    <row r="91" spans="1:11" ht="24.95" customHeight="1">
      <c r="A91" s="14">
        <v>2</v>
      </c>
      <c r="B91" s="121" t="s">
        <v>79</v>
      </c>
      <c r="C91" s="116" t="s">
        <v>453</v>
      </c>
      <c r="D91" s="52">
        <v>3.1</v>
      </c>
      <c r="E91" s="189" t="s">
        <v>78</v>
      </c>
      <c r="F91" s="85">
        <v>220000</v>
      </c>
      <c r="G91" s="70">
        <v>76000</v>
      </c>
      <c r="H91" s="71">
        <v>4400</v>
      </c>
      <c r="I91" s="69">
        <f t="shared" ref="I91:I105" si="33">ROUND(G91*13%*31/365,0)</f>
        <v>839</v>
      </c>
      <c r="J91" s="69">
        <f t="shared" si="31"/>
        <v>5239</v>
      </c>
      <c r="K91" s="106">
        <f t="shared" si="32"/>
        <v>71600</v>
      </c>
    </row>
    <row r="92" spans="1:11" ht="24.95" customHeight="1">
      <c r="A92" s="14">
        <v>3</v>
      </c>
      <c r="B92" s="121" t="s">
        <v>79</v>
      </c>
      <c r="C92" s="189" t="s">
        <v>465</v>
      </c>
      <c r="D92" s="52">
        <v>13.2</v>
      </c>
      <c r="E92" s="189" t="s">
        <v>78</v>
      </c>
      <c r="F92" s="85">
        <v>215000</v>
      </c>
      <c r="G92" s="70">
        <v>193500</v>
      </c>
      <c r="H92" s="71">
        <v>4300</v>
      </c>
      <c r="I92" s="69">
        <f t="shared" si="33"/>
        <v>2136</v>
      </c>
      <c r="J92" s="69">
        <f t="shared" si="31"/>
        <v>6436</v>
      </c>
      <c r="K92" s="106">
        <f t="shared" si="32"/>
        <v>189200</v>
      </c>
    </row>
    <row r="93" spans="1:11" ht="24.95" customHeight="1">
      <c r="A93" s="14">
        <v>4</v>
      </c>
      <c r="B93" s="121" t="s">
        <v>224</v>
      </c>
      <c r="C93" s="116" t="s">
        <v>501</v>
      </c>
      <c r="D93" s="52">
        <v>33.1</v>
      </c>
      <c r="E93" s="189" t="s">
        <v>78</v>
      </c>
      <c r="F93" s="85">
        <v>185000</v>
      </c>
      <c r="G93" s="77">
        <v>173900</v>
      </c>
      <c r="H93" s="71">
        <v>3700</v>
      </c>
      <c r="I93" s="69">
        <f t="shared" si="33"/>
        <v>1920</v>
      </c>
      <c r="J93" s="69">
        <f t="shared" si="31"/>
        <v>5620</v>
      </c>
      <c r="K93" s="106">
        <f t="shared" si="32"/>
        <v>170200</v>
      </c>
    </row>
    <row r="94" spans="1:11" ht="24.95" customHeight="1">
      <c r="A94" s="14">
        <v>5</v>
      </c>
      <c r="B94" s="121" t="s">
        <v>224</v>
      </c>
      <c r="C94" s="116" t="s">
        <v>515</v>
      </c>
      <c r="D94" s="52">
        <v>55.1</v>
      </c>
      <c r="E94" s="189" t="s">
        <v>78</v>
      </c>
      <c r="F94" s="85">
        <v>200000</v>
      </c>
      <c r="G94" s="77">
        <v>196000</v>
      </c>
      <c r="H94" s="71">
        <v>4000</v>
      </c>
      <c r="I94" s="69">
        <f t="shared" si="33"/>
        <v>2164</v>
      </c>
      <c r="J94" s="69">
        <f t="shared" si="31"/>
        <v>6164</v>
      </c>
      <c r="K94" s="106">
        <f t="shared" si="32"/>
        <v>192000</v>
      </c>
    </row>
    <row r="95" spans="1:11" ht="24.95" customHeight="1">
      <c r="A95" s="14">
        <v>6</v>
      </c>
      <c r="B95" s="121" t="s">
        <v>437</v>
      </c>
      <c r="C95" s="189" t="s">
        <v>438</v>
      </c>
      <c r="D95" s="52">
        <v>168</v>
      </c>
      <c r="E95" s="189" t="s">
        <v>78</v>
      </c>
      <c r="F95" s="85">
        <v>175000</v>
      </c>
      <c r="G95" s="77">
        <v>122500</v>
      </c>
      <c r="H95" s="71">
        <v>3500</v>
      </c>
      <c r="I95" s="69">
        <f t="shared" si="33"/>
        <v>1353</v>
      </c>
      <c r="J95" s="69">
        <f t="shared" si="31"/>
        <v>4853</v>
      </c>
      <c r="K95" s="106">
        <f t="shared" si="32"/>
        <v>119000</v>
      </c>
    </row>
    <row r="96" spans="1:11" ht="24.95" customHeight="1">
      <c r="A96" s="14">
        <v>7</v>
      </c>
      <c r="B96" s="121" t="s">
        <v>266</v>
      </c>
      <c r="C96" s="116" t="s">
        <v>330</v>
      </c>
      <c r="D96" s="52">
        <v>52</v>
      </c>
      <c r="E96" s="189" t="s">
        <v>78</v>
      </c>
      <c r="F96" s="85">
        <v>120000</v>
      </c>
      <c r="G96" s="77">
        <v>16677</v>
      </c>
      <c r="H96" s="71">
        <v>3333</v>
      </c>
      <c r="I96" s="69">
        <f t="shared" si="33"/>
        <v>184</v>
      </c>
      <c r="J96" s="69">
        <f t="shared" si="31"/>
        <v>3517</v>
      </c>
      <c r="K96" s="106">
        <f t="shared" si="32"/>
        <v>13344</v>
      </c>
    </row>
    <row r="97" spans="1:11" ht="24.95" customHeight="1">
      <c r="A97" s="14">
        <v>8</v>
      </c>
      <c r="B97" s="121" t="s">
        <v>266</v>
      </c>
      <c r="C97" s="116" t="s">
        <v>331</v>
      </c>
      <c r="D97" s="52">
        <v>54</v>
      </c>
      <c r="E97" s="189" t="s">
        <v>78</v>
      </c>
      <c r="F97" s="85">
        <v>110000</v>
      </c>
      <c r="G97" s="77">
        <v>15264</v>
      </c>
      <c r="H97" s="71">
        <v>3056</v>
      </c>
      <c r="I97" s="69">
        <f t="shared" si="33"/>
        <v>169</v>
      </c>
      <c r="J97" s="69">
        <f t="shared" si="31"/>
        <v>3225</v>
      </c>
      <c r="K97" s="106">
        <f t="shared" si="32"/>
        <v>12208</v>
      </c>
    </row>
    <row r="98" spans="1:11" ht="24.95" customHeight="1">
      <c r="A98" s="14">
        <v>9</v>
      </c>
      <c r="B98" s="121" t="s">
        <v>211</v>
      </c>
      <c r="C98" s="116" t="s">
        <v>225</v>
      </c>
      <c r="D98" s="52">
        <v>198</v>
      </c>
      <c r="E98" s="189" t="s">
        <v>78</v>
      </c>
      <c r="F98" s="85">
        <v>220000</v>
      </c>
      <c r="G98" s="77">
        <v>176000</v>
      </c>
      <c r="H98" s="71">
        <v>4400</v>
      </c>
      <c r="I98" s="69">
        <f t="shared" si="33"/>
        <v>1943</v>
      </c>
      <c r="J98" s="69">
        <f t="shared" si="31"/>
        <v>6343</v>
      </c>
      <c r="K98" s="106">
        <f t="shared" si="32"/>
        <v>171600</v>
      </c>
    </row>
    <row r="99" spans="1:11" ht="24.95" customHeight="1">
      <c r="A99" s="14">
        <v>10</v>
      </c>
      <c r="B99" s="121" t="s">
        <v>103</v>
      </c>
      <c r="C99" s="116" t="s">
        <v>442</v>
      </c>
      <c r="D99" s="52">
        <v>178</v>
      </c>
      <c r="E99" s="189" t="s">
        <v>78</v>
      </c>
      <c r="F99" s="85">
        <v>180000</v>
      </c>
      <c r="G99" s="77">
        <v>133200</v>
      </c>
      <c r="H99" s="71">
        <v>3600</v>
      </c>
      <c r="I99" s="69">
        <f t="shared" si="33"/>
        <v>1471</v>
      </c>
      <c r="J99" s="69">
        <f t="shared" si="31"/>
        <v>5071</v>
      </c>
      <c r="K99" s="106">
        <f t="shared" si="32"/>
        <v>129600</v>
      </c>
    </row>
    <row r="100" spans="1:11" ht="24.95" customHeight="1">
      <c r="A100" s="14">
        <v>11</v>
      </c>
      <c r="B100" s="121" t="s">
        <v>103</v>
      </c>
      <c r="C100" s="116" t="s">
        <v>460</v>
      </c>
      <c r="D100" s="172">
        <v>5.0999999999999996</v>
      </c>
      <c r="E100" s="189" t="s">
        <v>78</v>
      </c>
      <c r="F100" s="85">
        <v>200000</v>
      </c>
      <c r="G100" s="77">
        <v>164000</v>
      </c>
      <c r="H100" s="71">
        <v>4000</v>
      </c>
      <c r="I100" s="69">
        <f t="shared" si="33"/>
        <v>1811</v>
      </c>
      <c r="J100" s="69">
        <f t="shared" si="31"/>
        <v>5811</v>
      </c>
      <c r="K100" s="106">
        <f t="shared" si="32"/>
        <v>160000</v>
      </c>
    </row>
    <row r="101" spans="1:11" ht="24.95" customHeight="1">
      <c r="A101" s="14">
        <v>12</v>
      </c>
      <c r="B101" s="121" t="s">
        <v>103</v>
      </c>
      <c r="C101" s="116" t="s">
        <v>107</v>
      </c>
      <c r="D101" s="52">
        <v>192</v>
      </c>
      <c r="E101" s="189" t="s">
        <v>78</v>
      </c>
      <c r="F101" s="85">
        <v>200000</v>
      </c>
      <c r="G101" s="77">
        <v>152000</v>
      </c>
      <c r="H101" s="71">
        <v>4000</v>
      </c>
      <c r="I101" s="69">
        <f t="shared" si="33"/>
        <v>1678</v>
      </c>
      <c r="J101" s="69">
        <f t="shared" si="31"/>
        <v>5678</v>
      </c>
      <c r="K101" s="106">
        <f t="shared" si="32"/>
        <v>148000</v>
      </c>
    </row>
    <row r="102" spans="1:11" ht="24.95" customHeight="1">
      <c r="A102" s="14">
        <v>13</v>
      </c>
      <c r="B102" s="121" t="s">
        <v>493</v>
      </c>
      <c r="C102" s="116" t="s">
        <v>494</v>
      </c>
      <c r="D102" s="52">
        <v>17.100000000000001</v>
      </c>
      <c r="E102" s="189" t="s">
        <v>78</v>
      </c>
      <c r="F102" s="85">
        <v>185000</v>
      </c>
      <c r="G102" s="77">
        <v>170200</v>
      </c>
      <c r="H102" s="71">
        <v>3700</v>
      </c>
      <c r="I102" s="69">
        <f t="shared" si="33"/>
        <v>1879</v>
      </c>
      <c r="J102" s="69">
        <f t="shared" si="31"/>
        <v>5579</v>
      </c>
      <c r="K102" s="106">
        <f t="shared" si="32"/>
        <v>166500</v>
      </c>
    </row>
    <row r="103" spans="1:11" ht="24.95" customHeight="1">
      <c r="A103" s="14">
        <v>14</v>
      </c>
      <c r="B103" s="121" t="s">
        <v>493</v>
      </c>
      <c r="C103" s="116" t="s">
        <v>48</v>
      </c>
      <c r="D103" s="52">
        <v>19.100000000000001</v>
      </c>
      <c r="E103" s="189" t="s">
        <v>78</v>
      </c>
      <c r="F103" s="85">
        <v>165000</v>
      </c>
      <c r="G103" s="77">
        <v>151800</v>
      </c>
      <c r="H103" s="71">
        <v>3300</v>
      </c>
      <c r="I103" s="69">
        <f t="shared" si="33"/>
        <v>1676</v>
      </c>
      <c r="J103" s="69">
        <f t="shared" si="31"/>
        <v>4976</v>
      </c>
      <c r="K103" s="106">
        <f t="shared" si="32"/>
        <v>148500</v>
      </c>
    </row>
    <row r="104" spans="1:11" ht="24.95" customHeight="1">
      <c r="A104" s="14">
        <v>15</v>
      </c>
      <c r="B104" s="156" t="s">
        <v>493</v>
      </c>
      <c r="C104" s="116" t="s">
        <v>496</v>
      </c>
      <c r="D104" s="52">
        <v>23.1</v>
      </c>
      <c r="E104" s="189" t="s">
        <v>78</v>
      </c>
      <c r="F104" s="85">
        <v>160000</v>
      </c>
      <c r="G104" s="77">
        <v>147200</v>
      </c>
      <c r="H104" s="71">
        <v>3200</v>
      </c>
      <c r="I104" s="69">
        <f t="shared" si="33"/>
        <v>1625</v>
      </c>
      <c r="J104" s="69">
        <f t="shared" si="31"/>
        <v>4825</v>
      </c>
      <c r="K104" s="106">
        <f t="shared" si="32"/>
        <v>144000</v>
      </c>
    </row>
    <row r="105" spans="1:11" ht="24.95" customHeight="1">
      <c r="A105" s="14">
        <v>16</v>
      </c>
      <c r="B105" s="156" t="s">
        <v>516</v>
      </c>
      <c r="C105" s="116" t="s">
        <v>133</v>
      </c>
      <c r="D105" s="52">
        <v>57.1</v>
      </c>
      <c r="E105" s="189" t="s">
        <v>78</v>
      </c>
      <c r="F105" s="85">
        <v>200000</v>
      </c>
      <c r="G105" s="77">
        <v>196000</v>
      </c>
      <c r="H105" s="71">
        <v>4000</v>
      </c>
      <c r="I105" s="69">
        <f t="shared" si="33"/>
        <v>2164</v>
      </c>
      <c r="J105" s="69">
        <f t="shared" si="31"/>
        <v>6164</v>
      </c>
      <c r="K105" s="106">
        <f t="shared" si="32"/>
        <v>192000</v>
      </c>
    </row>
    <row r="106" spans="1:11" ht="24.95" customHeight="1">
      <c r="A106" s="14"/>
      <c r="B106" s="186" t="s">
        <v>4</v>
      </c>
      <c r="C106" s="20"/>
      <c r="D106" s="46"/>
      <c r="E106" s="193"/>
      <c r="F106" s="72">
        <f t="shared" ref="F106:K106" si="34">SUM(F90:F105)</f>
        <v>2915000</v>
      </c>
      <c r="G106" s="72">
        <f t="shared" si="34"/>
        <v>2124241</v>
      </c>
      <c r="H106" s="72">
        <f>SUM(H90:H105)</f>
        <v>61489</v>
      </c>
      <c r="I106" s="72">
        <f>SUM(I90:I105)</f>
        <v>23454</v>
      </c>
      <c r="J106" s="72">
        <f t="shared" si="31"/>
        <v>84943</v>
      </c>
      <c r="K106" s="72">
        <f t="shared" si="34"/>
        <v>2062752</v>
      </c>
    </row>
    <row r="107" spans="1:11" ht="24.95" customHeight="1">
      <c r="A107" s="34"/>
      <c r="B107" s="228"/>
      <c r="C107" s="30"/>
      <c r="D107" s="48"/>
      <c r="E107" s="191"/>
      <c r="F107" s="74"/>
      <c r="G107" s="74"/>
      <c r="H107" s="74"/>
      <c r="I107" s="74"/>
      <c r="J107" s="74"/>
      <c r="K107" s="74"/>
    </row>
    <row r="108" spans="1:11" ht="24.95" customHeight="1">
      <c r="A108" s="163" t="s">
        <v>446</v>
      </c>
      <c r="B108" s="157" t="s">
        <v>1</v>
      </c>
      <c r="C108" s="157" t="s">
        <v>21</v>
      </c>
      <c r="D108" s="157" t="s">
        <v>22</v>
      </c>
      <c r="E108" s="157" t="s">
        <v>23</v>
      </c>
      <c r="F108" s="207" t="s">
        <v>24</v>
      </c>
      <c r="G108" s="219" t="s">
        <v>25</v>
      </c>
      <c r="H108" s="219" t="s">
        <v>26</v>
      </c>
      <c r="I108" s="219" t="s">
        <v>27</v>
      </c>
      <c r="J108" s="206" t="s">
        <v>57</v>
      </c>
      <c r="K108" s="219" t="s">
        <v>242</v>
      </c>
    </row>
    <row r="109" spans="1:11" ht="24.95" customHeight="1">
      <c r="A109" s="14"/>
      <c r="B109" s="185" t="s">
        <v>422</v>
      </c>
      <c r="C109" s="20"/>
      <c r="D109" s="20"/>
      <c r="E109" s="193"/>
      <c r="F109" s="177"/>
      <c r="G109" s="161"/>
      <c r="H109" s="72"/>
      <c r="I109" s="69"/>
      <c r="J109" s="72"/>
      <c r="K109" s="55"/>
    </row>
    <row r="110" spans="1:11" ht="24.95" customHeight="1">
      <c r="A110" s="14">
        <v>1</v>
      </c>
      <c r="B110" s="121" t="s">
        <v>285</v>
      </c>
      <c r="C110" s="189" t="s">
        <v>315</v>
      </c>
      <c r="D110" s="52">
        <v>30</v>
      </c>
      <c r="E110" s="189" t="s">
        <v>78</v>
      </c>
      <c r="F110" s="85">
        <v>100000</v>
      </c>
      <c r="G110" s="77">
        <v>8326</v>
      </c>
      <c r="H110" s="71">
        <v>2778</v>
      </c>
      <c r="I110" s="69">
        <f>ROUND(G110*13%*31/365,0)</f>
        <v>92</v>
      </c>
      <c r="J110" s="69">
        <f>SUM(H110:I110)</f>
        <v>2870</v>
      </c>
      <c r="K110" s="106">
        <f t="shared" ref="K110" si="35">G110-H110</f>
        <v>5548</v>
      </c>
    </row>
    <row r="111" spans="1:11" ht="24.95" customHeight="1">
      <c r="A111" s="14"/>
      <c r="B111" s="185" t="s">
        <v>4</v>
      </c>
      <c r="C111" s="20"/>
      <c r="D111" s="46"/>
      <c r="E111" s="193"/>
      <c r="F111" s="170">
        <f>SUM(F110)</f>
        <v>100000</v>
      </c>
      <c r="G111" s="170">
        <f t="shared" ref="G111:K111" si="36">SUM(G110)</f>
        <v>8326</v>
      </c>
      <c r="H111" s="170">
        <f t="shared" si="36"/>
        <v>2778</v>
      </c>
      <c r="I111" s="170">
        <f t="shared" si="36"/>
        <v>92</v>
      </c>
      <c r="J111" s="170">
        <f t="shared" si="36"/>
        <v>2870</v>
      </c>
      <c r="K111" s="170">
        <f t="shared" si="36"/>
        <v>5548</v>
      </c>
    </row>
    <row r="112" spans="1:11" ht="24.95" customHeight="1">
      <c r="A112" s="34"/>
      <c r="B112" s="242"/>
      <c r="C112" s="30"/>
      <c r="D112" s="48"/>
      <c r="E112" s="191"/>
      <c r="F112" s="86"/>
      <c r="G112" s="86"/>
      <c r="H112" s="86"/>
      <c r="I112" s="86"/>
      <c r="J112" s="86"/>
      <c r="K112" s="86"/>
    </row>
    <row r="113" spans="1:11" ht="24.95" customHeight="1">
      <c r="A113" s="34"/>
      <c r="B113" s="242"/>
      <c r="C113" s="30"/>
      <c r="D113" s="48"/>
      <c r="E113" s="191"/>
      <c r="F113" s="86"/>
      <c r="G113" s="86"/>
      <c r="H113" s="86"/>
      <c r="I113" s="86"/>
      <c r="J113" s="86"/>
      <c r="K113" s="86"/>
    </row>
    <row r="114" spans="1:11" ht="24.95" customHeight="1">
      <c r="A114" s="163" t="s">
        <v>446</v>
      </c>
      <c r="B114" s="157" t="s">
        <v>1</v>
      </c>
      <c r="C114" s="157" t="s">
        <v>21</v>
      </c>
      <c r="D114" s="157" t="s">
        <v>22</v>
      </c>
      <c r="E114" s="157" t="s">
        <v>23</v>
      </c>
      <c r="F114" s="207" t="s">
        <v>24</v>
      </c>
      <c r="G114" s="219" t="s">
        <v>25</v>
      </c>
      <c r="H114" s="219" t="s">
        <v>26</v>
      </c>
      <c r="I114" s="219" t="s">
        <v>27</v>
      </c>
      <c r="J114" s="206" t="s">
        <v>57</v>
      </c>
      <c r="K114" s="219" t="s">
        <v>242</v>
      </c>
    </row>
    <row r="115" spans="1:11" ht="24.95" customHeight="1">
      <c r="A115" s="14"/>
      <c r="B115" s="185" t="s">
        <v>109</v>
      </c>
      <c r="C115" s="20"/>
      <c r="D115" s="46"/>
      <c r="E115" s="193"/>
      <c r="F115" s="170"/>
      <c r="G115" s="161"/>
      <c r="H115" s="72"/>
      <c r="I115" s="69"/>
      <c r="J115" s="72"/>
      <c r="K115" s="55"/>
    </row>
    <row r="116" spans="1:11" ht="24.95" customHeight="1">
      <c r="A116" s="14">
        <v>1</v>
      </c>
      <c r="B116" s="121" t="s">
        <v>169</v>
      </c>
      <c r="C116" s="16" t="s">
        <v>424</v>
      </c>
      <c r="D116" s="52">
        <v>150</v>
      </c>
      <c r="E116" s="189" t="s">
        <v>78</v>
      </c>
      <c r="F116" s="85">
        <v>150000</v>
      </c>
      <c r="G116" s="77">
        <v>99000</v>
      </c>
      <c r="H116" s="71">
        <v>3000</v>
      </c>
      <c r="I116" s="69">
        <f>ROUND(G116*13%*31/365,0)</f>
        <v>1093</v>
      </c>
      <c r="J116" s="69">
        <f t="shared" ref="J116:J126" si="37">SUM(H116:I116)</f>
        <v>4093</v>
      </c>
      <c r="K116" s="106">
        <f t="shared" ref="K116:K125" si="38">G116-H116</f>
        <v>96000</v>
      </c>
    </row>
    <row r="117" spans="1:11" ht="24.95" customHeight="1">
      <c r="A117" s="14">
        <v>2</v>
      </c>
      <c r="B117" s="121" t="s">
        <v>169</v>
      </c>
      <c r="C117" s="16" t="s">
        <v>474</v>
      </c>
      <c r="D117" s="52">
        <v>152</v>
      </c>
      <c r="E117" s="189" t="s">
        <v>78</v>
      </c>
      <c r="F117" s="85">
        <v>50000</v>
      </c>
      <c r="G117" s="77">
        <v>33000</v>
      </c>
      <c r="H117" s="71">
        <v>1000</v>
      </c>
      <c r="I117" s="69">
        <f t="shared" ref="I117:I125" si="39">ROUND(G117*13%*31/365,0)</f>
        <v>364</v>
      </c>
      <c r="J117" s="69">
        <f t="shared" si="37"/>
        <v>1364</v>
      </c>
      <c r="K117" s="106">
        <f t="shared" si="38"/>
        <v>32000</v>
      </c>
    </row>
    <row r="118" spans="1:11" ht="24.95" customHeight="1">
      <c r="A118" s="14">
        <v>3</v>
      </c>
      <c r="B118" s="121" t="s">
        <v>169</v>
      </c>
      <c r="C118" s="16" t="s">
        <v>475</v>
      </c>
      <c r="D118" s="52">
        <v>180</v>
      </c>
      <c r="E118" s="189" t="s">
        <v>78</v>
      </c>
      <c r="F118" s="85">
        <v>100000</v>
      </c>
      <c r="G118" s="77">
        <v>45829</v>
      </c>
      <c r="H118" s="71">
        <v>4167</v>
      </c>
      <c r="I118" s="69">
        <f t="shared" si="39"/>
        <v>506</v>
      </c>
      <c r="J118" s="69">
        <f t="shared" si="37"/>
        <v>4673</v>
      </c>
      <c r="K118" s="106">
        <f t="shared" si="38"/>
        <v>41662</v>
      </c>
    </row>
    <row r="119" spans="1:11" ht="24.95" customHeight="1">
      <c r="A119" s="14">
        <v>4</v>
      </c>
      <c r="B119" s="121" t="s">
        <v>109</v>
      </c>
      <c r="C119" s="16" t="s">
        <v>476</v>
      </c>
      <c r="D119" s="52">
        <v>144</v>
      </c>
      <c r="E119" s="189" t="s">
        <v>78</v>
      </c>
      <c r="F119" s="85">
        <v>180000</v>
      </c>
      <c r="G119" s="77">
        <v>108000</v>
      </c>
      <c r="H119" s="71">
        <v>4000</v>
      </c>
      <c r="I119" s="69">
        <f t="shared" si="39"/>
        <v>1192</v>
      </c>
      <c r="J119" s="69">
        <f t="shared" si="37"/>
        <v>5192</v>
      </c>
      <c r="K119" s="106">
        <f t="shared" si="38"/>
        <v>104000</v>
      </c>
    </row>
    <row r="120" spans="1:11" ht="24.95" customHeight="1">
      <c r="A120" s="14">
        <v>5</v>
      </c>
      <c r="B120" s="121" t="s">
        <v>273</v>
      </c>
      <c r="C120" s="16" t="s">
        <v>495</v>
      </c>
      <c r="D120" s="52">
        <v>21.1</v>
      </c>
      <c r="E120" s="189" t="s">
        <v>78</v>
      </c>
      <c r="F120" s="85">
        <v>150000</v>
      </c>
      <c r="G120" s="77">
        <v>138000</v>
      </c>
      <c r="H120" s="71">
        <v>3000</v>
      </c>
      <c r="I120" s="69">
        <f t="shared" si="39"/>
        <v>1524</v>
      </c>
      <c r="J120" s="69">
        <f t="shared" si="37"/>
        <v>4524</v>
      </c>
      <c r="K120" s="106">
        <f t="shared" si="38"/>
        <v>135000</v>
      </c>
    </row>
    <row r="121" spans="1:11" ht="24.95" customHeight="1">
      <c r="A121" s="14">
        <v>6</v>
      </c>
      <c r="B121" s="121" t="s">
        <v>273</v>
      </c>
      <c r="C121" s="16" t="s">
        <v>506</v>
      </c>
      <c r="D121" s="52">
        <v>39.1</v>
      </c>
      <c r="E121" s="189" t="s">
        <v>78</v>
      </c>
      <c r="F121" s="85">
        <v>150000</v>
      </c>
      <c r="G121" s="77">
        <v>144000</v>
      </c>
      <c r="H121" s="71">
        <v>3000</v>
      </c>
      <c r="I121" s="69">
        <f t="shared" si="39"/>
        <v>1590</v>
      </c>
      <c r="J121" s="69">
        <f t="shared" si="37"/>
        <v>4590</v>
      </c>
      <c r="K121" s="106">
        <f t="shared" si="38"/>
        <v>141000</v>
      </c>
    </row>
    <row r="122" spans="1:11" ht="24.95" customHeight="1">
      <c r="A122" s="14">
        <v>7</v>
      </c>
      <c r="B122" s="121" t="s">
        <v>233</v>
      </c>
      <c r="C122" s="16" t="s">
        <v>507</v>
      </c>
      <c r="D122" s="52">
        <v>41.1</v>
      </c>
      <c r="E122" s="189" t="s">
        <v>78</v>
      </c>
      <c r="F122" s="85">
        <v>100000</v>
      </c>
      <c r="G122" s="77">
        <v>96000</v>
      </c>
      <c r="H122" s="71">
        <v>2000</v>
      </c>
      <c r="I122" s="69">
        <f t="shared" si="39"/>
        <v>1060</v>
      </c>
      <c r="J122" s="69">
        <f t="shared" si="37"/>
        <v>3060</v>
      </c>
      <c r="K122" s="106">
        <f t="shared" si="38"/>
        <v>94000</v>
      </c>
    </row>
    <row r="123" spans="1:11" ht="24.95" customHeight="1">
      <c r="A123" s="14">
        <v>8</v>
      </c>
      <c r="B123" s="121" t="s">
        <v>233</v>
      </c>
      <c r="C123" s="16" t="s">
        <v>513</v>
      </c>
      <c r="D123" s="52">
        <v>49.1</v>
      </c>
      <c r="E123" s="189" t="s">
        <v>78</v>
      </c>
      <c r="F123" s="85">
        <v>195000</v>
      </c>
      <c r="G123" s="77">
        <v>191100</v>
      </c>
      <c r="H123" s="71">
        <v>3900</v>
      </c>
      <c r="I123" s="69">
        <f t="shared" si="39"/>
        <v>2110</v>
      </c>
      <c r="J123" s="69">
        <f t="shared" si="37"/>
        <v>6010</v>
      </c>
      <c r="K123" s="106">
        <f t="shared" si="38"/>
        <v>187200</v>
      </c>
    </row>
    <row r="124" spans="1:11" ht="24.95" customHeight="1">
      <c r="A124" s="14">
        <v>9</v>
      </c>
      <c r="B124" s="121" t="s">
        <v>110</v>
      </c>
      <c r="C124" s="16" t="s">
        <v>114</v>
      </c>
      <c r="D124" s="52">
        <v>51.1</v>
      </c>
      <c r="E124" s="189" t="s">
        <v>78</v>
      </c>
      <c r="F124" s="85">
        <v>170000</v>
      </c>
      <c r="G124" s="77">
        <v>166383</v>
      </c>
      <c r="H124" s="71">
        <v>3617</v>
      </c>
      <c r="I124" s="69">
        <f t="shared" si="39"/>
        <v>1837</v>
      </c>
      <c r="J124" s="69">
        <f t="shared" si="37"/>
        <v>5454</v>
      </c>
      <c r="K124" s="106">
        <f t="shared" si="38"/>
        <v>162766</v>
      </c>
    </row>
    <row r="125" spans="1:11" ht="24.95" customHeight="1">
      <c r="A125" s="14">
        <v>10</v>
      </c>
      <c r="B125" s="121" t="s">
        <v>110</v>
      </c>
      <c r="C125" s="16" t="s">
        <v>514</v>
      </c>
      <c r="D125" s="52">
        <v>53.1</v>
      </c>
      <c r="E125" s="189" t="s">
        <v>78</v>
      </c>
      <c r="F125" s="85">
        <v>200000</v>
      </c>
      <c r="G125" s="77">
        <v>196000</v>
      </c>
      <c r="H125" s="71">
        <v>4000</v>
      </c>
      <c r="I125" s="69">
        <f t="shared" si="39"/>
        <v>2164</v>
      </c>
      <c r="J125" s="69">
        <f t="shared" si="37"/>
        <v>6164</v>
      </c>
      <c r="K125" s="106">
        <f t="shared" si="38"/>
        <v>192000</v>
      </c>
    </row>
    <row r="126" spans="1:11" ht="24.95" customHeight="1">
      <c r="A126" s="14"/>
      <c r="B126" s="13" t="s">
        <v>4</v>
      </c>
      <c r="C126" s="20"/>
      <c r="D126" s="20"/>
      <c r="E126" s="193"/>
      <c r="F126" s="72">
        <f t="shared" ref="F126:K126" si="40">SUM(F116:F125)</f>
        <v>1445000</v>
      </c>
      <c r="G126" s="72">
        <f t="shared" si="40"/>
        <v>1217312</v>
      </c>
      <c r="H126" s="72">
        <f>SUM(H116:H125)</f>
        <v>31684</v>
      </c>
      <c r="I126" s="72">
        <f>SUM(I116:I125)</f>
        <v>13440</v>
      </c>
      <c r="J126" s="72">
        <f t="shared" si="37"/>
        <v>45124</v>
      </c>
      <c r="K126" s="72">
        <f t="shared" si="40"/>
        <v>1185628</v>
      </c>
    </row>
    <row r="127" spans="1:11" ht="24.95" customHeight="1">
      <c r="A127" s="34"/>
      <c r="B127" s="29"/>
      <c r="C127" s="30"/>
      <c r="D127" s="30"/>
      <c r="E127" s="191"/>
      <c r="F127" s="74"/>
      <c r="G127" s="74"/>
      <c r="H127" s="74"/>
      <c r="I127" s="74"/>
      <c r="J127" s="74"/>
      <c r="K127" s="74"/>
    </row>
    <row r="128" spans="1:11" ht="24.95" customHeight="1">
      <c r="A128" s="163" t="s">
        <v>446</v>
      </c>
      <c r="B128" s="157" t="s">
        <v>1</v>
      </c>
      <c r="C128" s="157" t="s">
        <v>21</v>
      </c>
      <c r="D128" s="157" t="s">
        <v>22</v>
      </c>
      <c r="E128" s="157" t="s">
        <v>23</v>
      </c>
      <c r="F128" s="207" t="s">
        <v>24</v>
      </c>
      <c r="G128" s="219" t="s">
        <v>25</v>
      </c>
      <c r="H128" s="219" t="s">
        <v>26</v>
      </c>
      <c r="I128" s="219" t="s">
        <v>27</v>
      </c>
      <c r="J128" s="206" t="s">
        <v>57</v>
      </c>
      <c r="K128" s="219" t="s">
        <v>242</v>
      </c>
    </row>
    <row r="129" spans="1:11" ht="24.95" customHeight="1">
      <c r="A129" s="14"/>
      <c r="B129" s="13" t="s">
        <v>125</v>
      </c>
      <c r="C129" s="20"/>
      <c r="D129" s="20"/>
      <c r="E129" s="193"/>
      <c r="F129" s="177"/>
      <c r="G129" s="161"/>
      <c r="H129" s="72"/>
      <c r="I129" s="69"/>
      <c r="J129" s="72"/>
      <c r="K129" s="55"/>
    </row>
    <row r="130" spans="1:11" ht="24.95" customHeight="1">
      <c r="A130" s="14">
        <v>1</v>
      </c>
      <c r="B130" s="121" t="s">
        <v>137</v>
      </c>
      <c r="C130" s="189" t="s">
        <v>419</v>
      </c>
      <c r="D130" s="17">
        <v>140</v>
      </c>
      <c r="E130" s="189" t="s">
        <v>78</v>
      </c>
      <c r="F130" s="70">
        <v>200000</v>
      </c>
      <c r="G130" s="70">
        <v>124000</v>
      </c>
      <c r="H130" s="71">
        <v>4000</v>
      </c>
      <c r="I130" s="69">
        <f>ROUND(G130*13%*31/365,0)</f>
        <v>1369</v>
      </c>
      <c r="J130" s="71">
        <f t="shared" ref="J130:J135" si="41">SUM(H130:I130)</f>
        <v>5369</v>
      </c>
      <c r="K130" s="106">
        <f t="shared" ref="K130:K134" si="42">G130-H130</f>
        <v>120000</v>
      </c>
    </row>
    <row r="131" spans="1:11" ht="24.95" customHeight="1">
      <c r="A131" s="14">
        <v>2</v>
      </c>
      <c r="B131" s="121" t="s">
        <v>137</v>
      </c>
      <c r="C131" s="116" t="s">
        <v>207</v>
      </c>
      <c r="D131" s="172">
        <v>35.1</v>
      </c>
      <c r="E131" s="189" t="s">
        <v>78</v>
      </c>
      <c r="F131" s="70">
        <v>100000</v>
      </c>
      <c r="G131" s="70">
        <v>94000</v>
      </c>
      <c r="H131" s="71">
        <v>2000</v>
      </c>
      <c r="I131" s="69">
        <f t="shared" ref="I131:I134" si="43">ROUND(G131*13%*31/365,0)</f>
        <v>1038</v>
      </c>
      <c r="J131" s="71">
        <f t="shared" si="41"/>
        <v>3038</v>
      </c>
      <c r="K131" s="106">
        <f t="shared" si="42"/>
        <v>92000</v>
      </c>
    </row>
    <row r="132" spans="1:11" ht="24.95" customHeight="1">
      <c r="A132" s="14">
        <v>3</v>
      </c>
      <c r="B132" s="121" t="s">
        <v>126</v>
      </c>
      <c r="C132" s="189" t="s">
        <v>447</v>
      </c>
      <c r="D132" s="52">
        <v>188</v>
      </c>
      <c r="E132" s="189" t="s">
        <v>78</v>
      </c>
      <c r="F132" s="85">
        <v>175000</v>
      </c>
      <c r="G132" s="70">
        <v>133000</v>
      </c>
      <c r="H132" s="71">
        <v>3500</v>
      </c>
      <c r="I132" s="69">
        <f t="shared" si="43"/>
        <v>1468</v>
      </c>
      <c r="J132" s="71">
        <f t="shared" si="41"/>
        <v>4968</v>
      </c>
      <c r="K132" s="106">
        <f t="shared" si="42"/>
        <v>129500</v>
      </c>
    </row>
    <row r="133" spans="1:11" ht="24.95" customHeight="1">
      <c r="A133" s="14">
        <v>4</v>
      </c>
      <c r="B133" s="121" t="s">
        <v>126</v>
      </c>
      <c r="C133" s="16" t="s">
        <v>448</v>
      </c>
      <c r="D133" s="52">
        <v>190</v>
      </c>
      <c r="E133" s="189" t="s">
        <v>78</v>
      </c>
      <c r="F133" s="85">
        <v>230000</v>
      </c>
      <c r="G133" s="70">
        <v>174800</v>
      </c>
      <c r="H133" s="71">
        <v>4600</v>
      </c>
      <c r="I133" s="69">
        <f t="shared" si="43"/>
        <v>1930</v>
      </c>
      <c r="J133" s="71">
        <f t="shared" si="41"/>
        <v>6530</v>
      </c>
      <c r="K133" s="106">
        <f t="shared" si="42"/>
        <v>170200</v>
      </c>
    </row>
    <row r="134" spans="1:11" ht="24.95" customHeight="1">
      <c r="A134" s="14">
        <v>5</v>
      </c>
      <c r="B134" s="121" t="s">
        <v>505</v>
      </c>
      <c r="C134" s="16" t="s">
        <v>245</v>
      </c>
      <c r="D134" s="52">
        <v>37.1</v>
      </c>
      <c r="E134" s="189" t="s">
        <v>78</v>
      </c>
      <c r="F134" s="85">
        <v>200000</v>
      </c>
      <c r="G134" s="70">
        <v>192000</v>
      </c>
      <c r="H134" s="71">
        <v>4000</v>
      </c>
      <c r="I134" s="69">
        <f t="shared" si="43"/>
        <v>2120</v>
      </c>
      <c r="J134" s="71">
        <f t="shared" si="41"/>
        <v>6120</v>
      </c>
      <c r="K134" s="106">
        <f t="shared" si="42"/>
        <v>188000</v>
      </c>
    </row>
    <row r="135" spans="1:11" ht="24.95" customHeight="1">
      <c r="A135" s="14"/>
      <c r="B135" s="185" t="s">
        <v>4</v>
      </c>
      <c r="C135" s="20"/>
      <c r="D135" s="20"/>
      <c r="E135" s="193"/>
      <c r="F135" s="88">
        <f>SUM(F130:F134)</f>
        <v>905000</v>
      </c>
      <c r="G135" s="88">
        <f t="shared" ref="G135:K135" si="44">SUM(G130:G134)</f>
        <v>717800</v>
      </c>
      <c r="H135" s="88">
        <f>SUM(H130:H134)</f>
        <v>18100</v>
      </c>
      <c r="I135" s="88">
        <f>SUM(I130:I134)</f>
        <v>7925</v>
      </c>
      <c r="J135" s="88">
        <f t="shared" si="41"/>
        <v>26025</v>
      </c>
      <c r="K135" s="88">
        <f t="shared" si="44"/>
        <v>699700</v>
      </c>
    </row>
    <row r="136" spans="1:11" ht="24.95" customHeight="1">
      <c r="A136" s="34"/>
      <c r="B136" s="242"/>
      <c r="C136" s="30"/>
      <c r="D136" s="30"/>
      <c r="E136" s="191"/>
      <c r="F136" s="243"/>
      <c r="G136" s="243"/>
      <c r="H136" s="243"/>
      <c r="I136" s="243"/>
      <c r="J136" s="243"/>
      <c r="K136" s="243"/>
    </row>
    <row r="137" spans="1:11" ht="24.95" customHeight="1">
      <c r="A137" s="34"/>
      <c r="B137" s="242"/>
      <c r="C137" s="30"/>
      <c r="D137" s="30"/>
      <c r="E137" s="191"/>
      <c r="F137" s="243"/>
      <c r="G137" s="243"/>
      <c r="H137" s="243"/>
      <c r="I137" s="243"/>
      <c r="J137" s="243"/>
      <c r="K137" s="243"/>
    </row>
    <row r="138" spans="1:11" ht="24.95" customHeight="1">
      <c r="A138" s="163" t="s">
        <v>446</v>
      </c>
      <c r="B138" s="157" t="s">
        <v>1</v>
      </c>
      <c r="C138" s="157" t="s">
        <v>21</v>
      </c>
      <c r="D138" s="157" t="s">
        <v>22</v>
      </c>
      <c r="E138" s="157" t="s">
        <v>23</v>
      </c>
      <c r="F138" s="207" t="s">
        <v>24</v>
      </c>
      <c r="G138" s="219" t="s">
        <v>25</v>
      </c>
      <c r="H138" s="219" t="s">
        <v>26</v>
      </c>
      <c r="I138" s="219" t="s">
        <v>27</v>
      </c>
      <c r="J138" s="206" t="s">
        <v>57</v>
      </c>
      <c r="K138" s="219" t="s">
        <v>242</v>
      </c>
    </row>
    <row r="139" spans="1:11" ht="24.95" customHeight="1">
      <c r="A139" s="14"/>
      <c r="B139" s="185" t="s">
        <v>148</v>
      </c>
      <c r="C139" s="20"/>
      <c r="D139" s="46"/>
      <c r="E139" s="193"/>
      <c r="F139" s="170"/>
      <c r="G139" s="161"/>
      <c r="H139" s="72"/>
      <c r="I139" s="69"/>
      <c r="J139" s="72"/>
      <c r="K139" s="55"/>
    </row>
    <row r="140" spans="1:11" ht="24.95" customHeight="1">
      <c r="A140" s="14">
        <v>1</v>
      </c>
      <c r="B140" s="121" t="s">
        <v>148</v>
      </c>
      <c r="C140" s="16" t="s">
        <v>391</v>
      </c>
      <c r="D140" s="52">
        <v>126</v>
      </c>
      <c r="E140" s="189" t="s">
        <v>78</v>
      </c>
      <c r="F140" s="85">
        <v>80000</v>
      </c>
      <c r="G140" s="77">
        <v>48000</v>
      </c>
      <c r="H140" s="71">
        <v>1600</v>
      </c>
      <c r="I140" s="69">
        <f>ROUND(G140*13%*31/365,0)</f>
        <v>530</v>
      </c>
      <c r="J140" s="69">
        <f t="shared" ref="J140:J145" si="45">SUM(H140:I140)</f>
        <v>2130</v>
      </c>
      <c r="K140" s="106">
        <f t="shared" ref="K140:K144" si="46">G140-H140</f>
        <v>46400</v>
      </c>
    </row>
    <row r="141" spans="1:11" ht="24.95" customHeight="1">
      <c r="A141" s="14">
        <v>2</v>
      </c>
      <c r="B141" s="121" t="s">
        <v>148</v>
      </c>
      <c r="C141" s="16" t="s">
        <v>478</v>
      </c>
      <c r="D141" s="52">
        <v>134</v>
      </c>
      <c r="E141" s="189" t="s">
        <v>78</v>
      </c>
      <c r="F141" s="85">
        <v>250000</v>
      </c>
      <c r="G141" s="77">
        <v>136912</v>
      </c>
      <c r="H141" s="71">
        <v>5952</v>
      </c>
      <c r="I141" s="69">
        <f t="shared" ref="I141:I144" si="47">ROUND(G141*13%*31/365,0)</f>
        <v>1512</v>
      </c>
      <c r="J141" s="69">
        <f t="shared" si="45"/>
        <v>7464</v>
      </c>
      <c r="K141" s="106">
        <f t="shared" si="46"/>
        <v>130960</v>
      </c>
    </row>
    <row r="142" spans="1:11" ht="24.95" customHeight="1">
      <c r="A142" s="14">
        <v>3</v>
      </c>
      <c r="B142" s="121" t="s">
        <v>148</v>
      </c>
      <c r="C142" s="16" t="s">
        <v>477</v>
      </c>
      <c r="D142" s="52">
        <v>136</v>
      </c>
      <c r="E142" s="189" t="s">
        <v>78</v>
      </c>
      <c r="F142" s="85">
        <v>100000</v>
      </c>
      <c r="G142" s="77">
        <v>54761</v>
      </c>
      <c r="H142" s="71">
        <v>2381</v>
      </c>
      <c r="I142" s="69">
        <f t="shared" si="47"/>
        <v>605</v>
      </c>
      <c r="J142" s="69">
        <f t="shared" si="45"/>
        <v>2986</v>
      </c>
      <c r="K142" s="106">
        <f t="shared" si="46"/>
        <v>52380</v>
      </c>
    </row>
    <row r="143" spans="1:11" ht="24.95" customHeight="1">
      <c r="A143" s="14">
        <v>4</v>
      </c>
      <c r="B143" s="121" t="s">
        <v>215</v>
      </c>
      <c r="C143" s="16" t="s">
        <v>508</v>
      </c>
      <c r="D143" s="52">
        <v>43.1</v>
      </c>
      <c r="E143" s="189" t="s">
        <v>78</v>
      </c>
      <c r="F143" s="85">
        <v>210000</v>
      </c>
      <c r="G143" s="77">
        <v>201600</v>
      </c>
      <c r="H143" s="71">
        <v>4200</v>
      </c>
      <c r="I143" s="69">
        <f t="shared" si="47"/>
        <v>2226</v>
      </c>
      <c r="J143" s="69">
        <f t="shared" si="45"/>
        <v>6426</v>
      </c>
      <c r="K143" s="106">
        <f t="shared" si="46"/>
        <v>197400</v>
      </c>
    </row>
    <row r="144" spans="1:11" ht="24.95" customHeight="1">
      <c r="A144" s="14">
        <v>5</v>
      </c>
      <c r="B144" s="121" t="s">
        <v>509</v>
      </c>
      <c r="C144" s="16" t="s">
        <v>510</v>
      </c>
      <c r="D144" s="52">
        <v>45.1</v>
      </c>
      <c r="E144" s="189" t="s">
        <v>78</v>
      </c>
      <c r="F144" s="85">
        <v>275000</v>
      </c>
      <c r="G144" s="77">
        <v>264000</v>
      </c>
      <c r="H144" s="71">
        <v>5500</v>
      </c>
      <c r="I144" s="69">
        <f t="shared" si="47"/>
        <v>2915</v>
      </c>
      <c r="J144" s="69">
        <f t="shared" si="45"/>
        <v>8415</v>
      </c>
      <c r="K144" s="106">
        <f t="shared" si="46"/>
        <v>258500</v>
      </c>
    </row>
    <row r="145" spans="1:11" ht="24.95" customHeight="1">
      <c r="A145" s="14"/>
      <c r="B145" s="185" t="s">
        <v>4</v>
      </c>
      <c r="C145" s="20"/>
      <c r="D145" s="46"/>
      <c r="E145" s="193"/>
      <c r="F145" s="72">
        <f>SUM(F140:F144)</f>
        <v>915000</v>
      </c>
      <c r="G145" s="72">
        <f t="shared" ref="G145:K145" si="48">SUM(G140:G144)</f>
        <v>705273</v>
      </c>
      <c r="H145" s="72">
        <f>SUM(H140:H144)</f>
        <v>19633</v>
      </c>
      <c r="I145" s="72">
        <f>SUM(I140:I144)</f>
        <v>7788</v>
      </c>
      <c r="J145" s="72">
        <f t="shared" si="45"/>
        <v>27421</v>
      </c>
      <c r="K145" s="72">
        <f t="shared" si="48"/>
        <v>685640</v>
      </c>
    </row>
    <row r="146" spans="1:11" ht="24.95" customHeight="1">
      <c r="A146" s="34"/>
      <c r="B146" s="242"/>
      <c r="C146" s="30"/>
      <c r="D146" s="48"/>
      <c r="E146" s="191"/>
      <c r="F146" s="74"/>
      <c r="G146" s="74"/>
      <c r="H146" s="74"/>
      <c r="I146" s="74"/>
      <c r="J146" s="74"/>
      <c r="K146" s="74"/>
    </row>
    <row r="147" spans="1:11" ht="24.95" customHeight="1">
      <c r="A147" s="163" t="s">
        <v>446</v>
      </c>
      <c r="B147" s="157" t="s">
        <v>1</v>
      </c>
      <c r="C147" s="157" t="s">
        <v>21</v>
      </c>
      <c r="D147" s="157" t="s">
        <v>22</v>
      </c>
      <c r="E147" s="157" t="s">
        <v>23</v>
      </c>
      <c r="F147" s="207" t="s">
        <v>24</v>
      </c>
      <c r="G147" s="219" t="s">
        <v>25</v>
      </c>
      <c r="H147" s="219" t="s">
        <v>26</v>
      </c>
      <c r="I147" s="219" t="s">
        <v>27</v>
      </c>
      <c r="J147" s="206" t="s">
        <v>57</v>
      </c>
      <c r="K147" s="219" t="s">
        <v>242</v>
      </c>
    </row>
    <row r="148" spans="1:11" ht="24.95" customHeight="1">
      <c r="A148" s="14"/>
      <c r="B148" s="185" t="s">
        <v>162</v>
      </c>
      <c r="C148" s="16"/>
      <c r="D148" s="22"/>
      <c r="E148" s="194"/>
      <c r="F148" s="85"/>
      <c r="G148" s="77"/>
      <c r="H148" s="71"/>
      <c r="I148" s="69"/>
      <c r="J148" s="69"/>
      <c r="K148" s="106"/>
    </row>
    <row r="149" spans="1:11" ht="24.95" customHeight="1">
      <c r="A149" s="14">
        <v>1</v>
      </c>
      <c r="B149" s="121" t="s">
        <v>163</v>
      </c>
      <c r="C149" s="16" t="s">
        <v>479</v>
      </c>
      <c r="D149" s="22">
        <v>162</v>
      </c>
      <c r="E149" s="194" t="s">
        <v>78</v>
      </c>
      <c r="F149" s="85">
        <v>200000</v>
      </c>
      <c r="G149" s="77">
        <v>136000</v>
      </c>
      <c r="H149" s="71">
        <v>4000</v>
      </c>
      <c r="I149" s="69">
        <f>ROUND(G149*13%*31/365,0)</f>
        <v>1502</v>
      </c>
      <c r="J149" s="69">
        <f t="shared" ref="J149" si="49">SUM(H149:I149)</f>
        <v>5502</v>
      </c>
      <c r="K149" s="106">
        <f t="shared" ref="K149" si="50">G149-H149</f>
        <v>132000</v>
      </c>
    </row>
    <row r="150" spans="1:11" ht="24.95" customHeight="1">
      <c r="A150" s="14"/>
      <c r="B150" s="186" t="s">
        <v>4</v>
      </c>
      <c r="C150" s="20"/>
      <c r="D150" s="20"/>
      <c r="E150" s="193"/>
      <c r="F150" s="97">
        <f t="shared" ref="F150:K150" si="51">SUM(F149:F149)</f>
        <v>200000</v>
      </c>
      <c r="G150" s="97">
        <f t="shared" si="51"/>
        <v>136000</v>
      </c>
      <c r="H150" s="97">
        <f t="shared" si="51"/>
        <v>4000</v>
      </c>
      <c r="I150" s="97">
        <f t="shared" si="51"/>
        <v>1502</v>
      </c>
      <c r="J150" s="97">
        <f t="shared" si="51"/>
        <v>5502</v>
      </c>
      <c r="K150" s="97">
        <f t="shared" si="51"/>
        <v>132000</v>
      </c>
    </row>
    <row r="151" spans="1:11" ht="24.95" customHeight="1">
      <c r="A151" s="34"/>
      <c r="B151" s="228"/>
      <c r="C151" s="30"/>
      <c r="D151" s="30"/>
      <c r="E151" s="191"/>
      <c r="F151" s="91"/>
      <c r="G151" s="91"/>
      <c r="H151" s="91"/>
      <c r="I151" s="91"/>
      <c r="J151" s="91"/>
      <c r="K151" s="91"/>
    </row>
    <row r="152" spans="1:11" ht="24.95" customHeight="1">
      <c r="A152" s="163" t="s">
        <v>446</v>
      </c>
      <c r="B152" s="157" t="s">
        <v>1</v>
      </c>
      <c r="C152" s="157" t="s">
        <v>21</v>
      </c>
      <c r="D152" s="157" t="s">
        <v>22</v>
      </c>
      <c r="E152" s="157" t="s">
        <v>23</v>
      </c>
      <c r="F152" s="207" t="s">
        <v>24</v>
      </c>
      <c r="G152" s="219" t="s">
        <v>25</v>
      </c>
      <c r="H152" s="219" t="s">
        <v>26</v>
      </c>
      <c r="I152" s="219" t="s">
        <v>27</v>
      </c>
      <c r="J152" s="206" t="s">
        <v>57</v>
      </c>
      <c r="K152" s="219" t="s">
        <v>242</v>
      </c>
    </row>
    <row r="153" spans="1:11" ht="24.95" customHeight="1">
      <c r="A153" s="14"/>
      <c r="B153" s="186" t="s">
        <v>282</v>
      </c>
      <c r="C153" s="20"/>
      <c r="D153" s="20"/>
      <c r="E153" s="193"/>
      <c r="F153" s="177"/>
      <c r="G153" s="161"/>
      <c r="H153" s="72"/>
      <c r="I153" s="69"/>
      <c r="J153" s="72"/>
      <c r="K153" s="55"/>
    </row>
    <row r="154" spans="1:11" ht="24.95" customHeight="1">
      <c r="A154" s="14">
        <v>1</v>
      </c>
      <c r="B154" s="121" t="s">
        <v>84</v>
      </c>
      <c r="C154" s="16" t="s">
        <v>283</v>
      </c>
      <c r="D154" s="22">
        <v>77</v>
      </c>
      <c r="E154" s="194" t="s">
        <v>78</v>
      </c>
      <c r="F154" s="85">
        <v>150000</v>
      </c>
      <c r="G154" s="77">
        <v>45825</v>
      </c>
      <c r="H154" s="71">
        <f>ROUND(F154/36,0)</f>
        <v>4167</v>
      </c>
      <c r="I154" s="69">
        <f>ROUND(G154*13%*30/365,0)</f>
        <v>490</v>
      </c>
      <c r="J154" s="69">
        <f t="shared" ref="J154:J160" si="52">SUM(H154:I154)</f>
        <v>4657</v>
      </c>
      <c r="K154" s="106">
        <f t="shared" ref="K154:K159" si="53">G154-H154</f>
        <v>41658</v>
      </c>
    </row>
    <row r="155" spans="1:11" ht="24.95" customHeight="1">
      <c r="A155" s="14">
        <v>2</v>
      </c>
      <c r="B155" s="121" t="s">
        <v>84</v>
      </c>
      <c r="C155" s="16" t="s">
        <v>392</v>
      </c>
      <c r="D155" s="52">
        <v>128</v>
      </c>
      <c r="E155" s="194" t="s">
        <v>78</v>
      </c>
      <c r="F155" s="85">
        <v>120000</v>
      </c>
      <c r="G155" s="77">
        <v>72000</v>
      </c>
      <c r="H155" s="71">
        <v>2400</v>
      </c>
      <c r="I155" s="69">
        <f t="shared" ref="I155:I159" si="54">ROUND(G155*13%*30/365,0)</f>
        <v>769</v>
      </c>
      <c r="J155" s="69">
        <f t="shared" si="52"/>
        <v>3169</v>
      </c>
      <c r="K155" s="106">
        <f t="shared" si="53"/>
        <v>69600</v>
      </c>
    </row>
    <row r="156" spans="1:11" ht="24.95" customHeight="1">
      <c r="A156" s="14">
        <v>3</v>
      </c>
      <c r="B156" s="121" t="s">
        <v>84</v>
      </c>
      <c r="C156" s="16" t="s">
        <v>323</v>
      </c>
      <c r="D156" s="52">
        <v>27.1</v>
      </c>
      <c r="E156" s="194" t="s">
        <v>78</v>
      </c>
      <c r="F156" s="85">
        <v>120000</v>
      </c>
      <c r="G156" s="77">
        <v>110400</v>
      </c>
      <c r="H156" s="71">
        <v>2400</v>
      </c>
      <c r="I156" s="69">
        <f t="shared" si="54"/>
        <v>1180</v>
      </c>
      <c r="J156" s="69">
        <f t="shared" si="52"/>
        <v>3580</v>
      </c>
      <c r="K156" s="106">
        <f t="shared" si="53"/>
        <v>108000</v>
      </c>
    </row>
    <row r="157" spans="1:11" ht="24.95" customHeight="1">
      <c r="A157" s="14">
        <v>4</v>
      </c>
      <c r="B157" s="121" t="s">
        <v>497</v>
      </c>
      <c r="C157" s="16" t="s">
        <v>498</v>
      </c>
      <c r="D157" s="52">
        <v>29.1</v>
      </c>
      <c r="E157" s="194" t="s">
        <v>78</v>
      </c>
      <c r="F157" s="85">
        <v>120000</v>
      </c>
      <c r="G157" s="77">
        <v>110400</v>
      </c>
      <c r="H157" s="71">
        <v>2400</v>
      </c>
      <c r="I157" s="69">
        <f t="shared" si="54"/>
        <v>1180</v>
      </c>
      <c r="J157" s="69">
        <f t="shared" si="52"/>
        <v>3580</v>
      </c>
      <c r="K157" s="106">
        <f t="shared" si="53"/>
        <v>108000</v>
      </c>
    </row>
    <row r="158" spans="1:11" ht="24.95" customHeight="1">
      <c r="A158" s="14">
        <v>5</v>
      </c>
      <c r="B158" s="121" t="s">
        <v>497</v>
      </c>
      <c r="C158" s="16" t="s">
        <v>499</v>
      </c>
      <c r="D158" s="52">
        <v>31.1</v>
      </c>
      <c r="E158" s="194" t="s">
        <v>78</v>
      </c>
      <c r="F158" s="85">
        <v>120000</v>
      </c>
      <c r="G158" s="77">
        <v>110400</v>
      </c>
      <c r="H158" s="71">
        <v>2400</v>
      </c>
      <c r="I158" s="69">
        <f t="shared" si="54"/>
        <v>1180</v>
      </c>
      <c r="J158" s="69">
        <f t="shared" si="52"/>
        <v>3580</v>
      </c>
      <c r="K158" s="106">
        <f t="shared" si="53"/>
        <v>108000</v>
      </c>
    </row>
    <row r="159" spans="1:11" ht="24.95" customHeight="1">
      <c r="A159" s="14">
        <v>6</v>
      </c>
      <c r="B159" s="121" t="s">
        <v>466</v>
      </c>
      <c r="C159" s="16" t="s">
        <v>467</v>
      </c>
      <c r="D159" s="52">
        <v>15.2</v>
      </c>
      <c r="E159" s="194" t="s">
        <v>78</v>
      </c>
      <c r="F159" s="85">
        <v>235000</v>
      </c>
      <c r="G159" s="77">
        <v>211500</v>
      </c>
      <c r="H159" s="71">
        <v>4700</v>
      </c>
      <c r="I159" s="69">
        <f t="shared" si="54"/>
        <v>2260</v>
      </c>
      <c r="J159" s="69">
        <f t="shared" si="52"/>
        <v>6960</v>
      </c>
      <c r="K159" s="106">
        <f t="shared" si="53"/>
        <v>206800</v>
      </c>
    </row>
    <row r="160" spans="1:11" ht="24.95" customHeight="1">
      <c r="A160" s="14"/>
      <c r="B160" s="186" t="s">
        <v>4</v>
      </c>
      <c r="C160" s="16"/>
      <c r="D160" s="52"/>
      <c r="E160" s="194"/>
      <c r="F160" s="97">
        <f>SUM(F154:F159)</f>
        <v>865000</v>
      </c>
      <c r="G160" s="97">
        <f>SUM(G154:G159)</f>
        <v>660525</v>
      </c>
      <c r="H160" s="97">
        <f>SUM(H154:H159)</f>
        <v>18467</v>
      </c>
      <c r="I160" s="97">
        <f>SUM(I154:I159)</f>
        <v>7059</v>
      </c>
      <c r="J160" s="72">
        <f t="shared" si="52"/>
        <v>25526</v>
      </c>
      <c r="K160" s="97">
        <f>SUM(K154:K159)</f>
        <v>642058</v>
      </c>
    </row>
    <row r="161" spans="1:11" ht="24.95" customHeight="1">
      <c r="A161" s="34"/>
      <c r="B161" s="228"/>
      <c r="C161" s="111"/>
      <c r="D161" s="244"/>
      <c r="E161" s="195"/>
      <c r="F161" s="91"/>
      <c r="G161" s="91"/>
      <c r="H161" s="91"/>
      <c r="I161" s="91"/>
      <c r="J161" s="74"/>
      <c r="K161" s="91"/>
    </row>
    <row r="162" spans="1:11" ht="24.95" customHeight="1">
      <c r="A162" s="163" t="s">
        <v>446</v>
      </c>
      <c r="B162" s="157" t="s">
        <v>1</v>
      </c>
      <c r="C162" s="157" t="s">
        <v>21</v>
      </c>
      <c r="D162" s="157" t="s">
        <v>22</v>
      </c>
      <c r="E162" s="157" t="s">
        <v>23</v>
      </c>
      <c r="F162" s="207" t="s">
        <v>24</v>
      </c>
      <c r="G162" s="219" t="s">
        <v>25</v>
      </c>
      <c r="H162" s="219" t="s">
        <v>26</v>
      </c>
      <c r="I162" s="219" t="s">
        <v>27</v>
      </c>
      <c r="J162" s="206" t="s">
        <v>57</v>
      </c>
      <c r="K162" s="219" t="s">
        <v>242</v>
      </c>
    </row>
    <row r="163" spans="1:11" ht="24.95" customHeight="1">
      <c r="A163" s="14"/>
      <c r="B163" s="185" t="s">
        <v>300</v>
      </c>
      <c r="C163" s="20"/>
      <c r="D163" s="20"/>
      <c r="E163" s="193"/>
      <c r="F163" s="177"/>
      <c r="G163" s="161"/>
      <c r="H163" s="72"/>
      <c r="I163" s="69"/>
      <c r="J163" s="72"/>
      <c r="K163" s="55"/>
    </row>
    <row r="164" spans="1:11" ht="24.95" customHeight="1">
      <c r="A164" s="14">
        <v>1</v>
      </c>
      <c r="B164" s="121" t="s">
        <v>406</v>
      </c>
      <c r="C164" s="16" t="s">
        <v>302</v>
      </c>
      <c r="D164" s="22">
        <v>8</v>
      </c>
      <c r="E164" s="194" t="s">
        <v>78</v>
      </c>
      <c r="F164" s="85">
        <v>200000</v>
      </c>
      <c r="G164" s="77">
        <v>5540</v>
      </c>
      <c r="H164" s="71">
        <v>5540</v>
      </c>
      <c r="I164" s="69">
        <f>ROUND(G164*13%*31/365,0)</f>
        <v>61</v>
      </c>
      <c r="J164" s="69">
        <f>SUM(H164:I164)</f>
        <v>5601</v>
      </c>
      <c r="K164" s="106">
        <f>SUM(G164-H164)</f>
        <v>0</v>
      </c>
    </row>
    <row r="165" spans="1:11" ht="24.95" customHeight="1">
      <c r="A165" s="14">
        <v>2</v>
      </c>
      <c r="B165" s="121" t="s">
        <v>406</v>
      </c>
      <c r="C165" s="16" t="s">
        <v>444</v>
      </c>
      <c r="D165" s="22">
        <v>12</v>
      </c>
      <c r="E165" s="194" t="s">
        <v>78</v>
      </c>
      <c r="F165" s="85">
        <v>200000</v>
      </c>
      <c r="G165" s="77">
        <v>5540</v>
      </c>
      <c r="H165" s="71">
        <v>5540</v>
      </c>
      <c r="I165" s="69">
        <f t="shared" ref="I165:I166" si="55">ROUND(G165*13%*31/365,0)</f>
        <v>61</v>
      </c>
      <c r="J165" s="69">
        <f>SUM(H165:I165)</f>
        <v>5601</v>
      </c>
      <c r="K165" s="106">
        <f t="shared" ref="K165" si="56">SUM(G165-H165)</f>
        <v>0</v>
      </c>
    </row>
    <row r="166" spans="1:11" ht="24.95" customHeight="1">
      <c r="A166" s="14">
        <v>3</v>
      </c>
      <c r="B166" s="121" t="s">
        <v>456</v>
      </c>
      <c r="C166" s="16" t="s">
        <v>481</v>
      </c>
      <c r="D166" s="52">
        <v>7.1</v>
      </c>
      <c r="E166" s="194" t="s">
        <v>78</v>
      </c>
      <c r="F166" s="85">
        <v>175000</v>
      </c>
      <c r="G166" s="77">
        <v>95450</v>
      </c>
      <c r="H166" s="71">
        <v>7955</v>
      </c>
      <c r="I166" s="69">
        <f t="shared" si="55"/>
        <v>1054</v>
      </c>
      <c r="J166" s="69">
        <f>SUM(H166:I166)</f>
        <v>9009</v>
      </c>
      <c r="K166" s="106">
        <f>G166-H166</f>
        <v>87495</v>
      </c>
    </row>
    <row r="167" spans="1:11" ht="24.95" customHeight="1">
      <c r="A167" s="14"/>
      <c r="B167" s="186" t="s">
        <v>4</v>
      </c>
      <c r="C167" s="20"/>
      <c r="D167" s="20"/>
      <c r="E167" s="193"/>
      <c r="F167" s="97">
        <f>SUM(F164:F166)</f>
        <v>575000</v>
      </c>
      <c r="G167" s="97">
        <f t="shared" ref="G167:K167" si="57">SUM(G164:G166)</f>
        <v>106530</v>
      </c>
      <c r="H167" s="97">
        <f>SUM(H164:H166)</f>
        <v>19035</v>
      </c>
      <c r="I167" s="97">
        <f>SUM(I164:I166)</f>
        <v>1176</v>
      </c>
      <c r="J167" s="97">
        <f>SUM(H167:I167)</f>
        <v>20211</v>
      </c>
      <c r="K167" s="97">
        <f t="shared" si="57"/>
        <v>87495</v>
      </c>
    </row>
    <row r="168" spans="1:11" ht="24.95" customHeight="1">
      <c r="A168" s="34"/>
      <c r="B168" s="242"/>
      <c r="C168" s="30"/>
      <c r="D168" s="30"/>
      <c r="E168" s="191"/>
      <c r="F168" s="91"/>
      <c r="G168" s="91"/>
      <c r="H168" s="91"/>
      <c r="I168" s="91"/>
      <c r="J168" s="91"/>
      <c r="K168" s="91"/>
    </row>
    <row r="169" spans="1:11" ht="24.95" customHeight="1">
      <c r="A169" s="163" t="s">
        <v>446</v>
      </c>
      <c r="B169" s="157" t="s">
        <v>1</v>
      </c>
      <c r="C169" s="157" t="s">
        <v>21</v>
      </c>
      <c r="D169" s="157" t="s">
        <v>22</v>
      </c>
      <c r="E169" s="157" t="s">
        <v>23</v>
      </c>
      <c r="F169" s="207" t="s">
        <v>24</v>
      </c>
      <c r="G169" s="219" t="s">
        <v>25</v>
      </c>
      <c r="H169" s="219" t="s">
        <v>26</v>
      </c>
      <c r="I169" s="219" t="s">
        <v>27</v>
      </c>
      <c r="J169" s="206" t="s">
        <v>57</v>
      </c>
      <c r="K169" s="219" t="s">
        <v>242</v>
      </c>
    </row>
    <row r="170" spans="1:11" ht="24.95" customHeight="1">
      <c r="A170" s="14"/>
      <c r="B170" s="185" t="s">
        <v>404</v>
      </c>
      <c r="C170" s="20"/>
      <c r="D170" s="20"/>
      <c r="E170" s="193"/>
      <c r="F170" s="177"/>
      <c r="G170" s="161"/>
      <c r="H170" s="72"/>
      <c r="I170" s="69"/>
      <c r="J170" s="72"/>
      <c r="K170" s="55"/>
    </row>
    <row r="171" spans="1:11" ht="24.95" customHeight="1">
      <c r="A171" s="14">
        <v>1</v>
      </c>
      <c r="B171" s="121" t="s">
        <v>408</v>
      </c>
      <c r="C171" s="16" t="s">
        <v>420</v>
      </c>
      <c r="D171" s="22">
        <v>88</v>
      </c>
      <c r="E171" s="194" t="s">
        <v>78</v>
      </c>
      <c r="F171" s="85">
        <v>300000</v>
      </c>
      <c r="G171" s="77">
        <v>172800</v>
      </c>
      <c r="H171" s="71">
        <v>6000</v>
      </c>
      <c r="I171" s="69">
        <f>ROUND(G171*13%*31/365,0)</f>
        <v>1908</v>
      </c>
      <c r="J171" s="69">
        <f>SUM(H171:I171)</f>
        <v>7908</v>
      </c>
      <c r="K171" s="106">
        <f t="shared" ref="K171" si="58">G171-H171</f>
        <v>166800</v>
      </c>
    </row>
    <row r="172" spans="1:11" ht="24.95" customHeight="1">
      <c r="A172" s="14"/>
      <c r="B172" s="186" t="s">
        <v>4</v>
      </c>
      <c r="C172" s="20"/>
      <c r="D172" s="20"/>
      <c r="E172" s="193"/>
      <c r="F172" s="97">
        <f>SUM(F171)</f>
        <v>300000</v>
      </c>
      <c r="G172" s="97">
        <f t="shared" ref="G172:I172" si="59">SUM(G171)</f>
        <v>172800</v>
      </c>
      <c r="H172" s="97">
        <f t="shared" si="59"/>
        <v>6000</v>
      </c>
      <c r="I172" s="97">
        <f t="shared" si="59"/>
        <v>1908</v>
      </c>
      <c r="J172" s="97">
        <f>SUM(H172:I172)</f>
        <v>7908</v>
      </c>
      <c r="K172" s="97">
        <f t="shared" ref="K172" si="60">SUM(K171)</f>
        <v>166800</v>
      </c>
    </row>
    <row r="173" spans="1:11" ht="24.95" customHeight="1" thickBot="1">
      <c r="A173" s="34"/>
      <c r="B173" s="242"/>
      <c r="C173" s="30"/>
      <c r="D173" s="30"/>
      <c r="E173" s="191"/>
      <c r="F173" s="91"/>
      <c r="G173" s="91"/>
      <c r="H173" s="74"/>
      <c r="I173" s="74"/>
      <c r="J173" s="74"/>
      <c r="K173" s="245"/>
    </row>
    <row r="174" spans="1:11" ht="24.95" customHeight="1" thickBot="1">
      <c r="A174" s="246"/>
      <c r="B174" s="247" t="s">
        <v>20</v>
      </c>
      <c r="C174" s="248"/>
      <c r="D174" s="248"/>
      <c r="E174" s="249"/>
      <c r="F174" s="250">
        <f t="shared" ref="F174:K174" si="61">SUM(F10+F20+F28+F34+F43+F57+F72+F85+F106+F111+F126+F135+F145+F150+F160+F167+F172)</f>
        <v>18069000</v>
      </c>
      <c r="G174" s="250">
        <f t="shared" si="61"/>
        <v>11999356</v>
      </c>
      <c r="H174" s="250">
        <f t="shared" si="61"/>
        <v>389775</v>
      </c>
      <c r="I174" s="250">
        <f t="shared" si="61"/>
        <v>133254</v>
      </c>
      <c r="J174" s="250">
        <f t="shared" si="61"/>
        <v>523029</v>
      </c>
      <c r="K174" s="251">
        <f t="shared" si="61"/>
        <v>11609581</v>
      </c>
    </row>
    <row r="175" spans="1:11" ht="24.95" customHeight="1"/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5" scale="74" orientation="portrait" horizontalDpi="0" verticalDpi="0" r:id="rId1"/>
  <rowBreaks count="3" manualBreakCount="3">
    <brk id="43" max="10" man="1"/>
    <brk id="86" max="10" man="1"/>
    <brk id="136" max="10" man="1"/>
  </rowBreaks>
</worksheet>
</file>

<file path=xl/worksheets/sheet61.xml><?xml version="1.0" encoding="utf-8"?>
<worksheet xmlns="http://schemas.openxmlformats.org/spreadsheetml/2006/main" xmlns:r="http://schemas.openxmlformats.org/officeDocument/2006/relationships">
  <dimension ref="A1:K175"/>
  <sheetViews>
    <sheetView view="pageBreakPreview" topLeftCell="A157" zoomScaleSheetLayoutView="100" workbookViewId="0">
      <selection sqref="A1:K186"/>
    </sheetView>
  </sheetViews>
  <sheetFormatPr defaultRowHeight="15"/>
  <cols>
    <col min="1" max="1" width="6.5703125" customWidth="1"/>
    <col min="2" max="2" width="16.42578125" customWidth="1"/>
    <col min="3" max="3" width="23.5703125" customWidth="1"/>
    <col min="4" max="5" width="7.140625" customWidth="1"/>
    <col min="6" max="6" width="10.7109375" customWidth="1"/>
    <col min="7" max="7" width="11.140625" customWidth="1"/>
    <col min="8" max="8" width="10.5703125" customWidth="1"/>
    <col min="11" max="11" width="10.7109375" customWidth="1"/>
  </cols>
  <sheetData>
    <row r="1" spans="1:11" ht="16.5">
      <c r="A1" s="899" t="s">
        <v>86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</row>
    <row r="2" spans="1:11" ht="16.5">
      <c r="A2" s="9"/>
      <c r="B2" s="900" t="s">
        <v>521</v>
      </c>
      <c r="C2" s="900"/>
      <c r="D2" s="900"/>
      <c r="E2" s="900"/>
      <c r="F2" s="900"/>
      <c r="G2" s="900"/>
      <c r="H2" s="900"/>
      <c r="I2" s="900"/>
      <c r="J2" s="900"/>
    </row>
    <row r="3" spans="1:11" ht="45">
      <c r="A3" s="163" t="s">
        <v>446</v>
      </c>
      <c r="B3" s="157" t="s">
        <v>1</v>
      </c>
      <c r="C3" s="157" t="s">
        <v>21</v>
      </c>
      <c r="D3" s="157" t="s">
        <v>22</v>
      </c>
      <c r="E3" s="157" t="s">
        <v>23</v>
      </c>
      <c r="F3" s="207" t="s">
        <v>24</v>
      </c>
      <c r="G3" s="219" t="s">
        <v>25</v>
      </c>
      <c r="H3" s="219" t="s">
        <v>26</v>
      </c>
      <c r="I3" s="219" t="s">
        <v>27</v>
      </c>
      <c r="J3" s="206" t="s">
        <v>57</v>
      </c>
      <c r="K3" s="219" t="s">
        <v>242</v>
      </c>
    </row>
    <row r="4" spans="1:11" ht="16.5">
      <c r="A4" s="10"/>
      <c r="B4" s="10" t="s">
        <v>270</v>
      </c>
      <c r="C4" s="10"/>
      <c r="D4" s="10"/>
      <c r="E4" s="10"/>
      <c r="F4" s="11"/>
      <c r="G4" s="12"/>
      <c r="H4" s="12"/>
      <c r="I4" s="12"/>
      <c r="J4" s="12"/>
      <c r="K4" s="12"/>
    </row>
    <row r="5" spans="1:11" ht="16.5">
      <c r="A5" s="10">
        <v>1</v>
      </c>
      <c r="B5" s="184" t="s">
        <v>88</v>
      </c>
      <c r="C5" s="208" t="s">
        <v>426</v>
      </c>
      <c r="D5" s="124">
        <v>154</v>
      </c>
      <c r="E5" s="188" t="s">
        <v>38</v>
      </c>
      <c r="F5" s="70">
        <v>100000</v>
      </c>
      <c r="G5" s="77">
        <v>64000</v>
      </c>
      <c r="H5" s="71">
        <v>2000</v>
      </c>
      <c r="I5" s="69">
        <f>ROUND(G5*13%*30/365,0)</f>
        <v>684</v>
      </c>
      <c r="J5" s="71">
        <f t="shared" ref="J5:J10" si="0">SUM(H5:I5)</f>
        <v>2684</v>
      </c>
      <c r="K5" s="135">
        <f t="shared" ref="K5:K9" si="1">G5-H5</f>
        <v>62000</v>
      </c>
    </row>
    <row r="6" spans="1:11" ht="16.5">
      <c r="A6" s="10">
        <v>2</v>
      </c>
      <c r="B6" s="184" t="s">
        <v>88</v>
      </c>
      <c r="C6" s="216" t="s">
        <v>502</v>
      </c>
      <c r="D6" s="124">
        <v>200</v>
      </c>
      <c r="E6" s="188" t="s">
        <v>38</v>
      </c>
      <c r="F6" s="70">
        <v>215000</v>
      </c>
      <c r="G6" s="77">
        <v>163400</v>
      </c>
      <c r="H6" s="71">
        <v>4300</v>
      </c>
      <c r="I6" s="69">
        <f t="shared" ref="I6:I9" si="2">ROUND(G6*13%*30/365,0)</f>
        <v>1746</v>
      </c>
      <c r="J6" s="71">
        <f t="shared" si="0"/>
        <v>6046</v>
      </c>
      <c r="K6" s="135">
        <f t="shared" si="1"/>
        <v>159100</v>
      </c>
    </row>
    <row r="7" spans="1:11" ht="16.5">
      <c r="A7" s="10">
        <v>3</v>
      </c>
      <c r="B7" s="184" t="s">
        <v>3</v>
      </c>
      <c r="C7" s="116" t="s">
        <v>143</v>
      </c>
      <c r="D7" s="17">
        <v>102</v>
      </c>
      <c r="E7" s="189" t="s">
        <v>38</v>
      </c>
      <c r="F7" s="70">
        <v>190000</v>
      </c>
      <c r="G7" s="77">
        <v>106400</v>
      </c>
      <c r="H7" s="71">
        <v>3800</v>
      </c>
      <c r="I7" s="69">
        <f t="shared" si="2"/>
        <v>1137</v>
      </c>
      <c r="J7" s="71">
        <f t="shared" si="0"/>
        <v>4937</v>
      </c>
      <c r="K7" s="135">
        <f t="shared" si="1"/>
        <v>102600</v>
      </c>
    </row>
    <row r="8" spans="1:11" ht="16.5">
      <c r="A8" s="10">
        <v>4</v>
      </c>
      <c r="B8" s="185" t="s">
        <v>353</v>
      </c>
      <c r="C8" s="267" t="s">
        <v>354</v>
      </c>
      <c r="D8" s="268">
        <v>72</v>
      </c>
      <c r="E8" s="269" t="s">
        <v>38</v>
      </c>
      <c r="F8" s="97">
        <v>30000</v>
      </c>
      <c r="G8" s="161">
        <v>7509</v>
      </c>
      <c r="H8" s="88">
        <f t="shared" ref="H8:H9" si="3">ROUND(F8/36,0)</f>
        <v>833</v>
      </c>
      <c r="I8" s="72">
        <f t="shared" si="2"/>
        <v>80</v>
      </c>
      <c r="J8" s="88">
        <f t="shared" si="0"/>
        <v>913</v>
      </c>
      <c r="K8" s="270">
        <f t="shared" si="1"/>
        <v>6676</v>
      </c>
    </row>
    <row r="9" spans="1:11" ht="16.5">
      <c r="A9" s="10">
        <v>5</v>
      </c>
      <c r="B9" s="121" t="s">
        <v>353</v>
      </c>
      <c r="C9" s="208" t="s">
        <v>490</v>
      </c>
      <c r="D9" s="124">
        <v>74</v>
      </c>
      <c r="E9" s="188" t="s">
        <v>38</v>
      </c>
      <c r="F9" s="70">
        <v>50000</v>
      </c>
      <c r="G9" s="77">
        <v>13886</v>
      </c>
      <c r="H9" s="71">
        <f t="shared" si="3"/>
        <v>1389</v>
      </c>
      <c r="I9" s="69">
        <f t="shared" si="2"/>
        <v>148</v>
      </c>
      <c r="J9" s="71">
        <f t="shared" si="0"/>
        <v>1537</v>
      </c>
      <c r="K9" s="135">
        <f t="shared" si="1"/>
        <v>12497</v>
      </c>
    </row>
    <row r="10" spans="1:11" ht="17.25" thickBot="1">
      <c r="A10" s="221"/>
      <c r="B10" s="222" t="s">
        <v>4</v>
      </c>
      <c r="C10" s="223"/>
      <c r="D10" s="221"/>
      <c r="E10" s="224"/>
      <c r="F10" s="225">
        <f>SUM(F5:F9)</f>
        <v>585000</v>
      </c>
      <c r="G10" s="225">
        <f t="shared" ref="G10" si="4">SUM(G5:G9)</f>
        <v>355195</v>
      </c>
      <c r="H10" s="225">
        <f>SUM(H5:H9)</f>
        <v>12322</v>
      </c>
      <c r="I10" s="225">
        <f>SUM(I5:I9)</f>
        <v>3795</v>
      </c>
      <c r="J10" s="225">
        <f t="shared" si="0"/>
        <v>16117</v>
      </c>
      <c r="K10" s="225">
        <f t="shared" ref="K10" si="5">SUM(K5:K9)</f>
        <v>342873</v>
      </c>
    </row>
    <row r="11" spans="1:11" ht="16.5">
      <c r="A11" s="44"/>
      <c r="B11" s="29"/>
      <c r="C11" s="220"/>
      <c r="D11" s="44"/>
      <c r="E11" s="190"/>
      <c r="F11" s="159"/>
      <c r="G11" s="159"/>
      <c r="H11" s="159"/>
      <c r="I11" s="159"/>
      <c r="J11" s="159"/>
      <c r="K11" s="159"/>
    </row>
    <row r="12" spans="1:11" ht="45">
      <c r="A12" s="163" t="s">
        <v>446</v>
      </c>
      <c r="B12" s="157" t="s">
        <v>1</v>
      </c>
      <c r="C12" s="157" t="s">
        <v>21</v>
      </c>
      <c r="D12" s="157" t="s">
        <v>22</v>
      </c>
      <c r="E12" s="157" t="s">
        <v>23</v>
      </c>
      <c r="F12" s="207" t="s">
        <v>24</v>
      </c>
      <c r="G12" s="219" t="s">
        <v>25</v>
      </c>
      <c r="H12" s="219" t="s">
        <v>26</v>
      </c>
      <c r="I12" s="219" t="s">
        <v>27</v>
      </c>
      <c r="J12" s="206" t="s">
        <v>57</v>
      </c>
      <c r="K12" s="219" t="s">
        <v>242</v>
      </c>
    </row>
    <row r="13" spans="1:11" ht="16.5">
      <c r="A13" s="15"/>
      <c r="B13" s="13" t="s">
        <v>5</v>
      </c>
      <c r="C13" s="209"/>
      <c r="D13" s="20"/>
      <c r="E13" s="193"/>
      <c r="F13" s="174"/>
      <c r="G13" s="174"/>
      <c r="H13" s="175"/>
      <c r="I13" s="176"/>
      <c r="J13" s="176"/>
      <c r="K13" s="55"/>
    </row>
    <row r="14" spans="1:11" ht="16.5">
      <c r="A14" s="15">
        <v>1</v>
      </c>
      <c r="B14" s="156" t="s">
        <v>179</v>
      </c>
      <c r="C14" s="116" t="s">
        <v>416</v>
      </c>
      <c r="D14" s="17">
        <v>82</v>
      </c>
      <c r="E14" s="189" t="s">
        <v>38</v>
      </c>
      <c r="F14" s="70">
        <v>250000</v>
      </c>
      <c r="G14" s="77">
        <v>119560</v>
      </c>
      <c r="H14" s="71">
        <v>5435</v>
      </c>
      <c r="I14" s="69">
        <f>ROUND(G14*13%*30/365,0)</f>
        <v>1277</v>
      </c>
      <c r="J14" s="71">
        <f t="shared" ref="J14:J20" si="6">SUM(H14:I14)</f>
        <v>6712</v>
      </c>
      <c r="K14" s="106">
        <f t="shared" ref="K14:K27" si="7">G14-H14</f>
        <v>114125</v>
      </c>
    </row>
    <row r="15" spans="1:11" ht="16.5">
      <c r="A15" s="15">
        <v>2</v>
      </c>
      <c r="B15" s="156" t="s">
        <v>179</v>
      </c>
      <c r="C15" s="116" t="s">
        <v>376</v>
      </c>
      <c r="D15" s="17">
        <v>84</v>
      </c>
      <c r="E15" s="189" t="s">
        <v>38</v>
      </c>
      <c r="F15" s="70">
        <v>250000</v>
      </c>
      <c r="G15" s="77">
        <v>130000</v>
      </c>
      <c r="H15" s="71">
        <v>5000</v>
      </c>
      <c r="I15" s="69">
        <f t="shared" ref="I15:I19" si="8">ROUND(G15*13%*30/365,0)</f>
        <v>1389</v>
      </c>
      <c r="J15" s="71">
        <f t="shared" si="6"/>
        <v>6389</v>
      </c>
      <c r="K15" s="106">
        <f t="shared" si="7"/>
        <v>125000</v>
      </c>
    </row>
    <row r="16" spans="1:11" ht="16.5">
      <c r="A16" s="15">
        <v>3</v>
      </c>
      <c r="B16" s="156" t="s">
        <v>5</v>
      </c>
      <c r="C16" s="116" t="s">
        <v>375</v>
      </c>
      <c r="D16" s="17">
        <v>86</v>
      </c>
      <c r="E16" s="189" t="s">
        <v>38</v>
      </c>
      <c r="F16" s="70">
        <v>400000</v>
      </c>
      <c r="G16" s="77">
        <v>216000</v>
      </c>
      <c r="H16" s="71">
        <v>8000</v>
      </c>
      <c r="I16" s="69">
        <f t="shared" si="8"/>
        <v>2308</v>
      </c>
      <c r="J16" s="71">
        <f t="shared" si="6"/>
        <v>10308</v>
      </c>
      <c r="K16" s="106">
        <f t="shared" si="7"/>
        <v>208000</v>
      </c>
    </row>
    <row r="17" spans="1:11" ht="16.5">
      <c r="A17" s="15">
        <v>4</v>
      </c>
      <c r="B17" s="156" t="s">
        <v>386</v>
      </c>
      <c r="C17" s="116" t="s">
        <v>489</v>
      </c>
      <c r="D17" s="17">
        <v>116</v>
      </c>
      <c r="E17" s="189" t="s">
        <v>38</v>
      </c>
      <c r="F17" s="70">
        <v>200000</v>
      </c>
      <c r="G17" s="77">
        <v>112000</v>
      </c>
      <c r="H17" s="71">
        <v>4000</v>
      </c>
      <c r="I17" s="69">
        <f t="shared" si="8"/>
        <v>1197</v>
      </c>
      <c r="J17" s="71">
        <f t="shared" si="6"/>
        <v>5197</v>
      </c>
      <c r="K17" s="106">
        <f>G17-H17</f>
        <v>108000</v>
      </c>
    </row>
    <row r="18" spans="1:11" ht="16.5">
      <c r="A18" s="15">
        <v>5</v>
      </c>
      <c r="B18" s="156" t="s">
        <v>386</v>
      </c>
      <c r="C18" s="116" t="s">
        <v>455</v>
      </c>
      <c r="D18" s="17">
        <v>184</v>
      </c>
      <c r="E18" s="189" t="s">
        <v>38</v>
      </c>
      <c r="F18" s="70">
        <v>100000</v>
      </c>
      <c r="G18" s="77">
        <v>72000</v>
      </c>
      <c r="H18" s="71">
        <v>2000</v>
      </c>
      <c r="I18" s="69">
        <f t="shared" si="8"/>
        <v>769</v>
      </c>
      <c r="J18" s="71">
        <f t="shared" si="6"/>
        <v>2769</v>
      </c>
      <c r="K18" s="106">
        <f>G18-H18</f>
        <v>70000</v>
      </c>
    </row>
    <row r="19" spans="1:11" ht="16.5">
      <c r="A19" s="15">
        <v>6</v>
      </c>
      <c r="B19" s="156" t="s">
        <v>429</v>
      </c>
      <c r="C19" s="116" t="s">
        <v>488</v>
      </c>
      <c r="D19" s="17">
        <v>156</v>
      </c>
      <c r="E19" s="189" t="s">
        <v>38</v>
      </c>
      <c r="F19" s="70">
        <v>150000</v>
      </c>
      <c r="G19" s="77">
        <v>99000</v>
      </c>
      <c r="H19" s="71">
        <v>3000</v>
      </c>
      <c r="I19" s="69">
        <f t="shared" si="8"/>
        <v>1058</v>
      </c>
      <c r="J19" s="71">
        <f t="shared" si="6"/>
        <v>4058</v>
      </c>
      <c r="K19" s="106">
        <f>G19-H19</f>
        <v>96000</v>
      </c>
    </row>
    <row r="20" spans="1:11" ht="17.25" thickBot="1">
      <c r="A20" s="231"/>
      <c r="B20" s="232" t="s">
        <v>4</v>
      </c>
      <c r="C20" s="233"/>
      <c r="D20" s="234"/>
      <c r="E20" s="235"/>
      <c r="F20" s="236">
        <f t="shared" ref="F20:K20" si="9">SUM(F14:F19)</f>
        <v>1350000</v>
      </c>
      <c r="G20" s="236">
        <f t="shared" si="9"/>
        <v>748560</v>
      </c>
      <c r="H20" s="236">
        <f>SUM(H14:H19)</f>
        <v>27435</v>
      </c>
      <c r="I20" s="236">
        <f>SUM(I14:I19)</f>
        <v>7998</v>
      </c>
      <c r="J20" s="236">
        <f t="shared" si="6"/>
        <v>35433</v>
      </c>
      <c r="K20" s="236">
        <f t="shared" si="9"/>
        <v>721125</v>
      </c>
    </row>
    <row r="21" spans="1:11" ht="16.5">
      <c r="A21" s="28"/>
      <c r="B21" s="228"/>
      <c r="C21" s="229"/>
      <c r="D21" s="112"/>
      <c r="E21" s="230"/>
      <c r="F21" s="91"/>
      <c r="G21" s="91"/>
      <c r="H21" s="91"/>
      <c r="I21" s="91"/>
      <c r="J21" s="91"/>
      <c r="K21" s="91"/>
    </row>
    <row r="22" spans="1:11" ht="45">
      <c r="A22" s="163" t="s">
        <v>446</v>
      </c>
      <c r="B22" s="157" t="s">
        <v>1</v>
      </c>
      <c r="C22" s="157" t="s">
        <v>21</v>
      </c>
      <c r="D22" s="157" t="s">
        <v>22</v>
      </c>
      <c r="E22" s="157" t="s">
        <v>23</v>
      </c>
      <c r="F22" s="207" t="s">
        <v>24</v>
      </c>
      <c r="G22" s="219" t="s">
        <v>25</v>
      </c>
      <c r="H22" s="219" t="s">
        <v>26</v>
      </c>
      <c r="I22" s="219" t="s">
        <v>27</v>
      </c>
      <c r="J22" s="206" t="s">
        <v>57</v>
      </c>
      <c r="K22" s="219" t="s">
        <v>242</v>
      </c>
    </row>
    <row r="23" spans="1:11" ht="16.5">
      <c r="A23" s="15"/>
      <c r="B23" s="186" t="s">
        <v>363</v>
      </c>
      <c r="C23" s="116"/>
      <c r="D23" s="17"/>
      <c r="E23" s="189"/>
      <c r="F23" s="70"/>
      <c r="G23" s="77"/>
      <c r="H23" s="71"/>
      <c r="I23" s="69"/>
      <c r="J23" s="71"/>
      <c r="K23" s="106"/>
    </row>
    <row r="24" spans="1:11" ht="16.5">
      <c r="A24" s="15">
        <v>1</v>
      </c>
      <c r="B24" s="156" t="s">
        <v>357</v>
      </c>
      <c r="C24" s="116" t="s">
        <v>371</v>
      </c>
      <c r="D24" s="17">
        <v>87</v>
      </c>
      <c r="E24" s="189" t="s">
        <v>38</v>
      </c>
      <c r="F24" s="70">
        <v>275000</v>
      </c>
      <c r="G24" s="77">
        <v>148500</v>
      </c>
      <c r="H24" s="71">
        <v>5500</v>
      </c>
      <c r="I24" s="69">
        <f>ROUND(G24*13%*30/365,0)</f>
        <v>1587</v>
      </c>
      <c r="J24" s="71">
        <f>SUM(H24:I24)</f>
        <v>7087</v>
      </c>
      <c r="K24" s="106">
        <f t="shared" si="7"/>
        <v>143000</v>
      </c>
    </row>
    <row r="25" spans="1:11" ht="16.5">
      <c r="A25" s="15">
        <v>2</v>
      </c>
      <c r="B25" s="156" t="s">
        <v>357</v>
      </c>
      <c r="C25" s="116" t="s">
        <v>388</v>
      </c>
      <c r="D25" s="17">
        <v>120</v>
      </c>
      <c r="E25" s="189" t="s">
        <v>38</v>
      </c>
      <c r="F25" s="70">
        <v>280000</v>
      </c>
      <c r="G25" s="77">
        <v>156800</v>
      </c>
      <c r="H25" s="71">
        <v>5600</v>
      </c>
      <c r="I25" s="69">
        <f t="shared" ref="I25:I27" si="10">ROUND(G25*13%*30/365,0)</f>
        <v>1675</v>
      </c>
      <c r="J25" s="71">
        <f>SUM(H25:I25)</f>
        <v>7275</v>
      </c>
      <c r="K25" s="106">
        <f t="shared" si="7"/>
        <v>151200</v>
      </c>
    </row>
    <row r="26" spans="1:11" ht="16.5">
      <c r="A26" s="15">
        <v>3</v>
      </c>
      <c r="B26" s="156" t="s">
        <v>368</v>
      </c>
      <c r="C26" s="116" t="s">
        <v>372</v>
      </c>
      <c r="D26" s="17">
        <v>90</v>
      </c>
      <c r="E26" s="189" t="s">
        <v>38</v>
      </c>
      <c r="F26" s="70">
        <v>340000</v>
      </c>
      <c r="G26" s="77">
        <v>183600</v>
      </c>
      <c r="H26" s="71">
        <v>6800</v>
      </c>
      <c r="I26" s="69">
        <f t="shared" si="10"/>
        <v>1962</v>
      </c>
      <c r="J26" s="71">
        <f>SUM(H26:I26)</f>
        <v>8762</v>
      </c>
      <c r="K26" s="106">
        <f t="shared" si="7"/>
        <v>176800</v>
      </c>
    </row>
    <row r="27" spans="1:11" ht="16.5">
      <c r="A27" s="15">
        <v>4</v>
      </c>
      <c r="B27" s="156" t="s">
        <v>363</v>
      </c>
      <c r="C27" s="116" t="s">
        <v>374</v>
      </c>
      <c r="D27" s="17">
        <v>80</v>
      </c>
      <c r="E27" s="189" t="s">
        <v>38</v>
      </c>
      <c r="F27" s="70">
        <v>200000</v>
      </c>
      <c r="G27" s="77">
        <v>100000</v>
      </c>
      <c r="H27" s="71">
        <v>4000</v>
      </c>
      <c r="I27" s="69">
        <f t="shared" si="10"/>
        <v>1068</v>
      </c>
      <c r="J27" s="71">
        <f>SUM(H27:I27)</f>
        <v>5068</v>
      </c>
      <c r="K27" s="106">
        <f t="shared" si="7"/>
        <v>96000</v>
      </c>
    </row>
    <row r="28" spans="1:11" ht="16.5">
      <c r="A28" s="55"/>
      <c r="B28" s="13" t="s">
        <v>4</v>
      </c>
      <c r="C28" s="55"/>
      <c r="D28" s="55"/>
      <c r="E28" s="210"/>
      <c r="F28" s="97">
        <f>SUM(F24:F27)</f>
        <v>1095000</v>
      </c>
      <c r="G28" s="97">
        <f t="shared" ref="G28:K28" si="11">SUM(G24:G27)</f>
        <v>588900</v>
      </c>
      <c r="H28" s="97">
        <f>SUM(H24:H27)</f>
        <v>21900</v>
      </c>
      <c r="I28" s="97">
        <f>SUM(I24:I27)</f>
        <v>6292</v>
      </c>
      <c r="J28" s="97">
        <f>SUM(H28:I28)</f>
        <v>28192</v>
      </c>
      <c r="K28" s="97">
        <f t="shared" si="11"/>
        <v>567000</v>
      </c>
    </row>
    <row r="29" spans="1:11" ht="16.5">
      <c r="A29" s="5"/>
      <c r="B29" s="29"/>
      <c r="C29" s="5"/>
      <c r="D29" s="5"/>
      <c r="E29" s="212"/>
      <c r="F29" s="91"/>
      <c r="G29" s="91"/>
      <c r="H29" s="91"/>
      <c r="I29" s="91"/>
      <c r="J29" s="91"/>
      <c r="K29" s="91"/>
    </row>
    <row r="30" spans="1:11" ht="45">
      <c r="A30" s="163" t="s">
        <v>446</v>
      </c>
      <c r="B30" s="157" t="s">
        <v>1</v>
      </c>
      <c r="C30" s="157" t="s">
        <v>21</v>
      </c>
      <c r="D30" s="157" t="s">
        <v>22</v>
      </c>
      <c r="E30" s="157" t="s">
        <v>23</v>
      </c>
      <c r="F30" s="207" t="s">
        <v>24</v>
      </c>
      <c r="G30" s="219" t="s">
        <v>25</v>
      </c>
      <c r="H30" s="219" t="s">
        <v>26</v>
      </c>
      <c r="I30" s="219" t="s">
        <v>27</v>
      </c>
      <c r="J30" s="206" t="s">
        <v>57</v>
      </c>
      <c r="K30" s="219" t="s">
        <v>242</v>
      </c>
    </row>
    <row r="31" spans="1:11" ht="16.5">
      <c r="A31" s="15"/>
      <c r="B31" s="13" t="s">
        <v>10</v>
      </c>
      <c r="C31" s="20"/>
      <c r="D31" s="20"/>
      <c r="E31" s="193"/>
      <c r="F31" s="177"/>
      <c r="G31" s="161"/>
      <c r="H31" s="176"/>
      <c r="I31" s="69"/>
      <c r="J31" s="176"/>
      <c r="K31" s="55"/>
    </row>
    <row r="32" spans="1:11" ht="16.5">
      <c r="A32" s="252">
        <v>1</v>
      </c>
      <c r="B32" s="121" t="s">
        <v>522</v>
      </c>
      <c r="C32" s="116" t="s">
        <v>390</v>
      </c>
      <c r="D32" s="17">
        <v>124</v>
      </c>
      <c r="E32" s="189" t="s">
        <v>38</v>
      </c>
      <c r="F32" s="70">
        <v>200000</v>
      </c>
      <c r="G32" s="77">
        <v>116000</v>
      </c>
      <c r="H32" s="71">
        <v>4000</v>
      </c>
      <c r="I32" s="69">
        <f>ROUND(G32*13%*30/365,0)</f>
        <v>1239</v>
      </c>
      <c r="J32" s="69">
        <f>SUM(H32:I32)</f>
        <v>5239</v>
      </c>
      <c r="K32" s="106">
        <f>G32-H32</f>
        <v>112000</v>
      </c>
    </row>
    <row r="33" spans="1:11" ht="16.5">
      <c r="A33" s="15">
        <v>2</v>
      </c>
      <c r="B33" s="211" t="s">
        <v>91</v>
      </c>
      <c r="C33" s="16" t="s">
        <v>432</v>
      </c>
      <c r="D33" s="26" t="s">
        <v>433</v>
      </c>
      <c r="E33" s="189" t="s">
        <v>38</v>
      </c>
      <c r="F33" s="70">
        <v>150000</v>
      </c>
      <c r="G33" s="77">
        <v>99000</v>
      </c>
      <c r="H33" s="71">
        <v>3000</v>
      </c>
      <c r="I33" s="69">
        <f>ROUND(G33*13%*30/365,0)</f>
        <v>1058</v>
      </c>
      <c r="J33" s="69">
        <f>SUM(H33:I33)</f>
        <v>4058</v>
      </c>
      <c r="K33" s="106">
        <f t="shared" ref="K33:K35" si="12">G33-H33</f>
        <v>96000</v>
      </c>
    </row>
    <row r="34" spans="1:11" ht="16.5">
      <c r="A34" s="226">
        <v>3</v>
      </c>
      <c r="B34" s="260"/>
      <c r="C34" s="140"/>
      <c r="D34" s="261"/>
      <c r="E34" s="262"/>
      <c r="F34" s="263"/>
      <c r="G34" s="264"/>
      <c r="H34" s="265"/>
      <c r="I34" s="183"/>
      <c r="J34" s="183"/>
      <c r="K34" s="266"/>
    </row>
    <row r="35" spans="1:11" ht="17.25" thickBot="1">
      <c r="A35" s="231"/>
      <c r="B35" s="232" t="s">
        <v>4</v>
      </c>
      <c r="C35" s="238"/>
      <c r="D35" s="238"/>
      <c r="E35" s="239"/>
      <c r="F35" s="240">
        <f>SUM(F32:F33)</f>
        <v>350000</v>
      </c>
      <c r="G35" s="240">
        <f>SUM(G32:G33)</f>
        <v>215000</v>
      </c>
      <c r="H35" s="240">
        <f>SUM(H32:H33)</f>
        <v>7000</v>
      </c>
      <c r="I35" s="240">
        <f>SUM(I32:I33)</f>
        <v>2297</v>
      </c>
      <c r="J35" s="240">
        <f>SUM(H35:I35)</f>
        <v>9297</v>
      </c>
      <c r="K35" s="241">
        <f t="shared" si="12"/>
        <v>208000</v>
      </c>
    </row>
    <row r="36" spans="1:11" ht="16.5">
      <c r="A36" s="28"/>
      <c r="B36" s="228"/>
      <c r="C36" s="30"/>
      <c r="D36" s="30"/>
      <c r="E36" s="191"/>
      <c r="F36" s="74"/>
      <c r="G36" s="74"/>
      <c r="H36" s="74"/>
      <c r="I36" s="74"/>
      <c r="J36" s="74"/>
      <c r="K36" s="74"/>
    </row>
    <row r="37" spans="1:11" ht="45">
      <c r="A37" s="163" t="s">
        <v>446</v>
      </c>
      <c r="B37" s="157" t="s">
        <v>1</v>
      </c>
      <c r="C37" s="157" t="s">
        <v>21</v>
      </c>
      <c r="D37" s="157" t="s">
        <v>22</v>
      </c>
      <c r="E37" s="157" t="s">
        <v>23</v>
      </c>
      <c r="F37" s="207" t="s">
        <v>24</v>
      </c>
      <c r="G37" s="219" t="s">
        <v>25</v>
      </c>
      <c r="H37" s="219" t="s">
        <v>26</v>
      </c>
      <c r="I37" s="219" t="s">
        <v>27</v>
      </c>
      <c r="J37" s="206" t="s">
        <v>57</v>
      </c>
      <c r="K37" s="219" t="s">
        <v>242</v>
      </c>
    </row>
    <row r="38" spans="1:11" ht="16.5">
      <c r="A38" s="15"/>
      <c r="B38" s="186" t="s">
        <v>11</v>
      </c>
      <c r="C38" s="20"/>
      <c r="D38" s="20"/>
      <c r="E38" s="193"/>
      <c r="F38" s="177"/>
      <c r="G38" s="161"/>
      <c r="H38" s="176"/>
      <c r="I38" s="69"/>
      <c r="J38" s="176"/>
      <c r="K38" s="55"/>
    </row>
    <row r="39" spans="1:11" ht="16.5">
      <c r="A39" s="15">
        <v>1</v>
      </c>
      <c r="B39" s="156" t="s">
        <v>11</v>
      </c>
      <c r="C39" s="16" t="s">
        <v>412</v>
      </c>
      <c r="D39" s="19">
        <v>70</v>
      </c>
      <c r="E39" s="189" t="s">
        <v>38</v>
      </c>
      <c r="F39" s="70">
        <v>300000</v>
      </c>
      <c r="G39" s="77">
        <v>66676</v>
      </c>
      <c r="H39" s="71">
        <f>ROUND(F39/36,0)</f>
        <v>8333</v>
      </c>
      <c r="I39" s="69">
        <f>ROUND(G39*13%*30/365,0)</f>
        <v>712</v>
      </c>
      <c r="J39" s="69">
        <f t="shared" ref="J39:J44" si="13">SUM(H39:I39)</f>
        <v>9045</v>
      </c>
      <c r="K39" s="106">
        <f t="shared" ref="K39:K43" si="14">G39-H39</f>
        <v>58343</v>
      </c>
    </row>
    <row r="40" spans="1:11" ht="16.5">
      <c r="A40" s="15">
        <v>2</v>
      </c>
      <c r="B40" s="156" t="s">
        <v>11</v>
      </c>
      <c r="C40" s="16" t="s">
        <v>487</v>
      </c>
      <c r="D40" s="19">
        <v>164</v>
      </c>
      <c r="E40" s="189" t="s">
        <v>38</v>
      </c>
      <c r="F40" s="70">
        <v>270000</v>
      </c>
      <c r="G40" s="77">
        <v>183600</v>
      </c>
      <c r="H40" s="71">
        <v>5400</v>
      </c>
      <c r="I40" s="69">
        <f t="shared" ref="I40:I43" si="15">ROUND(G40*13%*30/365,0)</f>
        <v>1962</v>
      </c>
      <c r="J40" s="69">
        <f t="shared" si="13"/>
        <v>7362</v>
      </c>
      <c r="K40" s="106">
        <f t="shared" si="14"/>
        <v>178200</v>
      </c>
    </row>
    <row r="41" spans="1:11" ht="16.5">
      <c r="A41" s="15">
        <v>3</v>
      </c>
      <c r="B41" s="156" t="s">
        <v>236</v>
      </c>
      <c r="C41" s="16" t="s">
        <v>518</v>
      </c>
      <c r="D41" s="19">
        <v>58</v>
      </c>
      <c r="E41" s="189" t="s">
        <v>38</v>
      </c>
      <c r="F41" s="70">
        <v>200000</v>
      </c>
      <c r="G41" s="77">
        <v>196000</v>
      </c>
      <c r="H41" s="71">
        <v>4000</v>
      </c>
      <c r="I41" s="69">
        <f t="shared" si="15"/>
        <v>2094</v>
      </c>
      <c r="J41" s="69">
        <f t="shared" si="13"/>
        <v>6094</v>
      </c>
      <c r="K41" s="106">
        <f t="shared" si="14"/>
        <v>192000</v>
      </c>
    </row>
    <row r="42" spans="1:11" ht="16.5">
      <c r="A42" s="15">
        <v>4</v>
      </c>
      <c r="B42" s="156" t="s">
        <v>236</v>
      </c>
      <c r="C42" s="16" t="s">
        <v>519</v>
      </c>
      <c r="D42" s="19">
        <v>60</v>
      </c>
      <c r="E42" s="189" t="s">
        <v>38</v>
      </c>
      <c r="F42" s="70">
        <v>250000</v>
      </c>
      <c r="G42" s="77">
        <v>245000</v>
      </c>
      <c r="H42" s="71">
        <v>5000</v>
      </c>
      <c r="I42" s="69">
        <f t="shared" si="15"/>
        <v>2618</v>
      </c>
      <c r="J42" s="69">
        <f t="shared" si="13"/>
        <v>7618</v>
      </c>
      <c r="K42" s="106">
        <f t="shared" si="14"/>
        <v>240000</v>
      </c>
    </row>
    <row r="43" spans="1:11" ht="16.5">
      <c r="A43" s="15">
        <v>5</v>
      </c>
      <c r="B43" s="156" t="s">
        <v>73</v>
      </c>
      <c r="C43" s="16" t="s">
        <v>414</v>
      </c>
      <c r="D43" s="19">
        <v>68</v>
      </c>
      <c r="E43" s="189" t="s">
        <v>38</v>
      </c>
      <c r="F43" s="70">
        <v>100000</v>
      </c>
      <c r="G43" s="77">
        <v>22216</v>
      </c>
      <c r="H43" s="71">
        <v>2778</v>
      </c>
      <c r="I43" s="69">
        <f t="shared" si="15"/>
        <v>237</v>
      </c>
      <c r="J43" s="69">
        <f t="shared" si="13"/>
        <v>3015</v>
      </c>
      <c r="K43" s="106">
        <f t="shared" si="14"/>
        <v>19438</v>
      </c>
    </row>
    <row r="44" spans="1:11" ht="16.5">
      <c r="A44" s="226"/>
      <c r="B44" s="227" t="s">
        <v>4</v>
      </c>
      <c r="C44" s="180"/>
      <c r="D44" s="180"/>
      <c r="E44" s="237"/>
      <c r="F44" s="87">
        <f t="shared" ref="F44:K44" si="16">SUM(F39:F43)</f>
        <v>1120000</v>
      </c>
      <c r="G44" s="87">
        <f t="shared" si="16"/>
        <v>713492</v>
      </c>
      <c r="H44" s="87">
        <f>SUM(H39:H43)</f>
        <v>25511</v>
      </c>
      <c r="I44" s="87">
        <f>SUM(I39:I43)</f>
        <v>7623</v>
      </c>
      <c r="J44" s="87">
        <f t="shared" si="13"/>
        <v>33134</v>
      </c>
      <c r="K44" s="87">
        <f t="shared" si="16"/>
        <v>687981</v>
      </c>
    </row>
    <row r="45" spans="1:11" ht="16.5">
      <c r="A45" s="28"/>
      <c r="B45" s="228"/>
      <c r="C45" s="30"/>
      <c r="D45" s="30"/>
      <c r="E45" s="191"/>
      <c r="F45" s="74"/>
      <c r="G45" s="74"/>
      <c r="H45" s="74"/>
      <c r="I45" s="74"/>
      <c r="J45" s="74"/>
      <c r="K45" s="74"/>
    </row>
    <row r="46" spans="1:11" ht="45">
      <c r="A46" s="163" t="s">
        <v>446</v>
      </c>
      <c r="B46" s="157" t="s">
        <v>1</v>
      </c>
      <c r="C46" s="157" t="s">
        <v>21</v>
      </c>
      <c r="D46" s="157" t="s">
        <v>22</v>
      </c>
      <c r="E46" s="157" t="s">
        <v>23</v>
      </c>
      <c r="F46" s="207" t="s">
        <v>24</v>
      </c>
      <c r="G46" s="219" t="s">
        <v>25</v>
      </c>
      <c r="H46" s="219" t="s">
        <v>26</v>
      </c>
      <c r="I46" s="219" t="s">
        <v>27</v>
      </c>
      <c r="J46" s="206" t="s">
        <v>57</v>
      </c>
      <c r="K46" s="219" t="s">
        <v>242</v>
      </c>
    </row>
    <row r="47" spans="1:11" ht="16.5">
      <c r="A47" s="15"/>
      <c r="B47" s="186" t="s">
        <v>14</v>
      </c>
      <c r="C47" s="20"/>
      <c r="D47" s="20"/>
      <c r="E47" s="193"/>
      <c r="F47" s="177"/>
      <c r="G47" s="161"/>
      <c r="H47" s="176"/>
      <c r="I47" s="69"/>
      <c r="J47" s="176"/>
      <c r="K47" s="55"/>
    </row>
    <row r="48" spans="1:11" ht="16.5">
      <c r="A48" s="15">
        <v>1</v>
      </c>
      <c r="B48" s="121" t="s">
        <v>327</v>
      </c>
      <c r="C48" s="116" t="s">
        <v>482</v>
      </c>
      <c r="D48" s="17">
        <v>48</v>
      </c>
      <c r="E48" s="189" t="s">
        <v>38</v>
      </c>
      <c r="F48" s="70">
        <v>120000</v>
      </c>
      <c r="G48" s="77">
        <v>13344</v>
      </c>
      <c r="H48" s="71">
        <f t="shared" ref="H48:H52" si="17">ROUND(F48/36,0)</f>
        <v>3333</v>
      </c>
      <c r="I48" s="69">
        <f>ROUND(G48*13%*30/365,0)</f>
        <v>143</v>
      </c>
      <c r="J48" s="69">
        <f t="shared" ref="J48:J58" si="18">SUM(H48:I48)</f>
        <v>3476</v>
      </c>
      <c r="K48" s="106">
        <f t="shared" ref="K48:K57" si="19">G48-H48</f>
        <v>10011</v>
      </c>
    </row>
    <row r="49" spans="1:11" ht="16.5">
      <c r="A49" s="15">
        <v>2</v>
      </c>
      <c r="B49" s="121" t="s">
        <v>327</v>
      </c>
      <c r="C49" s="116" t="s">
        <v>520</v>
      </c>
      <c r="D49" s="17">
        <v>62</v>
      </c>
      <c r="E49" s="189" t="s">
        <v>38</v>
      </c>
      <c r="F49" s="70">
        <v>250000</v>
      </c>
      <c r="G49" s="70">
        <v>245000</v>
      </c>
      <c r="H49" s="71">
        <v>5000</v>
      </c>
      <c r="I49" s="69">
        <f t="shared" ref="I49:I57" si="20">ROUND(G49*13%*30/365,0)</f>
        <v>2618</v>
      </c>
      <c r="J49" s="69">
        <f t="shared" si="18"/>
        <v>7618</v>
      </c>
      <c r="K49" s="106">
        <f t="shared" si="19"/>
        <v>240000</v>
      </c>
    </row>
    <row r="50" spans="1:11" ht="16.5">
      <c r="A50" s="15">
        <v>3</v>
      </c>
      <c r="B50" s="121" t="s">
        <v>97</v>
      </c>
      <c r="C50" s="116" t="s">
        <v>484</v>
      </c>
      <c r="D50" s="17">
        <v>170</v>
      </c>
      <c r="E50" s="189" t="s">
        <v>38</v>
      </c>
      <c r="F50" s="70">
        <v>220000</v>
      </c>
      <c r="G50" s="77">
        <v>158400</v>
      </c>
      <c r="H50" s="71">
        <v>4400</v>
      </c>
      <c r="I50" s="69">
        <f t="shared" si="20"/>
        <v>1692</v>
      </c>
      <c r="J50" s="69">
        <f t="shared" si="18"/>
        <v>6092</v>
      </c>
      <c r="K50" s="106">
        <f t="shared" si="19"/>
        <v>154000</v>
      </c>
    </row>
    <row r="51" spans="1:11" ht="16.5">
      <c r="A51" s="15">
        <v>4</v>
      </c>
      <c r="B51" s="121" t="s">
        <v>14</v>
      </c>
      <c r="C51" s="116" t="s">
        <v>59</v>
      </c>
      <c r="D51" s="17">
        <v>176</v>
      </c>
      <c r="E51" s="189" t="s">
        <v>38</v>
      </c>
      <c r="F51" s="70">
        <v>100000</v>
      </c>
      <c r="G51" s="77">
        <v>72000</v>
      </c>
      <c r="H51" s="71">
        <v>2000</v>
      </c>
      <c r="I51" s="69">
        <f t="shared" si="20"/>
        <v>769</v>
      </c>
      <c r="J51" s="69">
        <f t="shared" si="18"/>
        <v>2769</v>
      </c>
      <c r="K51" s="106">
        <f t="shared" si="19"/>
        <v>70000</v>
      </c>
    </row>
    <row r="52" spans="1:11" ht="16.5">
      <c r="A52" s="15">
        <v>5</v>
      </c>
      <c r="B52" s="121" t="s">
        <v>15</v>
      </c>
      <c r="C52" s="116" t="s">
        <v>485</v>
      </c>
      <c r="D52" s="17">
        <v>112</v>
      </c>
      <c r="E52" s="189" t="s">
        <v>38</v>
      </c>
      <c r="F52" s="70">
        <v>200000</v>
      </c>
      <c r="G52" s="77">
        <v>77768</v>
      </c>
      <c r="H52" s="71">
        <f t="shared" si="17"/>
        <v>5556</v>
      </c>
      <c r="I52" s="69">
        <f t="shared" si="20"/>
        <v>831</v>
      </c>
      <c r="J52" s="69">
        <f t="shared" si="18"/>
        <v>6387</v>
      </c>
      <c r="K52" s="106">
        <f t="shared" si="19"/>
        <v>72212</v>
      </c>
    </row>
    <row r="53" spans="1:11" ht="16.5">
      <c r="A53" s="15">
        <v>6</v>
      </c>
      <c r="B53" s="121" t="s">
        <v>15</v>
      </c>
      <c r="C53" s="116" t="s">
        <v>385</v>
      </c>
      <c r="D53" s="17">
        <v>114</v>
      </c>
      <c r="E53" s="189" t="s">
        <v>38</v>
      </c>
      <c r="F53" s="70">
        <v>210000</v>
      </c>
      <c r="G53" s="77">
        <v>117600</v>
      </c>
      <c r="H53" s="71">
        <v>4200</v>
      </c>
      <c r="I53" s="69">
        <f t="shared" si="20"/>
        <v>1257</v>
      </c>
      <c r="J53" s="69">
        <f t="shared" si="18"/>
        <v>5457</v>
      </c>
      <c r="K53" s="106">
        <f t="shared" si="19"/>
        <v>113400</v>
      </c>
    </row>
    <row r="54" spans="1:11" ht="16.5">
      <c r="A54" s="15">
        <v>7</v>
      </c>
      <c r="B54" s="121" t="s">
        <v>15</v>
      </c>
      <c r="C54" s="116" t="s">
        <v>486</v>
      </c>
      <c r="D54" s="17">
        <v>122</v>
      </c>
      <c r="E54" s="189" t="s">
        <v>38</v>
      </c>
      <c r="F54" s="70">
        <v>230000</v>
      </c>
      <c r="G54" s="77">
        <v>128800</v>
      </c>
      <c r="H54" s="71">
        <v>4600</v>
      </c>
      <c r="I54" s="69">
        <f t="shared" si="20"/>
        <v>1376</v>
      </c>
      <c r="J54" s="69">
        <f t="shared" si="18"/>
        <v>5976</v>
      </c>
      <c r="K54" s="106">
        <f t="shared" si="19"/>
        <v>124200</v>
      </c>
    </row>
    <row r="55" spans="1:11" ht="0.75" hidden="1" customHeight="1">
      <c r="A55" s="15">
        <v>8</v>
      </c>
      <c r="H55" s="71"/>
    </row>
    <row r="56" spans="1:11" ht="16.5">
      <c r="A56" s="15">
        <v>8</v>
      </c>
      <c r="B56" s="121" t="s">
        <v>464</v>
      </c>
      <c r="C56" s="116" t="s">
        <v>131</v>
      </c>
      <c r="D56" s="172">
        <v>9.1999999999999993</v>
      </c>
      <c r="E56" s="189" t="s">
        <v>38</v>
      </c>
      <c r="F56" s="70">
        <v>200000</v>
      </c>
      <c r="G56" s="77">
        <v>176000</v>
      </c>
      <c r="H56" s="71">
        <v>4000</v>
      </c>
      <c r="I56" s="69">
        <f t="shared" si="20"/>
        <v>1881</v>
      </c>
      <c r="J56" s="69">
        <f t="shared" si="18"/>
        <v>5881</v>
      </c>
      <c r="K56" s="106">
        <f t="shared" si="19"/>
        <v>172000</v>
      </c>
    </row>
    <row r="57" spans="1:11" ht="16.5">
      <c r="A57" s="15">
        <v>9</v>
      </c>
      <c r="B57" s="121" t="s">
        <v>317</v>
      </c>
      <c r="C57" s="116" t="s">
        <v>318</v>
      </c>
      <c r="D57" s="172">
        <v>25.1</v>
      </c>
      <c r="E57" s="189" t="s">
        <v>38</v>
      </c>
      <c r="F57" s="70">
        <v>225000</v>
      </c>
      <c r="G57" s="77">
        <v>202500</v>
      </c>
      <c r="H57" s="71">
        <v>4500</v>
      </c>
      <c r="I57" s="69">
        <f t="shared" si="20"/>
        <v>2164</v>
      </c>
      <c r="J57" s="69">
        <f t="shared" si="18"/>
        <v>6664</v>
      </c>
      <c r="K57" s="106">
        <f t="shared" si="19"/>
        <v>198000</v>
      </c>
    </row>
    <row r="58" spans="1:11" ht="16.5">
      <c r="A58" s="14"/>
      <c r="B58" s="186" t="s">
        <v>4</v>
      </c>
      <c r="C58" s="20"/>
      <c r="D58" s="20"/>
      <c r="E58" s="193"/>
      <c r="F58" s="72">
        <f t="shared" ref="F58:K58" si="21">SUM(F48:F57)</f>
        <v>1755000</v>
      </c>
      <c r="G58" s="72">
        <f t="shared" si="21"/>
        <v>1191412</v>
      </c>
      <c r="H58" s="72">
        <f>SUM(H48:H57)</f>
        <v>37589</v>
      </c>
      <c r="I58" s="72">
        <f>SUM(I48:I57)</f>
        <v>12731</v>
      </c>
      <c r="J58" s="72">
        <f t="shared" si="18"/>
        <v>50320</v>
      </c>
      <c r="K58" s="72">
        <f t="shared" si="21"/>
        <v>1153823</v>
      </c>
    </row>
    <row r="59" spans="1:11" ht="16.5">
      <c r="A59" s="34"/>
      <c r="B59" s="228"/>
      <c r="C59" s="30"/>
      <c r="D59" s="30"/>
      <c r="E59" s="191"/>
      <c r="F59" s="74"/>
      <c r="G59" s="74"/>
      <c r="H59" s="74"/>
      <c r="I59" s="74"/>
      <c r="J59" s="74"/>
      <c r="K59" s="74"/>
    </row>
    <row r="60" spans="1:11" ht="16.5">
      <c r="A60" s="34"/>
      <c r="B60" s="228"/>
      <c r="C60" s="30"/>
      <c r="D60" s="30"/>
      <c r="E60" s="191"/>
      <c r="F60" s="74"/>
      <c r="G60" s="74"/>
      <c r="H60" s="74"/>
      <c r="I60" s="74"/>
      <c r="J60" s="74"/>
      <c r="K60" s="74"/>
    </row>
    <row r="61" spans="1:11" ht="45">
      <c r="A61" s="163" t="s">
        <v>446</v>
      </c>
      <c r="B61" s="157" t="s">
        <v>1</v>
      </c>
      <c r="C61" s="157" t="s">
        <v>21</v>
      </c>
      <c r="D61" s="157" t="s">
        <v>22</v>
      </c>
      <c r="E61" s="157" t="s">
        <v>23</v>
      </c>
      <c r="F61" s="207" t="s">
        <v>24</v>
      </c>
      <c r="G61" s="219" t="s">
        <v>25</v>
      </c>
      <c r="H61" s="219" t="s">
        <v>26</v>
      </c>
      <c r="I61" s="219" t="s">
        <v>27</v>
      </c>
      <c r="J61" s="206" t="s">
        <v>57</v>
      </c>
      <c r="K61" s="219" t="s">
        <v>242</v>
      </c>
    </row>
    <row r="62" spans="1:11" ht="16.5">
      <c r="A62" s="14"/>
      <c r="B62" s="186" t="s">
        <v>16</v>
      </c>
      <c r="C62" s="20"/>
      <c r="D62" s="20"/>
      <c r="E62" s="193"/>
      <c r="F62" s="177"/>
      <c r="G62" s="161"/>
      <c r="H62" s="72"/>
      <c r="I62" s="69"/>
      <c r="J62" s="72"/>
      <c r="K62" s="55"/>
    </row>
    <row r="63" spans="1:11" ht="16.5">
      <c r="A63" s="14">
        <v>1</v>
      </c>
      <c r="B63" s="156" t="s">
        <v>17</v>
      </c>
      <c r="C63" s="116" t="s">
        <v>69</v>
      </c>
      <c r="D63" s="17">
        <v>1.1000000000000001</v>
      </c>
      <c r="E63" s="189" t="s">
        <v>78</v>
      </c>
      <c r="F63" s="70">
        <v>240000</v>
      </c>
      <c r="G63" s="77">
        <v>187200</v>
      </c>
      <c r="H63" s="71">
        <v>4800</v>
      </c>
      <c r="I63" s="69">
        <f>ROUND(G63*13%*30/365,0)</f>
        <v>2000</v>
      </c>
      <c r="J63" s="69">
        <f t="shared" ref="J63:J73" si="22">SUM(H63:I63)</f>
        <v>6800</v>
      </c>
      <c r="K63" s="106">
        <f t="shared" ref="K63:K72" si="23">G63-H63</f>
        <v>182400</v>
      </c>
    </row>
    <row r="64" spans="1:11" ht="16.5">
      <c r="A64" s="14">
        <v>2</v>
      </c>
      <c r="B64" s="156" t="s">
        <v>17</v>
      </c>
      <c r="C64" s="116" t="s">
        <v>511</v>
      </c>
      <c r="D64" s="172">
        <v>47.1</v>
      </c>
      <c r="E64" s="189" t="s">
        <v>78</v>
      </c>
      <c r="F64" s="70">
        <v>170000</v>
      </c>
      <c r="G64" s="77">
        <v>159800</v>
      </c>
      <c r="H64" s="71">
        <v>3400</v>
      </c>
      <c r="I64" s="69">
        <f t="shared" ref="I64:I72" si="24">ROUND(G64*13%*30/365,0)</f>
        <v>1707</v>
      </c>
      <c r="J64" s="69">
        <f t="shared" si="22"/>
        <v>5107</v>
      </c>
      <c r="K64" s="106">
        <f t="shared" si="23"/>
        <v>156400</v>
      </c>
    </row>
    <row r="65" spans="1:11" ht="16.5">
      <c r="A65" s="14">
        <v>2</v>
      </c>
      <c r="B65" s="156" t="s">
        <v>187</v>
      </c>
      <c r="C65" s="116" t="s">
        <v>394</v>
      </c>
      <c r="D65" s="17">
        <v>132</v>
      </c>
      <c r="E65" s="189" t="s">
        <v>38</v>
      </c>
      <c r="F65" s="70">
        <v>150000</v>
      </c>
      <c r="G65" s="77">
        <v>87000</v>
      </c>
      <c r="H65" s="71">
        <v>3000</v>
      </c>
      <c r="I65" s="69">
        <f t="shared" si="24"/>
        <v>930</v>
      </c>
      <c r="J65" s="69">
        <f t="shared" si="22"/>
        <v>3930</v>
      </c>
      <c r="K65" s="106">
        <f t="shared" si="23"/>
        <v>84000</v>
      </c>
    </row>
    <row r="66" spans="1:11" ht="16.5">
      <c r="A66" s="14">
        <v>3</v>
      </c>
      <c r="B66" s="121" t="s">
        <v>187</v>
      </c>
      <c r="C66" s="116" t="s">
        <v>472</v>
      </c>
      <c r="D66" s="17">
        <v>194</v>
      </c>
      <c r="E66" s="189" t="s">
        <v>38</v>
      </c>
      <c r="F66" s="70">
        <v>190000</v>
      </c>
      <c r="G66" s="77">
        <v>131942</v>
      </c>
      <c r="H66" s="71">
        <v>5278</v>
      </c>
      <c r="I66" s="69">
        <f t="shared" si="24"/>
        <v>1410</v>
      </c>
      <c r="J66" s="69">
        <f t="shared" si="22"/>
        <v>6688</v>
      </c>
      <c r="K66" s="106">
        <f t="shared" si="23"/>
        <v>126664</v>
      </c>
    </row>
    <row r="67" spans="1:11" ht="16.5">
      <c r="A67" s="14">
        <v>4</v>
      </c>
      <c r="B67" s="121" t="s">
        <v>62</v>
      </c>
      <c r="C67" s="116" t="s">
        <v>473</v>
      </c>
      <c r="D67" s="17">
        <v>62</v>
      </c>
      <c r="E67" s="189" t="s">
        <v>38</v>
      </c>
      <c r="F67" s="70">
        <v>160000</v>
      </c>
      <c r="G67" s="77">
        <v>26680</v>
      </c>
      <c r="H67" s="71">
        <v>4444</v>
      </c>
      <c r="I67" s="69">
        <f t="shared" si="24"/>
        <v>285</v>
      </c>
      <c r="J67" s="69">
        <f t="shared" si="22"/>
        <v>4729</v>
      </c>
      <c r="K67" s="106">
        <f t="shared" si="23"/>
        <v>22236</v>
      </c>
    </row>
    <row r="68" spans="1:11" ht="16.5">
      <c r="A68" s="14">
        <v>5</v>
      </c>
      <c r="B68" s="121" t="s">
        <v>62</v>
      </c>
      <c r="C68" s="116" t="s">
        <v>291</v>
      </c>
      <c r="D68" s="17">
        <v>100</v>
      </c>
      <c r="E68" s="189" t="s">
        <v>38</v>
      </c>
      <c r="F68" s="70">
        <v>180000</v>
      </c>
      <c r="G68" s="77">
        <v>100800</v>
      </c>
      <c r="H68" s="71">
        <v>3600</v>
      </c>
      <c r="I68" s="69">
        <f t="shared" si="24"/>
        <v>1077</v>
      </c>
      <c r="J68" s="69">
        <f t="shared" si="22"/>
        <v>4677</v>
      </c>
      <c r="K68" s="106">
        <f t="shared" si="23"/>
        <v>97200</v>
      </c>
    </row>
    <row r="69" spans="1:11" ht="16.5">
      <c r="A69" s="14">
        <v>6</v>
      </c>
      <c r="B69" s="121" t="s">
        <v>62</v>
      </c>
      <c r="C69" s="116" t="s">
        <v>468</v>
      </c>
      <c r="D69" s="17">
        <v>182</v>
      </c>
      <c r="E69" s="189" t="s">
        <v>38</v>
      </c>
      <c r="F69" s="70">
        <v>239000</v>
      </c>
      <c r="G69" s="77">
        <v>172080</v>
      </c>
      <c r="H69" s="71">
        <v>4780</v>
      </c>
      <c r="I69" s="69">
        <f t="shared" si="24"/>
        <v>1839</v>
      </c>
      <c r="J69" s="69">
        <f t="shared" si="22"/>
        <v>6619</v>
      </c>
      <c r="K69" s="106">
        <f t="shared" si="23"/>
        <v>167300</v>
      </c>
    </row>
    <row r="70" spans="1:11" ht="16.5">
      <c r="A70" s="14">
        <v>7</v>
      </c>
      <c r="B70" s="121" t="s">
        <v>62</v>
      </c>
      <c r="C70" s="116" t="s">
        <v>471</v>
      </c>
      <c r="D70" s="172">
        <v>11.2</v>
      </c>
      <c r="E70" s="189" t="s">
        <v>38</v>
      </c>
      <c r="F70" s="70">
        <v>210000</v>
      </c>
      <c r="G70" s="77">
        <v>184800</v>
      </c>
      <c r="H70" s="71">
        <v>4200</v>
      </c>
      <c r="I70" s="69">
        <f t="shared" si="24"/>
        <v>1975</v>
      </c>
      <c r="J70" s="69">
        <f t="shared" si="22"/>
        <v>6175</v>
      </c>
      <c r="K70" s="106">
        <f t="shared" si="23"/>
        <v>180600</v>
      </c>
    </row>
    <row r="71" spans="1:11" ht="16.5">
      <c r="A71" s="14">
        <v>8</v>
      </c>
      <c r="B71" s="121"/>
      <c r="C71" s="116"/>
      <c r="D71" s="17"/>
      <c r="E71" s="189"/>
      <c r="F71" s="70"/>
      <c r="G71" s="77"/>
      <c r="H71" s="71"/>
      <c r="I71" s="69"/>
      <c r="J71" s="69"/>
      <c r="K71" s="106"/>
    </row>
    <row r="72" spans="1:11" ht="16.5">
      <c r="A72" s="14">
        <v>9</v>
      </c>
      <c r="B72" s="121" t="s">
        <v>336</v>
      </c>
      <c r="C72" s="116" t="s">
        <v>48</v>
      </c>
      <c r="D72" s="17">
        <v>174</v>
      </c>
      <c r="E72" s="189" t="s">
        <v>38</v>
      </c>
      <c r="F72" s="70">
        <v>150000</v>
      </c>
      <c r="G72" s="77">
        <v>108000</v>
      </c>
      <c r="H72" s="71">
        <v>3000</v>
      </c>
      <c r="I72" s="69">
        <f t="shared" si="24"/>
        <v>1154</v>
      </c>
      <c r="J72" s="69">
        <f t="shared" si="22"/>
        <v>4154</v>
      </c>
      <c r="K72" s="106">
        <f t="shared" si="23"/>
        <v>105000</v>
      </c>
    </row>
    <row r="73" spans="1:11" ht="16.5">
      <c r="A73" s="27"/>
      <c r="B73" s="185" t="s">
        <v>4</v>
      </c>
      <c r="C73" s="20"/>
      <c r="D73" s="20"/>
      <c r="E73" s="193"/>
      <c r="F73" s="72">
        <f t="shared" ref="F73:K73" si="25">SUM(F63:F72)</f>
        <v>1689000</v>
      </c>
      <c r="G73" s="72">
        <f t="shared" si="25"/>
        <v>1158302</v>
      </c>
      <c r="H73" s="72">
        <f>SUM(H63:H72)</f>
        <v>36502</v>
      </c>
      <c r="I73" s="72">
        <f>SUM(I63:I72)</f>
        <v>12377</v>
      </c>
      <c r="J73" s="72">
        <f t="shared" si="22"/>
        <v>48879</v>
      </c>
      <c r="K73" s="72">
        <f t="shared" si="25"/>
        <v>1121800</v>
      </c>
    </row>
    <row r="74" spans="1:11" ht="16.5">
      <c r="A74" s="37"/>
      <c r="B74" s="242"/>
      <c r="C74" s="30"/>
      <c r="D74" s="30"/>
      <c r="E74" s="191"/>
      <c r="F74" s="74"/>
      <c r="G74" s="74"/>
      <c r="H74" s="74"/>
      <c r="I74" s="74"/>
      <c r="J74" s="74"/>
      <c r="K74" s="74"/>
    </row>
    <row r="75" spans="1:11" ht="45">
      <c r="A75" s="163" t="s">
        <v>446</v>
      </c>
      <c r="B75" s="157" t="s">
        <v>1</v>
      </c>
      <c r="C75" s="157" t="s">
        <v>21</v>
      </c>
      <c r="D75" s="157" t="s">
        <v>22</v>
      </c>
      <c r="E75" s="157" t="s">
        <v>23</v>
      </c>
      <c r="F75" s="207" t="s">
        <v>24</v>
      </c>
      <c r="G75" s="219" t="s">
        <v>25</v>
      </c>
      <c r="H75" s="219" t="s">
        <v>26</v>
      </c>
      <c r="I75" s="219" t="s">
        <v>27</v>
      </c>
      <c r="J75" s="206" t="s">
        <v>57</v>
      </c>
      <c r="K75" s="219" t="s">
        <v>242</v>
      </c>
    </row>
    <row r="76" spans="1:11" ht="16.5">
      <c r="A76" s="27"/>
      <c r="B76" s="185" t="s">
        <v>18</v>
      </c>
      <c r="C76" s="209"/>
      <c r="D76" s="20"/>
      <c r="E76" s="193"/>
      <c r="F76" s="177"/>
      <c r="G76" s="161"/>
      <c r="H76" s="176"/>
      <c r="I76" s="69"/>
      <c r="J76" s="176"/>
      <c r="K76" s="55"/>
    </row>
    <row r="77" spans="1:11" ht="16.5">
      <c r="A77" s="27">
        <v>1</v>
      </c>
      <c r="B77" s="121" t="s">
        <v>18</v>
      </c>
      <c r="C77" s="116" t="s">
        <v>378</v>
      </c>
      <c r="D77" s="17">
        <v>92</v>
      </c>
      <c r="E77" s="204" t="s">
        <v>38</v>
      </c>
      <c r="F77" s="85">
        <v>150000</v>
      </c>
      <c r="G77" s="77">
        <v>84000</v>
      </c>
      <c r="H77" s="71">
        <v>3000</v>
      </c>
      <c r="I77" s="69">
        <f>ROUND(G77*13%*30/365,0)</f>
        <v>898</v>
      </c>
      <c r="J77" s="69">
        <f t="shared" ref="J77:J86" si="26">SUM(H77:I77)</f>
        <v>3898</v>
      </c>
      <c r="K77" s="106">
        <f t="shared" ref="K77:K85" si="27">G77-H77</f>
        <v>81000</v>
      </c>
    </row>
    <row r="78" spans="1:11" ht="16.5">
      <c r="A78" s="27">
        <v>2</v>
      </c>
      <c r="B78" s="121" t="s">
        <v>18</v>
      </c>
      <c r="C78" s="116" t="s">
        <v>379</v>
      </c>
      <c r="D78" s="17">
        <v>94</v>
      </c>
      <c r="E78" s="204" t="s">
        <v>38</v>
      </c>
      <c r="F78" s="85">
        <v>300000</v>
      </c>
      <c r="G78" s="77">
        <v>168000</v>
      </c>
      <c r="H78" s="71">
        <v>6000</v>
      </c>
      <c r="I78" s="69">
        <f t="shared" ref="I78:I85" si="28">ROUND(G78*13%*30/365,0)</f>
        <v>1795</v>
      </c>
      <c r="J78" s="69">
        <f t="shared" si="26"/>
        <v>7795</v>
      </c>
      <c r="K78" s="106">
        <f t="shared" si="27"/>
        <v>162000</v>
      </c>
    </row>
    <row r="79" spans="1:11" ht="16.5">
      <c r="A79" s="27">
        <v>3</v>
      </c>
      <c r="B79" s="121" t="s">
        <v>18</v>
      </c>
      <c r="C79" s="116" t="s">
        <v>380</v>
      </c>
      <c r="D79" s="17">
        <v>96</v>
      </c>
      <c r="E79" s="204" t="s">
        <v>38</v>
      </c>
      <c r="F79" s="85">
        <v>150000</v>
      </c>
      <c r="G79" s="77">
        <v>84000</v>
      </c>
      <c r="H79" s="71">
        <v>3000</v>
      </c>
      <c r="I79" s="69">
        <f t="shared" si="28"/>
        <v>898</v>
      </c>
      <c r="J79" s="69">
        <f t="shared" si="26"/>
        <v>3898</v>
      </c>
      <c r="K79" s="106">
        <f t="shared" si="27"/>
        <v>81000</v>
      </c>
    </row>
    <row r="80" spans="1:11" ht="16.5">
      <c r="A80" s="27">
        <v>4</v>
      </c>
      <c r="B80" s="121" t="s">
        <v>18</v>
      </c>
      <c r="C80" s="116" t="s">
        <v>393</v>
      </c>
      <c r="D80" s="17">
        <v>130</v>
      </c>
      <c r="E80" s="204" t="s">
        <v>38</v>
      </c>
      <c r="F80" s="85">
        <v>230000</v>
      </c>
      <c r="G80" s="77">
        <v>122669</v>
      </c>
      <c r="H80" s="71">
        <v>5111</v>
      </c>
      <c r="I80" s="69">
        <f t="shared" si="28"/>
        <v>1311</v>
      </c>
      <c r="J80" s="69">
        <f t="shared" si="26"/>
        <v>6422</v>
      </c>
      <c r="K80" s="106">
        <f t="shared" si="27"/>
        <v>117558</v>
      </c>
    </row>
    <row r="81" spans="1:11" ht="16.5">
      <c r="A81" s="27">
        <v>5</v>
      </c>
      <c r="B81" s="121" t="s">
        <v>19</v>
      </c>
      <c r="C81" s="116" t="s">
        <v>400</v>
      </c>
      <c r="D81" s="17">
        <v>142</v>
      </c>
      <c r="E81" s="204" t="s">
        <v>38</v>
      </c>
      <c r="F81" s="85">
        <v>170000</v>
      </c>
      <c r="G81" s="77">
        <v>102000</v>
      </c>
      <c r="H81" s="71">
        <v>3400</v>
      </c>
      <c r="I81" s="69">
        <f t="shared" si="28"/>
        <v>1090</v>
      </c>
      <c r="J81" s="69">
        <f t="shared" si="26"/>
        <v>4490</v>
      </c>
      <c r="K81" s="106">
        <f t="shared" si="27"/>
        <v>98600</v>
      </c>
    </row>
    <row r="82" spans="1:11" ht="16.5">
      <c r="A82" s="27">
        <v>6</v>
      </c>
      <c r="B82" s="121" t="s">
        <v>398</v>
      </c>
      <c r="C82" s="116" t="s">
        <v>470</v>
      </c>
      <c r="D82" s="17">
        <v>138</v>
      </c>
      <c r="E82" s="204" t="s">
        <v>38</v>
      </c>
      <c r="F82" s="85">
        <v>200000</v>
      </c>
      <c r="G82" s="77">
        <v>120000</v>
      </c>
      <c r="H82" s="71">
        <v>4000</v>
      </c>
      <c r="I82" s="69">
        <f t="shared" si="28"/>
        <v>1282</v>
      </c>
      <c r="J82" s="69">
        <f t="shared" si="26"/>
        <v>5282</v>
      </c>
      <c r="K82" s="106">
        <f t="shared" si="27"/>
        <v>116000</v>
      </c>
    </row>
    <row r="83" spans="1:11" ht="16.5">
      <c r="A83" s="27">
        <v>7</v>
      </c>
      <c r="B83" s="121" t="s">
        <v>381</v>
      </c>
      <c r="C83" s="116" t="s">
        <v>469</v>
      </c>
      <c r="D83" s="17">
        <v>108</v>
      </c>
      <c r="E83" s="204" t="s">
        <v>38</v>
      </c>
      <c r="F83" s="85">
        <v>150000</v>
      </c>
      <c r="G83" s="77">
        <v>84000</v>
      </c>
      <c r="H83" s="71">
        <v>3000</v>
      </c>
      <c r="I83" s="69">
        <f t="shared" si="28"/>
        <v>898</v>
      </c>
      <c r="J83" s="69">
        <f t="shared" si="26"/>
        <v>3898</v>
      </c>
      <c r="K83" s="106">
        <f t="shared" si="27"/>
        <v>81000</v>
      </c>
    </row>
    <row r="84" spans="1:11" ht="16.5">
      <c r="A84" s="27">
        <v>8</v>
      </c>
      <c r="B84" s="121" t="s">
        <v>381</v>
      </c>
      <c r="C84" s="116" t="s">
        <v>383</v>
      </c>
      <c r="D84" s="17">
        <v>110</v>
      </c>
      <c r="E84" s="204" t="s">
        <v>38</v>
      </c>
      <c r="F84" s="85">
        <v>160000</v>
      </c>
      <c r="G84" s="77">
        <v>89600</v>
      </c>
      <c r="H84" s="71">
        <v>3200</v>
      </c>
      <c r="I84" s="69">
        <f t="shared" si="28"/>
        <v>957</v>
      </c>
      <c r="J84" s="69">
        <f t="shared" si="26"/>
        <v>4157</v>
      </c>
      <c r="K84" s="106">
        <f t="shared" si="27"/>
        <v>86400</v>
      </c>
    </row>
    <row r="85" spans="1:11" ht="16.5">
      <c r="A85" s="27">
        <v>9</v>
      </c>
      <c r="B85" s="121" t="s">
        <v>71</v>
      </c>
      <c r="C85" s="116" t="s">
        <v>235</v>
      </c>
      <c r="D85" s="17">
        <v>146</v>
      </c>
      <c r="E85" s="204" t="s">
        <v>38</v>
      </c>
      <c r="F85" s="85">
        <v>175000</v>
      </c>
      <c r="G85" s="77">
        <v>108500</v>
      </c>
      <c r="H85" s="71">
        <v>3500</v>
      </c>
      <c r="I85" s="69">
        <f t="shared" si="28"/>
        <v>1159</v>
      </c>
      <c r="J85" s="69">
        <f t="shared" si="26"/>
        <v>4659</v>
      </c>
      <c r="K85" s="106">
        <f t="shared" si="27"/>
        <v>105000</v>
      </c>
    </row>
    <row r="86" spans="1:11" ht="16.5">
      <c r="A86" s="14"/>
      <c r="B86" s="185" t="s">
        <v>4</v>
      </c>
      <c r="C86" s="20"/>
      <c r="D86" s="20"/>
      <c r="E86" s="193"/>
      <c r="F86" s="72">
        <f>SUM(F77:F85)</f>
        <v>1685000</v>
      </c>
      <c r="G86" s="72">
        <f t="shared" ref="G86:K86" si="29">SUM(G77:G85)</f>
        <v>962769</v>
      </c>
      <c r="H86" s="72">
        <f>SUM(H77:H85)</f>
        <v>34211</v>
      </c>
      <c r="I86" s="72">
        <f>SUM(I77:I85)</f>
        <v>10288</v>
      </c>
      <c r="J86" s="72">
        <f t="shared" si="26"/>
        <v>44499</v>
      </c>
      <c r="K86" s="72">
        <f t="shared" si="29"/>
        <v>928558</v>
      </c>
    </row>
    <row r="87" spans="1:11" ht="16.5">
      <c r="A87" s="34"/>
      <c r="B87" s="242"/>
      <c r="C87" s="30"/>
      <c r="D87" s="30"/>
      <c r="E87" s="191"/>
      <c r="F87" s="74"/>
      <c r="G87" s="74"/>
      <c r="H87" s="74"/>
      <c r="I87" s="74"/>
      <c r="J87" s="74"/>
      <c r="K87" s="74"/>
    </row>
    <row r="88" spans="1:11" ht="16.5">
      <c r="A88" s="34"/>
      <c r="B88" s="242"/>
      <c r="C88" s="30"/>
      <c r="D88" s="30"/>
      <c r="E88" s="191"/>
      <c r="F88" s="74"/>
      <c r="G88" s="74"/>
      <c r="H88" s="74"/>
      <c r="I88" s="74"/>
      <c r="J88" s="74"/>
      <c r="K88" s="74"/>
    </row>
    <row r="89" spans="1:11" ht="45">
      <c r="A89" s="163" t="s">
        <v>446</v>
      </c>
      <c r="B89" s="157" t="s">
        <v>1</v>
      </c>
      <c r="C89" s="157" t="s">
        <v>21</v>
      </c>
      <c r="D89" s="157" t="s">
        <v>22</v>
      </c>
      <c r="E89" s="157" t="s">
        <v>23</v>
      </c>
      <c r="F89" s="207" t="s">
        <v>24</v>
      </c>
      <c r="G89" s="219" t="s">
        <v>25</v>
      </c>
      <c r="H89" s="219" t="s">
        <v>26</v>
      </c>
      <c r="I89" s="219" t="s">
        <v>27</v>
      </c>
      <c r="J89" s="206" t="s">
        <v>57</v>
      </c>
      <c r="K89" s="219" t="s">
        <v>242</v>
      </c>
    </row>
    <row r="90" spans="1:11" ht="16.5">
      <c r="A90" s="14"/>
      <c r="B90" s="185" t="s">
        <v>79</v>
      </c>
      <c r="C90" s="20"/>
      <c r="D90" s="46"/>
      <c r="E90" s="193"/>
      <c r="F90" s="170"/>
      <c r="G90" s="161"/>
      <c r="H90" s="72"/>
      <c r="I90" s="69"/>
      <c r="J90" s="72"/>
      <c r="K90" s="55"/>
    </row>
    <row r="91" spans="1:11" ht="16.5">
      <c r="A91" s="14">
        <v>1</v>
      </c>
      <c r="B91" s="121" t="s">
        <v>79</v>
      </c>
      <c r="C91" s="116" t="s">
        <v>342</v>
      </c>
      <c r="D91" s="52">
        <v>67</v>
      </c>
      <c r="E91" s="189" t="s">
        <v>78</v>
      </c>
      <c r="F91" s="85">
        <v>180000</v>
      </c>
      <c r="G91" s="70">
        <v>35000</v>
      </c>
      <c r="H91" s="71">
        <v>5000</v>
      </c>
      <c r="I91" s="69">
        <f>ROUND(G91*13%*30/365,0)</f>
        <v>374</v>
      </c>
      <c r="J91" s="69">
        <f t="shared" ref="J91:J107" si="30">SUM(H91:I91)</f>
        <v>5374</v>
      </c>
      <c r="K91" s="106">
        <f t="shared" ref="K91:K106" si="31">G91-H91</f>
        <v>30000</v>
      </c>
    </row>
    <row r="92" spans="1:11" ht="16.5">
      <c r="A92" s="14">
        <v>2</v>
      </c>
      <c r="B92" s="121" t="s">
        <v>79</v>
      </c>
      <c r="C92" s="116" t="s">
        <v>453</v>
      </c>
      <c r="D92" s="52">
        <v>3.1</v>
      </c>
      <c r="E92" s="189" t="s">
        <v>78</v>
      </c>
      <c r="F92" s="85">
        <v>220000</v>
      </c>
      <c r="G92" s="70">
        <v>71600</v>
      </c>
      <c r="H92" s="71">
        <v>4400</v>
      </c>
      <c r="I92" s="69">
        <f t="shared" ref="I92:I106" si="32">ROUND(G92*13%*30/365,0)</f>
        <v>765</v>
      </c>
      <c r="J92" s="69">
        <f t="shared" si="30"/>
        <v>5165</v>
      </c>
      <c r="K92" s="106">
        <f t="shared" si="31"/>
        <v>67200</v>
      </c>
    </row>
    <row r="93" spans="1:11" ht="15.75">
      <c r="A93" s="14">
        <v>3</v>
      </c>
      <c r="B93" s="121" t="s">
        <v>79</v>
      </c>
      <c r="C93" s="189" t="s">
        <v>465</v>
      </c>
      <c r="D93" s="52">
        <v>13.2</v>
      </c>
      <c r="E93" s="189" t="s">
        <v>78</v>
      </c>
      <c r="F93" s="85">
        <v>215000</v>
      </c>
      <c r="G93" s="70">
        <v>189200</v>
      </c>
      <c r="H93" s="71">
        <v>4300</v>
      </c>
      <c r="I93" s="69">
        <f t="shared" si="32"/>
        <v>2022</v>
      </c>
      <c r="J93" s="69">
        <f t="shared" si="30"/>
        <v>6322</v>
      </c>
      <c r="K93" s="106">
        <f t="shared" si="31"/>
        <v>184900</v>
      </c>
    </row>
    <row r="94" spans="1:11" ht="16.5">
      <c r="A94" s="14">
        <v>4</v>
      </c>
      <c r="B94" s="121" t="s">
        <v>224</v>
      </c>
      <c r="C94" s="116" t="s">
        <v>501</v>
      </c>
      <c r="D94" s="52">
        <v>33.1</v>
      </c>
      <c r="E94" s="189" t="s">
        <v>78</v>
      </c>
      <c r="F94" s="85">
        <v>185000</v>
      </c>
      <c r="G94" s="77">
        <v>170200</v>
      </c>
      <c r="H94" s="71">
        <v>3700</v>
      </c>
      <c r="I94" s="69">
        <f t="shared" si="32"/>
        <v>1819</v>
      </c>
      <c r="J94" s="69">
        <f t="shared" si="30"/>
        <v>5519</v>
      </c>
      <c r="K94" s="106">
        <f t="shared" si="31"/>
        <v>166500</v>
      </c>
    </row>
    <row r="95" spans="1:11" ht="16.5">
      <c r="A95" s="14">
        <v>5</v>
      </c>
      <c r="B95" s="121" t="s">
        <v>224</v>
      </c>
      <c r="C95" s="116" t="s">
        <v>515</v>
      </c>
      <c r="D95" s="52">
        <v>55.1</v>
      </c>
      <c r="E95" s="189" t="s">
        <v>78</v>
      </c>
      <c r="F95" s="85">
        <v>200000</v>
      </c>
      <c r="G95" s="77">
        <v>192000</v>
      </c>
      <c r="H95" s="71">
        <v>4000</v>
      </c>
      <c r="I95" s="69">
        <f t="shared" si="32"/>
        <v>2052</v>
      </c>
      <c r="J95" s="69">
        <f t="shared" si="30"/>
        <v>6052</v>
      </c>
      <c r="K95" s="106">
        <f t="shared" si="31"/>
        <v>188000</v>
      </c>
    </row>
    <row r="96" spans="1:11" ht="15.75">
      <c r="A96" s="14">
        <v>6</v>
      </c>
      <c r="B96" s="121" t="s">
        <v>437</v>
      </c>
      <c r="C96" s="189" t="s">
        <v>438</v>
      </c>
      <c r="D96" s="52">
        <v>168</v>
      </c>
      <c r="E96" s="189" t="s">
        <v>78</v>
      </c>
      <c r="F96" s="85">
        <v>175000</v>
      </c>
      <c r="G96" s="77">
        <v>119000</v>
      </c>
      <c r="H96" s="71">
        <v>3500</v>
      </c>
      <c r="I96" s="69">
        <f t="shared" si="32"/>
        <v>1272</v>
      </c>
      <c r="J96" s="69">
        <f t="shared" si="30"/>
        <v>4772</v>
      </c>
      <c r="K96" s="106">
        <f t="shared" si="31"/>
        <v>115500</v>
      </c>
    </row>
    <row r="97" spans="1:11" ht="16.5">
      <c r="A97" s="14">
        <v>7</v>
      </c>
      <c r="B97" s="121" t="s">
        <v>266</v>
      </c>
      <c r="C97" s="116" t="s">
        <v>330</v>
      </c>
      <c r="D97" s="52">
        <v>52</v>
      </c>
      <c r="E97" s="189" t="s">
        <v>78</v>
      </c>
      <c r="F97" s="85">
        <v>120000</v>
      </c>
      <c r="G97" s="77">
        <v>13344</v>
      </c>
      <c r="H97" s="71">
        <v>3333</v>
      </c>
      <c r="I97" s="69">
        <f t="shared" si="32"/>
        <v>143</v>
      </c>
      <c r="J97" s="69">
        <f t="shared" si="30"/>
        <v>3476</v>
      </c>
      <c r="K97" s="106">
        <f t="shared" si="31"/>
        <v>10011</v>
      </c>
    </row>
    <row r="98" spans="1:11" ht="16.5">
      <c r="A98" s="14">
        <v>8</v>
      </c>
      <c r="B98" s="121" t="s">
        <v>266</v>
      </c>
      <c r="C98" s="116" t="s">
        <v>331</v>
      </c>
      <c r="D98" s="52">
        <v>54</v>
      </c>
      <c r="E98" s="189" t="s">
        <v>78</v>
      </c>
      <c r="F98" s="85">
        <v>110000</v>
      </c>
      <c r="G98" s="77">
        <v>12208</v>
      </c>
      <c r="H98" s="71">
        <v>3056</v>
      </c>
      <c r="I98" s="69">
        <f t="shared" si="32"/>
        <v>130</v>
      </c>
      <c r="J98" s="69">
        <f t="shared" si="30"/>
        <v>3186</v>
      </c>
      <c r="K98" s="106">
        <f t="shared" si="31"/>
        <v>9152</v>
      </c>
    </row>
    <row r="99" spans="1:11" ht="16.5">
      <c r="A99" s="14">
        <v>9</v>
      </c>
      <c r="B99" s="121" t="s">
        <v>211</v>
      </c>
      <c r="C99" s="116" t="s">
        <v>225</v>
      </c>
      <c r="D99" s="52">
        <v>198</v>
      </c>
      <c r="E99" s="189" t="s">
        <v>78</v>
      </c>
      <c r="F99" s="85">
        <v>220000</v>
      </c>
      <c r="G99" s="77">
        <v>171600</v>
      </c>
      <c r="H99" s="71">
        <v>4400</v>
      </c>
      <c r="I99" s="69">
        <f t="shared" si="32"/>
        <v>1834</v>
      </c>
      <c r="J99" s="69">
        <f t="shared" si="30"/>
        <v>6234</v>
      </c>
      <c r="K99" s="106">
        <f t="shared" si="31"/>
        <v>167200</v>
      </c>
    </row>
    <row r="100" spans="1:11" ht="16.5">
      <c r="A100" s="14">
        <v>10</v>
      </c>
      <c r="B100" s="121" t="s">
        <v>103</v>
      </c>
      <c r="C100" s="116" t="s">
        <v>442</v>
      </c>
      <c r="D100" s="52">
        <v>178</v>
      </c>
      <c r="E100" s="189" t="s">
        <v>78</v>
      </c>
      <c r="F100" s="85">
        <v>180000</v>
      </c>
      <c r="G100" s="77">
        <v>129600</v>
      </c>
      <c r="H100" s="71">
        <v>3600</v>
      </c>
      <c r="I100" s="69">
        <f t="shared" si="32"/>
        <v>1385</v>
      </c>
      <c r="J100" s="69">
        <f t="shared" si="30"/>
        <v>4985</v>
      </c>
      <c r="K100" s="106">
        <f t="shared" si="31"/>
        <v>126000</v>
      </c>
    </row>
    <row r="101" spans="1:11" ht="16.5">
      <c r="A101" s="14">
        <v>11</v>
      </c>
      <c r="B101" s="121" t="s">
        <v>103</v>
      </c>
      <c r="C101" s="116" t="s">
        <v>460</v>
      </c>
      <c r="D101" s="172">
        <v>5.0999999999999996</v>
      </c>
      <c r="E101" s="189" t="s">
        <v>78</v>
      </c>
      <c r="F101" s="85">
        <v>200000</v>
      </c>
      <c r="G101" s="77">
        <v>160000</v>
      </c>
      <c r="H101" s="71">
        <v>4000</v>
      </c>
      <c r="I101" s="69">
        <f t="shared" si="32"/>
        <v>1710</v>
      </c>
      <c r="J101" s="69">
        <f t="shared" si="30"/>
        <v>5710</v>
      </c>
      <c r="K101" s="106">
        <f t="shared" si="31"/>
        <v>156000</v>
      </c>
    </row>
    <row r="102" spans="1:11" ht="16.5">
      <c r="A102" s="14">
        <v>12</v>
      </c>
      <c r="B102" s="121" t="s">
        <v>103</v>
      </c>
      <c r="C102" s="116" t="s">
        <v>107</v>
      </c>
      <c r="D102" s="52">
        <v>192</v>
      </c>
      <c r="E102" s="189" t="s">
        <v>78</v>
      </c>
      <c r="F102" s="85">
        <v>200000</v>
      </c>
      <c r="G102" s="77">
        <v>148000</v>
      </c>
      <c r="H102" s="71">
        <v>4000</v>
      </c>
      <c r="I102" s="69">
        <f t="shared" si="32"/>
        <v>1581</v>
      </c>
      <c r="J102" s="69">
        <f t="shared" si="30"/>
        <v>5581</v>
      </c>
      <c r="K102" s="106">
        <f t="shared" si="31"/>
        <v>144000</v>
      </c>
    </row>
    <row r="103" spans="1:11" ht="16.5">
      <c r="A103" s="14">
        <v>13</v>
      </c>
      <c r="B103" s="121" t="s">
        <v>493</v>
      </c>
      <c r="C103" s="116" t="s">
        <v>494</v>
      </c>
      <c r="D103" s="52">
        <v>17.100000000000001</v>
      </c>
      <c r="E103" s="189" t="s">
        <v>78</v>
      </c>
      <c r="F103" s="85">
        <v>185000</v>
      </c>
      <c r="G103" s="77">
        <v>166500</v>
      </c>
      <c r="H103" s="71">
        <v>3700</v>
      </c>
      <c r="I103" s="69">
        <f t="shared" si="32"/>
        <v>1779</v>
      </c>
      <c r="J103" s="69">
        <f t="shared" si="30"/>
        <v>5479</v>
      </c>
      <c r="K103" s="106">
        <f t="shared" si="31"/>
        <v>162800</v>
      </c>
    </row>
    <row r="104" spans="1:11" ht="16.5">
      <c r="A104" s="14">
        <v>14</v>
      </c>
      <c r="B104" s="121" t="s">
        <v>493</v>
      </c>
      <c r="C104" s="116" t="s">
        <v>48</v>
      </c>
      <c r="D104" s="52">
        <v>19.100000000000001</v>
      </c>
      <c r="E104" s="189" t="s">
        <v>78</v>
      </c>
      <c r="F104" s="85">
        <v>165000</v>
      </c>
      <c r="G104" s="77">
        <v>148500</v>
      </c>
      <c r="H104" s="71">
        <v>3300</v>
      </c>
      <c r="I104" s="69">
        <f t="shared" si="32"/>
        <v>1587</v>
      </c>
      <c r="J104" s="69">
        <f t="shared" si="30"/>
        <v>4887</v>
      </c>
      <c r="K104" s="106">
        <f t="shared" si="31"/>
        <v>145200</v>
      </c>
    </row>
    <row r="105" spans="1:11" ht="16.5">
      <c r="A105" s="14">
        <v>15</v>
      </c>
      <c r="B105" s="156" t="s">
        <v>493</v>
      </c>
      <c r="C105" s="116" t="s">
        <v>496</v>
      </c>
      <c r="D105" s="52">
        <v>23.1</v>
      </c>
      <c r="E105" s="189" t="s">
        <v>78</v>
      </c>
      <c r="F105" s="85">
        <v>160000</v>
      </c>
      <c r="G105" s="77">
        <v>144000</v>
      </c>
      <c r="H105" s="71">
        <v>3200</v>
      </c>
      <c r="I105" s="69">
        <f t="shared" si="32"/>
        <v>1539</v>
      </c>
      <c r="J105" s="69">
        <f t="shared" si="30"/>
        <v>4739</v>
      </c>
      <c r="K105" s="106">
        <f t="shared" si="31"/>
        <v>140800</v>
      </c>
    </row>
    <row r="106" spans="1:11" ht="16.5">
      <c r="A106" s="14">
        <v>16</v>
      </c>
      <c r="B106" s="156" t="s">
        <v>516</v>
      </c>
      <c r="C106" s="116" t="s">
        <v>133</v>
      </c>
      <c r="D106" s="52">
        <v>57.1</v>
      </c>
      <c r="E106" s="189" t="s">
        <v>78</v>
      </c>
      <c r="F106" s="85">
        <v>200000</v>
      </c>
      <c r="G106" s="77">
        <v>192000</v>
      </c>
      <c r="H106" s="71">
        <v>4000</v>
      </c>
      <c r="I106" s="69">
        <f t="shared" si="32"/>
        <v>2052</v>
      </c>
      <c r="J106" s="69">
        <f t="shared" si="30"/>
        <v>6052</v>
      </c>
      <c r="K106" s="106">
        <f t="shared" si="31"/>
        <v>188000</v>
      </c>
    </row>
    <row r="107" spans="1:11" ht="16.5">
      <c r="A107" s="14"/>
      <c r="B107" s="186" t="s">
        <v>4</v>
      </c>
      <c r="C107" s="20"/>
      <c r="D107" s="46"/>
      <c r="E107" s="193"/>
      <c r="F107" s="72">
        <f t="shared" ref="F107:K107" si="33">SUM(F91:F106)</f>
        <v>2915000</v>
      </c>
      <c r="G107" s="72">
        <f t="shared" si="33"/>
        <v>2062752</v>
      </c>
      <c r="H107" s="72">
        <f>SUM(H91:H106)</f>
        <v>61489</v>
      </c>
      <c r="I107" s="72">
        <f>SUM(I91:I106)</f>
        <v>22044</v>
      </c>
      <c r="J107" s="72">
        <f t="shared" si="30"/>
        <v>83533</v>
      </c>
      <c r="K107" s="72">
        <f t="shared" si="33"/>
        <v>2001263</v>
      </c>
    </row>
    <row r="108" spans="1:11" ht="16.5">
      <c r="A108" s="34"/>
      <c r="B108" s="228"/>
      <c r="C108" s="30"/>
      <c r="D108" s="48"/>
      <c r="E108" s="191"/>
      <c r="F108" s="74"/>
      <c r="G108" s="74"/>
      <c r="H108" s="74"/>
      <c r="I108" s="74"/>
      <c r="J108" s="74"/>
      <c r="K108" s="74"/>
    </row>
    <row r="109" spans="1:11" ht="45">
      <c r="A109" s="163" t="s">
        <v>446</v>
      </c>
      <c r="B109" s="157" t="s">
        <v>1</v>
      </c>
      <c r="C109" s="157" t="s">
        <v>21</v>
      </c>
      <c r="D109" s="157" t="s">
        <v>22</v>
      </c>
      <c r="E109" s="157" t="s">
        <v>23</v>
      </c>
      <c r="F109" s="207" t="s">
        <v>24</v>
      </c>
      <c r="G109" s="219" t="s">
        <v>25</v>
      </c>
      <c r="H109" s="219" t="s">
        <v>26</v>
      </c>
      <c r="I109" s="219" t="s">
        <v>27</v>
      </c>
      <c r="J109" s="206" t="s">
        <v>57</v>
      </c>
      <c r="K109" s="219" t="s">
        <v>242</v>
      </c>
    </row>
    <row r="110" spans="1:11" ht="16.5">
      <c r="A110" s="14"/>
      <c r="B110" s="185" t="s">
        <v>422</v>
      </c>
      <c r="C110" s="20"/>
      <c r="D110" s="20"/>
      <c r="E110" s="193"/>
      <c r="F110" s="177"/>
      <c r="G110" s="161"/>
      <c r="H110" s="72"/>
      <c r="I110" s="69"/>
      <c r="J110" s="72"/>
      <c r="K110" s="55"/>
    </row>
    <row r="111" spans="1:11" ht="15.75">
      <c r="A111" s="14">
        <v>1</v>
      </c>
      <c r="B111" s="121" t="s">
        <v>285</v>
      </c>
      <c r="C111" s="189" t="s">
        <v>315</v>
      </c>
      <c r="D111" s="52">
        <v>30</v>
      </c>
      <c r="E111" s="189" t="s">
        <v>78</v>
      </c>
      <c r="F111" s="85">
        <v>100000</v>
      </c>
      <c r="G111" s="77">
        <v>5548</v>
      </c>
      <c r="H111" s="71">
        <v>2778</v>
      </c>
      <c r="I111" s="69">
        <f>ROUND(G111*13%*30/365,0)</f>
        <v>59</v>
      </c>
      <c r="J111" s="69">
        <f>SUM(H111:I111)</f>
        <v>2837</v>
      </c>
      <c r="K111" s="106">
        <f t="shared" ref="K111" si="34">G111-H111</f>
        <v>2770</v>
      </c>
    </row>
    <row r="112" spans="1:11" ht="16.5">
      <c r="A112" s="14"/>
      <c r="B112" s="185" t="s">
        <v>4</v>
      </c>
      <c r="C112" s="20"/>
      <c r="D112" s="46"/>
      <c r="E112" s="193"/>
      <c r="F112" s="170">
        <f>SUM(F111)</f>
        <v>100000</v>
      </c>
      <c r="G112" s="170">
        <f t="shared" ref="G112:K112" si="35">SUM(G111)</f>
        <v>5548</v>
      </c>
      <c r="H112" s="170">
        <f t="shared" si="35"/>
        <v>2778</v>
      </c>
      <c r="I112" s="170">
        <f t="shared" si="35"/>
        <v>59</v>
      </c>
      <c r="J112" s="170">
        <f t="shared" si="35"/>
        <v>2837</v>
      </c>
      <c r="K112" s="170">
        <f t="shared" si="35"/>
        <v>2770</v>
      </c>
    </row>
    <row r="113" spans="1:11" ht="16.5">
      <c r="A113" s="34"/>
      <c r="B113" s="242"/>
      <c r="C113" s="30"/>
      <c r="D113" s="48"/>
      <c r="E113" s="191"/>
      <c r="F113" s="86"/>
      <c r="G113" s="86"/>
      <c r="H113" s="86"/>
      <c r="I113" s="86"/>
      <c r="J113" s="86"/>
      <c r="K113" s="86"/>
    </row>
    <row r="114" spans="1:11" ht="45">
      <c r="A114" s="163" t="s">
        <v>446</v>
      </c>
      <c r="B114" s="157" t="s">
        <v>1</v>
      </c>
      <c r="C114" s="157" t="s">
        <v>21</v>
      </c>
      <c r="D114" s="157" t="s">
        <v>22</v>
      </c>
      <c r="E114" s="157" t="s">
        <v>23</v>
      </c>
      <c r="F114" s="207" t="s">
        <v>24</v>
      </c>
      <c r="G114" s="219" t="s">
        <v>25</v>
      </c>
      <c r="H114" s="219" t="s">
        <v>26</v>
      </c>
      <c r="I114" s="219" t="s">
        <v>27</v>
      </c>
      <c r="J114" s="206" t="s">
        <v>57</v>
      </c>
      <c r="K114" s="219" t="s">
        <v>242</v>
      </c>
    </row>
    <row r="115" spans="1:11" ht="16.5">
      <c r="A115" s="14"/>
      <c r="B115" s="185" t="s">
        <v>109</v>
      </c>
      <c r="C115" s="20"/>
      <c r="D115" s="46"/>
      <c r="E115" s="193"/>
      <c r="F115" s="170"/>
      <c r="G115" s="161"/>
      <c r="H115" s="72"/>
      <c r="I115" s="69"/>
      <c r="J115" s="72"/>
      <c r="K115" s="55"/>
    </row>
    <row r="116" spans="1:11" ht="15.75">
      <c r="A116" s="14">
        <v>1</v>
      </c>
      <c r="B116" s="121" t="s">
        <v>169</v>
      </c>
      <c r="C116" s="16" t="s">
        <v>424</v>
      </c>
      <c r="D116" s="52">
        <v>150</v>
      </c>
      <c r="E116" s="189" t="s">
        <v>78</v>
      </c>
      <c r="F116" s="85">
        <v>150000</v>
      </c>
      <c r="G116" s="77">
        <v>96000</v>
      </c>
      <c r="H116" s="71">
        <v>3000</v>
      </c>
      <c r="I116" s="69">
        <f>ROUND(G116*13%*30/365,0)</f>
        <v>1026</v>
      </c>
      <c r="J116" s="69">
        <f t="shared" ref="J116:J126" si="36">SUM(H116:I116)</f>
        <v>4026</v>
      </c>
      <c r="K116" s="106">
        <f t="shared" ref="K116:K125" si="37">G116-H116</f>
        <v>93000</v>
      </c>
    </row>
    <row r="117" spans="1:11" ht="15.75">
      <c r="A117" s="14">
        <v>2</v>
      </c>
      <c r="B117" s="121" t="s">
        <v>169</v>
      </c>
      <c r="C117" s="16" t="s">
        <v>474</v>
      </c>
      <c r="D117" s="52">
        <v>152</v>
      </c>
      <c r="E117" s="189" t="s">
        <v>78</v>
      </c>
      <c r="F117" s="85">
        <v>50000</v>
      </c>
      <c r="G117" s="77">
        <v>32000</v>
      </c>
      <c r="H117" s="71">
        <v>1000</v>
      </c>
      <c r="I117" s="69">
        <f t="shared" ref="I117:I125" si="38">ROUND(G117*13%*30/365,0)</f>
        <v>342</v>
      </c>
      <c r="J117" s="69">
        <f t="shared" si="36"/>
        <v>1342</v>
      </c>
      <c r="K117" s="106">
        <f t="shared" si="37"/>
        <v>31000</v>
      </c>
    </row>
    <row r="118" spans="1:11" ht="15.75">
      <c r="A118" s="14">
        <v>3</v>
      </c>
      <c r="B118" s="121" t="s">
        <v>169</v>
      </c>
      <c r="C118" s="16" t="s">
        <v>475</v>
      </c>
      <c r="D118" s="52">
        <v>180</v>
      </c>
      <c r="E118" s="189" t="s">
        <v>78</v>
      </c>
      <c r="F118" s="85">
        <v>100000</v>
      </c>
      <c r="G118" s="77">
        <v>41662</v>
      </c>
      <c r="H118" s="71">
        <v>4167</v>
      </c>
      <c r="I118" s="69">
        <f t="shared" si="38"/>
        <v>445</v>
      </c>
      <c r="J118" s="69">
        <f t="shared" si="36"/>
        <v>4612</v>
      </c>
      <c r="K118" s="106">
        <f t="shared" si="37"/>
        <v>37495</v>
      </c>
    </row>
    <row r="119" spans="1:11" ht="15.75">
      <c r="A119" s="14">
        <v>4</v>
      </c>
      <c r="B119" s="121" t="s">
        <v>109</v>
      </c>
      <c r="C119" s="16" t="s">
        <v>476</v>
      </c>
      <c r="D119" s="52">
        <v>144</v>
      </c>
      <c r="E119" s="189" t="s">
        <v>78</v>
      </c>
      <c r="F119" s="85">
        <v>180000</v>
      </c>
      <c r="G119" s="77">
        <v>104000</v>
      </c>
      <c r="H119" s="71">
        <v>4000</v>
      </c>
      <c r="I119" s="69">
        <f t="shared" si="38"/>
        <v>1111</v>
      </c>
      <c r="J119" s="69">
        <f t="shared" si="36"/>
        <v>5111</v>
      </c>
      <c r="K119" s="106">
        <f t="shared" si="37"/>
        <v>100000</v>
      </c>
    </row>
    <row r="120" spans="1:11" ht="15.75">
      <c r="A120" s="14">
        <v>5</v>
      </c>
      <c r="B120" s="121" t="s">
        <v>273</v>
      </c>
      <c r="C120" s="16" t="s">
        <v>495</v>
      </c>
      <c r="D120" s="52">
        <v>21.1</v>
      </c>
      <c r="E120" s="189" t="s">
        <v>78</v>
      </c>
      <c r="F120" s="85">
        <v>150000</v>
      </c>
      <c r="G120" s="77">
        <v>135000</v>
      </c>
      <c r="H120" s="71">
        <v>3000</v>
      </c>
      <c r="I120" s="69">
        <f t="shared" si="38"/>
        <v>1442</v>
      </c>
      <c r="J120" s="69">
        <f t="shared" si="36"/>
        <v>4442</v>
      </c>
      <c r="K120" s="106">
        <f t="shared" si="37"/>
        <v>132000</v>
      </c>
    </row>
    <row r="121" spans="1:11" ht="15.75">
      <c r="A121" s="14">
        <v>6</v>
      </c>
      <c r="B121" s="121" t="s">
        <v>273</v>
      </c>
      <c r="C121" s="16" t="s">
        <v>506</v>
      </c>
      <c r="D121" s="52">
        <v>39.1</v>
      </c>
      <c r="E121" s="189" t="s">
        <v>78</v>
      </c>
      <c r="F121" s="85">
        <v>150000</v>
      </c>
      <c r="G121" s="77">
        <v>141000</v>
      </c>
      <c r="H121" s="71">
        <v>3000</v>
      </c>
      <c r="I121" s="69">
        <f t="shared" si="38"/>
        <v>1507</v>
      </c>
      <c r="J121" s="69">
        <f t="shared" si="36"/>
        <v>4507</v>
      </c>
      <c r="K121" s="106">
        <f t="shared" si="37"/>
        <v>138000</v>
      </c>
    </row>
    <row r="122" spans="1:11" ht="15.75">
      <c r="A122" s="14">
        <v>7</v>
      </c>
      <c r="B122" s="121" t="s">
        <v>233</v>
      </c>
      <c r="C122" s="16" t="s">
        <v>507</v>
      </c>
      <c r="D122" s="52">
        <v>41.1</v>
      </c>
      <c r="E122" s="189" t="s">
        <v>78</v>
      </c>
      <c r="F122" s="85">
        <v>100000</v>
      </c>
      <c r="G122" s="77">
        <v>94000</v>
      </c>
      <c r="H122" s="71">
        <v>2000</v>
      </c>
      <c r="I122" s="69">
        <f t="shared" si="38"/>
        <v>1004</v>
      </c>
      <c r="J122" s="69">
        <f t="shared" si="36"/>
        <v>3004</v>
      </c>
      <c r="K122" s="106">
        <f t="shared" si="37"/>
        <v>92000</v>
      </c>
    </row>
    <row r="123" spans="1:11" ht="15.75">
      <c r="A123" s="14">
        <v>8</v>
      </c>
      <c r="B123" s="121" t="s">
        <v>233</v>
      </c>
      <c r="C123" s="16" t="s">
        <v>513</v>
      </c>
      <c r="D123" s="52">
        <v>49.1</v>
      </c>
      <c r="E123" s="189" t="s">
        <v>78</v>
      </c>
      <c r="F123" s="85">
        <v>195000</v>
      </c>
      <c r="G123" s="77">
        <v>187200</v>
      </c>
      <c r="H123" s="71">
        <v>3900</v>
      </c>
      <c r="I123" s="69">
        <f t="shared" si="38"/>
        <v>2000</v>
      </c>
      <c r="J123" s="69">
        <f t="shared" si="36"/>
        <v>5900</v>
      </c>
      <c r="K123" s="106">
        <f t="shared" si="37"/>
        <v>183300</v>
      </c>
    </row>
    <row r="124" spans="1:11" ht="15.75">
      <c r="A124" s="14">
        <v>9</v>
      </c>
      <c r="B124" s="121" t="s">
        <v>110</v>
      </c>
      <c r="C124" s="16" t="s">
        <v>114</v>
      </c>
      <c r="D124" s="52">
        <v>51.1</v>
      </c>
      <c r="E124" s="189" t="s">
        <v>78</v>
      </c>
      <c r="F124" s="85">
        <v>170000</v>
      </c>
      <c r="G124" s="77">
        <v>162766</v>
      </c>
      <c r="H124" s="71">
        <v>3617</v>
      </c>
      <c r="I124" s="69">
        <f t="shared" si="38"/>
        <v>1739</v>
      </c>
      <c r="J124" s="69">
        <f t="shared" si="36"/>
        <v>5356</v>
      </c>
      <c r="K124" s="106">
        <f t="shared" si="37"/>
        <v>159149</v>
      </c>
    </row>
    <row r="125" spans="1:11" ht="15.75">
      <c r="A125" s="14">
        <v>10</v>
      </c>
      <c r="B125" s="121" t="s">
        <v>110</v>
      </c>
      <c r="C125" s="16" t="s">
        <v>514</v>
      </c>
      <c r="D125" s="52">
        <v>53.1</v>
      </c>
      <c r="E125" s="189" t="s">
        <v>78</v>
      </c>
      <c r="F125" s="85">
        <v>200000</v>
      </c>
      <c r="G125" s="77">
        <v>192000</v>
      </c>
      <c r="H125" s="71">
        <v>4000</v>
      </c>
      <c r="I125" s="69">
        <f t="shared" si="38"/>
        <v>2052</v>
      </c>
      <c r="J125" s="69">
        <f t="shared" si="36"/>
        <v>6052</v>
      </c>
      <c r="K125" s="106">
        <f t="shared" si="37"/>
        <v>188000</v>
      </c>
    </row>
    <row r="126" spans="1:11" ht="16.5">
      <c r="A126" s="14"/>
      <c r="B126" s="13" t="s">
        <v>4</v>
      </c>
      <c r="C126" s="20"/>
      <c r="D126" s="20"/>
      <c r="E126" s="193"/>
      <c r="F126" s="72">
        <f t="shared" ref="F126:K126" si="39">SUM(F116:F125)</f>
        <v>1445000</v>
      </c>
      <c r="G126" s="72">
        <f t="shared" si="39"/>
        <v>1185628</v>
      </c>
      <c r="H126" s="72">
        <f>SUM(H116:H125)</f>
        <v>31684</v>
      </c>
      <c r="I126" s="72">
        <f>SUM(I116:I125)</f>
        <v>12668</v>
      </c>
      <c r="J126" s="72">
        <f t="shared" si="36"/>
        <v>44352</v>
      </c>
      <c r="K126" s="72">
        <f t="shared" si="39"/>
        <v>1153944</v>
      </c>
    </row>
    <row r="127" spans="1:11" ht="16.5">
      <c r="A127" s="34"/>
      <c r="B127" s="29"/>
      <c r="C127" s="30"/>
      <c r="D127" s="30"/>
      <c r="E127" s="191"/>
      <c r="F127" s="74"/>
      <c r="G127" s="74"/>
      <c r="H127" s="74"/>
      <c r="I127" s="74"/>
      <c r="J127" s="74"/>
      <c r="K127" s="74"/>
    </row>
    <row r="128" spans="1:11" ht="16.5">
      <c r="A128" s="34"/>
      <c r="B128" s="29"/>
      <c r="C128" s="30"/>
      <c r="D128" s="30"/>
      <c r="E128" s="191"/>
      <c r="F128" s="74"/>
      <c r="G128" s="74"/>
      <c r="I128" s="74"/>
      <c r="J128" s="74"/>
      <c r="K128" s="74"/>
    </row>
    <row r="129" spans="1:11" ht="45">
      <c r="A129" s="163" t="s">
        <v>446</v>
      </c>
      <c r="B129" s="157" t="s">
        <v>1</v>
      </c>
      <c r="C129" s="157" t="s">
        <v>21</v>
      </c>
      <c r="D129" s="157" t="s">
        <v>22</v>
      </c>
      <c r="E129" s="157" t="s">
        <v>23</v>
      </c>
      <c r="F129" s="207" t="s">
        <v>24</v>
      </c>
      <c r="G129" s="219" t="s">
        <v>25</v>
      </c>
      <c r="H129" s="219" t="s">
        <v>26</v>
      </c>
      <c r="I129" s="219" t="s">
        <v>27</v>
      </c>
      <c r="J129" s="206" t="s">
        <v>57</v>
      </c>
      <c r="K129" s="219" t="s">
        <v>242</v>
      </c>
    </row>
    <row r="130" spans="1:11" ht="16.5">
      <c r="A130" s="14"/>
      <c r="B130" s="13" t="s">
        <v>125</v>
      </c>
      <c r="C130" s="20"/>
      <c r="D130" s="20"/>
      <c r="E130" s="193"/>
      <c r="F130" s="177"/>
      <c r="G130" s="161"/>
      <c r="I130" s="69"/>
      <c r="J130" s="72"/>
      <c r="K130" s="55"/>
    </row>
    <row r="131" spans="1:11" ht="15.75">
      <c r="A131" s="14">
        <v>1</v>
      </c>
      <c r="B131" s="121" t="s">
        <v>137</v>
      </c>
      <c r="C131" s="189" t="s">
        <v>419</v>
      </c>
      <c r="D131" s="17">
        <v>140</v>
      </c>
      <c r="E131" s="189" t="s">
        <v>78</v>
      </c>
      <c r="F131" s="70">
        <v>200000</v>
      </c>
      <c r="G131" s="70">
        <v>120000</v>
      </c>
      <c r="H131" s="71">
        <v>4000</v>
      </c>
      <c r="I131" s="69">
        <f>ROUND(G131*13%*30/365,0)</f>
        <v>1282</v>
      </c>
      <c r="J131" s="71">
        <f t="shared" ref="J131:J135" si="40">SUM(H131:I131)</f>
        <v>5282</v>
      </c>
      <c r="K131" s="106">
        <f>G131-H131</f>
        <v>116000</v>
      </c>
    </row>
    <row r="132" spans="1:11" ht="16.5">
      <c r="A132" s="14">
        <v>2</v>
      </c>
      <c r="B132" s="121" t="s">
        <v>137</v>
      </c>
      <c r="C132" s="116" t="s">
        <v>207</v>
      </c>
      <c r="D132" s="172">
        <v>35.1</v>
      </c>
      <c r="E132" s="189" t="s">
        <v>78</v>
      </c>
      <c r="F132" s="70">
        <v>100000</v>
      </c>
      <c r="G132" s="70">
        <v>92000</v>
      </c>
      <c r="H132" s="71">
        <v>2000</v>
      </c>
      <c r="I132" s="69">
        <f t="shared" ref="I132:I135" si="41">ROUND(G132*13%*30/365,0)</f>
        <v>983</v>
      </c>
      <c r="J132" s="71">
        <f t="shared" si="40"/>
        <v>2983</v>
      </c>
      <c r="K132" s="106">
        <f t="shared" ref="K132:K135" si="42">G132-H132</f>
        <v>90000</v>
      </c>
    </row>
    <row r="133" spans="1:11" ht="15.75">
      <c r="A133" s="14">
        <v>3</v>
      </c>
      <c r="B133" s="121" t="s">
        <v>126</v>
      </c>
      <c r="C133" s="189" t="s">
        <v>447</v>
      </c>
      <c r="D133" s="52">
        <v>188</v>
      </c>
      <c r="E133" s="189" t="s">
        <v>78</v>
      </c>
      <c r="F133" s="85">
        <v>175000</v>
      </c>
      <c r="G133" s="70">
        <v>129500</v>
      </c>
      <c r="H133" s="71">
        <v>3500</v>
      </c>
      <c r="I133" s="69">
        <f t="shared" si="41"/>
        <v>1384</v>
      </c>
      <c r="J133" s="71">
        <f t="shared" si="40"/>
        <v>4884</v>
      </c>
      <c r="K133" s="106">
        <f t="shared" si="42"/>
        <v>126000</v>
      </c>
    </row>
    <row r="134" spans="1:11" ht="15.75">
      <c r="A134" s="14">
        <v>4</v>
      </c>
      <c r="B134" s="121" t="s">
        <v>126</v>
      </c>
      <c r="C134" s="16" t="s">
        <v>448</v>
      </c>
      <c r="D134" s="52">
        <v>190</v>
      </c>
      <c r="E134" s="189" t="s">
        <v>78</v>
      </c>
      <c r="F134" s="85">
        <v>230000</v>
      </c>
      <c r="G134" s="70">
        <v>170200</v>
      </c>
      <c r="H134" s="71">
        <v>4600</v>
      </c>
      <c r="I134" s="69">
        <f t="shared" si="41"/>
        <v>1819</v>
      </c>
      <c r="J134" s="71">
        <f t="shared" si="40"/>
        <v>6419</v>
      </c>
      <c r="K134" s="106">
        <f t="shared" si="42"/>
        <v>165600</v>
      </c>
    </row>
    <row r="135" spans="1:11" ht="15.75">
      <c r="A135" s="14">
        <v>5</v>
      </c>
      <c r="B135" s="121" t="s">
        <v>505</v>
      </c>
      <c r="C135" s="16" t="s">
        <v>245</v>
      </c>
      <c r="D135" s="52">
        <v>37.1</v>
      </c>
      <c r="E135" s="189" t="s">
        <v>78</v>
      </c>
      <c r="F135" s="85">
        <v>200000</v>
      </c>
      <c r="G135" s="70">
        <v>188000</v>
      </c>
      <c r="H135" s="71">
        <v>4000</v>
      </c>
      <c r="I135" s="69">
        <f t="shared" si="41"/>
        <v>2009</v>
      </c>
      <c r="J135" s="71">
        <f t="shared" si="40"/>
        <v>6009</v>
      </c>
      <c r="K135" s="106">
        <f t="shared" si="42"/>
        <v>184000</v>
      </c>
    </row>
    <row r="136" spans="1:11" ht="16.5">
      <c r="A136" s="14"/>
      <c r="B136" s="185" t="s">
        <v>4</v>
      </c>
      <c r="C136" s="20"/>
      <c r="D136" s="20"/>
      <c r="E136" s="193"/>
      <c r="F136" s="88">
        <f>SUM(F131:F135)</f>
        <v>905000</v>
      </c>
      <c r="G136" s="88">
        <f t="shared" ref="G136:K136" si="43">SUM(G131:G135)</f>
        <v>699700</v>
      </c>
      <c r="H136" s="88">
        <f>SUM(H131:H135)</f>
        <v>18100</v>
      </c>
      <c r="I136" s="88">
        <f>SUM(I131:I135)</f>
        <v>7477</v>
      </c>
      <c r="J136" s="88">
        <f>SUM(H136:I136)</f>
        <v>25577</v>
      </c>
      <c r="K136" s="88">
        <f t="shared" si="43"/>
        <v>681600</v>
      </c>
    </row>
    <row r="137" spans="1:11" ht="16.5">
      <c r="A137" s="34"/>
      <c r="B137" s="242"/>
      <c r="C137" s="30"/>
      <c r="D137" s="30"/>
      <c r="E137" s="191"/>
      <c r="F137" s="243"/>
      <c r="G137" s="243"/>
      <c r="H137" s="243"/>
      <c r="I137" s="243"/>
      <c r="J137" s="243"/>
      <c r="K137" s="243"/>
    </row>
    <row r="138" spans="1:11" ht="16.5">
      <c r="A138" s="34"/>
      <c r="B138" s="242"/>
      <c r="C138" s="30"/>
      <c r="D138" s="30"/>
      <c r="E138" s="191"/>
      <c r="F138" s="243"/>
      <c r="G138" s="243"/>
      <c r="I138" s="243"/>
      <c r="J138" s="243"/>
      <c r="K138" s="243"/>
    </row>
    <row r="139" spans="1:11" ht="45">
      <c r="A139" s="163" t="s">
        <v>446</v>
      </c>
      <c r="B139" s="157" t="s">
        <v>1</v>
      </c>
      <c r="C139" s="157" t="s">
        <v>21</v>
      </c>
      <c r="D139" s="157" t="s">
        <v>22</v>
      </c>
      <c r="E139" s="157" t="s">
        <v>23</v>
      </c>
      <c r="F139" s="207" t="s">
        <v>24</v>
      </c>
      <c r="G139" s="219" t="s">
        <v>25</v>
      </c>
      <c r="H139" s="219" t="s">
        <v>26</v>
      </c>
      <c r="I139" s="219" t="s">
        <v>27</v>
      </c>
      <c r="J139" s="206" t="s">
        <v>57</v>
      </c>
      <c r="K139" s="219" t="s">
        <v>242</v>
      </c>
    </row>
    <row r="140" spans="1:11" ht="16.5">
      <c r="A140" s="14"/>
      <c r="B140" s="185" t="s">
        <v>148</v>
      </c>
      <c r="C140" s="20"/>
      <c r="D140" s="46"/>
      <c r="E140" s="193"/>
      <c r="F140" s="170"/>
      <c r="G140" s="161"/>
      <c r="H140" s="71"/>
      <c r="I140" s="69"/>
      <c r="J140" s="72"/>
      <c r="K140" s="55"/>
    </row>
    <row r="141" spans="1:11" ht="15.75">
      <c r="A141" s="14">
        <v>1</v>
      </c>
      <c r="B141" s="121" t="s">
        <v>148</v>
      </c>
      <c r="C141" s="16" t="s">
        <v>391</v>
      </c>
      <c r="D141" s="52">
        <v>126</v>
      </c>
      <c r="E141" s="189" t="s">
        <v>78</v>
      </c>
      <c r="F141" s="85">
        <v>80000</v>
      </c>
      <c r="G141" s="77">
        <v>46400</v>
      </c>
      <c r="H141" s="71">
        <v>1600</v>
      </c>
      <c r="I141" s="69">
        <f>ROUND(G141*13%*30/365,0)</f>
        <v>496</v>
      </c>
      <c r="J141" s="69">
        <f t="shared" ref="J141:J146" si="44">SUM(H141:I141)</f>
        <v>2096</v>
      </c>
      <c r="K141" s="106">
        <f t="shared" ref="K141:K145" si="45">G141-H141</f>
        <v>44800</v>
      </c>
    </row>
    <row r="142" spans="1:11" ht="15.75">
      <c r="A142" s="14">
        <v>2</v>
      </c>
      <c r="B142" s="121" t="s">
        <v>148</v>
      </c>
      <c r="C142" s="16" t="s">
        <v>478</v>
      </c>
      <c r="D142" s="52">
        <v>134</v>
      </c>
      <c r="E142" s="189" t="s">
        <v>78</v>
      </c>
      <c r="F142" s="85">
        <v>250000</v>
      </c>
      <c r="G142" s="77">
        <v>130960</v>
      </c>
      <c r="H142" s="71">
        <v>5952</v>
      </c>
      <c r="I142" s="69">
        <f t="shared" ref="I142:I145" si="46">ROUND(G142*13%*30/365,0)</f>
        <v>1399</v>
      </c>
      <c r="J142" s="69">
        <f t="shared" si="44"/>
        <v>7351</v>
      </c>
      <c r="K142" s="106">
        <f t="shared" si="45"/>
        <v>125008</v>
      </c>
    </row>
    <row r="143" spans="1:11" ht="15.75">
      <c r="A143" s="14">
        <v>3</v>
      </c>
      <c r="B143" s="121" t="s">
        <v>148</v>
      </c>
      <c r="C143" s="16" t="s">
        <v>477</v>
      </c>
      <c r="D143" s="52">
        <v>136</v>
      </c>
      <c r="E143" s="189" t="s">
        <v>78</v>
      </c>
      <c r="F143" s="85">
        <v>100000</v>
      </c>
      <c r="G143" s="77">
        <v>52380</v>
      </c>
      <c r="H143" s="71">
        <v>2381</v>
      </c>
      <c r="I143" s="69">
        <f t="shared" si="46"/>
        <v>560</v>
      </c>
      <c r="J143" s="69">
        <f t="shared" si="44"/>
        <v>2941</v>
      </c>
      <c r="K143" s="106">
        <f t="shared" si="45"/>
        <v>49999</v>
      </c>
    </row>
    <row r="144" spans="1:11" ht="15.75">
      <c r="A144" s="14">
        <v>4</v>
      </c>
      <c r="B144" s="121" t="s">
        <v>215</v>
      </c>
      <c r="C144" s="16" t="s">
        <v>508</v>
      </c>
      <c r="D144" s="52">
        <v>43.1</v>
      </c>
      <c r="E144" s="189" t="s">
        <v>78</v>
      </c>
      <c r="F144" s="85">
        <v>210000</v>
      </c>
      <c r="G144" s="77">
        <v>197400</v>
      </c>
      <c r="H144" s="71">
        <v>4200</v>
      </c>
      <c r="I144" s="69">
        <f t="shared" si="46"/>
        <v>2109</v>
      </c>
      <c r="J144" s="69">
        <f t="shared" si="44"/>
        <v>6309</v>
      </c>
      <c r="K144" s="106">
        <f t="shared" si="45"/>
        <v>193200</v>
      </c>
    </row>
    <row r="145" spans="1:11" ht="15.75">
      <c r="A145" s="14">
        <v>5</v>
      </c>
      <c r="B145" s="121" t="s">
        <v>509</v>
      </c>
      <c r="C145" s="16" t="s">
        <v>510</v>
      </c>
      <c r="D145" s="52">
        <v>45.1</v>
      </c>
      <c r="E145" s="189" t="s">
        <v>78</v>
      </c>
      <c r="F145" s="85">
        <v>275000</v>
      </c>
      <c r="G145" s="77">
        <v>258500</v>
      </c>
      <c r="H145" s="71">
        <v>5500</v>
      </c>
      <c r="I145" s="69">
        <f t="shared" si="46"/>
        <v>2762</v>
      </c>
      <c r="J145" s="69">
        <f t="shared" si="44"/>
        <v>8262</v>
      </c>
      <c r="K145" s="106">
        <f t="shared" si="45"/>
        <v>253000</v>
      </c>
    </row>
    <row r="146" spans="1:11" ht="16.5">
      <c r="A146" s="14"/>
      <c r="B146" s="185" t="s">
        <v>4</v>
      </c>
      <c r="C146" s="20"/>
      <c r="D146" s="46"/>
      <c r="E146" s="193"/>
      <c r="F146" s="72">
        <f>SUM(F141:F145)</f>
        <v>915000</v>
      </c>
      <c r="G146" s="72">
        <f t="shared" ref="G146:K146" si="47">SUM(G141:G145)</f>
        <v>685640</v>
      </c>
      <c r="H146" s="72">
        <f>SUM(H141:H145)</f>
        <v>19633</v>
      </c>
      <c r="I146" s="72">
        <f>SUM(I141:I145)</f>
        <v>7326</v>
      </c>
      <c r="J146" s="72">
        <f t="shared" si="44"/>
        <v>26959</v>
      </c>
      <c r="K146" s="72">
        <f t="shared" si="47"/>
        <v>666007</v>
      </c>
    </row>
    <row r="147" spans="1:11" ht="16.5">
      <c r="A147" s="34"/>
      <c r="B147" s="242"/>
      <c r="C147" s="30"/>
      <c r="D147" s="48"/>
      <c r="E147" s="191"/>
      <c r="F147" s="74"/>
      <c r="G147" s="74"/>
      <c r="I147" s="74"/>
      <c r="J147" s="74"/>
      <c r="K147" s="74"/>
    </row>
    <row r="148" spans="1:11" ht="45">
      <c r="A148" s="163" t="s">
        <v>446</v>
      </c>
      <c r="B148" s="157" t="s">
        <v>1</v>
      </c>
      <c r="C148" s="157" t="s">
        <v>21</v>
      </c>
      <c r="D148" s="157" t="s">
        <v>22</v>
      </c>
      <c r="E148" s="157" t="s">
        <v>23</v>
      </c>
      <c r="F148" s="207" t="s">
        <v>24</v>
      </c>
      <c r="G148" s="219" t="s">
        <v>25</v>
      </c>
      <c r="H148" s="219" t="s">
        <v>26</v>
      </c>
      <c r="I148" s="219" t="s">
        <v>27</v>
      </c>
      <c r="J148" s="206" t="s">
        <v>57</v>
      </c>
      <c r="K148" s="219" t="s">
        <v>242</v>
      </c>
    </row>
    <row r="149" spans="1:11" ht="16.5">
      <c r="A149" s="14"/>
      <c r="B149" s="185" t="s">
        <v>162</v>
      </c>
      <c r="C149" s="16"/>
      <c r="D149" s="22"/>
      <c r="E149" s="194"/>
      <c r="F149" s="85"/>
      <c r="G149" s="77"/>
      <c r="I149" s="69"/>
      <c r="J149" s="69"/>
      <c r="K149" s="106"/>
    </row>
    <row r="150" spans="1:11" ht="16.5">
      <c r="A150" s="14">
        <v>1</v>
      </c>
      <c r="B150" s="121" t="s">
        <v>163</v>
      </c>
      <c r="C150" s="16" t="s">
        <v>479</v>
      </c>
      <c r="D150" s="22">
        <v>162</v>
      </c>
      <c r="E150" s="194" t="s">
        <v>78</v>
      </c>
      <c r="F150" s="85">
        <v>200000</v>
      </c>
      <c r="G150" s="77">
        <v>132000</v>
      </c>
      <c r="H150" s="71">
        <v>4000</v>
      </c>
      <c r="I150" s="69">
        <f>ROUND(G150*13%*30/365,0)</f>
        <v>1410</v>
      </c>
      <c r="J150" s="69">
        <f t="shared" ref="J150" si="48">SUM(H150:I150)</f>
        <v>5410</v>
      </c>
      <c r="K150" s="106">
        <f>G150-H151</f>
        <v>128000</v>
      </c>
    </row>
    <row r="151" spans="1:11" ht="16.5">
      <c r="A151" s="14"/>
      <c r="B151" s="186" t="s">
        <v>4</v>
      </c>
      <c r="C151" s="20"/>
      <c r="D151" s="20"/>
      <c r="E151" s="193"/>
      <c r="F151" s="97">
        <f t="shared" ref="F151:K151" si="49">SUM(F150:F150)</f>
        <v>200000</v>
      </c>
      <c r="G151" s="97">
        <f t="shared" si="49"/>
        <v>132000</v>
      </c>
      <c r="H151" s="97">
        <f t="shared" ref="H151" si="50">SUM(H150:H150)</f>
        <v>4000</v>
      </c>
      <c r="I151" s="97">
        <f t="shared" si="49"/>
        <v>1410</v>
      </c>
      <c r="J151" s="97">
        <f t="shared" si="49"/>
        <v>5410</v>
      </c>
      <c r="K151" s="97">
        <f t="shared" si="49"/>
        <v>128000</v>
      </c>
    </row>
    <row r="152" spans="1:11" ht="16.5">
      <c r="A152" s="34"/>
      <c r="B152" s="228"/>
      <c r="C152" s="30"/>
      <c r="D152" s="30"/>
      <c r="E152" s="191"/>
      <c r="F152" s="91"/>
      <c r="G152" s="91"/>
      <c r="H152" s="219" t="s">
        <v>26</v>
      </c>
      <c r="I152" s="91"/>
      <c r="J152" s="91"/>
      <c r="K152" s="91"/>
    </row>
    <row r="153" spans="1:11" ht="45">
      <c r="A153" s="163" t="s">
        <v>446</v>
      </c>
      <c r="B153" s="157" t="s">
        <v>1</v>
      </c>
      <c r="C153" s="157" t="s">
        <v>21</v>
      </c>
      <c r="D153" s="157" t="s">
        <v>22</v>
      </c>
      <c r="E153" s="157" t="s">
        <v>23</v>
      </c>
      <c r="F153" s="207" t="s">
        <v>24</v>
      </c>
      <c r="G153" s="219" t="s">
        <v>25</v>
      </c>
      <c r="H153" s="72"/>
      <c r="I153" s="219" t="s">
        <v>27</v>
      </c>
      <c r="J153" s="206" t="s">
        <v>57</v>
      </c>
      <c r="K153" s="219" t="s">
        <v>242</v>
      </c>
    </row>
    <row r="154" spans="1:11" ht="16.5">
      <c r="A154" s="14"/>
      <c r="B154" s="186" t="s">
        <v>282</v>
      </c>
      <c r="C154" s="20"/>
      <c r="D154" s="20"/>
      <c r="E154" s="193"/>
      <c r="F154" s="177"/>
      <c r="G154" s="161"/>
      <c r="H154" s="71"/>
      <c r="I154" s="69"/>
      <c r="J154" s="72"/>
      <c r="K154" s="55"/>
    </row>
    <row r="155" spans="1:11" ht="16.5">
      <c r="A155" s="14">
        <v>1</v>
      </c>
      <c r="B155" s="121" t="s">
        <v>84</v>
      </c>
      <c r="C155" s="16" t="s">
        <v>283</v>
      </c>
      <c r="D155" s="22">
        <v>77</v>
      </c>
      <c r="E155" s="194" t="s">
        <v>78</v>
      </c>
      <c r="F155" s="85">
        <v>150000</v>
      </c>
      <c r="G155" s="77">
        <v>41658</v>
      </c>
      <c r="H155" s="71">
        <f>ROUND(F155/36,0)</f>
        <v>4167</v>
      </c>
      <c r="I155" s="69">
        <f>ROUND(G155*13%*30/365,0)</f>
        <v>445</v>
      </c>
      <c r="J155" s="69">
        <f t="shared" ref="J155:J161" si="51">SUM(H155:I155)</f>
        <v>4612</v>
      </c>
      <c r="K155" s="106">
        <f t="shared" ref="K155:K160" si="52">G155-H155</f>
        <v>37491</v>
      </c>
    </row>
    <row r="156" spans="1:11" ht="16.5">
      <c r="A156" s="14">
        <v>2</v>
      </c>
      <c r="B156" s="121" t="s">
        <v>84</v>
      </c>
      <c r="C156" s="16" t="s">
        <v>392</v>
      </c>
      <c r="D156" s="52">
        <v>128</v>
      </c>
      <c r="E156" s="194" t="s">
        <v>78</v>
      </c>
      <c r="F156" s="85">
        <v>120000</v>
      </c>
      <c r="G156" s="77">
        <v>69600</v>
      </c>
      <c r="H156" s="71">
        <v>2400</v>
      </c>
      <c r="I156" s="69">
        <f t="shared" ref="I156:I160" si="53">ROUND(G156*13%*30/365,0)</f>
        <v>744</v>
      </c>
      <c r="J156" s="69">
        <f t="shared" si="51"/>
        <v>3144</v>
      </c>
      <c r="K156" s="106">
        <f t="shared" si="52"/>
        <v>67200</v>
      </c>
    </row>
    <row r="157" spans="1:11" ht="16.5">
      <c r="A157" s="14">
        <v>3</v>
      </c>
      <c r="B157" s="121" t="s">
        <v>84</v>
      </c>
      <c r="C157" s="16" t="s">
        <v>323</v>
      </c>
      <c r="D157" s="52">
        <v>27.1</v>
      </c>
      <c r="E157" s="194" t="s">
        <v>78</v>
      </c>
      <c r="F157" s="85">
        <v>120000</v>
      </c>
      <c r="G157" s="77">
        <v>108000</v>
      </c>
      <c r="H157" s="71">
        <v>2400</v>
      </c>
      <c r="I157" s="69">
        <f t="shared" si="53"/>
        <v>1154</v>
      </c>
      <c r="J157" s="69">
        <f t="shared" si="51"/>
        <v>3554</v>
      </c>
      <c r="K157" s="106">
        <f t="shared" si="52"/>
        <v>105600</v>
      </c>
    </row>
    <row r="158" spans="1:11" ht="16.5">
      <c r="A158" s="14">
        <v>4</v>
      </c>
      <c r="B158" s="121" t="s">
        <v>497</v>
      </c>
      <c r="C158" s="16" t="s">
        <v>498</v>
      </c>
      <c r="D158" s="52">
        <v>29.1</v>
      </c>
      <c r="E158" s="194" t="s">
        <v>78</v>
      </c>
      <c r="F158" s="85">
        <v>120000</v>
      </c>
      <c r="G158" s="77">
        <v>108000</v>
      </c>
      <c r="H158" s="71">
        <v>2400</v>
      </c>
      <c r="I158" s="69">
        <f t="shared" si="53"/>
        <v>1154</v>
      </c>
      <c r="J158" s="69">
        <f t="shared" si="51"/>
        <v>3554</v>
      </c>
      <c r="K158" s="106">
        <f t="shared" si="52"/>
        <v>105600</v>
      </c>
    </row>
    <row r="159" spans="1:11" ht="16.5">
      <c r="A159" s="14">
        <v>5</v>
      </c>
      <c r="B159" s="121" t="s">
        <v>497</v>
      </c>
      <c r="C159" s="16" t="s">
        <v>499</v>
      </c>
      <c r="D159" s="52">
        <v>31.1</v>
      </c>
      <c r="E159" s="194" t="s">
        <v>78</v>
      </c>
      <c r="F159" s="85">
        <v>120000</v>
      </c>
      <c r="G159" s="77">
        <v>108000</v>
      </c>
      <c r="H159" s="71">
        <v>2400</v>
      </c>
      <c r="I159" s="69">
        <f t="shared" si="53"/>
        <v>1154</v>
      </c>
      <c r="J159" s="69">
        <f t="shared" si="51"/>
        <v>3554</v>
      </c>
      <c r="K159" s="106">
        <f t="shared" si="52"/>
        <v>105600</v>
      </c>
    </row>
    <row r="160" spans="1:11" ht="16.5">
      <c r="A160" s="14">
        <v>6</v>
      </c>
      <c r="B160" s="121" t="s">
        <v>466</v>
      </c>
      <c r="C160" s="16" t="s">
        <v>467</v>
      </c>
      <c r="D160" s="52">
        <v>15.2</v>
      </c>
      <c r="E160" s="194" t="s">
        <v>78</v>
      </c>
      <c r="F160" s="85">
        <v>235000</v>
      </c>
      <c r="G160" s="77">
        <v>206800</v>
      </c>
      <c r="H160" s="71">
        <v>4700</v>
      </c>
      <c r="I160" s="69">
        <f t="shared" si="53"/>
        <v>2210</v>
      </c>
      <c r="J160" s="69">
        <f t="shared" si="51"/>
        <v>6910</v>
      </c>
      <c r="K160" s="106">
        <f t="shared" si="52"/>
        <v>202100</v>
      </c>
    </row>
    <row r="161" spans="1:11" ht="16.5">
      <c r="A161" s="14"/>
      <c r="B161" s="186" t="s">
        <v>4</v>
      </c>
      <c r="C161" s="16"/>
      <c r="D161" s="52"/>
      <c r="E161" s="194"/>
      <c r="F161" s="97">
        <f>SUM(F155:F160)</f>
        <v>865000</v>
      </c>
      <c r="G161" s="97">
        <f>SUM(G155:G160)</f>
        <v>642058</v>
      </c>
      <c r="H161" s="97">
        <f>SUM(H155:H160)</f>
        <v>18467</v>
      </c>
      <c r="I161" s="97">
        <f>SUM(I155:I160)</f>
        <v>6861</v>
      </c>
      <c r="J161" s="72">
        <f t="shared" si="51"/>
        <v>25328</v>
      </c>
      <c r="K161" s="97">
        <f>SUM(K155:K160)</f>
        <v>623591</v>
      </c>
    </row>
    <row r="162" spans="1:11" ht="16.5">
      <c r="A162" s="34"/>
      <c r="B162" s="228"/>
      <c r="C162" s="111"/>
      <c r="D162" s="244"/>
      <c r="E162" s="195"/>
      <c r="F162" s="91"/>
      <c r="G162" s="91"/>
      <c r="I162" s="91"/>
      <c r="J162" s="74"/>
      <c r="K162" s="91"/>
    </row>
    <row r="163" spans="1:11" ht="45">
      <c r="A163" s="163" t="s">
        <v>446</v>
      </c>
      <c r="B163" s="157" t="s">
        <v>1</v>
      </c>
      <c r="C163" s="157" t="s">
        <v>21</v>
      </c>
      <c r="D163" s="157" t="s">
        <v>22</v>
      </c>
      <c r="E163" s="157" t="s">
        <v>23</v>
      </c>
      <c r="F163" s="207" t="s">
        <v>24</v>
      </c>
      <c r="G163" s="219" t="s">
        <v>25</v>
      </c>
      <c r="H163" s="219" t="s">
        <v>26</v>
      </c>
      <c r="I163" s="219" t="s">
        <v>27</v>
      </c>
      <c r="J163" s="206" t="s">
        <v>57</v>
      </c>
      <c r="K163" s="219" t="s">
        <v>242</v>
      </c>
    </row>
    <row r="164" spans="1:11" ht="16.5">
      <c r="A164" s="14"/>
      <c r="B164" s="185" t="s">
        <v>300</v>
      </c>
      <c r="C164" s="20"/>
      <c r="D164" s="20"/>
      <c r="E164" s="193"/>
      <c r="F164" s="177"/>
      <c r="G164" s="161"/>
      <c r="H164" s="71"/>
      <c r="I164" s="69"/>
      <c r="J164" s="72"/>
      <c r="K164" s="55"/>
    </row>
    <row r="165" spans="1:11" ht="16.5">
      <c r="A165" s="14">
        <v>1</v>
      </c>
      <c r="B165" s="255"/>
      <c r="C165" s="256"/>
      <c r="D165" s="257"/>
      <c r="E165" s="258"/>
      <c r="F165" s="259"/>
      <c r="G165" s="253"/>
      <c r="H165" s="71"/>
      <c r="I165" s="218"/>
      <c r="J165" s="218"/>
      <c r="K165" s="254"/>
    </row>
    <row r="166" spans="1:11" ht="16.5">
      <c r="A166" s="14">
        <v>2</v>
      </c>
      <c r="B166" s="255"/>
      <c r="C166" s="256"/>
      <c r="D166" s="257"/>
      <c r="E166" s="258"/>
      <c r="F166" s="259"/>
      <c r="G166" s="253"/>
      <c r="H166" s="71"/>
      <c r="I166" s="218"/>
      <c r="J166" s="218"/>
      <c r="K166" s="254"/>
    </row>
    <row r="167" spans="1:11" ht="16.5">
      <c r="A167" s="14">
        <v>3</v>
      </c>
      <c r="B167" s="121" t="s">
        <v>456</v>
      </c>
      <c r="C167" s="16" t="s">
        <v>481</v>
      </c>
      <c r="D167" s="52">
        <v>7.1</v>
      </c>
      <c r="E167" s="194" t="s">
        <v>78</v>
      </c>
      <c r="F167" s="85">
        <v>175000</v>
      </c>
      <c r="G167" s="77">
        <v>87495</v>
      </c>
      <c r="H167" s="71">
        <v>7955</v>
      </c>
      <c r="I167" s="69">
        <f>ROUND(G167*13%*30/365,0)</f>
        <v>935</v>
      </c>
      <c r="J167" s="69">
        <f>SUM(H167:I167)</f>
        <v>8890</v>
      </c>
      <c r="K167" s="106">
        <f>G167-H167</f>
        <v>79540</v>
      </c>
    </row>
    <row r="168" spans="1:11" ht="16.5">
      <c r="A168" s="14"/>
      <c r="B168" s="186" t="s">
        <v>4</v>
      </c>
      <c r="C168" s="20"/>
      <c r="D168" s="20"/>
      <c r="E168" s="193"/>
      <c r="F168" s="97">
        <f>SUM(F165:F167)</f>
        <v>175000</v>
      </c>
      <c r="G168" s="97">
        <f t="shared" ref="G168:K168" si="54">SUM(G165:G167)</f>
        <v>87495</v>
      </c>
      <c r="H168" s="97">
        <f>SUM(H165:H167)</f>
        <v>7955</v>
      </c>
      <c r="I168" s="97">
        <f>SUM(I165:I167)</f>
        <v>935</v>
      </c>
      <c r="J168" s="97">
        <f>SUM(H168:I168)</f>
        <v>8890</v>
      </c>
      <c r="K168" s="97">
        <f t="shared" si="54"/>
        <v>79540</v>
      </c>
    </row>
    <row r="169" spans="1:11" ht="16.5">
      <c r="A169" s="34"/>
      <c r="B169" s="242"/>
      <c r="C169" s="30"/>
      <c r="D169" s="30"/>
      <c r="E169" s="191"/>
      <c r="F169" s="91"/>
      <c r="G169" s="91"/>
      <c r="I169" s="91"/>
      <c r="J169" s="91"/>
      <c r="K169" s="91"/>
    </row>
    <row r="170" spans="1:11" ht="45">
      <c r="A170" s="163" t="s">
        <v>446</v>
      </c>
      <c r="B170" s="157" t="s">
        <v>1</v>
      </c>
      <c r="C170" s="157" t="s">
        <v>21</v>
      </c>
      <c r="D170" s="157" t="s">
        <v>22</v>
      </c>
      <c r="E170" s="157" t="s">
        <v>23</v>
      </c>
      <c r="F170" s="207" t="s">
        <v>24</v>
      </c>
      <c r="G170" s="219" t="s">
        <v>25</v>
      </c>
      <c r="H170" s="219" t="s">
        <v>26</v>
      </c>
      <c r="I170" s="219" t="s">
        <v>27</v>
      </c>
      <c r="J170" s="206" t="s">
        <v>57</v>
      </c>
      <c r="K170" s="219" t="s">
        <v>242</v>
      </c>
    </row>
    <row r="171" spans="1:11" ht="16.5">
      <c r="A171" s="14"/>
      <c r="B171" s="185" t="s">
        <v>404</v>
      </c>
      <c r="C171" s="20"/>
      <c r="D171" s="20"/>
      <c r="E171" s="193"/>
      <c r="F171" s="177"/>
      <c r="G171" s="161"/>
      <c r="I171" s="69"/>
      <c r="J171" s="72"/>
      <c r="K171" s="55"/>
    </row>
    <row r="172" spans="1:11" ht="16.5">
      <c r="A172" s="14">
        <v>1</v>
      </c>
      <c r="B172" s="121" t="s">
        <v>408</v>
      </c>
      <c r="C172" s="16" t="s">
        <v>420</v>
      </c>
      <c r="D172" s="22">
        <v>88</v>
      </c>
      <c r="E172" s="194" t="s">
        <v>78</v>
      </c>
      <c r="F172" s="85">
        <v>300000</v>
      </c>
      <c r="G172" s="77">
        <v>47988</v>
      </c>
      <c r="H172" s="71">
        <v>6000</v>
      </c>
      <c r="I172" s="69">
        <v>180</v>
      </c>
      <c r="J172" s="69">
        <f>SUM(H172:I172)</f>
        <v>6180</v>
      </c>
      <c r="K172" s="106">
        <f>G172-H173</f>
        <v>41988</v>
      </c>
    </row>
    <row r="173" spans="1:11" ht="16.5">
      <c r="A173" s="14"/>
      <c r="B173" s="186" t="s">
        <v>4</v>
      </c>
      <c r="C173" s="20"/>
      <c r="D173" s="20"/>
      <c r="E173" s="193"/>
      <c r="F173" s="97">
        <f>SUM(F172)</f>
        <v>300000</v>
      </c>
      <c r="G173" s="97">
        <f t="shared" ref="G173:I173" si="55">SUM(G172)</f>
        <v>47988</v>
      </c>
      <c r="H173" s="97">
        <f t="shared" si="55"/>
        <v>6000</v>
      </c>
      <c r="I173" s="97">
        <f t="shared" si="55"/>
        <v>180</v>
      </c>
      <c r="J173" s="97">
        <f>SUM(H173:I173)</f>
        <v>6180</v>
      </c>
      <c r="K173" s="97">
        <f t="shared" ref="K173" si="56">SUM(K172)</f>
        <v>41988</v>
      </c>
    </row>
    <row r="174" spans="1:11" ht="17.25" thickBot="1">
      <c r="A174" s="34"/>
      <c r="B174" s="242"/>
      <c r="C174" s="30"/>
      <c r="D174" s="30"/>
      <c r="E174" s="191"/>
      <c r="F174" s="91"/>
      <c r="G174" s="91"/>
      <c r="I174" s="74"/>
      <c r="J174" s="74"/>
      <c r="K174" s="245"/>
    </row>
    <row r="175" spans="1:11" ht="16.5" thickBot="1">
      <c r="A175" s="246"/>
      <c r="B175" s="247" t="s">
        <v>20</v>
      </c>
      <c r="C175" s="248"/>
      <c r="D175" s="248"/>
      <c r="E175" s="249"/>
      <c r="F175" s="250">
        <f t="shared" ref="F175:K175" si="57">SUM(F10+F20+F28+F35+F44+F58+F73+F86+F107+F112+F126+F136+F146+F151+F161+F168+F173)</f>
        <v>17449000</v>
      </c>
      <c r="G175" s="250">
        <f t="shared" si="57"/>
        <v>11482439</v>
      </c>
      <c r="H175" s="250">
        <f t="shared" si="57"/>
        <v>372576</v>
      </c>
      <c r="I175" s="250">
        <f t="shared" si="57"/>
        <v>122361</v>
      </c>
      <c r="J175" s="250">
        <f t="shared" si="57"/>
        <v>494937</v>
      </c>
      <c r="K175" s="251">
        <f t="shared" si="57"/>
        <v>11109863</v>
      </c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5" scale="73" orientation="portrait" horizontalDpi="0" verticalDpi="0" r:id="rId1"/>
  <rowBreaks count="2" manualBreakCount="2">
    <brk id="59" max="16383" man="1"/>
    <brk id="127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>
  <dimension ref="A1:K176"/>
  <sheetViews>
    <sheetView view="pageBreakPreview" topLeftCell="A92" zoomScaleSheetLayoutView="100" workbookViewId="0">
      <selection sqref="A1:K186"/>
    </sheetView>
  </sheetViews>
  <sheetFormatPr defaultRowHeight="15"/>
  <cols>
    <col min="1" max="1" width="4.85546875" customWidth="1"/>
    <col min="2" max="2" width="21" customWidth="1"/>
    <col min="3" max="3" width="27.85546875" customWidth="1"/>
    <col min="4" max="4" width="7.5703125" customWidth="1"/>
    <col min="5" max="5" width="10.42578125" customWidth="1"/>
    <col min="6" max="6" width="15" customWidth="1"/>
    <col min="7" max="7" width="14.42578125" customWidth="1"/>
    <col min="8" max="8" width="11.7109375" customWidth="1"/>
    <col min="9" max="9" width="10.85546875" customWidth="1"/>
    <col min="10" max="10" width="11.140625" customWidth="1"/>
    <col min="11" max="11" width="14" customWidth="1"/>
  </cols>
  <sheetData>
    <row r="1" spans="1:11" ht="16.5" customHeight="1">
      <c r="A1" s="901" t="s">
        <v>86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</row>
    <row r="2" spans="1:11" ht="16.5" customHeight="1">
      <c r="A2" s="271"/>
      <c r="B2" s="902" t="s">
        <v>523</v>
      </c>
      <c r="C2" s="902"/>
      <c r="D2" s="902"/>
      <c r="E2" s="902"/>
      <c r="F2" s="902"/>
      <c r="G2" s="902"/>
      <c r="H2" s="902"/>
      <c r="I2" s="902"/>
      <c r="J2" s="902"/>
      <c r="K2" s="272"/>
    </row>
    <row r="3" spans="1:11" ht="43.5" customHeight="1">
      <c r="A3" s="273" t="s">
        <v>446</v>
      </c>
      <c r="B3" s="273" t="s">
        <v>1</v>
      </c>
      <c r="C3" s="273" t="s">
        <v>21</v>
      </c>
      <c r="D3" s="273" t="s">
        <v>22</v>
      </c>
      <c r="E3" s="273" t="s">
        <v>23</v>
      </c>
      <c r="F3" s="274" t="s">
        <v>24</v>
      </c>
      <c r="G3" s="275" t="s">
        <v>25</v>
      </c>
      <c r="H3" s="275" t="s">
        <v>26</v>
      </c>
      <c r="I3" s="275" t="s">
        <v>27</v>
      </c>
      <c r="J3" s="276" t="s">
        <v>57</v>
      </c>
      <c r="K3" s="275" t="s">
        <v>242</v>
      </c>
    </row>
    <row r="4" spans="1:11" ht="16.5" customHeight="1">
      <c r="A4" s="273"/>
      <c r="B4" s="273" t="s">
        <v>270</v>
      </c>
      <c r="C4" s="273"/>
      <c r="D4" s="273"/>
      <c r="E4" s="273"/>
      <c r="F4" s="274"/>
      <c r="G4" s="276"/>
      <c r="H4" s="276"/>
      <c r="I4" s="276"/>
      <c r="J4" s="276"/>
      <c r="K4" s="276"/>
    </row>
    <row r="5" spans="1:11" ht="25.5" customHeight="1">
      <c r="A5" s="273">
        <v>1</v>
      </c>
      <c r="B5" s="14" t="s">
        <v>88</v>
      </c>
      <c r="C5" s="278" t="s">
        <v>426</v>
      </c>
      <c r="D5" s="306">
        <v>154</v>
      </c>
      <c r="E5" s="307" t="s">
        <v>38</v>
      </c>
      <c r="F5" s="308">
        <v>100000</v>
      </c>
      <c r="G5" s="309">
        <v>62000</v>
      </c>
      <c r="H5" s="310">
        <v>2000</v>
      </c>
      <c r="I5" s="311">
        <f>ROUND(G5*13%*31/365,0)</f>
        <v>685</v>
      </c>
      <c r="J5" s="310">
        <f t="shared" ref="J5:J10" si="0">SUM(H5:I5)</f>
        <v>2685</v>
      </c>
      <c r="K5" s="312">
        <f t="shared" ref="K5:K9" si="1">G5-H5</f>
        <v>60000</v>
      </c>
    </row>
    <row r="6" spans="1:11" ht="22.5" customHeight="1">
      <c r="A6" s="273">
        <v>2</v>
      </c>
      <c r="B6" s="14" t="s">
        <v>88</v>
      </c>
      <c r="C6" s="278" t="s">
        <v>502</v>
      </c>
      <c r="D6" s="306">
        <v>200</v>
      </c>
      <c r="E6" s="307" t="s">
        <v>38</v>
      </c>
      <c r="F6" s="308">
        <v>215000</v>
      </c>
      <c r="G6" s="309">
        <v>159100</v>
      </c>
      <c r="H6" s="310">
        <v>4300</v>
      </c>
      <c r="I6" s="311">
        <f>ROUND(G6*13%*31/365,0)</f>
        <v>1757</v>
      </c>
      <c r="J6" s="310">
        <f t="shared" si="0"/>
        <v>6057</v>
      </c>
      <c r="K6" s="312">
        <f t="shared" si="1"/>
        <v>154800</v>
      </c>
    </row>
    <row r="7" spans="1:11" ht="20.25" customHeight="1">
      <c r="A7" s="273">
        <v>3</v>
      </c>
      <c r="B7" s="14" t="s">
        <v>3</v>
      </c>
      <c r="C7" s="279" t="s">
        <v>143</v>
      </c>
      <c r="D7" s="313">
        <v>102</v>
      </c>
      <c r="E7" s="314" t="s">
        <v>38</v>
      </c>
      <c r="F7" s="308">
        <v>190000</v>
      </c>
      <c r="G7" s="309">
        <v>102600</v>
      </c>
      <c r="H7" s="310">
        <v>3800</v>
      </c>
      <c r="I7" s="311">
        <f>ROUND(G7*13%*31/365,0)</f>
        <v>1133</v>
      </c>
      <c r="J7" s="310">
        <f t="shared" si="0"/>
        <v>4933</v>
      </c>
      <c r="K7" s="312">
        <f t="shared" si="1"/>
        <v>98800</v>
      </c>
    </row>
    <row r="8" spans="1:11" ht="22.5" customHeight="1">
      <c r="A8" s="273">
        <v>4</v>
      </c>
      <c r="B8" s="13" t="s">
        <v>353</v>
      </c>
      <c r="C8" s="280" t="s">
        <v>354</v>
      </c>
      <c r="D8" s="315">
        <v>72</v>
      </c>
      <c r="E8" s="316" t="s">
        <v>38</v>
      </c>
      <c r="F8" s="317">
        <v>30000</v>
      </c>
      <c r="G8" s="318">
        <v>6676</v>
      </c>
      <c r="H8" s="319">
        <f t="shared" ref="H8:H9" si="2">ROUND(F8/36,0)</f>
        <v>833</v>
      </c>
      <c r="I8" s="311">
        <f t="shared" ref="I8:I9" si="3">ROUND(G8*13%*31/365,0)</f>
        <v>74</v>
      </c>
      <c r="J8" s="319">
        <f t="shared" si="0"/>
        <v>907</v>
      </c>
      <c r="K8" s="320">
        <f t="shared" si="1"/>
        <v>5843</v>
      </c>
    </row>
    <row r="9" spans="1:11" ht="21" customHeight="1">
      <c r="A9" s="273">
        <v>5</v>
      </c>
      <c r="B9" s="14" t="s">
        <v>353</v>
      </c>
      <c r="C9" s="278" t="s">
        <v>490</v>
      </c>
      <c r="D9" s="306">
        <v>74</v>
      </c>
      <c r="E9" s="307" t="s">
        <v>38</v>
      </c>
      <c r="F9" s="308">
        <v>50000</v>
      </c>
      <c r="G9" s="309">
        <v>12497</v>
      </c>
      <c r="H9" s="310">
        <f t="shared" si="2"/>
        <v>1389</v>
      </c>
      <c r="I9" s="311">
        <f t="shared" si="3"/>
        <v>138</v>
      </c>
      <c r="J9" s="310">
        <f t="shared" si="0"/>
        <v>1527</v>
      </c>
      <c r="K9" s="312">
        <f t="shared" si="1"/>
        <v>11108</v>
      </c>
    </row>
    <row r="10" spans="1:11" ht="21" customHeight="1" thickBot="1">
      <c r="A10" s="281"/>
      <c r="B10" s="222" t="s">
        <v>4</v>
      </c>
      <c r="C10" s="281"/>
      <c r="D10" s="321"/>
      <c r="E10" s="321"/>
      <c r="F10" s="322">
        <f>SUM(F5:F9)</f>
        <v>585000</v>
      </c>
      <c r="G10" s="322">
        <f t="shared" ref="G10" si="4">SUM(G5:G9)</f>
        <v>342873</v>
      </c>
      <c r="H10" s="322">
        <f>SUM(H5:H9)</f>
        <v>12322</v>
      </c>
      <c r="I10" s="322">
        <f>SUM(I5:I9)</f>
        <v>3787</v>
      </c>
      <c r="J10" s="322">
        <f t="shared" si="0"/>
        <v>16109</v>
      </c>
      <c r="K10" s="322">
        <f t="shared" ref="K10" si="5">SUM(K5:K9)</f>
        <v>330551</v>
      </c>
    </row>
    <row r="11" spans="1:11" ht="16.5" customHeight="1">
      <c r="A11" s="282"/>
      <c r="B11" s="29"/>
      <c r="C11" s="282"/>
      <c r="D11" s="323"/>
      <c r="E11" s="323"/>
      <c r="F11" s="324"/>
      <c r="G11" s="324"/>
      <c r="H11" s="324"/>
      <c r="I11" s="324"/>
      <c r="J11" s="324"/>
      <c r="K11" s="324"/>
    </row>
    <row r="12" spans="1:11" ht="16.5" customHeight="1">
      <c r="A12" s="273" t="s">
        <v>446</v>
      </c>
      <c r="B12" s="10" t="s">
        <v>1</v>
      </c>
      <c r="C12" s="273" t="s">
        <v>21</v>
      </c>
      <c r="D12" s="325" t="s">
        <v>22</v>
      </c>
      <c r="E12" s="325" t="s">
        <v>23</v>
      </c>
      <c r="F12" s="326" t="s">
        <v>24</v>
      </c>
      <c r="G12" s="327" t="s">
        <v>25</v>
      </c>
      <c r="H12" s="327" t="s">
        <v>26</v>
      </c>
      <c r="I12" s="327" t="s">
        <v>27</v>
      </c>
      <c r="J12" s="328" t="s">
        <v>57</v>
      </c>
      <c r="K12" s="327" t="s">
        <v>242</v>
      </c>
    </row>
    <row r="13" spans="1:11" ht="24" customHeight="1">
      <c r="A13" s="283"/>
      <c r="B13" s="13" t="s">
        <v>5</v>
      </c>
      <c r="C13" s="284"/>
      <c r="D13" s="329"/>
      <c r="E13" s="329"/>
      <c r="F13" s="330"/>
      <c r="G13" s="330"/>
      <c r="H13" s="331"/>
      <c r="I13" s="332"/>
      <c r="J13" s="332"/>
      <c r="K13" s="333"/>
    </row>
    <row r="14" spans="1:11" ht="26.25" customHeight="1">
      <c r="A14" s="283">
        <v>1</v>
      </c>
      <c r="B14" s="14" t="s">
        <v>179</v>
      </c>
      <c r="C14" s="279" t="s">
        <v>416</v>
      </c>
      <c r="D14" s="313">
        <v>82</v>
      </c>
      <c r="E14" s="314" t="s">
        <v>38</v>
      </c>
      <c r="F14" s="308">
        <v>250000</v>
      </c>
      <c r="G14" s="309">
        <v>114125</v>
      </c>
      <c r="H14" s="310">
        <v>5435</v>
      </c>
      <c r="I14" s="311">
        <f>ROUND(G14*13%*31/365,0)</f>
        <v>1260</v>
      </c>
      <c r="J14" s="310">
        <f t="shared" ref="J14:J20" si="6">SUM(H14:I14)</f>
        <v>6695</v>
      </c>
      <c r="K14" s="334">
        <f t="shared" ref="K14:K27" si="7">G14-H14</f>
        <v>108690</v>
      </c>
    </row>
    <row r="15" spans="1:11" ht="22.5" customHeight="1">
      <c r="A15" s="283">
        <v>2</v>
      </c>
      <c r="B15" s="14" t="s">
        <v>179</v>
      </c>
      <c r="C15" s="279" t="s">
        <v>376</v>
      </c>
      <c r="D15" s="313">
        <v>84</v>
      </c>
      <c r="E15" s="314" t="s">
        <v>38</v>
      </c>
      <c r="F15" s="308">
        <v>250000</v>
      </c>
      <c r="G15" s="309">
        <v>125000</v>
      </c>
      <c r="H15" s="310">
        <v>5000</v>
      </c>
      <c r="I15" s="311">
        <f t="shared" ref="I15:I19" si="8">ROUND(G15*13%*31/365,0)</f>
        <v>1380</v>
      </c>
      <c r="J15" s="310">
        <f t="shared" si="6"/>
        <v>6380</v>
      </c>
      <c r="K15" s="334">
        <f t="shared" si="7"/>
        <v>120000</v>
      </c>
    </row>
    <row r="16" spans="1:11" ht="22.5" customHeight="1">
      <c r="A16" s="283">
        <v>3</v>
      </c>
      <c r="B16" s="14" t="s">
        <v>5</v>
      </c>
      <c r="C16" s="279" t="s">
        <v>375</v>
      </c>
      <c r="D16" s="313">
        <v>86</v>
      </c>
      <c r="E16" s="314" t="s">
        <v>38</v>
      </c>
      <c r="F16" s="308">
        <v>400000</v>
      </c>
      <c r="G16" s="309">
        <v>208000</v>
      </c>
      <c r="H16" s="310">
        <v>8000</v>
      </c>
      <c r="I16" s="311">
        <f t="shared" si="8"/>
        <v>2297</v>
      </c>
      <c r="J16" s="310">
        <f t="shared" si="6"/>
        <v>10297</v>
      </c>
      <c r="K16" s="334">
        <f t="shared" si="7"/>
        <v>200000</v>
      </c>
    </row>
    <row r="17" spans="1:11" ht="22.5" customHeight="1">
      <c r="A17" s="283">
        <v>4</v>
      </c>
      <c r="B17" s="14" t="s">
        <v>386</v>
      </c>
      <c r="C17" s="279" t="s">
        <v>489</v>
      </c>
      <c r="D17" s="313">
        <v>116</v>
      </c>
      <c r="E17" s="314" t="s">
        <v>38</v>
      </c>
      <c r="F17" s="308">
        <v>200000</v>
      </c>
      <c r="G17" s="309">
        <v>108000</v>
      </c>
      <c r="H17" s="310">
        <v>4000</v>
      </c>
      <c r="I17" s="311">
        <f t="shared" si="8"/>
        <v>1192</v>
      </c>
      <c r="J17" s="310">
        <f t="shared" si="6"/>
        <v>5192</v>
      </c>
      <c r="K17" s="334">
        <f>G17-H17</f>
        <v>104000</v>
      </c>
    </row>
    <row r="18" spans="1:11" ht="24.75" customHeight="1">
      <c r="A18" s="283">
        <v>5</v>
      </c>
      <c r="B18" s="14" t="s">
        <v>386</v>
      </c>
      <c r="C18" s="279" t="s">
        <v>455</v>
      </c>
      <c r="D18" s="313">
        <v>184</v>
      </c>
      <c r="E18" s="314" t="s">
        <v>38</v>
      </c>
      <c r="F18" s="308">
        <v>100000</v>
      </c>
      <c r="G18" s="309">
        <v>70000</v>
      </c>
      <c r="H18" s="310">
        <v>2000</v>
      </c>
      <c r="I18" s="311">
        <f t="shared" si="8"/>
        <v>773</v>
      </c>
      <c r="J18" s="310">
        <f t="shared" si="6"/>
        <v>2773</v>
      </c>
      <c r="K18" s="334">
        <f>G18-H18</f>
        <v>68000</v>
      </c>
    </row>
    <row r="19" spans="1:11" ht="24" customHeight="1">
      <c r="A19" s="283">
        <v>6</v>
      </c>
      <c r="B19" s="14" t="s">
        <v>429</v>
      </c>
      <c r="C19" s="279" t="s">
        <v>488</v>
      </c>
      <c r="D19" s="313">
        <v>156</v>
      </c>
      <c r="E19" s="314" t="s">
        <v>38</v>
      </c>
      <c r="F19" s="308">
        <v>150000</v>
      </c>
      <c r="G19" s="309">
        <v>96000</v>
      </c>
      <c r="H19" s="310">
        <v>3000</v>
      </c>
      <c r="I19" s="311">
        <f t="shared" si="8"/>
        <v>1060</v>
      </c>
      <c r="J19" s="310">
        <f t="shared" si="6"/>
        <v>4060</v>
      </c>
      <c r="K19" s="334">
        <f>G19-H19</f>
        <v>93000</v>
      </c>
    </row>
    <row r="20" spans="1:11" ht="21" customHeight="1" thickBot="1">
      <c r="A20" s="286"/>
      <c r="B20" s="222" t="s">
        <v>4</v>
      </c>
      <c r="C20" s="287"/>
      <c r="D20" s="335"/>
      <c r="E20" s="336"/>
      <c r="F20" s="337">
        <f t="shared" ref="F20:K20" si="9">SUM(F14:F19)</f>
        <v>1350000</v>
      </c>
      <c r="G20" s="337">
        <f t="shared" si="9"/>
        <v>721125</v>
      </c>
      <c r="H20" s="337">
        <f>SUM(H14:H19)</f>
        <v>27435</v>
      </c>
      <c r="I20" s="337">
        <f>SUM(I14:I19)</f>
        <v>7962</v>
      </c>
      <c r="J20" s="337">
        <f t="shared" si="6"/>
        <v>35397</v>
      </c>
      <c r="K20" s="337">
        <f t="shared" si="9"/>
        <v>693690</v>
      </c>
    </row>
    <row r="21" spans="1:11" ht="16.5" customHeight="1">
      <c r="A21" s="288"/>
      <c r="B21" s="29"/>
      <c r="C21" s="289"/>
      <c r="D21" s="338"/>
      <c r="E21" s="339"/>
      <c r="F21" s="340"/>
      <c r="G21" s="340"/>
      <c r="H21" s="340"/>
      <c r="I21" s="340"/>
      <c r="J21" s="340"/>
      <c r="K21" s="340"/>
    </row>
    <row r="22" spans="1:11" ht="16.5" customHeight="1">
      <c r="A22" s="273" t="s">
        <v>446</v>
      </c>
      <c r="B22" s="10" t="s">
        <v>1</v>
      </c>
      <c r="C22" s="273" t="s">
        <v>21</v>
      </c>
      <c r="D22" s="325" t="s">
        <v>22</v>
      </c>
      <c r="E22" s="325" t="s">
        <v>23</v>
      </c>
      <c r="F22" s="326" t="s">
        <v>24</v>
      </c>
      <c r="G22" s="327" t="s">
        <v>25</v>
      </c>
      <c r="H22" s="327" t="s">
        <v>26</v>
      </c>
      <c r="I22" s="327" t="s">
        <v>27</v>
      </c>
      <c r="J22" s="328" t="s">
        <v>57</v>
      </c>
      <c r="K22" s="327" t="s">
        <v>242</v>
      </c>
    </row>
    <row r="23" spans="1:11" ht="22.5" customHeight="1">
      <c r="A23" s="283"/>
      <c r="B23" s="13" t="s">
        <v>363</v>
      </c>
      <c r="C23" s="279"/>
      <c r="D23" s="313"/>
      <c r="E23" s="314"/>
      <c r="F23" s="308"/>
      <c r="G23" s="309"/>
      <c r="H23" s="310"/>
      <c r="I23" s="311"/>
      <c r="J23" s="310"/>
      <c r="K23" s="334"/>
    </row>
    <row r="24" spans="1:11" ht="23.25" customHeight="1">
      <c r="A24" s="283">
        <v>1</v>
      </c>
      <c r="B24" s="14" t="s">
        <v>357</v>
      </c>
      <c r="C24" s="279" t="s">
        <v>371</v>
      </c>
      <c r="D24" s="313">
        <v>87</v>
      </c>
      <c r="E24" s="314" t="s">
        <v>38</v>
      </c>
      <c r="F24" s="308">
        <v>275000</v>
      </c>
      <c r="G24" s="309">
        <v>143000</v>
      </c>
      <c r="H24" s="310">
        <v>5500</v>
      </c>
      <c r="I24" s="311">
        <f>ROUND(G24*13%*31/365,0)</f>
        <v>1579</v>
      </c>
      <c r="J24" s="310">
        <f>SUM(H24:I24)</f>
        <v>7079</v>
      </c>
      <c r="K24" s="334">
        <f t="shared" si="7"/>
        <v>137500</v>
      </c>
    </row>
    <row r="25" spans="1:11" ht="21.75" customHeight="1">
      <c r="A25" s="283">
        <v>2</v>
      </c>
      <c r="B25" s="14" t="s">
        <v>357</v>
      </c>
      <c r="C25" s="279" t="s">
        <v>388</v>
      </c>
      <c r="D25" s="313">
        <v>120</v>
      </c>
      <c r="E25" s="314" t="s">
        <v>38</v>
      </c>
      <c r="F25" s="308">
        <v>280000</v>
      </c>
      <c r="G25" s="309">
        <v>151200</v>
      </c>
      <c r="H25" s="310">
        <v>5600</v>
      </c>
      <c r="I25" s="311">
        <f t="shared" ref="I25:I27" si="10">ROUND(G25*13%*31/365,0)</f>
        <v>1669</v>
      </c>
      <c r="J25" s="310">
        <f>SUM(H25:I25)</f>
        <v>7269</v>
      </c>
      <c r="K25" s="334">
        <f t="shared" si="7"/>
        <v>145600</v>
      </c>
    </row>
    <row r="26" spans="1:11" ht="21.75" customHeight="1">
      <c r="A26" s="283">
        <v>3</v>
      </c>
      <c r="B26" s="14" t="s">
        <v>368</v>
      </c>
      <c r="C26" s="279" t="s">
        <v>372</v>
      </c>
      <c r="D26" s="313">
        <v>90</v>
      </c>
      <c r="E26" s="314" t="s">
        <v>38</v>
      </c>
      <c r="F26" s="308">
        <v>340000</v>
      </c>
      <c r="G26" s="309">
        <v>176800</v>
      </c>
      <c r="H26" s="310">
        <v>6800</v>
      </c>
      <c r="I26" s="311">
        <f t="shared" si="10"/>
        <v>1952</v>
      </c>
      <c r="J26" s="310">
        <f>SUM(H26:I26)</f>
        <v>8752</v>
      </c>
      <c r="K26" s="334">
        <f t="shared" si="7"/>
        <v>170000</v>
      </c>
    </row>
    <row r="27" spans="1:11" ht="19.5" customHeight="1">
      <c r="A27" s="283">
        <v>4</v>
      </c>
      <c r="B27" s="14" t="s">
        <v>363</v>
      </c>
      <c r="C27" s="279" t="s">
        <v>374</v>
      </c>
      <c r="D27" s="313">
        <v>80</v>
      </c>
      <c r="E27" s="314" t="s">
        <v>38</v>
      </c>
      <c r="F27" s="308">
        <v>200000</v>
      </c>
      <c r="G27" s="309">
        <v>96000</v>
      </c>
      <c r="H27" s="310">
        <v>4000</v>
      </c>
      <c r="I27" s="311">
        <f t="shared" si="10"/>
        <v>1060</v>
      </c>
      <c r="J27" s="310">
        <f>SUM(H27:I27)</f>
        <v>5060</v>
      </c>
      <c r="K27" s="334">
        <f t="shared" si="7"/>
        <v>92000</v>
      </c>
    </row>
    <row r="28" spans="1:11" ht="21" customHeight="1">
      <c r="A28" s="285"/>
      <c r="B28" s="13" t="s">
        <v>4</v>
      </c>
      <c r="C28" s="285"/>
      <c r="D28" s="333"/>
      <c r="E28" s="333"/>
      <c r="F28" s="317">
        <f>SUM(F24:F27)</f>
        <v>1095000</v>
      </c>
      <c r="G28" s="317">
        <f t="shared" ref="G28:K28" si="11">SUM(G24:G27)</f>
        <v>567000</v>
      </c>
      <c r="H28" s="317">
        <f>SUM(H24:H27)</f>
        <v>21900</v>
      </c>
      <c r="I28" s="317">
        <f>SUM(I24:I27)</f>
        <v>6260</v>
      </c>
      <c r="J28" s="317">
        <f>SUM(H28:I28)</f>
        <v>28160</v>
      </c>
      <c r="K28" s="317">
        <f t="shared" si="11"/>
        <v>545100</v>
      </c>
    </row>
    <row r="29" spans="1:11" ht="16.5" customHeight="1">
      <c r="A29" s="290"/>
      <c r="B29" s="29"/>
      <c r="C29" s="290"/>
      <c r="D29" s="341"/>
      <c r="E29" s="341"/>
      <c r="F29" s="340"/>
      <c r="G29" s="340"/>
      <c r="H29" s="340"/>
      <c r="I29" s="340"/>
      <c r="J29" s="340"/>
      <c r="K29" s="340"/>
    </row>
    <row r="30" spans="1:11" ht="20.25" customHeight="1">
      <c r="A30" s="273" t="s">
        <v>446</v>
      </c>
      <c r="B30" s="10" t="s">
        <v>1</v>
      </c>
      <c r="C30" s="273" t="s">
        <v>21</v>
      </c>
      <c r="D30" s="325" t="s">
        <v>22</v>
      </c>
      <c r="E30" s="325" t="s">
        <v>23</v>
      </c>
      <c r="F30" s="326" t="s">
        <v>24</v>
      </c>
      <c r="G30" s="327" t="s">
        <v>25</v>
      </c>
      <c r="H30" s="327" t="s">
        <v>26</v>
      </c>
      <c r="I30" s="327" t="s">
        <v>27</v>
      </c>
      <c r="J30" s="328" t="s">
        <v>57</v>
      </c>
      <c r="K30" s="327" t="s">
        <v>242</v>
      </c>
    </row>
    <row r="31" spans="1:11" ht="21.75" customHeight="1">
      <c r="A31" s="283"/>
      <c r="B31" s="13" t="s">
        <v>10</v>
      </c>
      <c r="C31" s="284"/>
      <c r="D31" s="329"/>
      <c r="E31" s="329"/>
      <c r="F31" s="342"/>
      <c r="G31" s="318"/>
      <c r="H31" s="332"/>
      <c r="I31" s="311"/>
      <c r="J31" s="332"/>
      <c r="K31" s="333"/>
    </row>
    <row r="32" spans="1:11" ht="20.25" customHeight="1">
      <c r="A32" s="291">
        <v>1</v>
      </c>
      <c r="B32" s="14" t="s">
        <v>522</v>
      </c>
      <c r="C32" s="279" t="s">
        <v>390</v>
      </c>
      <c r="D32" s="313">
        <v>124</v>
      </c>
      <c r="E32" s="314" t="s">
        <v>38</v>
      </c>
      <c r="F32" s="308">
        <v>200000</v>
      </c>
      <c r="G32" s="309">
        <v>112000</v>
      </c>
      <c r="H32" s="310">
        <v>4000</v>
      </c>
      <c r="I32" s="311">
        <f>ROUND(G32*13%*31/365,0)</f>
        <v>1237</v>
      </c>
      <c r="J32" s="311">
        <f>SUM(H32:I32)</f>
        <v>5237</v>
      </c>
      <c r="K32" s="334">
        <f>G32-H32</f>
        <v>108000</v>
      </c>
    </row>
    <row r="33" spans="1:11" ht="20.25" customHeight="1">
      <c r="A33" s="283">
        <v>2</v>
      </c>
      <c r="B33" s="158" t="s">
        <v>91</v>
      </c>
      <c r="C33" s="279" t="s">
        <v>432</v>
      </c>
      <c r="D33" s="343" t="s">
        <v>433</v>
      </c>
      <c r="E33" s="314" t="s">
        <v>38</v>
      </c>
      <c r="F33" s="308">
        <v>150000</v>
      </c>
      <c r="G33" s="309">
        <v>96000</v>
      </c>
      <c r="H33" s="310">
        <v>3000</v>
      </c>
      <c r="I33" s="311">
        <f>ROUND(G33*13%*31/365,0)</f>
        <v>1060</v>
      </c>
      <c r="J33" s="311">
        <f>SUM(H33:I33)</f>
        <v>4060</v>
      </c>
      <c r="K33" s="334">
        <f t="shared" ref="K33:K35" si="12">G33-H33</f>
        <v>93000</v>
      </c>
    </row>
    <row r="34" spans="1:11" ht="0.75" customHeight="1">
      <c r="A34" s="292">
        <v>3</v>
      </c>
      <c r="B34" s="302"/>
      <c r="C34" s="293"/>
      <c r="D34" s="344"/>
      <c r="E34" s="345"/>
      <c r="F34" s="346"/>
      <c r="G34" s="347"/>
      <c r="H34" s="348"/>
      <c r="I34" s="349"/>
      <c r="J34" s="349"/>
      <c r="K34" s="350"/>
    </row>
    <row r="35" spans="1:11" ht="24.75" customHeight="1" thickBot="1">
      <c r="A35" s="286"/>
      <c r="B35" s="222" t="s">
        <v>4</v>
      </c>
      <c r="C35" s="294"/>
      <c r="D35" s="351"/>
      <c r="E35" s="351"/>
      <c r="F35" s="352">
        <f>SUM(F32:F33)</f>
        <v>350000</v>
      </c>
      <c r="G35" s="352">
        <f>SUM(G32:G33)</f>
        <v>208000</v>
      </c>
      <c r="H35" s="352">
        <f>SUM(H32:H33)</f>
        <v>7000</v>
      </c>
      <c r="I35" s="352">
        <f>SUM(I32:I33)</f>
        <v>2297</v>
      </c>
      <c r="J35" s="352">
        <f>SUM(H35:I35)</f>
        <v>9297</v>
      </c>
      <c r="K35" s="353">
        <f t="shared" si="12"/>
        <v>201000</v>
      </c>
    </row>
    <row r="36" spans="1:11" ht="16.5" customHeight="1">
      <c r="A36" s="288"/>
      <c r="B36" s="29"/>
      <c r="C36" s="295"/>
      <c r="D36" s="354"/>
      <c r="E36" s="354"/>
      <c r="F36" s="355"/>
      <c r="G36" s="355"/>
      <c r="H36" s="355"/>
      <c r="I36" s="355"/>
      <c r="J36" s="355"/>
      <c r="K36" s="355"/>
    </row>
    <row r="37" spans="1:11" ht="16.5" customHeight="1">
      <c r="A37" s="273" t="s">
        <v>446</v>
      </c>
      <c r="B37" s="10" t="s">
        <v>1</v>
      </c>
      <c r="C37" s="273" t="s">
        <v>21</v>
      </c>
      <c r="D37" s="325" t="s">
        <v>22</v>
      </c>
      <c r="E37" s="325" t="s">
        <v>23</v>
      </c>
      <c r="F37" s="326" t="s">
        <v>24</v>
      </c>
      <c r="G37" s="327" t="s">
        <v>25</v>
      </c>
      <c r="H37" s="327" t="s">
        <v>26</v>
      </c>
      <c r="I37" s="327" t="s">
        <v>27</v>
      </c>
      <c r="J37" s="328" t="s">
        <v>57</v>
      </c>
      <c r="K37" s="327" t="s">
        <v>242</v>
      </c>
    </row>
    <row r="38" spans="1:11" ht="21.75" customHeight="1">
      <c r="A38" s="283"/>
      <c r="B38" s="13" t="s">
        <v>11</v>
      </c>
      <c r="C38" s="284"/>
      <c r="D38" s="329"/>
      <c r="E38" s="329"/>
      <c r="F38" s="342"/>
      <c r="G38" s="318"/>
      <c r="H38" s="332"/>
      <c r="I38" s="311"/>
      <c r="J38" s="332"/>
      <c r="K38" s="333"/>
    </row>
    <row r="39" spans="1:11" ht="21.75" customHeight="1">
      <c r="A39" s="283">
        <v>1</v>
      </c>
      <c r="B39" s="14" t="s">
        <v>11</v>
      </c>
      <c r="C39" s="279" t="s">
        <v>412</v>
      </c>
      <c r="D39" s="356">
        <v>70</v>
      </c>
      <c r="E39" s="314" t="s">
        <v>38</v>
      </c>
      <c r="F39" s="308">
        <v>300000</v>
      </c>
      <c r="G39" s="309">
        <v>58343</v>
      </c>
      <c r="H39" s="310">
        <f>ROUND(F39/36,0)</f>
        <v>8333</v>
      </c>
      <c r="I39" s="311">
        <f>ROUND(G39*13%*31/365,0)</f>
        <v>644</v>
      </c>
      <c r="J39" s="311">
        <f t="shared" ref="J39:J44" si="13">SUM(H39:I39)</f>
        <v>8977</v>
      </c>
      <c r="K39" s="334">
        <f t="shared" ref="K39:K43" si="14">G39-H39</f>
        <v>50010</v>
      </c>
    </row>
    <row r="40" spans="1:11" ht="21.75" customHeight="1">
      <c r="A40" s="283">
        <v>2</v>
      </c>
      <c r="B40" s="14" t="s">
        <v>11</v>
      </c>
      <c r="C40" s="279" t="s">
        <v>487</v>
      </c>
      <c r="D40" s="356">
        <v>164</v>
      </c>
      <c r="E40" s="314" t="s">
        <v>38</v>
      </c>
      <c r="F40" s="308">
        <v>270000</v>
      </c>
      <c r="G40" s="309">
        <v>178200</v>
      </c>
      <c r="H40" s="310">
        <v>5400</v>
      </c>
      <c r="I40" s="311">
        <f t="shared" ref="I40:I43" si="15">ROUND(G40*13%*31/365,0)</f>
        <v>1968</v>
      </c>
      <c r="J40" s="311">
        <f t="shared" si="13"/>
        <v>7368</v>
      </c>
      <c r="K40" s="334">
        <f t="shared" si="14"/>
        <v>172800</v>
      </c>
    </row>
    <row r="41" spans="1:11" ht="27.75" customHeight="1">
      <c r="A41" s="283">
        <v>3</v>
      </c>
      <c r="B41" s="14" t="s">
        <v>236</v>
      </c>
      <c r="C41" s="279" t="s">
        <v>518</v>
      </c>
      <c r="D41" s="356">
        <v>58</v>
      </c>
      <c r="E41" s="314" t="s">
        <v>38</v>
      </c>
      <c r="F41" s="308">
        <v>200000</v>
      </c>
      <c r="G41" s="309">
        <v>192000</v>
      </c>
      <c r="H41" s="310">
        <v>4000</v>
      </c>
      <c r="I41" s="311">
        <f t="shared" si="15"/>
        <v>2120</v>
      </c>
      <c r="J41" s="311">
        <f t="shared" si="13"/>
        <v>6120</v>
      </c>
      <c r="K41" s="334">
        <f t="shared" si="14"/>
        <v>188000</v>
      </c>
    </row>
    <row r="42" spans="1:11" ht="22.5" customHeight="1">
      <c r="A42" s="283">
        <v>4</v>
      </c>
      <c r="B42" s="14" t="s">
        <v>236</v>
      </c>
      <c r="C42" s="279" t="s">
        <v>519</v>
      </c>
      <c r="D42" s="356">
        <v>60</v>
      </c>
      <c r="E42" s="314" t="s">
        <v>38</v>
      </c>
      <c r="F42" s="308">
        <v>250000</v>
      </c>
      <c r="G42" s="309">
        <v>240000</v>
      </c>
      <c r="H42" s="310">
        <v>5000</v>
      </c>
      <c r="I42" s="311">
        <f t="shared" si="15"/>
        <v>2650</v>
      </c>
      <c r="J42" s="311">
        <f t="shared" si="13"/>
        <v>7650</v>
      </c>
      <c r="K42" s="334">
        <f t="shared" si="14"/>
        <v>235000</v>
      </c>
    </row>
    <row r="43" spans="1:11" ht="21" customHeight="1">
      <c r="A43" s="283">
        <v>5</v>
      </c>
      <c r="B43" s="14" t="s">
        <v>73</v>
      </c>
      <c r="C43" s="279" t="s">
        <v>414</v>
      </c>
      <c r="D43" s="356">
        <v>68</v>
      </c>
      <c r="E43" s="314" t="s">
        <v>38</v>
      </c>
      <c r="F43" s="308">
        <v>100000</v>
      </c>
      <c r="G43" s="309">
        <v>19438</v>
      </c>
      <c r="H43" s="310">
        <v>2778</v>
      </c>
      <c r="I43" s="311">
        <f t="shared" si="15"/>
        <v>215</v>
      </c>
      <c r="J43" s="311">
        <f t="shared" si="13"/>
        <v>2993</v>
      </c>
      <c r="K43" s="334">
        <f t="shared" si="14"/>
        <v>16660</v>
      </c>
    </row>
    <row r="44" spans="1:11" ht="19.5" customHeight="1">
      <c r="A44" s="283"/>
      <c r="B44" s="13" t="s">
        <v>4</v>
      </c>
      <c r="C44" s="284"/>
      <c r="D44" s="329"/>
      <c r="E44" s="329"/>
      <c r="F44" s="357">
        <f t="shared" ref="F44:K44" si="16">SUM(F39:F43)</f>
        <v>1120000</v>
      </c>
      <c r="G44" s="357">
        <f t="shared" si="16"/>
        <v>687981</v>
      </c>
      <c r="H44" s="357">
        <f>SUM(H39:H43)</f>
        <v>25511</v>
      </c>
      <c r="I44" s="357">
        <f>SUM(I39:I43)</f>
        <v>7597</v>
      </c>
      <c r="J44" s="357">
        <f t="shared" si="13"/>
        <v>33108</v>
      </c>
      <c r="K44" s="357">
        <f t="shared" si="16"/>
        <v>662470</v>
      </c>
    </row>
    <row r="45" spans="1:11" ht="16.5" customHeight="1">
      <c r="A45" s="288"/>
      <c r="B45" s="29"/>
      <c r="C45" s="295"/>
      <c r="D45" s="354"/>
      <c r="E45" s="354"/>
      <c r="F45" s="355"/>
      <c r="G45" s="355"/>
      <c r="H45" s="355"/>
      <c r="I45" s="355"/>
      <c r="J45" s="355"/>
      <c r="K45" s="355"/>
    </row>
    <row r="46" spans="1:11" ht="16.5" customHeight="1">
      <c r="A46" s="273" t="s">
        <v>446</v>
      </c>
      <c r="B46" s="10" t="s">
        <v>1</v>
      </c>
      <c r="C46" s="273" t="s">
        <v>21</v>
      </c>
      <c r="D46" s="325" t="s">
        <v>22</v>
      </c>
      <c r="E46" s="325" t="s">
        <v>23</v>
      </c>
      <c r="F46" s="326" t="s">
        <v>24</v>
      </c>
      <c r="G46" s="327" t="s">
        <v>25</v>
      </c>
      <c r="H46" s="327" t="s">
        <v>26</v>
      </c>
      <c r="I46" s="327" t="s">
        <v>27</v>
      </c>
      <c r="J46" s="328" t="s">
        <v>57</v>
      </c>
      <c r="K46" s="327" t="s">
        <v>242</v>
      </c>
    </row>
    <row r="47" spans="1:11" ht="22.5" customHeight="1">
      <c r="A47" s="283"/>
      <c r="B47" s="13" t="s">
        <v>14</v>
      </c>
      <c r="C47" s="284"/>
      <c r="D47" s="329"/>
      <c r="E47" s="329"/>
      <c r="F47" s="342"/>
      <c r="G47" s="318"/>
      <c r="H47" s="332"/>
      <c r="I47" s="311"/>
      <c r="J47" s="332"/>
      <c r="K47" s="333"/>
    </row>
    <row r="48" spans="1:11" ht="24" customHeight="1">
      <c r="A48" s="283">
        <v>1</v>
      </c>
      <c r="B48" s="14" t="s">
        <v>327</v>
      </c>
      <c r="C48" s="279" t="s">
        <v>482</v>
      </c>
      <c r="D48" s="313">
        <v>48</v>
      </c>
      <c r="E48" s="314" t="s">
        <v>38</v>
      </c>
      <c r="F48" s="308">
        <v>120000</v>
      </c>
      <c r="G48" s="309">
        <v>10011</v>
      </c>
      <c r="H48" s="310">
        <f t="shared" ref="H48:H52" si="17">ROUND(F48/36,0)</f>
        <v>3333</v>
      </c>
      <c r="I48" s="311">
        <f>ROUND(G48*13%*31/365,0)</f>
        <v>111</v>
      </c>
      <c r="J48" s="311">
        <f t="shared" ref="J48:J58" si="18">SUM(H48:I48)</f>
        <v>3444</v>
      </c>
      <c r="K48" s="334">
        <f t="shared" ref="K48:K57" si="19">G48-H48</f>
        <v>6678</v>
      </c>
    </row>
    <row r="49" spans="1:11" ht="23.25" customHeight="1">
      <c r="A49" s="283">
        <v>2</v>
      </c>
      <c r="B49" s="14" t="s">
        <v>327</v>
      </c>
      <c r="C49" s="279" t="s">
        <v>520</v>
      </c>
      <c r="D49" s="313">
        <v>62</v>
      </c>
      <c r="E49" s="314" t="s">
        <v>38</v>
      </c>
      <c r="F49" s="308">
        <v>250000</v>
      </c>
      <c r="G49" s="308">
        <v>240000</v>
      </c>
      <c r="H49" s="310">
        <v>5000</v>
      </c>
      <c r="I49" s="311">
        <f t="shared" ref="I49:I57" si="20">ROUND(G49*13%*31/365,0)</f>
        <v>2650</v>
      </c>
      <c r="J49" s="311">
        <f t="shared" si="18"/>
        <v>7650</v>
      </c>
      <c r="K49" s="334">
        <f t="shared" si="19"/>
        <v>235000</v>
      </c>
    </row>
    <row r="50" spans="1:11" ht="23.25" customHeight="1">
      <c r="A50" s="283">
        <v>3</v>
      </c>
      <c r="B50" s="14" t="s">
        <v>97</v>
      </c>
      <c r="C50" s="279" t="s">
        <v>484</v>
      </c>
      <c r="D50" s="313">
        <v>170</v>
      </c>
      <c r="E50" s="314" t="s">
        <v>38</v>
      </c>
      <c r="F50" s="308">
        <v>220000</v>
      </c>
      <c r="G50" s="309">
        <v>154000</v>
      </c>
      <c r="H50" s="310">
        <v>4400</v>
      </c>
      <c r="I50" s="311">
        <f t="shared" si="20"/>
        <v>1700</v>
      </c>
      <c r="J50" s="311">
        <f t="shared" si="18"/>
        <v>6100</v>
      </c>
      <c r="K50" s="334">
        <f t="shared" si="19"/>
        <v>149600</v>
      </c>
    </row>
    <row r="51" spans="1:11" ht="21.75" customHeight="1">
      <c r="A51" s="283">
        <v>4</v>
      </c>
      <c r="B51" s="14" t="s">
        <v>14</v>
      </c>
      <c r="C51" s="279" t="s">
        <v>59</v>
      </c>
      <c r="D51" s="313">
        <v>176</v>
      </c>
      <c r="E51" s="314" t="s">
        <v>38</v>
      </c>
      <c r="F51" s="308">
        <v>100000</v>
      </c>
      <c r="G51" s="309">
        <v>70000</v>
      </c>
      <c r="H51" s="310">
        <v>2000</v>
      </c>
      <c r="I51" s="311">
        <f t="shared" si="20"/>
        <v>773</v>
      </c>
      <c r="J51" s="311">
        <f t="shared" si="18"/>
        <v>2773</v>
      </c>
      <c r="K51" s="334">
        <f t="shared" si="19"/>
        <v>68000</v>
      </c>
    </row>
    <row r="52" spans="1:11" ht="23.25" customHeight="1">
      <c r="A52" s="283">
        <v>5</v>
      </c>
      <c r="B52" s="14" t="s">
        <v>15</v>
      </c>
      <c r="C52" s="279" t="s">
        <v>485</v>
      </c>
      <c r="D52" s="313">
        <v>112</v>
      </c>
      <c r="E52" s="314" t="s">
        <v>38</v>
      </c>
      <c r="F52" s="308">
        <v>200000</v>
      </c>
      <c r="G52" s="309">
        <v>72212</v>
      </c>
      <c r="H52" s="310">
        <f t="shared" si="17"/>
        <v>5556</v>
      </c>
      <c r="I52" s="311">
        <f t="shared" si="20"/>
        <v>797</v>
      </c>
      <c r="J52" s="311">
        <f t="shared" si="18"/>
        <v>6353</v>
      </c>
      <c r="K52" s="334">
        <f t="shared" si="19"/>
        <v>66656</v>
      </c>
    </row>
    <row r="53" spans="1:11" ht="24" customHeight="1">
      <c r="A53" s="283">
        <v>6</v>
      </c>
      <c r="B53" s="14" t="s">
        <v>15</v>
      </c>
      <c r="C53" s="279" t="s">
        <v>385</v>
      </c>
      <c r="D53" s="313">
        <v>114</v>
      </c>
      <c r="E53" s="314" t="s">
        <v>38</v>
      </c>
      <c r="F53" s="308">
        <v>210000</v>
      </c>
      <c r="G53" s="309">
        <v>113400</v>
      </c>
      <c r="H53" s="310">
        <v>4200</v>
      </c>
      <c r="I53" s="311">
        <f t="shared" si="20"/>
        <v>1252</v>
      </c>
      <c r="J53" s="311">
        <f t="shared" si="18"/>
        <v>5452</v>
      </c>
      <c r="K53" s="334">
        <f t="shared" si="19"/>
        <v>109200</v>
      </c>
    </row>
    <row r="54" spans="1:11" ht="23.25" customHeight="1">
      <c r="A54" s="283">
        <v>7</v>
      </c>
      <c r="B54" s="14" t="s">
        <v>15</v>
      </c>
      <c r="C54" s="279" t="s">
        <v>486</v>
      </c>
      <c r="D54" s="313">
        <v>122</v>
      </c>
      <c r="E54" s="314" t="s">
        <v>38</v>
      </c>
      <c r="F54" s="308">
        <v>230000</v>
      </c>
      <c r="G54" s="309">
        <v>124200</v>
      </c>
      <c r="H54" s="310">
        <v>4600</v>
      </c>
      <c r="I54" s="311">
        <f t="shared" si="20"/>
        <v>1371</v>
      </c>
      <c r="J54" s="311">
        <f t="shared" si="18"/>
        <v>5971</v>
      </c>
      <c r="K54" s="334">
        <f t="shared" si="19"/>
        <v>119600</v>
      </c>
    </row>
    <row r="55" spans="1:11" ht="16.5" customHeight="1">
      <c r="A55" s="283">
        <v>8</v>
      </c>
      <c r="B55" s="303"/>
      <c r="C55" s="272"/>
      <c r="D55" s="358"/>
      <c r="E55" s="358"/>
      <c r="F55" s="358"/>
      <c r="G55" s="358"/>
      <c r="H55" s="310"/>
      <c r="I55" s="311">
        <f t="shared" si="20"/>
        <v>0</v>
      </c>
      <c r="J55" s="358"/>
      <c r="K55" s="358"/>
    </row>
    <row r="56" spans="1:11" ht="23.25" customHeight="1">
      <c r="A56" s="283">
        <v>8</v>
      </c>
      <c r="B56" s="14" t="s">
        <v>464</v>
      </c>
      <c r="C56" s="279" t="s">
        <v>131</v>
      </c>
      <c r="D56" s="359">
        <v>9.1999999999999993</v>
      </c>
      <c r="E56" s="314" t="s">
        <v>38</v>
      </c>
      <c r="F56" s="308">
        <v>200000</v>
      </c>
      <c r="G56" s="309">
        <v>172000</v>
      </c>
      <c r="H56" s="310">
        <v>4000</v>
      </c>
      <c r="I56" s="311">
        <f t="shared" si="20"/>
        <v>1899</v>
      </c>
      <c r="J56" s="311">
        <f t="shared" si="18"/>
        <v>5899</v>
      </c>
      <c r="K56" s="334">
        <f t="shared" si="19"/>
        <v>168000</v>
      </c>
    </row>
    <row r="57" spans="1:11" ht="21" customHeight="1">
      <c r="A57" s="283">
        <v>9</v>
      </c>
      <c r="B57" s="14" t="s">
        <v>317</v>
      </c>
      <c r="C57" s="279" t="s">
        <v>318</v>
      </c>
      <c r="D57" s="359">
        <v>25.1</v>
      </c>
      <c r="E57" s="314" t="s">
        <v>38</v>
      </c>
      <c r="F57" s="308">
        <v>225000</v>
      </c>
      <c r="G57" s="309">
        <v>198000</v>
      </c>
      <c r="H57" s="310">
        <v>4500</v>
      </c>
      <c r="I57" s="311">
        <f t="shared" si="20"/>
        <v>2186</v>
      </c>
      <c r="J57" s="311">
        <f t="shared" si="18"/>
        <v>6686</v>
      </c>
      <c r="K57" s="334">
        <f t="shared" si="19"/>
        <v>193500</v>
      </c>
    </row>
    <row r="58" spans="1:11" ht="22.5" customHeight="1">
      <c r="A58" s="277"/>
      <c r="B58" s="13" t="s">
        <v>4</v>
      </c>
      <c r="C58" s="284"/>
      <c r="D58" s="329"/>
      <c r="E58" s="329"/>
      <c r="F58" s="357">
        <f t="shared" ref="F58:K58" si="21">SUM(F48:F57)</f>
        <v>1755000</v>
      </c>
      <c r="G58" s="357">
        <f t="shared" si="21"/>
        <v>1153823</v>
      </c>
      <c r="H58" s="357">
        <f>SUM(H48:H57)</f>
        <v>37589</v>
      </c>
      <c r="I58" s="357">
        <f>SUM(I48:I57)</f>
        <v>12739</v>
      </c>
      <c r="J58" s="357">
        <f t="shared" si="18"/>
        <v>50328</v>
      </c>
      <c r="K58" s="357">
        <f t="shared" si="21"/>
        <v>1116234</v>
      </c>
    </row>
    <row r="59" spans="1:11" ht="16.5" customHeight="1">
      <c r="A59" s="296"/>
      <c r="B59" s="29"/>
      <c r="C59" s="295"/>
      <c r="D59" s="354"/>
      <c r="E59" s="354"/>
      <c r="F59" s="355"/>
      <c r="G59" s="355"/>
      <c r="H59" s="355"/>
      <c r="I59" s="355"/>
      <c r="J59" s="355"/>
      <c r="K59" s="355"/>
    </row>
    <row r="60" spans="1:11" ht="16.5" customHeight="1">
      <c r="A60" s="296"/>
      <c r="B60" s="29"/>
      <c r="C60" s="295"/>
      <c r="D60" s="354"/>
      <c r="E60" s="354"/>
      <c r="F60" s="355"/>
      <c r="G60" s="355"/>
      <c r="H60" s="355"/>
      <c r="I60" s="355"/>
      <c r="J60" s="355"/>
      <c r="K60" s="355"/>
    </row>
    <row r="61" spans="1:11" ht="16.5" customHeight="1">
      <c r="A61" s="273" t="s">
        <v>446</v>
      </c>
      <c r="B61" s="10" t="s">
        <v>1</v>
      </c>
      <c r="C61" s="273" t="s">
        <v>21</v>
      </c>
      <c r="D61" s="325" t="s">
        <v>22</v>
      </c>
      <c r="E61" s="325" t="s">
        <v>23</v>
      </c>
      <c r="F61" s="326" t="s">
        <v>24</v>
      </c>
      <c r="G61" s="327" t="s">
        <v>25</v>
      </c>
      <c r="H61" s="327" t="s">
        <v>26</v>
      </c>
      <c r="I61" s="327" t="s">
        <v>27</v>
      </c>
      <c r="J61" s="328" t="s">
        <v>57</v>
      </c>
      <c r="K61" s="327" t="s">
        <v>242</v>
      </c>
    </row>
    <row r="62" spans="1:11" ht="25.5" customHeight="1">
      <c r="A62" s="277"/>
      <c r="B62" s="13" t="s">
        <v>16</v>
      </c>
      <c r="C62" s="284"/>
      <c r="D62" s="329"/>
      <c r="E62" s="329"/>
      <c r="F62" s="342"/>
      <c r="G62" s="318"/>
      <c r="H62" s="357"/>
      <c r="I62" s="311"/>
      <c r="J62" s="357"/>
      <c r="K62" s="333"/>
    </row>
    <row r="63" spans="1:11" ht="24.75" customHeight="1">
      <c r="A63" s="277">
        <v>1</v>
      </c>
      <c r="B63" s="14" t="s">
        <v>17</v>
      </c>
      <c r="C63" s="279" t="s">
        <v>69</v>
      </c>
      <c r="D63" s="313">
        <v>1.1000000000000001</v>
      </c>
      <c r="E63" s="314" t="s">
        <v>78</v>
      </c>
      <c r="F63" s="308">
        <v>240000</v>
      </c>
      <c r="G63" s="309">
        <v>182400</v>
      </c>
      <c r="H63" s="310">
        <v>4800</v>
      </c>
      <c r="I63" s="311">
        <f>ROUND(G63*13%*31/365,0)</f>
        <v>2014</v>
      </c>
      <c r="J63" s="311">
        <f t="shared" ref="J63:J73" si="22">SUM(H63:I63)</f>
        <v>6814</v>
      </c>
      <c r="K63" s="334">
        <f t="shared" ref="K63:K72" si="23">G63-H63</f>
        <v>177600</v>
      </c>
    </row>
    <row r="64" spans="1:11" ht="24.75" customHeight="1">
      <c r="A64" s="277">
        <v>2</v>
      </c>
      <c r="B64" s="14" t="s">
        <v>17</v>
      </c>
      <c r="C64" s="279" t="s">
        <v>511</v>
      </c>
      <c r="D64" s="359">
        <v>47.1</v>
      </c>
      <c r="E64" s="314" t="s">
        <v>78</v>
      </c>
      <c r="F64" s="308">
        <v>170000</v>
      </c>
      <c r="G64" s="309">
        <v>156400</v>
      </c>
      <c r="H64" s="310">
        <v>3400</v>
      </c>
      <c r="I64" s="311">
        <f t="shared" ref="I64:I72" si="24">ROUND(G64*13%*31/365,0)</f>
        <v>1727</v>
      </c>
      <c r="J64" s="311">
        <f t="shared" si="22"/>
        <v>5127</v>
      </c>
      <c r="K64" s="334">
        <f t="shared" si="23"/>
        <v>153000</v>
      </c>
    </row>
    <row r="65" spans="1:11" ht="24" customHeight="1">
      <c r="A65" s="277">
        <v>2</v>
      </c>
      <c r="B65" s="14" t="s">
        <v>187</v>
      </c>
      <c r="C65" s="279" t="s">
        <v>394</v>
      </c>
      <c r="D65" s="313">
        <v>132</v>
      </c>
      <c r="E65" s="314" t="s">
        <v>38</v>
      </c>
      <c r="F65" s="308">
        <v>150000</v>
      </c>
      <c r="G65" s="309">
        <v>84000</v>
      </c>
      <c r="H65" s="310">
        <v>3000</v>
      </c>
      <c r="I65" s="311">
        <f t="shared" si="24"/>
        <v>927</v>
      </c>
      <c r="J65" s="311">
        <f t="shared" si="22"/>
        <v>3927</v>
      </c>
      <c r="K65" s="334">
        <f t="shared" si="23"/>
        <v>81000</v>
      </c>
    </row>
    <row r="66" spans="1:11" ht="21.75" customHeight="1">
      <c r="A66" s="277">
        <v>3</v>
      </c>
      <c r="B66" s="14" t="s">
        <v>187</v>
      </c>
      <c r="C66" s="279" t="s">
        <v>472</v>
      </c>
      <c r="D66" s="313">
        <v>194</v>
      </c>
      <c r="E66" s="314" t="s">
        <v>38</v>
      </c>
      <c r="F66" s="308">
        <v>190000</v>
      </c>
      <c r="G66" s="309">
        <v>126664</v>
      </c>
      <c r="H66" s="310">
        <v>5278</v>
      </c>
      <c r="I66" s="311">
        <f t="shared" si="24"/>
        <v>1399</v>
      </c>
      <c r="J66" s="311">
        <f t="shared" si="22"/>
        <v>6677</v>
      </c>
      <c r="K66" s="334">
        <f t="shared" si="23"/>
        <v>121386</v>
      </c>
    </row>
    <row r="67" spans="1:11" ht="21" customHeight="1">
      <c r="A67" s="277">
        <v>4</v>
      </c>
      <c r="B67" s="14" t="s">
        <v>62</v>
      </c>
      <c r="C67" s="279" t="s">
        <v>473</v>
      </c>
      <c r="D67" s="313">
        <v>62</v>
      </c>
      <c r="E67" s="314" t="s">
        <v>38</v>
      </c>
      <c r="F67" s="308">
        <v>160000</v>
      </c>
      <c r="G67" s="309">
        <v>22236</v>
      </c>
      <c r="H67" s="310">
        <v>4444</v>
      </c>
      <c r="I67" s="311">
        <f t="shared" si="24"/>
        <v>246</v>
      </c>
      <c r="J67" s="311">
        <f t="shared" si="22"/>
        <v>4690</v>
      </c>
      <c r="K67" s="334">
        <f t="shared" si="23"/>
        <v>17792</v>
      </c>
    </row>
    <row r="68" spans="1:11" ht="23.25" customHeight="1">
      <c r="A68" s="277">
        <v>5</v>
      </c>
      <c r="B68" s="14" t="s">
        <v>62</v>
      </c>
      <c r="C68" s="279" t="s">
        <v>291</v>
      </c>
      <c r="D68" s="313">
        <v>100</v>
      </c>
      <c r="E68" s="314" t="s">
        <v>38</v>
      </c>
      <c r="F68" s="308">
        <v>180000</v>
      </c>
      <c r="G68" s="309">
        <v>97200</v>
      </c>
      <c r="H68" s="310">
        <v>3600</v>
      </c>
      <c r="I68" s="311">
        <f t="shared" si="24"/>
        <v>1073</v>
      </c>
      <c r="J68" s="311">
        <f t="shared" si="22"/>
        <v>4673</v>
      </c>
      <c r="K68" s="334">
        <f t="shared" si="23"/>
        <v>93600</v>
      </c>
    </row>
    <row r="69" spans="1:11" ht="19.5" customHeight="1">
      <c r="A69" s="277">
        <v>6</v>
      </c>
      <c r="B69" s="14" t="s">
        <v>62</v>
      </c>
      <c r="C69" s="279" t="s">
        <v>468</v>
      </c>
      <c r="D69" s="313">
        <v>182</v>
      </c>
      <c r="E69" s="314" t="s">
        <v>38</v>
      </c>
      <c r="F69" s="308">
        <v>239000</v>
      </c>
      <c r="G69" s="309">
        <v>167300</v>
      </c>
      <c r="H69" s="310">
        <v>4780</v>
      </c>
      <c r="I69" s="311">
        <f t="shared" si="24"/>
        <v>1847</v>
      </c>
      <c r="J69" s="311">
        <f t="shared" si="22"/>
        <v>6627</v>
      </c>
      <c r="K69" s="334">
        <f t="shared" si="23"/>
        <v>162520</v>
      </c>
    </row>
    <row r="70" spans="1:11" ht="25.5" customHeight="1">
      <c r="A70" s="277">
        <v>7</v>
      </c>
      <c r="B70" s="14" t="s">
        <v>62</v>
      </c>
      <c r="C70" s="279" t="s">
        <v>471</v>
      </c>
      <c r="D70" s="359">
        <v>11.2</v>
      </c>
      <c r="E70" s="314" t="s">
        <v>38</v>
      </c>
      <c r="F70" s="308">
        <v>210000</v>
      </c>
      <c r="G70" s="309">
        <v>180600</v>
      </c>
      <c r="H70" s="310">
        <v>4200</v>
      </c>
      <c r="I70" s="311">
        <f t="shared" si="24"/>
        <v>1994</v>
      </c>
      <c r="J70" s="311">
        <f t="shared" si="22"/>
        <v>6194</v>
      </c>
      <c r="K70" s="334">
        <f t="shared" si="23"/>
        <v>176400</v>
      </c>
    </row>
    <row r="71" spans="1:11" ht="3" customHeight="1">
      <c r="A71" s="277">
        <v>8</v>
      </c>
      <c r="B71" s="14"/>
      <c r="C71" s="279"/>
      <c r="D71" s="313"/>
      <c r="E71" s="314"/>
      <c r="F71" s="308"/>
      <c r="G71" s="309"/>
      <c r="H71" s="310"/>
      <c r="I71" s="311">
        <f t="shared" si="24"/>
        <v>0</v>
      </c>
      <c r="J71" s="311"/>
      <c r="K71" s="334"/>
    </row>
    <row r="72" spans="1:11" ht="21.75" customHeight="1">
      <c r="A72" s="277">
        <v>8</v>
      </c>
      <c r="B72" s="14" t="s">
        <v>336</v>
      </c>
      <c r="C72" s="279" t="s">
        <v>48</v>
      </c>
      <c r="D72" s="313">
        <v>174</v>
      </c>
      <c r="E72" s="314" t="s">
        <v>38</v>
      </c>
      <c r="F72" s="308">
        <v>150000</v>
      </c>
      <c r="G72" s="309">
        <v>105000</v>
      </c>
      <c r="H72" s="310">
        <v>3000</v>
      </c>
      <c r="I72" s="311">
        <f t="shared" si="24"/>
        <v>1159</v>
      </c>
      <c r="J72" s="311">
        <f t="shared" si="22"/>
        <v>4159</v>
      </c>
      <c r="K72" s="334">
        <f t="shared" si="23"/>
        <v>102000</v>
      </c>
    </row>
    <row r="73" spans="1:11" ht="16.5" customHeight="1">
      <c r="A73" s="297"/>
      <c r="B73" s="13" t="s">
        <v>4</v>
      </c>
      <c r="C73" s="284"/>
      <c r="D73" s="329"/>
      <c r="E73" s="329"/>
      <c r="F73" s="357">
        <f t="shared" ref="F73:K73" si="25">SUM(F63:F72)</f>
        <v>1689000</v>
      </c>
      <c r="G73" s="357">
        <f t="shared" si="25"/>
        <v>1121800</v>
      </c>
      <c r="H73" s="357">
        <f>SUM(H63:H72)</f>
        <v>36502</v>
      </c>
      <c r="I73" s="357">
        <f>SUM(I63:I72)</f>
        <v>12386</v>
      </c>
      <c r="J73" s="357">
        <f t="shared" si="22"/>
        <v>48888</v>
      </c>
      <c r="K73" s="357">
        <f t="shared" si="25"/>
        <v>1085298</v>
      </c>
    </row>
    <row r="74" spans="1:11" ht="16.5" customHeight="1">
      <c r="A74" s="298"/>
      <c r="B74" s="29"/>
      <c r="C74" s="295"/>
      <c r="D74" s="354"/>
      <c r="E74" s="354"/>
      <c r="F74" s="355"/>
      <c r="G74" s="355"/>
      <c r="H74" s="355"/>
      <c r="I74" s="355"/>
      <c r="J74" s="355"/>
      <c r="K74" s="355"/>
    </row>
    <row r="75" spans="1:11" ht="16.5" customHeight="1">
      <c r="A75" s="273" t="s">
        <v>446</v>
      </c>
      <c r="B75" s="10" t="s">
        <v>1</v>
      </c>
      <c r="C75" s="273" t="s">
        <v>21</v>
      </c>
      <c r="D75" s="325" t="s">
        <v>22</v>
      </c>
      <c r="E75" s="325" t="s">
        <v>23</v>
      </c>
      <c r="F75" s="326" t="s">
        <v>24</v>
      </c>
      <c r="G75" s="327" t="s">
        <v>25</v>
      </c>
      <c r="H75" s="327" t="s">
        <v>26</v>
      </c>
      <c r="I75" s="327" t="s">
        <v>27</v>
      </c>
      <c r="J75" s="328" t="s">
        <v>57</v>
      </c>
      <c r="K75" s="327" t="s">
        <v>242</v>
      </c>
    </row>
    <row r="76" spans="1:11" ht="21.75" customHeight="1">
      <c r="A76" s="297"/>
      <c r="B76" s="13" t="s">
        <v>18</v>
      </c>
      <c r="C76" s="284"/>
      <c r="D76" s="329"/>
      <c r="E76" s="329"/>
      <c r="F76" s="342"/>
      <c r="G76" s="318"/>
      <c r="H76" s="332"/>
      <c r="I76" s="311"/>
      <c r="J76" s="332"/>
      <c r="K76" s="333"/>
    </row>
    <row r="77" spans="1:11" ht="22.5" customHeight="1">
      <c r="A77" s="297">
        <v>1</v>
      </c>
      <c r="B77" s="14" t="s">
        <v>18</v>
      </c>
      <c r="C77" s="279" t="s">
        <v>378</v>
      </c>
      <c r="D77" s="313">
        <v>92</v>
      </c>
      <c r="E77" s="313" t="s">
        <v>38</v>
      </c>
      <c r="F77" s="360">
        <v>150000</v>
      </c>
      <c r="G77" s="309">
        <v>81000</v>
      </c>
      <c r="H77" s="310">
        <v>3000</v>
      </c>
      <c r="I77" s="311">
        <f>ROUND(G77*13%*31/365,0)</f>
        <v>894</v>
      </c>
      <c r="J77" s="311">
        <f t="shared" ref="J77:J86" si="26">SUM(H77:I77)</f>
        <v>3894</v>
      </c>
      <c r="K77" s="334">
        <f t="shared" ref="K77:K85" si="27">G77-H77</f>
        <v>78000</v>
      </c>
    </row>
    <row r="78" spans="1:11" ht="21.75" customHeight="1">
      <c r="A78" s="297">
        <v>2</v>
      </c>
      <c r="B78" s="14" t="s">
        <v>18</v>
      </c>
      <c r="C78" s="279" t="s">
        <v>379</v>
      </c>
      <c r="D78" s="313">
        <v>94</v>
      </c>
      <c r="E78" s="313" t="s">
        <v>38</v>
      </c>
      <c r="F78" s="360">
        <v>300000</v>
      </c>
      <c r="G78" s="309">
        <v>162000</v>
      </c>
      <c r="H78" s="310">
        <v>6000</v>
      </c>
      <c r="I78" s="311">
        <f t="shared" ref="I78:I85" si="28">ROUND(G78*13%*31/365,0)</f>
        <v>1789</v>
      </c>
      <c r="J78" s="311">
        <f t="shared" si="26"/>
        <v>7789</v>
      </c>
      <c r="K78" s="334">
        <f t="shared" si="27"/>
        <v>156000</v>
      </c>
    </row>
    <row r="79" spans="1:11" ht="27" customHeight="1">
      <c r="A79" s="297">
        <v>3</v>
      </c>
      <c r="B79" s="14" t="s">
        <v>18</v>
      </c>
      <c r="C79" s="279" t="s">
        <v>380</v>
      </c>
      <c r="D79" s="313">
        <v>96</v>
      </c>
      <c r="E79" s="313" t="s">
        <v>38</v>
      </c>
      <c r="F79" s="360">
        <v>150000</v>
      </c>
      <c r="G79" s="309">
        <v>81000</v>
      </c>
      <c r="H79" s="310">
        <v>3000</v>
      </c>
      <c r="I79" s="311">
        <f t="shared" si="28"/>
        <v>894</v>
      </c>
      <c r="J79" s="311">
        <f t="shared" si="26"/>
        <v>3894</v>
      </c>
      <c r="K79" s="334">
        <f t="shared" si="27"/>
        <v>78000</v>
      </c>
    </row>
    <row r="80" spans="1:11" ht="22.5" customHeight="1">
      <c r="A80" s="297">
        <v>4</v>
      </c>
      <c r="B80" s="14" t="s">
        <v>18</v>
      </c>
      <c r="C80" s="279" t="s">
        <v>393</v>
      </c>
      <c r="D80" s="313">
        <v>130</v>
      </c>
      <c r="E80" s="313" t="s">
        <v>38</v>
      </c>
      <c r="F80" s="360">
        <v>230000</v>
      </c>
      <c r="G80" s="309">
        <v>117558</v>
      </c>
      <c r="H80" s="310">
        <v>5111</v>
      </c>
      <c r="I80" s="311">
        <f t="shared" si="28"/>
        <v>1298</v>
      </c>
      <c r="J80" s="311">
        <f t="shared" si="26"/>
        <v>6409</v>
      </c>
      <c r="K80" s="334">
        <f t="shared" si="27"/>
        <v>112447</v>
      </c>
    </row>
    <row r="81" spans="1:11" ht="21.75" customHeight="1">
      <c r="A81" s="297">
        <v>5</v>
      </c>
      <c r="B81" s="14" t="s">
        <v>19</v>
      </c>
      <c r="C81" s="279" t="s">
        <v>400</v>
      </c>
      <c r="D81" s="313">
        <v>142</v>
      </c>
      <c r="E81" s="313" t="s">
        <v>38</v>
      </c>
      <c r="F81" s="360">
        <v>170000</v>
      </c>
      <c r="G81" s="309">
        <v>98600</v>
      </c>
      <c r="H81" s="310">
        <v>3400</v>
      </c>
      <c r="I81" s="311">
        <f t="shared" si="28"/>
        <v>1089</v>
      </c>
      <c r="J81" s="311">
        <f t="shared" si="26"/>
        <v>4489</v>
      </c>
      <c r="K81" s="334">
        <f t="shared" si="27"/>
        <v>95200</v>
      </c>
    </row>
    <row r="82" spans="1:11" ht="23.25" customHeight="1">
      <c r="A82" s="297">
        <v>6</v>
      </c>
      <c r="B82" s="14" t="s">
        <v>398</v>
      </c>
      <c r="C82" s="279" t="s">
        <v>470</v>
      </c>
      <c r="D82" s="313">
        <v>138</v>
      </c>
      <c r="E82" s="313" t="s">
        <v>38</v>
      </c>
      <c r="F82" s="360">
        <v>200000</v>
      </c>
      <c r="G82" s="309">
        <v>116000</v>
      </c>
      <c r="H82" s="310">
        <v>4000</v>
      </c>
      <c r="I82" s="311">
        <f t="shared" si="28"/>
        <v>1281</v>
      </c>
      <c r="J82" s="311">
        <f t="shared" si="26"/>
        <v>5281</v>
      </c>
      <c r="K82" s="334">
        <f t="shared" si="27"/>
        <v>112000</v>
      </c>
    </row>
    <row r="83" spans="1:11" ht="21.75" customHeight="1">
      <c r="A83" s="297">
        <v>7</v>
      </c>
      <c r="B83" s="14" t="s">
        <v>381</v>
      </c>
      <c r="C83" s="279" t="s">
        <v>469</v>
      </c>
      <c r="D83" s="313">
        <v>108</v>
      </c>
      <c r="E83" s="313" t="s">
        <v>38</v>
      </c>
      <c r="F83" s="360">
        <v>150000</v>
      </c>
      <c r="G83" s="309">
        <v>81000</v>
      </c>
      <c r="H83" s="310">
        <v>3000</v>
      </c>
      <c r="I83" s="311">
        <f t="shared" si="28"/>
        <v>894</v>
      </c>
      <c r="J83" s="311">
        <f t="shared" si="26"/>
        <v>3894</v>
      </c>
      <c r="K83" s="334">
        <f t="shared" si="27"/>
        <v>78000</v>
      </c>
    </row>
    <row r="84" spans="1:11" ht="23.25" customHeight="1">
      <c r="A84" s="297">
        <v>8</v>
      </c>
      <c r="B84" s="14" t="s">
        <v>381</v>
      </c>
      <c r="C84" s="279" t="s">
        <v>383</v>
      </c>
      <c r="D84" s="313">
        <v>110</v>
      </c>
      <c r="E84" s="313" t="s">
        <v>38</v>
      </c>
      <c r="F84" s="360">
        <v>160000</v>
      </c>
      <c r="G84" s="309">
        <v>86400</v>
      </c>
      <c r="H84" s="310">
        <v>3200</v>
      </c>
      <c r="I84" s="311">
        <f t="shared" si="28"/>
        <v>954</v>
      </c>
      <c r="J84" s="311">
        <f t="shared" si="26"/>
        <v>4154</v>
      </c>
      <c r="K84" s="334">
        <f t="shared" si="27"/>
        <v>83200</v>
      </c>
    </row>
    <row r="85" spans="1:11" ht="23.25" customHeight="1">
      <c r="A85" s="297">
        <v>9</v>
      </c>
      <c r="B85" s="14" t="s">
        <v>71</v>
      </c>
      <c r="C85" s="279" t="s">
        <v>235</v>
      </c>
      <c r="D85" s="313">
        <v>146</v>
      </c>
      <c r="E85" s="313" t="s">
        <v>38</v>
      </c>
      <c r="F85" s="360">
        <v>175000</v>
      </c>
      <c r="G85" s="309">
        <v>105000</v>
      </c>
      <c r="H85" s="310">
        <v>3500</v>
      </c>
      <c r="I85" s="311">
        <f t="shared" si="28"/>
        <v>1159</v>
      </c>
      <c r="J85" s="311">
        <f t="shared" si="26"/>
        <v>4659</v>
      </c>
      <c r="K85" s="334">
        <f t="shared" si="27"/>
        <v>101500</v>
      </c>
    </row>
    <row r="86" spans="1:11" ht="16.5" customHeight="1">
      <c r="A86" s="277"/>
      <c r="B86" s="13" t="s">
        <v>4</v>
      </c>
      <c r="C86" s="284"/>
      <c r="D86" s="329"/>
      <c r="E86" s="329"/>
      <c r="F86" s="357">
        <f>SUM(F77:F85)</f>
        <v>1685000</v>
      </c>
      <c r="G86" s="357">
        <f t="shared" ref="G86:K86" si="29">SUM(G77:G85)</f>
        <v>928558</v>
      </c>
      <c r="H86" s="357">
        <f>SUM(H77:H85)</f>
        <v>34211</v>
      </c>
      <c r="I86" s="357">
        <f>SUM(I77:I85)</f>
        <v>10252</v>
      </c>
      <c r="J86" s="357">
        <f t="shared" si="26"/>
        <v>44463</v>
      </c>
      <c r="K86" s="357">
        <f t="shared" si="29"/>
        <v>894347</v>
      </c>
    </row>
    <row r="87" spans="1:11" ht="16.5" customHeight="1">
      <c r="A87" s="296"/>
      <c r="B87" s="29"/>
      <c r="C87" s="295"/>
      <c r="D87" s="354"/>
      <c r="E87" s="354"/>
      <c r="F87" s="355"/>
      <c r="G87" s="355"/>
      <c r="H87" s="355"/>
      <c r="I87" s="355"/>
      <c r="J87" s="355"/>
      <c r="K87" s="355"/>
    </row>
    <row r="88" spans="1:11" ht="16.5" customHeight="1">
      <c r="A88" s="296"/>
      <c r="B88" s="29"/>
      <c r="C88" s="295"/>
      <c r="D88" s="354"/>
      <c r="E88" s="354"/>
      <c r="F88" s="355"/>
      <c r="G88" s="355"/>
      <c r="H88" s="355"/>
      <c r="I88" s="355"/>
      <c r="J88" s="355"/>
      <c r="K88" s="355"/>
    </row>
    <row r="89" spans="1:11" ht="16.5" customHeight="1">
      <c r="A89" s="273" t="s">
        <v>446</v>
      </c>
      <c r="B89" s="10" t="s">
        <v>1</v>
      </c>
      <c r="C89" s="273" t="s">
        <v>21</v>
      </c>
      <c r="D89" s="325" t="s">
        <v>22</v>
      </c>
      <c r="E89" s="325" t="s">
        <v>23</v>
      </c>
      <c r="F89" s="326" t="s">
        <v>24</v>
      </c>
      <c r="G89" s="327" t="s">
        <v>25</v>
      </c>
      <c r="H89" s="327" t="s">
        <v>26</v>
      </c>
      <c r="I89" s="327" t="s">
        <v>27</v>
      </c>
      <c r="J89" s="328" t="s">
        <v>57</v>
      </c>
      <c r="K89" s="327" t="s">
        <v>242</v>
      </c>
    </row>
    <row r="90" spans="1:11" ht="22.5" customHeight="1">
      <c r="A90" s="277"/>
      <c r="B90" s="13" t="s">
        <v>79</v>
      </c>
      <c r="C90" s="284"/>
      <c r="D90" s="361"/>
      <c r="E90" s="329"/>
      <c r="F90" s="362"/>
      <c r="G90" s="318"/>
      <c r="H90" s="357"/>
      <c r="I90" s="311"/>
      <c r="J90" s="357"/>
      <c r="K90" s="333"/>
    </row>
    <row r="91" spans="1:11" ht="22.5" customHeight="1">
      <c r="A91" s="277">
        <v>1</v>
      </c>
      <c r="B91" s="14" t="s">
        <v>79</v>
      </c>
      <c r="C91" s="279" t="s">
        <v>342</v>
      </c>
      <c r="D91" s="363">
        <v>67</v>
      </c>
      <c r="E91" s="314" t="s">
        <v>78</v>
      </c>
      <c r="F91" s="360">
        <v>180000</v>
      </c>
      <c r="G91" s="308">
        <v>30000</v>
      </c>
      <c r="H91" s="310">
        <v>5000</v>
      </c>
      <c r="I91" s="311">
        <f>ROUND(G91*13%*31/365,0)</f>
        <v>331</v>
      </c>
      <c r="J91" s="311">
        <f t="shared" ref="J91:J107" si="30">SUM(H91:I91)</f>
        <v>5331</v>
      </c>
      <c r="K91" s="334">
        <f t="shared" ref="K91:K106" si="31">G91-H91</f>
        <v>25000</v>
      </c>
    </row>
    <row r="92" spans="1:11" ht="23.25" customHeight="1">
      <c r="A92" s="277">
        <v>2</v>
      </c>
      <c r="B92" s="14" t="s">
        <v>79</v>
      </c>
      <c r="C92" s="279" t="s">
        <v>453</v>
      </c>
      <c r="D92" s="363">
        <v>3.1</v>
      </c>
      <c r="E92" s="314" t="s">
        <v>78</v>
      </c>
      <c r="F92" s="360">
        <v>220000</v>
      </c>
      <c r="G92" s="308">
        <v>67200</v>
      </c>
      <c r="H92" s="310">
        <v>4400</v>
      </c>
      <c r="I92" s="311">
        <f t="shared" ref="I92:I106" si="32">ROUND(G92*13%*31/365,0)</f>
        <v>742</v>
      </c>
      <c r="J92" s="311">
        <f t="shared" si="30"/>
        <v>5142</v>
      </c>
      <c r="K92" s="334">
        <f t="shared" si="31"/>
        <v>62800</v>
      </c>
    </row>
    <row r="93" spans="1:11" ht="23.25" customHeight="1">
      <c r="A93" s="277">
        <v>3</v>
      </c>
      <c r="B93" s="14" t="s">
        <v>79</v>
      </c>
      <c r="C93" s="279" t="s">
        <v>465</v>
      </c>
      <c r="D93" s="363">
        <v>13.2</v>
      </c>
      <c r="E93" s="314" t="s">
        <v>78</v>
      </c>
      <c r="F93" s="360">
        <v>215000</v>
      </c>
      <c r="G93" s="308">
        <v>184900</v>
      </c>
      <c r="H93" s="310">
        <v>4300</v>
      </c>
      <c r="I93" s="311">
        <f t="shared" si="32"/>
        <v>2041</v>
      </c>
      <c r="J93" s="311">
        <f t="shared" si="30"/>
        <v>6341</v>
      </c>
      <c r="K93" s="334">
        <f t="shared" si="31"/>
        <v>180600</v>
      </c>
    </row>
    <row r="94" spans="1:11" ht="21" customHeight="1">
      <c r="A94" s="277">
        <v>4</v>
      </c>
      <c r="B94" s="14" t="s">
        <v>224</v>
      </c>
      <c r="C94" s="279" t="s">
        <v>501</v>
      </c>
      <c r="D94" s="363">
        <v>33.1</v>
      </c>
      <c r="E94" s="314" t="s">
        <v>78</v>
      </c>
      <c r="F94" s="360">
        <v>185000</v>
      </c>
      <c r="G94" s="309">
        <v>166500</v>
      </c>
      <c r="H94" s="310">
        <v>3700</v>
      </c>
      <c r="I94" s="311">
        <f t="shared" si="32"/>
        <v>1838</v>
      </c>
      <c r="J94" s="311">
        <f t="shared" si="30"/>
        <v>5538</v>
      </c>
      <c r="K94" s="334">
        <f t="shared" si="31"/>
        <v>162800</v>
      </c>
    </row>
    <row r="95" spans="1:11" ht="21.75" customHeight="1">
      <c r="A95" s="277">
        <v>5</v>
      </c>
      <c r="B95" s="14" t="s">
        <v>224</v>
      </c>
      <c r="C95" s="279" t="s">
        <v>515</v>
      </c>
      <c r="D95" s="363">
        <v>55.1</v>
      </c>
      <c r="E95" s="314" t="s">
        <v>78</v>
      </c>
      <c r="F95" s="360">
        <v>200000</v>
      </c>
      <c r="G95" s="309">
        <v>188000</v>
      </c>
      <c r="H95" s="310">
        <v>4000</v>
      </c>
      <c r="I95" s="311">
        <f t="shared" si="32"/>
        <v>2076</v>
      </c>
      <c r="J95" s="311">
        <f t="shared" si="30"/>
        <v>6076</v>
      </c>
      <c r="K95" s="334">
        <f t="shared" si="31"/>
        <v>184000</v>
      </c>
    </row>
    <row r="96" spans="1:11" ht="20.25" customHeight="1">
      <c r="A96" s="277">
        <v>6</v>
      </c>
      <c r="B96" s="14" t="s">
        <v>437</v>
      </c>
      <c r="C96" s="279" t="s">
        <v>438</v>
      </c>
      <c r="D96" s="363">
        <v>168</v>
      </c>
      <c r="E96" s="314" t="s">
        <v>78</v>
      </c>
      <c r="F96" s="360">
        <v>175000</v>
      </c>
      <c r="G96" s="309">
        <v>115500</v>
      </c>
      <c r="H96" s="310">
        <v>3500</v>
      </c>
      <c r="I96" s="311">
        <f t="shared" si="32"/>
        <v>1275</v>
      </c>
      <c r="J96" s="311">
        <f t="shared" si="30"/>
        <v>4775</v>
      </c>
      <c r="K96" s="334">
        <f t="shared" si="31"/>
        <v>112000</v>
      </c>
    </row>
    <row r="97" spans="1:11" ht="21.75" customHeight="1">
      <c r="A97" s="277">
        <v>7</v>
      </c>
      <c r="B97" s="14" t="s">
        <v>266</v>
      </c>
      <c r="C97" s="279" t="s">
        <v>330</v>
      </c>
      <c r="D97" s="363">
        <v>52</v>
      </c>
      <c r="E97" s="314" t="s">
        <v>78</v>
      </c>
      <c r="F97" s="360">
        <v>120000</v>
      </c>
      <c r="G97" s="309">
        <v>10011</v>
      </c>
      <c r="H97" s="310">
        <v>3333</v>
      </c>
      <c r="I97" s="311">
        <f t="shared" si="32"/>
        <v>111</v>
      </c>
      <c r="J97" s="311">
        <f t="shared" si="30"/>
        <v>3444</v>
      </c>
      <c r="K97" s="334">
        <f t="shared" si="31"/>
        <v>6678</v>
      </c>
    </row>
    <row r="98" spans="1:11" ht="21" customHeight="1">
      <c r="A98" s="277">
        <v>8</v>
      </c>
      <c r="B98" s="14" t="s">
        <v>266</v>
      </c>
      <c r="C98" s="279" t="s">
        <v>331</v>
      </c>
      <c r="D98" s="363">
        <v>54</v>
      </c>
      <c r="E98" s="314" t="s">
        <v>78</v>
      </c>
      <c r="F98" s="360">
        <v>110000</v>
      </c>
      <c r="G98" s="309">
        <v>9152</v>
      </c>
      <c r="H98" s="310">
        <v>3056</v>
      </c>
      <c r="I98" s="311">
        <f t="shared" si="32"/>
        <v>101</v>
      </c>
      <c r="J98" s="311">
        <f t="shared" si="30"/>
        <v>3157</v>
      </c>
      <c r="K98" s="334">
        <f t="shared" si="31"/>
        <v>6096</v>
      </c>
    </row>
    <row r="99" spans="1:11" ht="21.75" customHeight="1">
      <c r="A99" s="277">
        <v>9</v>
      </c>
      <c r="B99" s="14" t="s">
        <v>211</v>
      </c>
      <c r="C99" s="279" t="s">
        <v>225</v>
      </c>
      <c r="D99" s="363">
        <v>198</v>
      </c>
      <c r="E99" s="314" t="s">
        <v>78</v>
      </c>
      <c r="F99" s="360">
        <v>220000</v>
      </c>
      <c r="G99" s="309">
        <v>167200</v>
      </c>
      <c r="H99" s="310">
        <v>4400</v>
      </c>
      <c r="I99" s="311">
        <f t="shared" si="32"/>
        <v>1846</v>
      </c>
      <c r="J99" s="311">
        <f t="shared" si="30"/>
        <v>6246</v>
      </c>
      <c r="K99" s="334">
        <f t="shared" si="31"/>
        <v>162800</v>
      </c>
    </row>
    <row r="100" spans="1:11" ht="22.5" customHeight="1">
      <c r="A100" s="277">
        <v>10</v>
      </c>
      <c r="B100" s="14" t="s">
        <v>103</v>
      </c>
      <c r="C100" s="279" t="s">
        <v>442</v>
      </c>
      <c r="D100" s="363">
        <v>178</v>
      </c>
      <c r="E100" s="314" t="s">
        <v>78</v>
      </c>
      <c r="F100" s="360">
        <v>180000</v>
      </c>
      <c r="G100" s="309">
        <v>126000</v>
      </c>
      <c r="H100" s="310">
        <v>3600</v>
      </c>
      <c r="I100" s="311">
        <f t="shared" si="32"/>
        <v>1391</v>
      </c>
      <c r="J100" s="311">
        <f t="shared" si="30"/>
        <v>4991</v>
      </c>
      <c r="K100" s="334">
        <f t="shared" si="31"/>
        <v>122400</v>
      </c>
    </row>
    <row r="101" spans="1:11" ht="19.5" customHeight="1">
      <c r="A101" s="277">
        <v>11</v>
      </c>
      <c r="B101" s="14" t="s">
        <v>103</v>
      </c>
      <c r="C101" s="279" t="s">
        <v>460</v>
      </c>
      <c r="D101" s="359">
        <v>5.0999999999999996</v>
      </c>
      <c r="E101" s="314" t="s">
        <v>78</v>
      </c>
      <c r="F101" s="360">
        <v>200000</v>
      </c>
      <c r="G101" s="309">
        <v>156000</v>
      </c>
      <c r="H101" s="310">
        <v>4000</v>
      </c>
      <c r="I101" s="311">
        <f t="shared" si="32"/>
        <v>1722</v>
      </c>
      <c r="J101" s="311">
        <f t="shared" si="30"/>
        <v>5722</v>
      </c>
      <c r="K101" s="334">
        <f t="shared" si="31"/>
        <v>152000</v>
      </c>
    </row>
    <row r="102" spans="1:11" ht="23.25" customHeight="1">
      <c r="A102" s="277">
        <v>12</v>
      </c>
      <c r="B102" s="14" t="s">
        <v>103</v>
      </c>
      <c r="C102" s="279" t="s">
        <v>107</v>
      </c>
      <c r="D102" s="363">
        <v>192</v>
      </c>
      <c r="E102" s="314" t="s">
        <v>78</v>
      </c>
      <c r="F102" s="360">
        <v>200000</v>
      </c>
      <c r="G102" s="309">
        <v>144000</v>
      </c>
      <c r="H102" s="310">
        <v>4000</v>
      </c>
      <c r="I102" s="311">
        <f t="shared" si="32"/>
        <v>1590</v>
      </c>
      <c r="J102" s="311">
        <f t="shared" si="30"/>
        <v>5590</v>
      </c>
      <c r="K102" s="334">
        <f t="shared" si="31"/>
        <v>140000</v>
      </c>
    </row>
    <row r="103" spans="1:11" ht="28.5" customHeight="1">
      <c r="A103" s="277">
        <v>13</v>
      </c>
      <c r="B103" s="14" t="s">
        <v>493</v>
      </c>
      <c r="C103" s="279" t="s">
        <v>494</v>
      </c>
      <c r="D103" s="363">
        <v>17.100000000000001</v>
      </c>
      <c r="E103" s="314" t="s">
        <v>78</v>
      </c>
      <c r="F103" s="360">
        <v>185000</v>
      </c>
      <c r="G103" s="309">
        <v>162800</v>
      </c>
      <c r="H103" s="310">
        <v>3700</v>
      </c>
      <c r="I103" s="311">
        <f t="shared" si="32"/>
        <v>1797</v>
      </c>
      <c r="J103" s="311">
        <f t="shared" si="30"/>
        <v>5497</v>
      </c>
      <c r="K103" s="334">
        <f t="shared" si="31"/>
        <v>159100</v>
      </c>
    </row>
    <row r="104" spans="1:11" ht="20.25" customHeight="1">
      <c r="A104" s="277">
        <v>14</v>
      </c>
      <c r="B104" s="14" t="s">
        <v>493</v>
      </c>
      <c r="C104" s="279" t="s">
        <v>48</v>
      </c>
      <c r="D104" s="363">
        <v>19.100000000000001</v>
      </c>
      <c r="E104" s="314" t="s">
        <v>78</v>
      </c>
      <c r="F104" s="360">
        <v>165000</v>
      </c>
      <c r="G104" s="309">
        <v>145200</v>
      </c>
      <c r="H104" s="310">
        <v>3300</v>
      </c>
      <c r="I104" s="311">
        <f t="shared" si="32"/>
        <v>1603</v>
      </c>
      <c r="J104" s="311">
        <f t="shared" si="30"/>
        <v>4903</v>
      </c>
      <c r="K104" s="334">
        <f t="shared" si="31"/>
        <v>141900</v>
      </c>
    </row>
    <row r="105" spans="1:11" ht="20.25" customHeight="1">
      <c r="A105" s="277">
        <v>15</v>
      </c>
      <c r="B105" s="14" t="s">
        <v>493</v>
      </c>
      <c r="C105" s="279" t="s">
        <v>496</v>
      </c>
      <c r="D105" s="363">
        <v>23.1</v>
      </c>
      <c r="E105" s="314" t="s">
        <v>78</v>
      </c>
      <c r="F105" s="360">
        <v>160000</v>
      </c>
      <c r="G105" s="309">
        <v>140800</v>
      </c>
      <c r="H105" s="310">
        <v>3200</v>
      </c>
      <c r="I105" s="311">
        <f t="shared" si="32"/>
        <v>1555</v>
      </c>
      <c r="J105" s="311">
        <f t="shared" si="30"/>
        <v>4755</v>
      </c>
      <c r="K105" s="334">
        <f t="shared" si="31"/>
        <v>137600</v>
      </c>
    </row>
    <row r="106" spans="1:11" ht="24" customHeight="1">
      <c r="A106" s="277">
        <v>16</v>
      </c>
      <c r="B106" s="14" t="s">
        <v>516</v>
      </c>
      <c r="C106" s="279" t="s">
        <v>133</v>
      </c>
      <c r="D106" s="363">
        <v>57.1</v>
      </c>
      <c r="E106" s="314" t="s">
        <v>78</v>
      </c>
      <c r="F106" s="360">
        <v>200000</v>
      </c>
      <c r="G106" s="309">
        <v>188000</v>
      </c>
      <c r="H106" s="310">
        <v>4000</v>
      </c>
      <c r="I106" s="311">
        <f t="shared" si="32"/>
        <v>2076</v>
      </c>
      <c r="J106" s="311">
        <f t="shared" si="30"/>
        <v>6076</v>
      </c>
      <c r="K106" s="334">
        <f t="shared" si="31"/>
        <v>184000</v>
      </c>
    </row>
    <row r="107" spans="1:11" ht="16.5" customHeight="1">
      <c r="A107" s="277"/>
      <c r="B107" s="13" t="s">
        <v>4</v>
      </c>
      <c r="C107" s="284"/>
      <c r="D107" s="361"/>
      <c r="E107" s="329"/>
      <c r="F107" s="357">
        <f t="shared" ref="F107:K107" si="33">SUM(F91:F106)</f>
        <v>2915000</v>
      </c>
      <c r="G107" s="357">
        <f t="shared" si="33"/>
        <v>2001263</v>
      </c>
      <c r="H107" s="357">
        <f>SUM(H91:H106)</f>
        <v>61489</v>
      </c>
      <c r="I107" s="357">
        <f>SUM(I91:I106)</f>
        <v>22095</v>
      </c>
      <c r="J107" s="357">
        <f t="shared" si="30"/>
        <v>83584</v>
      </c>
      <c r="K107" s="357">
        <f t="shared" si="33"/>
        <v>1939774</v>
      </c>
    </row>
    <row r="108" spans="1:11" ht="16.5" customHeight="1">
      <c r="A108" s="296"/>
      <c r="B108" s="29"/>
      <c r="C108" s="295"/>
      <c r="D108" s="364"/>
      <c r="E108" s="354"/>
      <c r="F108" s="355"/>
      <c r="G108" s="355"/>
      <c r="H108" s="355"/>
      <c r="I108" s="355"/>
      <c r="J108" s="355"/>
      <c r="K108" s="355"/>
    </row>
    <row r="109" spans="1:11" ht="16.5" customHeight="1">
      <c r="A109" s="273" t="s">
        <v>446</v>
      </c>
      <c r="B109" s="10" t="s">
        <v>1</v>
      </c>
      <c r="C109" s="273" t="s">
        <v>21</v>
      </c>
      <c r="D109" s="325" t="s">
        <v>22</v>
      </c>
      <c r="E109" s="325" t="s">
        <v>23</v>
      </c>
      <c r="F109" s="326" t="s">
        <v>24</v>
      </c>
      <c r="G109" s="327" t="s">
        <v>25</v>
      </c>
      <c r="H109" s="327" t="s">
        <v>26</v>
      </c>
      <c r="I109" s="327" t="s">
        <v>27</v>
      </c>
      <c r="J109" s="328" t="s">
        <v>57</v>
      </c>
      <c r="K109" s="327" t="s">
        <v>242</v>
      </c>
    </row>
    <row r="110" spans="1:11" ht="20.25" customHeight="1">
      <c r="A110" s="277"/>
      <c r="B110" s="13" t="s">
        <v>422</v>
      </c>
      <c r="C110" s="284"/>
      <c r="D110" s="329"/>
      <c r="E110" s="329"/>
      <c r="F110" s="342"/>
      <c r="G110" s="318"/>
      <c r="H110" s="357"/>
      <c r="I110" s="311"/>
      <c r="J110" s="357"/>
      <c r="K110" s="333"/>
    </row>
    <row r="111" spans="1:11" ht="16.5" customHeight="1">
      <c r="A111" s="277">
        <v>1</v>
      </c>
      <c r="B111" s="14" t="s">
        <v>285</v>
      </c>
      <c r="C111" s="279" t="s">
        <v>315</v>
      </c>
      <c r="D111" s="363">
        <v>30</v>
      </c>
      <c r="E111" s="314" t="s">
        <v>78</v>
      </c>
      <c r="F111" s="360">
        <v>100000</v>
      </c>
      <c r="G111" s="309">
        <v>2770</v>
      </c>
      <c r="H111" s="310">
        <v>2770</v>
      </c>
      <c r="I111" s="311">
        <f>ROUND(G111*13%*31/365,0)</f>
        <v>31</v>
      </c>
      <c r="J111" s="311">
        <f>SUM(H111:I111)</f>
        <v>2801</v>
      </c>
      <c r="K111" s="334">
        <f t="shared" ref="K111" si="34">G111-H111</f>
        <v>0</v>
      </c>
    </row>
    <row r="112" spans="1:11" ht="19.5" customHeight="1">
      <c r="A112" s="277"/>
      <c r="B112" s="13" t="s">
        <v>4</v>
      </c>
      <c r="C112" s="284"/>
      <c r="D112" s="361"/>
      <c r="E112" s="329"/>
      <c r="F112" s="362">
        <f>SUM(F111)</f>
        <v>100000</v>
      </c>
      <c r="G112" s="362">
        <f t="shared" ref="G112:K112" si="35">SUM(G111)</f>
        <v>2770</v>
      </c>
      <c r="H112" s="362">
        <f t="shared" si="35"/>
        <v>2770</v>
      </c>
      <c r="I112" s="362">
        <f t="shared" si="35"/>
        <v>31</v>
      </c>
      <c r="J112" s="362">
        <f t="shared" si="35"/>
        <v>2801</v>
      </c>
      <c r="K112" s="362">
        <f t="shared" si="35"/>
        <v>0</v>
      </c>
    </row>
    <row r="113" spans="1:11" ht="16.5" customHeight="1">
      <c r="A113" s="296"/>
      <c r="B113" s="29"/>
      <c r="C113" s="295"/>
      <c r="D113" s="364"/>
      <c r="E113" s="354"/>
      <c r="F113" s="365"/>
      <c r="G113" s="365"/>
      <c r="H113" s="365"/>
      <c r="I113" s="365"/>
      <c r="J113" s="365"/>
      <c r="K113" s="365"/>
    </row>
    <row r="114" spans="1:11" ht="16.5" customHeight="1">
      <c r="A114" s="273" t="s">
        <v>446</v>
      </c>
      <c r="B114" s="10" t="s">
        <v>1</v>
      </c>
      <c r="C114" s="273" t="s">
        <v>21</v>
      </c>
      <c r="D114" s="325" t="s">
        <v>22</v>
      </c>
      <c r="E114" s="325" t="s">
        <v>23</v>
      </c>
      <c r="F114" s="326" t="s">
        <v>24</v>
      </c>
      <c r="G114" s="327" t="s">
        <v>25</v>
      </c>
      <c r="H114" s="327" t="s">
        <v>26</v>
      </c>
      <c r="I114" s="327" t="s">
        <v>27</v>
      </c>
      <c r="J114" s="328" t="s">
        <v>57</v>
      </c>
      <c r="K114" s="327" t="s">
        <v>242</v>
      </c>
    </row>
    <row r="115" spans="1:11" ht="21" customHeight="1">
      <c r="A115" s="277"/>
      <c r="B115" s="13" t="s">
        <v>109</v>
      </c>
      <c r="C115" s="284"/>
      <c r="D115" s="361"/>
      <c r="E115" s="329"/>
      <c r="F115" s="362"/>
      <c r="G115" s="318"/>
      <c r="H115" s="357"/>
      <c r="I115" s="311"/>
      <c r="J115" s="357"/>
      <c r="K115" s="333"/>
    </row>
    <row r="116" spans="1:11" ht="22.5" customHeight="1">
      <c r="A116" s="277">
        <v>1</v>
      </c>
      <c r="B116" s="14" t="s">
        <v>169</v>
      </c>
      <c r="C116" s="279" t="s">
        <v>424</v>
      </c>
      <c r="D116" s="363">
        <v>150</v>
      </c>
      <c r="E116" s="314" t="s">
        <v>78</v>
      </c>
      <c r="F116" s="360">
        <v>150000</v>
      </c>
      <c r="G116" s="309">
        <v>93000</v>
      </c>
      <c r="H116" s="310">
        <v>3000</v>
      </c>
      <c r="I116" s="311">
        <f>ROUND(G116*13%*31/365,0)</f>
        <v>1027</v>
      </c>
      <c r="J116" s="311">
        <f t="shared" ref="J116:J126" si="36">SUM(H116:I116)</f>
        <v>4027</v>
      </c>
      <c r="K116" s="334">
        <f t="shared" ref="K116:K125" si="37">G116-H116</f>
        <v>90000</v>
      </c>
    </row>
    <row r="117" spans="1:11" ht="21" customHeight="1">
      <c r="A117" s="277">
        <v>2</v>
      </c>
      <c r="B117" s="14" t="s">
        <v>169</v>
      </c>
      <c r="C117" s="279" t="s">
        <v>474</v>
      </c>
      <c r="D117" s="363">
        <v>152</v>
      </c>
      <c r="E117" s="314" t="s">
        <v>78</v>
      </c>
      <c r="F117" s="360">
        <v>50000</v>
      </c>
      <c r="G117" s="309">
        <v>31000</v>
      </c>
      <c r="H117" s="310">
        <v>1000</v>
      </c>
      <c r="I117" s="311">
        <f t="shared" ref="I117:I125" si="38">ROUND(G117*13%*31/365,0)</f>
        <v>342</v>
      </c>
      <c r="J117" s="311">
        <f t="shared" si="36"/>
        <v>1342</v>
      </c>
      <c r="K117" s="334">
        <f t="shared" si="37"/>
        <v>30000</v>
      </c>
    </row>
    <row r="118" spans="1:11" ht="21.75" customHeight="1">
      <c r="A118" s="277">
        <v>3</v>
      </c>
      <c r="B118" s="14" t="s">
        <v>169</v>
      </c>
      <c r="C118" s="279" t="s">
        <v>475</v>
      </c>
      <c r="D118" s="363">
        <v>180</v>
      </c>
      <c r="E118" s="314" t="s">
        <v>78</v>
      </c>
      <c r="F118" s="360">
        <v>100000</v>
      </c>
      <c r="G118" s="309">
        <v>37495</v>
      </c>
      <c r="H118" s="310">
        <v>4167</v>
      </c>
      <c r="I118" s="311">
        <f t="shared" si="38"/>
        <v>414</v>
      </c>
      <c r="J118" s="311">
        <f t="shared" si="36"/>
        <v>4581</v>
      </c>
      <c r="K118" s="334">
        <f t="shared" si="37"/>
        <v>33328</v>
      </c>
    </row>
    <row r="119" spans="1:11" ht="19.5" customHeight="1">
      <c r="A119" s="277">
        <v>4</v>
      </c>
      <c r="B119" s="14" t="s">
        <v>109</v>
      </c>
      <c r="C119" s="279" t="s">
        <v>476</v>
      </c>
      <c r="D119" s="363">
        <v>144</v>
      </c>
      <c r="E119" s="314" t="s">
        <v>78</v>
      </c>
      <c r="F119" s="360">
        <v>180000</v>
      </c>
      <c r="G119" s="309">
        <v>100000</v>
      </c>
      <c r="H119" s="310">
        <v>4000</v>
      </c>
      <c r="I119" s="311">
        <f t="shared" si="38"/>
        <v>1104</v>
      </c>
      <c r="J119" s="311">
        <f t="shared" si="36"/>
        <v>5104</v>
      </c>
      <c r="K119" s="334">
        <f t="shared" si="37"/>
        <v>96000</v>
      </c>
    </row>
    <row r="120" spans="1:11" ht="20.25" customHeight="1">
      <c r="A120" s="277">
        <v>5</v>
      </c>
      <c r="B120" s="14" t="s">
        <v>273</v>
      </c>
      <c r="C120" s="279" t="s">
        <v>495</v>
      </c>
      <c r="D120" s="363">
        <v>21.1</v>
      </c>
      <c r="E120" s="314" t="s">
        <v>78</v>
      </c>
      <c r="F120" s="360">
        <v>150000</v>
      </c>
      <c r="G120" s="309">
        <v>132000</v>
      </c>
      <c r="H120" s="310">
        <v>3000</v>
      </c>
      <c r="I120" s="311">
        <f t="shared" si="38"/>
        <v>1457</v>
      </c>
      <c r="J120" s="311">
        <f t="shared" si="36"/>
        <v>4457</v>
      </c>
      <c r="K120" s="334">
        <f t="shared" si="37"/>
        <v>129000</v>
      </c>
    </row>
    <row r="121" spans="1:11" ht="21.75" customHeight="1">
      <c r="A121" s="277">
        <v>6</v>
      </c>
      <c r="B121" s="14" t="s">
        <v>273</v>
      </c>
      <c r="C121" s="279" t="s">
        <v>506</v>
      </c>
      <c r="D121" s="363">
        <v>39.1</v>
      </c>
      <c r="E121" s="314" t="s">
        <v>78</v>
      </c>
      <c r="F121" s="360">
        <v>150000</v>
      </c>
      <c r="G121" s="309">
        <v>138000</v>
      </c>
      <c r="H121" s="310">
        <v>3000</v>
      </c>
      <c r="I121" s="311">
        <f t="shared" si="38"/>
        <v>1524</v>
      </c>
      <c r="J121" s="311">
        <f t="shared" si="36"/>
        <v>4524</v>
      </c>
      <c r="K121" s="334">
        <f t="shared" si="37"/>
        <v>135000</v>
      </c>
    </row>
    <row r="122" spans="1:11" ht="20.25" customHeight="1">
      <c r="A122" s="277">
        <v>7</v>
      </c>
      <c r="B122" s="14" t="s">
        <v>233</v>
      </c>
      <c r="C122" s="279" t="s">
        <v>507</v>
      </c>
      <c r="D122" s="363">
        <v>41.1</v>
      </c>
      <c r="E122" s="314" t="s">
        <v>78</v>
      </c>
      <c r="F122" s="360">
        <v>100000</v>
      </c>
      <c r="G122" s="309">
        <v>92000</v>
      </c>
      <c r="H122" s="310">
        <v>2000</v>
      </c>
      <c r="I122" s="311">
        <f t="shared" si="38"/>
        <v>1016</v>
      </c>
      <c r="J122" s="311">
        <f t="shared" si="36"/>
        <v>3016</v>
      </c>
      <c r="K122" s="334">
        <f t="shared" si="37"/>
        <v>90000</v>
      </c>
    </row>
    <row r="123" spans="1:11" ht="18.75" customHeight="1">
      <c r="A123" s="277">
        <v>8</v>
      </c>
      <c r="B123" s="14" t="s">
        <v>233</v>
      </c>
      <c r="C123" s="279" t="s">
        <v>513</v>
      </c>
      <c r="D123" s="363">
        <v>49.1</v>
      </c>
      <c r="E123" s="314" t="s">
        <v>78</v>
      </c>
      <c r="F123" s="360">
        <v>195000</v>
      </c>
      <c r="G123" s="309">
        <v>183300</v>
      </c>
      <c r="H123" s="310">
        <v>3900</v>
      </c>
      <c r="I123" s="311">
        <f t="shared" si="38"/>
        <v>2024</v>
      </c>
      <c r="J123" s="311">
        <f t="shared" si="36"/>
        <v>5924</v>
      </c>
      <c r="K123" s="334">
        <f t="shared" si="37"/>
        <v>179400</v>
      </c>
    </row>
    <row r="124" spans="1:11" ht="22.5" customHeight="1">
      <c r="A124" s="277">
        <v>9</v>
      </c>
      <c r="B124" s="14" t="s">
        <v>110</v>
      </c>
      <c r="C124" s="279" t="s">
        <v>114</v>
      </c>
      <c r="D124" s="363">
        <v>51.1</v>
      </c>
      <c r="E124" s="314" t="s">
        <v>78</v>
      </c>
      <c r="F124" s="360">
        <v>170000</v>
      </c>
      <c r="G124" s="309">
        <v>159149</v>
      </c>
      <c r="H124" s="310">
        <v>3617</v>
      </c>
      <c r="I124" s="311">
        <f t="shared" si="38"/>
        <v>1757</v>
      </c>
      <c r="J124" s="311">
        <f t="shared" si="36"/>
        <v>5374</v>
      </c>
      <c r="K124" s="334">
        <f t="shared" si="37"/>
        <v>155532</v>
      </c>
    </row>
    <row r="125" spans="1:11" ht="24" customHeight="1">
      <c r="A125" s="277">
        <v>10</v>
      </c>
      <c r="B125" s="14" t="s">
        <v>110</v>
      </c>
      <c r="C125" s="279" t="s">
        <v>514</v>
      </c>
      <c r="D125" s="363">
        <v>53.1</v>
      </c>
      <c r="E125" s="314" t="s">
        <v>78</v>
      </c>
      <c r="F125" s="360">
        <v>200000</v>
      </c>
      <c r="G125" s="309">
        <v>188000</v>
      </c>
      <c r="H125" s="310">
        <v>4000</v>
      </c>
      <c r="I125" s="311">
        <f t="shared" si="38"/>
        <v>2076</v>
      </c>
      <c r="J125" s="311">
        <f t="shared" si="36"/>
        <v>6076</v>
      </c>
      <c r="K125" s="334">
        <f t="shared" si="37"/>
        <v>184000</v>
      </c>
    </row>
    <row r="126" spans="1:11" ht="16.5" customHeight="1">
      <c r="A126" s="277"/>
      <c r="B126" s="13" t="s">
        <v>4</v>
      </c>
      <c r="C126" s="284"/>
      <c r="D126" s="329"/>
      <c r="E126" s="329"/>
      <c r="F126" s="357">
        <f t="shared" ref="F126:K126" si="39">SUM(F116:F125)</f>
        <v>1445000</v>
      </c>
      <c r="G126" s="357">
        <f t="shared" si="39"/>
        <v>1153944</v>
      </c>
      <c r="H126" s="357">
        <f>SUM(H116:H125)</f>
        <v>31684</v>
      </c>
      <c r="I126" s="357">
        <f>SUM(I116:I125)</f>
        <v>12741</v>
      </c>
      <c r="J126" s="357">
        <f t="shared" si="36"/>
        <v>44425</v>
      </c>
      <c r="K126" s="357">
        <f t="shared" si="39"/>
        <v>1122260</v>
      </c>
    </row>
    <row r="127" spans="1:11" ht="16.5" customHeight="1">
      <c r="A127" s="296"/>
      <c r="B127" s="29"/>
      <c r="C127" s="295"/>
      <c r="D127" s="354"/>
      <c r="E127" s="354"/>
      <c r="F127" s="355"/>
      <c r="G127" s="355"/>
      <c r="H127" s="355"/>
      <c r="I127" s="355"/>
      <c r="J127" s="355"/>
      <c r="K127" s="355"/>
    </row>
    <row r="128" spans="1:11" ht="16.5" customHeight="1">
      <c r="A128" s="296"/>
      <c r="B128" s="29"/>
      <c r="C128" s="295"/>
      <c r="D128" s="354"/>
      <c r="E128" s="354"/>
      <c r="F128" s="355"/>
      <c r="G128" s="355"/>
      <c r="H128" s="358"/>
      <c r="I128" s="355"/>
      <c r="J128" s="355"/>
      <c r="K128" s="355"/>
    </row>
    <row r="129" spans="1:11" ht="16.5" customHeight="1">
      <c r="A129" s="273" t="s">
        <v>446</v>
      </c>
      <c r="B129" s="10" t="s">
        <v>1</v>
      </c>
      <c r="C129" s="273" t="s">
        <v>21</v>
      </c>
      <c r="D129" s="325" t="s">
        <v>22</v>
      </c>
      <c r="E129" s="325" t="s">
        <v>23</v>
      </c>
      <c r="F129" s="326" t="s">
        <v>24</v>
      </c>
      <c r="G129" s="327" t="s">
        <v>25</v>
      </c>
      <c r="H129" s="327" t="s">
        <v>26</v>
      </c>
      <c r="I129" s="327" t="s">
        <v>27</v>
      </c>
      <c r="J129" s="328" t="s">
        <v>57</v>
      </c>
      <c r="K129" s="327" t="s">
        <v>242</v>
      </c>
    </row>
    <row r="130" spans="1:11" ht="22.5" customHeight="1">
      <c r="A130" s="277"/>
      <c r="B130" s="13" t="s">
        <v>125</v>
      </c>
      <c r="C130" s="284"/>
      <c r="D130" s="329"/>
      <c r="E130" s="329"/>
      <c r="F130" s="342"/>
      <c r="G130" s="318"/>
      <c r="H130" s="358"/>
      <c r="I130" s="311"/>
      <c r="J130" s="357"/>
      <c r="K130" s="333"/>
    </row>
    <row r="131" spans="1:11" ht="21.75" customHeight="1">
      <c r="A131" s="277">
        <v>1</v>
      </c>
      <c r="B131" s="14" t="s">
        <v>137</v>
      </c>
      <c r="C131" s="279" t="s">
        <v>419</v>
      </c>
      <c r="D131" s="313">
        <v>140</v>
      </c>
      <c r="E131" s="314" t="s">
        <v>78</v>
      </c>
      <c r="F131" s="308">
        <v>200000</v>
      </c>
      <c r="G131" s="308">
        <v>116000</v>
      </c>
      <c r="H131" s="310">
        <v>4000</v>
      </c>
      <c r="I131" s="311">
        <f>ROUND(G131*13%*31/365,0)</f>
        <v>1281</v>
      </c>
      <c r="J131" s="310">
        <f t="shared" ref="J131:J135" si="40">SUM(H131:I131)</f>
        <v>5281</v>
      </c>
      <c r="K131" s="334">
        <f>G131-H131</f>
        <v>112000</v>
      </c>
    </row>
    <row r="132" spans="1:11" ht="21" customHeight="1">
      <c r="A132" s="277">
        <v>2</v>
      </c>
      <c r="B132" s="14" t="s">
        <v>137</v>
      </c>
      <c r="C132" s="279" t="s">
        <v>207</v>
      </c>
      <c r="D132" s="359">
        <v>35.1</v>
      </c>
      <c r="E132" s="314" t="s">
        <v>78</v>
      </c>
      <c r="F132" s="308">
        <v>100000</v>
      </c>
      <c r="G132" s="308">
        <v>90000</v>
      </c>
      <c r="H132" s="310">
        <v>2000</v>
      </c>
      <c r="I132" s="311">
        <f t="shared" ref="I132:I135" si="41">ROUND(G132*13%*31/365,0)</f>
        <v>994</v>
      </c>
      <c r="J132" s="310">
        <f t="shared" si="40"/>
        <v>2994</v>
      </c>
      <c r="K132" s="334">
        <f t="shared" ref="K132:K135" si="42">G132-H132</f>
        <v>88000</v>
      </c>
    </row>
    <row r="133" spans="1:11" ht="20.25" customHeight="1">
      <c r="A133" s="277">
        <v>3</v>
      </c>
      <c r="B133" s="14" t="s">
        <v>126</v>
      </c>
      <c r="C133" s="279" t="s">
        <v>447</v>
      </c>
      <c r="D133" s="363">
        <v>188</v>
      </c>
      <c r="E133" s="314" t="s">
        <v>78</v>
      </c>
      <c r="F133" s="360">
        <v>175000</v>
      </c>
      <c r="G133" s="308">
        <v>126000</v>
      </c>
      <c r="H133" s="310">
        <v>3500</v>
      </c>
      <c r="I133" s="311">
        <f t="shared" si="41"/>
        <v>1391</v>
      </c>
      <c r="J133" s="310">
        <f t="shared" si="40"/>
        <v>4891</v>
      </c>
      <c r="K133" s="334">
        <f t="shared" si="42"/>
        <v>122500</v>
      </c>
    </row>
    <row r="134" spans="1:11" ht="21" customHeight="1">
      <c r="A134" s="277">
        <v>4</v>
      </c>
      <c r="B134" s="14" t="s">
        <v>126</v>
      </c>
      <c r="C134" s="279" t="s">
        <v>448</v>
      </c>
      <c r="D134" s="363">
        <v>190</v>
      </c>
      <c r="E134" s="314" t="s">
        <v>78</v>
      </c>
      <c r="F134" s="360">
        <v>230000</v>
      </c>
      <c r="G134" s="308">
        <v>165600</v>
      </c>
      <c r="H134" s="310">
        <v>4600</v>
      </c>
      <c r="I134" s="311">
        <f t="shared" si="41"/>
        <v>1828</v>
      </c>
      <c r="J134" s="310">
        <f t="shared" si="40"/>
        <v>6428</v>
      </c>
      <c r="K134" s="334">
        <f t="shared" si="42"/>
        <v>161000</v>
      </c>
    </row>
    <row r="135" spans="1:11" ht="22.5" customHeight="1">
      <c r="A135" s="277">
        <v>5</v>
      </c>
      <c r="B135" s="14" t="s">
        <v>505</v>
      </c>
      <c r="C135" s="279" t="s">
        <v>245</v>
      </c>
      <c r="D135" s="363">
        <v>37.1</v>
      </c>
      <c r="E135" s="314" t="s">
        <v>78</v>
      </c>
      <c r="F135" s="360">
        <v>200000</v>
      </c>
      <c r="G135" s="308">
        <v>184000</v>
      </c>
      <c r="H135" s="310">
        <v>4000</v>
      </c>
      <c r="I135" s="311">
        <f t="shared" si="41"/>
        <v>2032</v>
      </c>
      <c r="J135" s="310">
        <f t="shared" si="40"/>
        <v>6032</v>
      </c>
      <c r="K135" s="334">
        <f t="shared" si="42"/>
        <v>180000</v>
      </c>
    </row>
    <row r="136" spans="1:11" ht="16.5" customHeight="1">
      <c r="A136" s="277"/>
      <c r="B136" s="13" t="s">
        <v>4</v>
      </c>
      <c r="C136" s="284"/>
      <c r="D136" s="329"/>
      <c r="E136" s="329"/>
      <c r="F136" s="319">
        <f>SUM(F131:F135)</f>
        <v>905000</v>
      </c>
      <c r="G136" s="319">
        <f t="shared" ref="G136:K136" si="43">SUM(G131:G135)</f>
        <v>681600</v>
      </c>
      <c r="H136" s="319">
        <f>SUM(H131:H135)</f>
        <v>18100</v>
      </c>
      <c r="I136" s="319">
        <f>SUM(I131:I135)</f>
        <v>7526</v>
      </c>
      <c r="J136" s="319">
        <f>SUM(H136:I136)</f>
        <v>25626</v>
      </c>
      <c r="K136" s="319">
        <f t="shared" si="43"/>
        <v>663500</v>
      </c>
    </row>
    <row r="137" spans="1:11" ht="16.5" customHeight="1">
      <c r="A137" s="296"/>
      <c r="B137" s="29"/>
      <c r="C137" s="295"/>
      <c r="D137" s="354"/>
      <c r="E137" s="354"/>
      <c r="F137" s="366"/>
      <c r="G137" s="366"/>
      <c r="H137" s="366"/>
      <c r="I137" s="366"/>
      <c r="J137" s="366"/>
      <c r="K137" s="366"/>
    </row>
    <row r="138" spans="1:11" ht="16.5" customHeight="1">
      <c r="A138" s="296"/>
      <c r="B138" s="29"/>
      <c r="C138" s="295"/>
      <c r="D138" s="354"/>
      <c r="E138" s="354"/>
      <c r="F138" s="366"/>
      <c r="G138" s="366"/>
      <c r="H138" s="358"/>
      <c r="I138" s="366"/>
      <c r="J138" s="366"/>
      <c r="K138" s="366"/>
    </row>
    <row r="139" spans="1:11" ht="16.5" customHeight="1">
      <c r="A139" s="273" t="s">
        <v>446</v>
      </c>
      <c r="B139" s="10" t="s">
        <v>1</v>
      </c>
      <c r="C139" s="273" t="s">
        <v>21</v>
      </c>
      <c r="D139" s="325" t="s">
        <v>22</v>
      </c>
      <c r="E139" s="325" t="s">
        <v>23</v>
      </c>
      <c r="F139" s="326" t="s">
        <v>24</v>
      </c>
      <c r="G139" s="327" t="s">
        <v>25</v>
      </c>
      <c r="H139" s="327" t="s">
        <v>26</v>
      </c>
      <c r="I139" s="327" t="s">
        <v>27</v>
      </c>
      <c r="J139" s="328" t="s">
        <v>57</v>
      </c>
      <c r="K139" s="327" t="s">
        <v>242</v>
      </c>
    </row>
    <row r="140" spans="1:11" ht="16.5" customHeight="1">
      <c r="A140" s="277"/>
      <c r="B140" s="13" t="s">
        <v>148</v>
      </c>
      <c r="C140" s="284"/>
      <c r="D140" s="361"/>
      <c r="E140" s="329"/>
      <c r="F140" s="362"/>
      <c r="G140" s="318"/>
      <c r="H140" s="310"/>
      <c r="I140" s="311"/>
      <c r="J140" s="357"/>
      <c r="K140" s="333"/>
    </row>
    <row r="141" spans="1:11" ht="21.75" customHeight="1">
      <c r="A141" s="277">
        <v>1</v>
      </c>
      <c r="B141" s="14" t="s">
        <v>148</v>
      </c>
      <c r="C141" s="279" t="s">
        <v>391</v>
      </c>
      <c r="D141" s="363">
        <v>126</v>
      </c>
      <c r="E141" s="314" t="s">
        <v>78</v>
      </c>
      <c r="F141" s="360">
        <v>80000</v>
      </c>
      <c r="G141" s="309">
        <v>44800</v>
      </c>
      <c r="H141" s="310">
        <v>1600</v>
      </c>
      <c r="I141" s="311">
        <f>ROUND(G141*13%*31/365,0)</f>
        <v>495</v>
      </c>
      <c r="J141" s="311">
        <f t="shared" ref="J141:J146" si="44">SUM(H141:I141)</f>
        <v>2095</v>
      </c>
      <c r="K141" s="334">
        <f t="shared" ref="K141:K145" si="45">G141-H141</f>
        <v>43200</v>
      </c>
    </row>
    <row r="142" spans="1:11" ht="20.25" customHeight="1">
      <c r="A142" s="277">
        <v>2</v>
      </c>
      <c r="B142" s="14" t="s">
        <v>148</v>
      </c>
      <c r="C142" s="279" t="s">
        <v>478</v>
      </c>
      <c r="D142" s="363">
        <v>134</v>
      </c>
      <c r="E142" s="314" t="s">
        <v>78</v>
      </c>
      <c r="F142" s="360">
        <v>250000</v>
      </c>
      <c r="G142" s="309">
        <v>125008</v>
      </c>
      <c r="H142" s="310">
        <v>5952</v>
      </c>
      <c r="I142" s="311">
        <f t="shared" ref="I142:I145" si="46">ROUND(G142*13%*31/365,0)</f>
        <v>1380</v>
      </c>
      <c r="J142" s="311">
        <f t="shared" si="44"/>
        <v>7332</v>
      </c>
      <c r="K142" s="334">
        <f t="shared" si="45"/>
        <v>119056</v>
      </c>
    </row>
    <row r="143" spans="1:11" ht="16.5" customHeight="1">
      <c r="A143" s="277">
        <v>3</v>
      </c>
      <c r="B143" s="14" t="s">
        <v>148</v>
      </c>
      <c r="C143" s="279" t="s">
        <v>477</v>
      </c>
      <c r="D143" s="363">
        <v>136</v>
      </c>
      <c r="E143" s="314" t="s">
        <v>78</v>
      </c>
      <c r="F143" s="360">
        <v>100000</v>
      </c>
      <c r="G143" s="309">
        <v>49999</v>
      </c>
      <c r="H143" s="310">
        <v>2381</v>
      </c>
      <c r="I143" s="311">
        <f t="shared" si="46"/>
        <v>552</v>
      </c>
      <c r="J143" s="311">
        <f t="shared" si="44"/>
        <v>2933</v>
      </c>
      <c r="K143" s="334">
        <f t="shared" si="45"/>
        <v>47618</v>
      </c>
    </row>
    <row r="144" spans="1:11" ht="17.25" customHeight="1">
      <c r="A144" s="277">
        <v>4</v>
      </c>
      <c r="B144" s="14" t="s">
        <v>215</v>
      </c>
      <c r="C144" s="279" t="s">
        <v>508</v>
      </c>
      <c r="D144" s="363">
        <v>43.1</v>
      </c>
      <c r="E144" s="314" t="s">
        <v>78</v>
      </c>
      <c r="F144" s="360">
        <v>210000</v>
      </c>
      <c r="G144" s="309">
        <v>193200</v>
      </c>
      <c r="H144" s="310">
        <v>4200</v>
      </c>
      <c r="I144" s="311">
        <f t="shared" si="46"/>
        <v>2133</v>
      </c>
      <c r="J144" s="311">
        <f t="shared" si="44"/>
        <v>6333</v>
      </c>
      <c r="K144" s="334">
        <f t="shared" si="45"/>
        <v>189000</v>
      </c>
    </row>
    <row r="145" spans="1:11" ht="18.75" customHeight="1">
      <c r="A145" s="277">
        <v>5</v>
      </c>
      <c r="B145" s="14" t="s">
        <v>509</v>
      </c>
      <c r="C145" s="279" t="s">
        <v>510</v>
      </c>
      <c r="D145" s="363">
        <v>45.1</v>
      </c>
      <c r="E145" s="314" t="s">
        <v>78</v>
      </c>
      <c r="F145" s="360">
        <v>275000</v>
      </c>
      <c r="G145" s="309">
        <v>253000</v>
      </c>
      <c r="H145" s="310">
        <v>5500</v>
      </c>
      <c r="I145" s="311">
        <f t="shared" si="46"/>
        <v>2793</v>
      </c>
      <c r="J145" s="311">
        <f t="shared" si="44"/>
        <v>8293</v>
      </c>
      <c r="K145" s="334">
        <f t="shared" si="45"/>
        <v>247500</v>
      </c>
    </row>
    <row r="146" spans="1:11" ht="16.5" customHeight="1">
      <c r="A146" s="277"/>
      <c r="B146" s="13" t="s">
        <v>4</v>
      </c>
      <c r="C146" s="284"/>
      <c r="D146" s="361"/>
      <c r="E146" s="329"/>
      <c r="F146" s="357">
        <f>SUM(F141:F145)</f>
        <v>915000</v>
      </c>
      <c r="G146" s="357">
        <f t="shared" ref="G146:K146" si="47">SUM(G141:G145)</f>
        <v>666007</v>
      </c>
      <c r="H146" s="357">
        <f>SUM(H141:H145)</f>
        <v>19633</v>
      </c>
      <c r="I146" s="357">
        <f>SUM(I141:I145)</f>
        <v>7353</v>
      </c>
      <c r="J146" s="357">
        <f t="shared" si="44"/>
        <v>26986</v>
      </c>
      <c r="K146" s="357">
        <f t="shared" si="47"/>
        <v>646374</v>
      </c>
    </row>
    <row r="147" spans="1:11" ht="16.5" customHeight="1">
      <c r="A147" s="296"/>
      <c r="B147" s="29"/>
      <c r="C147" s="295"/>
      <c r="D147" s="364"/>
      <c r="E147" s="354"/>
      <c r="F147" s="355"/>
      <c r="G147" s="355"/>
      <c r="H147" s="358"/>
      <c r="I147" s="355"/>
      <c r="J147" s="355"/>
      <c r="K147" s="355"/>
    </row>
    <row r="148" spans="1:11" ht="16.5" customHeight="1">
      <c r="A148" s="273" t="s">
        <v>446</v>
      </c>
      <c r="B148" s="10" t="s">
        <v>1</v>
      </c>
      <c r="C148" s="273" t="s">
        <v>21</v>
      </c>
      <c r="D148" s="325" t="s">
        <v>22</v>
      </c>
      <c r="E148" s="325" t="s">
        <v>23</v>
      </c>
      <c r="F148" s="326" t="s">
        <v>24</v>
      </c>
      <c r="G148" s="327" t="s">
        <v>25</v>
      </c>
      <c r="H148" s="327" t="s">
        <v>26</v>
      </c>
      <c r="I148" s="327" t="s">
        <v>27</v>
      </c>
      <c r="J148" s="328" t="s">
        <v>57</v>
      </c>
      <c r="K148" s="327" t="s">
        <v>242</v>
      </c>
    </row>
    <row r="149" spans="1:11" ht="16.5" customHeight="1">
      <c r="A149" s="277"/>
      <c r="B149" s="13" t="s">
        <v>162</v>
      </c>
      <c r="C149" s="279"/>
      <c r="D149" s="367"/>
      <c r="E149" s="367"/>
      <c r="F149" s="360"/>
      <c r="G149" s="309"/>
      <c r="H149" s="358"/>
      <c r="I149" s="311"/>
      <c r="J149" s="311"/>
      <c r="K149" s="334"/>
    </row>
    <row r="150" spans="1:11" ht="25.5" customHeight="1">
      <c r="A150" s="277">
        <v>1</v>
      </c>
      <c r="B150" s="14" t="s">
        <v>163</v>
      </c>
      <c r="C150" s="279" t="s">
        <v>479</v>
      </c>
      <c r="D150" s="367">
        <v>162</v>
      </c>
      <c r="E150" s="367" t="s">
        <v>78</v>
      </c>
      <c r="F150" s="360">
        <v>200000</v>
      </c>
      <c r="G150" s="309">
        <v>128000</v>
      </c>
      <c r="H150" s="310">
        <v>4000</v>
      </c>
      <c r="I150" s="311">
        <f>ROUND(G150*13%*31/365,0)</f>
        <v>1413</v>
      </c>
      <c r="J150" s="311">
        <f t="shared" ref="J150" si="48">SUM(H150:I150)</f>
        <v>5413</v>
      </c>
      <c r="K150" s="334">
        <f>G150-H151</f>
        <v>124000</v>
      </c>
    </row>
    <row r="151" spans="1:11" ht="16.5" customHeight="1">
      <c r="A151" s="277"/>
      <c r="B151" s="13" t="s">
        <v>4</v>
      </c>
      <c r="C151" s="284"/>
      <c r="D151" s="329"/>
      <c r="E151" s="329"/>
      <c r="F151" s="317">
        <f t="shared" ref="F151:K151" si="49">SUM(F150:F150)</f>
        <v>200000</v>
      </c>
      <c r="G151" s="317">
        <f t="shared" si="49"/>
        <v>128000</v>
      </c>
      <c r="H151" s="317">
        <f t="shared" si="49"/>
        <v>4000</v>
      </c>
      <c r="I151" s="317">
        <f t="shared" si="49"/>
        <v>1413</v>
      </c>
      <c r="J151" s="317">
        <f t="shared" si="49"/>
        <v>5413</v>
      </c>
      <c r="K151" s="317">
        <f t="shared" si="49"/>
        <v>124000</v>
      </c>
    </row>
    <row r="152" spans="1:11" ht="16.5" customHeight="1">
      <c r="A152" s="296"/>
      <c r="B152" s="29"/>
      <c r="C152" s="295"/>
      <c r="D152" s="354"/>
      <c r="E152" s="354"/>
      <c r="F152" s="340"/>
      <c r="G152" s="340"/>
      <c r="H152" s="327" t="s">
        <v>26</v>
      </c>
      <c r="I152" s="340"/>
      <c r="J152" s="340"/>
      <c r="K152" s="340"/>
    </row>
    <row r="153" spans="1:11" ht="16.5" customHeight="1">
      <c r="A153" s="273" t="s">
        <v>446</v>
      </c>
      <c r="B153" s="10" t="s">
        <v>1</v>
      </c>
      <c r="C153" s="273" t="s">
        <v>21</v>
      </c>
      <c r="D153" s="325" t="s">
        <v>22</v>
      </c>
      <c r="E153" s="325" t="s">
        <v>23</v>
      </c>
      <c r="F153" s="326" t="s">
        <v>24</v>
      </c>
      <c r="G153" s="327" t="s">
        <v>25</v>
      </c>
      <c r="H153" s="357"/>
      <c r="I153" s="327" t="s">
        <v>27</v>
      </c>
      <c r="J153" s="328" t="s">
        <v>57</v>
      </c>
      <c r="K153" s="327" t="s">
        <v>242</v>
      </c>
    </row>
    <row r="154" spans="1:11" ht="22.5" customHeight="1">
      <c r="A154" s="277"/>
      <c r="B154" s="13" t="s">
        <v>282</v>
      </c>
      <c r="C154" s="284"/>
      <c r="D154" s="329"/>
      <c r="E154" s="329"/>
      <c r="F154" s="342"/>
      <c r="G154" s="318"/>
      <c r="H154" s="310"/>
      <c r="I154" s="311"/>
      <c r="J154" s="357"/>
      <c r="K154" s="333"/>
    </row>
    <row r="155" spans="1:11" ht="20.25" customHeight="1">
      <c r="A155" s="277">
        <v>1</v>
      </c>
      <c r="B155" s="14" t="s">
        <v>84</v>
      </c>
      <c r="C155" s="279" t="s">
        <v>283</v>
      </c>
      <c r="D155" s="367">
        <v>77</v>
      </c>
      <c r="E155" s="367" t="s">
        <v>78</v>
      </c>
      <c r="F155" s="360">
        <v>150000</v>
      </c>
      <c r="G155" s="309">
        <v>37491</v>
      </c>
      <c r="H155" s="310">
        <f>ROUND(F155/36,0)</f>
        <v>4167</v>
      </c>
      <c r="I155" s="311">
        <f>ROUND(G155*13%*31/365,0)</f>
        <v>414</v>
      </c>
      <c r="J155" s="311">
        <f t="shared" ref="J155:J161" si="50">SUM(H155:I155)</f>
        <v>4581</v>
      </c>
      <c r="K155" s="334">
        <f t="shared" ref="K155:K160" si="51">G155-H155</f>
        <v>33324</v>
      </c>
    </row>
    <row r="156" spans="1:11" ht="23.25" customHeight="1">
      <c r="A156" s="277">
        <v>2</v>
      </c>
      <c r="B156" s="14" t="s">
        <v>84</v>
      </c>
      <c r="C156" s="279" t="s">
        <v>392</v>
      </c>
      <c r="D156" s="363">
        <v>128</v>
      </c>
      <c r="E156" s="367" t="s">
        <v>78</v>
      </c>
      <c r="F156" s="360">
        <v>120000</v>
      </c>
      <c r="G156" s="309">
        <v>67200</v>
      </c>
      <c r="H156" s="310">
        <v>2400</v>
      </c>
      <c r="I156" s="311">
        <f t="shared" ref="I156:I160" si="52">ROUND(G156*13%*31/365,0)</f>
        <v>742</v>
      </c>
      <c r="J156" s="311">
        <f t="shared" si="50"/>
        <v>3142</v>
      </c>
      <c r="K156" s="334">
        <f t="shared" si="51"/>
        <v>64800</v>
      </c>
    </row>
    <row r="157" spans="1:11" ht="21.75" customHeight="1">
      <c r="A157" s="277">
        <v>3</v>
      </c>
      <c r="B157" s="14" t="s">
        <v>84</v>
      </c>
      <c r="C157" s="279" t="s">
        <v>323</v>
      </c>
      <c r="D157" s="363">
        <v>27.1</v>
      </c>
      <c r="E157" s="367" t="s">
        <v>78</v>
      </c>
      <c r="F157" s="360">
        <v>120000</v>
      </c>
      <c r="G157" s="309">
        <v>105600</v>
      </c>
      <c r="H157" s="310">
        <v>2400</v>
      </c>
      <c r="I157" s="311">
        <f t="shared" si="52"/>
        <v>1166</v>
      </c>
      <c r="J157" s="311">
        <f t="shared" si="50"/>
        <v>3566</v>
      </c>
      <c r="K157" s="334">
        <f t="shared" si="51"/>
        <v>103200</v>
      </c>
    </row>
    <row r="158" spans="1:11" ht="20.25" customHeight="1">
      <c r="A158" s="277">
        <v>4</v>
      </c>
      <c r="B158" s="14" t="s">
        <v>497</v>
      </c>
      <c r="C158" s="279" t="s">
        <v>498</v>
      </c>
      <c r="D158" s="363">
        <v>29.1</v>
      </c>
      <c r="E158" s="367" t="s">
        <v>78</v>
      </c>
      <c r="F158" s="360">
        <v>120000</v>
      </c>
      <c r="G158" s="309">
        <v>105600</v>
      </c>
      <c r="H158" s="310">
        <v>2400</v>
      </c>
      <c r="I158" s="311">
        <f t="shared" si="52"/>
        <v>1166</v>
      </c>
      <c r="J158" s="311">
        <f t="shared" si="50"/>
        <v>3566</v>
      </c>
      <c r="K158" s="334">
        <f t="shared" si="51"/>
        <v>103200</v>
      </c>
    </row>
    <row r="159" spans="1:11" ht="21.75" customHeight="1">
      <c r="A159" s="277">
        <v>5</v>
      </c>
      <c r="B159" s="14" t="s">
        <v>497</v>
      </c>
      <c r="C159" s="279" t="s">
        <v>499</v>
      </c>
      <c r="D159" s="363">
        <v>31.1</v>
      </c>
      <c r="E159" s="367" t="s">
        <v>78</v>
      </c>
      <c r="F159" s="360">
        <v>120000</v>
      </c>
      <c r="G159" s="309">
        <v>105600</v>
      </c>
      <c r="H159" s="310">
        <v>2400</v>
      </c>
      <c r="I159" s="311">
        <f t="shared" si="52"/>
        <v>1166</v>
      </c>
      <c r="J159" s="311">
        <f t="shared" si="50"/>
        <v>3566</v>
      </c>
      <c r="K159" s="334">
        <f t="shared" si="51"/>
        <v>103200</v>
      </c>
    </row>
    <row r="160" spans="1:11" ht="20.25" customHeight="1">
      <c r="A160" s="277">
        <v>6</v>
      </c>
      <c r="B160" s="14" t="s">
        <v>466</v>
      </c>
      <c r="C160" s="279" t="s">
        <v>467</v>
      </c>
      <c r="D160" s="363">
        <v>15.2</v>
      </c>
      <c r="E160" s="367" t="s">
        <v>78</v>
      </c>
      <c r="F160" s="360">
        <v>235000</v>
      </c>
      <c r="G160" s="309">
        <v>202100</v>
      </c>
      <c r="H160" s="310">
        <v>4700</v>
      </c>
      <c r="I160" s="311">
        <f t="shared" si="52"/>
        <v>2231</v>
      </c>
      <c r="J160" s="311">
        <f t="shared" si="50"/>
        <v>6931</v>
      </c>
      <c r="K160" s="334">
        <f t="shared" si="51"/>
        <v>197400</v>
      </c>
    </row>
    <row r="161" spans="1:11" ht="21" customHeight="1">
      <c r="A161" s="277"/>
      <c r="B161" s="13" t="s">
        <v>4</v>
      </c>
      <c r="C161" s="279"/>
      <c r="D161" s="363"/>
      <c r="E161" s="367"/>
      <c r="F161" s="317">
        <f>SUM(F155:F160)</f>
        <v>865000</v>
      </c>
      <c r="G161" s="317">
        <f>SUM(G155:G160)</f>
        <v>623591</v>
      </c>
      <c r="H161" s="317">
        <f>SUM(H155:H160)</f>
        <v>18467</v>
      </c>
      <c r="I161" s="317">
        <f>SUM(I155:I160)</f>
        <v>6885</v>
      </c>
      <c r="J161" s="357">
        <f t="shared" si="50"/>
        <v>25352</v>
      </c>
      <c r="K161" s="317">
        <f>SUM(K155:K160)</f>
        <v>605124</v>
      </c>
    </row>
    <row r="162" spans="1:11" ht="16.5" customHeight="1">
      <c r="A162" s="296"/>
      <c r="B162" s="29"/>
      <c r="C162" s="289"/>
      <c r="D162" s="368"/>
      <c r="E162" s="369"/>
      <c r="F162" s="340"/>
      <c r="G162" s="340"/>
      <c r="H162" s="358"/>
      <c r="I162" s="340"/>
      <c r="J162" s="355"/>
      <c r="K162" s="340"/>
    </row>
    <row r="163" spans="1:11" ht="16.5" customHeight="1">
      <c r="A163" s="273" t="s">
        <v>446</v>
      </c>
      <c r="B163" s="10" t="s">
        <v>1</v>
      </c>
      <c r="C163" s="273" t="s">
        <v>21</v>
      </c>
      <c r="D163" s="325" t="s">
        <v>22</v>
      </c>
      <c r="E163" s="325" t="s">
        <v>23</v>
      </c>
      <c r="F163" s="326" t="s">
        <v>24</v>
      </c>
      <c r="G163" s="327" t="s">
        <v>25</v>
      </c>
      <c r="H163" s="327" t="s">
        <v>26</v>
      </c>
      <c r="I163" s="327" t="s">
        <v>27</v>
      </c>
      <c r="J163" s="328" t="s">
        <v>57</v>
      </c>
      <c r="K163" s="327" t="s">
        <v>242</v>
      </c>
    </row>
    <row r="164" spans="1:11" ht="15.75" customHeight="1">
      <c r="A164" s="277"/>
      <c r="B164" s="13" t="s">
        <v>300</v>
      </c>
      <c r="C164" s="284"/>
      <c r="D164" s="329"/>
      <c r="E164" s="329"/>
      <c r="F164" s="342"/>
      <c r="G164" s="318"/>
      <c r="H164" s="310"/>
      <c r="I164" s="311"/>
      <c r="J164" s="357"/>
      <c r="K164" s="333"/>
    </row>
    <row r="165" spans="1:11" ht="16.5" hidden="1" customHeight="1">
      <c r="A165" s="277">
        <v>1</v>
      </c>
      <c r="B165" s="304"/>
      <c r="C165" s="299"/>
      <c r="D165" s="370"/>
      <c r="E165" s="370"/>
      <c r="F165" s="371"/>
      <c r="G165" s="372"/>
      <c r="H165" s="310"/>
      <c r="I165" s="373"/>
      <c r="J165" s="373"/>
      <c r="K165" s="374"/>
    </row>
    <row r="166" spans="1:11" ht="16.5" hidden="1" customHeight="1">
      <c r="A166" s="277">
        <v>2</v>
      </c>
      <c r="B166" s="304"/>
      <c r="C166" s="299"/>
      <c r="D166" s="370"/>
      <c r="E166" s="370"/>
      <c r="F166" s="371"/>
      <c r="G166" s="372"/>
      <c r="H166" s="310"/>
      <c r="I166" s="373"/>
      <c r="J166" s="373"/>
      <c r="K166" s="374"/>
    </row>
    <row r="167" spans="1:11" ht="16.5" customHeight="1">
      <c r="A167" s="277">
        <v>1</v>
      </c>
      <c r="B167" s="14" t="s">
        <v>456</v>
      </c>
      <c r="C167" s="279" t="s">
        <v>481</v>
      </c>
      <c r="D167" s="363">
        <v>7.1</v>
      </c>
      <c r="E167" s="367" t="s">
        <v>78</v>
      </c>
      <c r="F167" s="360">
        <v>175000</v>
      </c>
      <c r="G167" s="309">
        <v>79540</v>
      </c>
      <c r="H167" s="310">
        <v>7955</v>
      </c>
      <c r="I167" s="311">
        <f>ROUND(G167*13%*31/365,0)</f>
        <v>878</v>
      </c>
      <c r="J167" s="311">
        <f>SUM(H167:I167)</f>
        <v>8833</v>
      </c>
      <c r="K167" s="334">
        <f>G167-H167</f>
        <v>71585</v>
      </c>
    </row>
    <row r="168" spans="1:11" ht="28.5" customHeight="1">
      <c r="A168" s="277"/>
      <c r="B168" s="13" t="s">
        <v>4</v>
      </c>
      <c r="C168" s="284"/>
      <c r="D168" s="329"/>
      <c r="E168" s="329"/>
      <c r="F168" s="317">
        <f>SUM(F165:F167)</f>
        <v>175000</v>
      </c>
      <c r="G168" s="317">
        <f t="shared" ref="G168:K168" si="53">SUM(G165:G167)</f>
        <v>79540</v>
      </c>
      <c r="H168" s="317">
        <f>SUM(H165:H167)</f>
        <v>7955</v>
      </c>
      <c r="I168" s="317">
        <f>SUM(I165:I167)</f>
        <v>878</v>
      </c>
      <c r="J168" s="317">
        <f>SUM(H168:I168)</f>
        <v>8833</v>
      </c>
      <c r="K168" s="317">
        <f t="shared" si="53"/>
        <v>71585</v>
      </c>
    </row>
    <row r="169" spans="1:11" ht="16.5" customHeight="1">
      <c r="A169" s="296"/>
      <c r="B169" s="29"/>
      <c r="C169" s="295"/>
      <c r="D169" s="354"/>
      <c r="E169" s="354"/>
      <c r="F169" s="340"/>
      <c r="G169" s="340"/>
      <c r="H169" s="358"/>
      <c r="I169" s="340"/>
      <c r="J169" s="340"/>
      <c r="K169" s="340"/>
    </row>
    <row r="170" spans="1:11" ht="16.5" hidden="1" customHeight="1">
      <c r="A170" s="273" t="s">
        <v>446</v>
      </c>
      <c r="B170" s="10" t="s">
        <v>1</v>
      </c>
      <c r="C170" s="273" t="s">
        <v>21</v>
      </c>
      <c r="D170" s="325" t="s">
        <v>22</v>
      </c>
      <c r="E170" s="325" t="s">
        <v>23</v>
      </c>
      <c r="F170" s="326" t="s">
        <v>24</v>
      </c>
      <c r="G170" s="327" t="s">
        <v>25</v>
      </c>
      <c r="H170" s="327" t="s">
        <v>26</v>
      </c>
      <c r="I170" s="327" t="s">
        <v>27</v>
      </c>
      <c r="J170" s="328" t="s">
        <v>57</v>
      </c>
      <c r="K170" s="327" t="s">
        <v>242</v>
      </c>
    </row>
    <row r="171" spans="1:11" ht="16.5" hidden="1" customHeight="1">
      <c r="A171" s="277"/>
      <c r="B171" s="13" t="s">
        <v>404</v>
      </c>
      <c r="C171" s="284"/>
      <c r="D171" s="329"/>
      <c r="E171" s="329"/>
      <c r="F171" s="342"/>
      <c r="G171" s="318"/>
      <c r="H171" s="358"/>
      <c r="I171" s="311"/>
      <c r="J171" s="357"/>
      <c r="K171" s="333"/>
    </row>
    <row r="172" spans="1:11" ht="16.5" hidden="1" customHeight="1">
      <c r="A172" s="277">
        <v>1</v>
      </c>
      <c r="B172" s="14"/>
      <c r="C172" s="279"/>
      <c r="D172" s="367"/>
      <c r="E172" s="367"/>
      <c r="F172" s="360"/>
      <c r="G172" s="309"/>
      <c r="H172" s="310"/>
      <c r="I172" s="311"/>
      <c r="J172" s="311"/>
      <c r="K172" s="334"/>
    </row>
    <row r="173" spans="1:11" ht="16.5" hidden="1" customHeight="1">
      <c r="A173" s="277"/>
      <c r="B173" s="13" t="s">
        <v>4</v>
      </c>
      <c r="C173" s="284"/>
      <c r="D173" s="329"/>
      <c r="E173" s="329"/>
      <c r="F173" s="317">
        <f>SUM(F172)</f>
        <v>0</v>
      </c>
      <c r="G173" s="317">
        <f t="shared" ref="G173:I173" si="54">SUM(G172)</f>
        <v>0</v>
      </c>
      <c r="H173" s="317">
        <f t="shared" si="54"/>
        <v>0</v>
      </c>
      <c r="I173" s="317">
        <f t="shared" si="54"/>
        <v>0</v>
      </c>
      <c r="J173" s="317">
        <f>SUM(H173:I173)</f>
        <v>0</v>
      </c>
      <c r="K173" s="317">
        <f t="shared" ref="K173" si="55">SUM(K172)</f>
        <v>0</v>
      </c>
    </row>
    <row r="174" spans="1:11" ht="16.5" customHeight="1" thickBot="1">
      <c r="A174" s="296"/>
      <c r="B174" s="29"/>
      <c r="C174" s="295"/>
      <c r="D174" s="354"/>
      <c r="E174" s="354"/>
      <c r="F174" s="340"/>
      <c r="G174" s="340"/>
      <c r="H174" s="358"/>
      <c r="I174" s="355"/>
      <c r="J174" s="355"/>
      <c r="K174" s="375"/>
    </row>
    <row r="175" spans="1:11" ht="39" customHeight="1" thickBot="1">
      <c r="A175" s="300"/>
      <c r="B175" s="305" t="s">
        <v>20</v>
      </c>
      <c r="C175" s="301"/>
      <c r="D175" s="376"/>
      <c r="E175" s="377"/>
      <c r="F175" s="377">
        <f t="shared" ref="F175:K175" si="56">SUM(F10+F20+F28+F35+F44+F58+F73+F86+F107+F112+F126+F136+F146+F151+F161+F168+F173)</f>
        <v>17149000</v>
      </c>
      <c r="G175" s="377">
        <f t="shared" si="56"/>
        <v>11067875</v>
      </c>
      <c r="H175" s="377">
        <f t="shared" si="56"/>
        <v>366568</v>
      </c>
      <c r="I175" s="377">
        <f t="shared" si="56"/>
        <v>122202</v>
      </c>
      <c r="J175" s="377">
        <f t="shared" si="56"/>
        <v>488770</v>
      </c>
      <c r="K175" s="378">
        <f t="shared" si="56"/>
        <v>10701307</v>
      </c>
    </row>
    <row r="176" spans="1:11" ht="18.75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9" scale="58" orientation="portrait" horizontalDpi="0" verticalDpi="0" r:id="rId1"/>
  <rowBreaks count="2" manualBreakCount="2">
    <brk id="59" max="16383" man="1"/>
    <brk id="11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>
  <dimension ref="A1:K175"/>
  <sheetViews>
    <sheetView view="pageBreakPreview" zoomScale="60" workbookViewId="0">
      <selection sqref="A1:K186"/>
    </sheetView>
  </sheetViews>
  <sheetFormatPr defaultRowHeight="15"/>
  <cols>
    <col min="1" max="1" width="8" customWidth="1"/>
    <col min="2" max="2" width="21.7109375" customWidth="1"/>
    <col min="3" max="3" width="19.85546875" customWidth="1"/>
    <col min="5" max="5" width="10.140625" customWidth="1"/>
    <col min="6" max="6" width="17.42578125" customWidth="1"/>
    <col min="7" max="7" width="15.42578125" customWidth="1"/>
    <col min="8" max="8" width="11.85546875" customWidth="1"/>
    <col min="9" max="9" width="12.42578125" customWidth="1"/>
    <col min="10" max="10" width="11.7109375" customWidth="1"/>
    <col min="11" max="11" width="15" customWidth="1"/>
  </cols>
  <sheetData>
    <row r="1" spans="1:11" ht="18.75">
      <c r="A1" s="901" t="s">
        <v>86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</row>
    <row r="2" spans="1:11" ht="18.75">
      <c r="A2" s="271"/>
      <c r="B2" s="902" t="s">
        <v>524</v>
      </c>
      <c r="C2" s="902"/>
      <c r="D2" s="902"/>
      <c r="E2" s="902"/>
      <c r="F2" s="902"/>
      <c r="G2" s="902"/>
      <c r="H2" s="902"/>
      <c r="I2" s="902"/>
      <c r="J2" s="902"/>
      <c r="K2" s="272"/>
    </row>
    <row r="3" spans="1:11" ht="56.25">
      <c r="A3" s="273" t="s">
        <v>446</v>
      </c>
      <c r="B3" s="273" t="s">
        <v>1</v>
      </c>
      <c r="C3" s="273" t="s">
        <v>21</v>
      </c>
      <c r="D3" s="273" t="s">
        <v>22</v>
      </c>
      <c r="E3" s="273" t="s">
        <v>23</v>
      </c>
      <c r="F3" s="274" t="s">
        <v>24</v>
      </c>
      <c r="G3" s="275" t="s">
        <v>25</v>
      </c>
      <c r="H3" s="275" t="s">
        <v>26</v>
      </c>
      <c r="I3" s="275" t="s">
        <v>27</v>
      </c>
      <c r="J3" s="276" t="s">
        <v>57</v>
      </c>
      <c r="K3" s="275" t="s">
        <v>242</v>
      </c>
    </row>
    <row r="4" spans="1:11" ht="18.75">
      <c r="A4" s="273"/>
      <c r="B4" s="273" t="s">
        <v>270</v>
      </c>
      <c r="C4" s="273"/>
      <c r="D4" s="273"/>
      <c r="E4" s="273"/>
      <c r="F4" s="274"/>
      <c r="G4" s="276"/>
      <c r="H4" s="276"/>
      <c r="I4" s="276"/>
      <c r="J4" s="276"/>
      <c r="K4" s="276"/>
    </row>
    <row r="5" spans="1:11" ht="32.25" customHeight="1">
      <c r="A5" s="273">
        <v>1</v>
      </c>
      <c r="B5" s="14" t="s">
        <v>88</v>
      </c>
      <c r="C5" s="278" t="s">
        <v>426</v>
      </c>
      <c r="D5" s="306">
        <v>154</v>
      </c>
      <c r="E5" s="307" t="s">
        <v>38</v>
      </c>
      <c r="F5" s="308">
        <v>100000</v>
      </c>
      <c r="G5" s="309">
        <v>60000</v>
      </c>
      <c r="H5" s="310">
        <v>2000</v>
      </c>
      <c r="I5" s="311">
        <f>ROUND(G5*13%*31/365,0)</f>
        <v>662</v>
      </c>
      <c r="J5" s="310">
        <f t="shared" ref="J5:J10" si="0">SUM(H5:I5)</f>
        <v>2662</v>
      </c>
      <c r="K5" s="312">
        <f t="shared" ref="K5:K9" si="1">G5-H5</f>
        <v>58000</v>
      </c>
    </row>
    <row r="6" spans="1:11" ht="32.25" customHeight="1">
      <c r="A6" s="273">
        <v>2</v>
      </c>
      <c r="B6" s="14" t="s">
        <v>88</v>
      </c>
      <c r="C6" s="278" t="s">
        <v>502</v>
      </c>
      <c r="D6" s="306">
        <v>200</v>
      </c>
      <c r="E6" s="307" t="s">
        <v>38</v>
      </c>
      <c r="F6" s="308">
        <v>215000</v>
      </c>
      <c r="G6" s="309">
        <v>154800</v>
      </c>
      <c r="H6" s="310">
        <v>4300</v>
      </c>
      <c r="I6" s="311">
        <f>ROUND(G6*13%*31/365,0)</f>
        <v>1709</v>
      </c>
      <c r="J6" s="310">
        <f t="shared" si="0"/>
        <v>6009</v>
      </c>
      <c r="K6" s="312">
        <f t="shared" si="1"/>
        <v>150500</v>
      </c>
    </row>
    <row r="7" spans="1:11" ht="21">
      <c r="A7" s="273">
        <v>3</v>
      </c>
      <c r="B7" s="14" t="s">
        <v>3</v>
      </c>
      <c r="C7" s="279" t="s">
        <v>143</v>
      </c>
      <c r="D7" s="313">
        <v>102</v>
      </c>
      <c r="E7" s="314" t="s">
        <v>38</v>
      </c>
      <c r="F7" s="308">
        <v>190000</v>
      </c>
      <c r="G7" s="309">
        <v>98800</v>
      </c>
      <c r="H7" s="310">
        <v>3800</v>
      </c>
      <c r="I7" s="311">
        <f>ROUND(G7*13%*31/365,0)</f>
        <v>1091</v>
      </c>
      <c r="J7" s="310">
        <f t="shared" si="0"/>
        <v>4891</v>
      </c>
      <c r="K7" s="312">
        <f t="shared" si="1"/>
        <v>95000</v>
      </c>
    </row>
    <row r="8" spans="1:11" ht="35.25" customHeight="1">
      <c r="A8" s="273">
        <v>4</v>
      </c>
      <c r="B8" s="13" t="s">
        <v>353</v>
      </c>
      <c r="C8" s="280" t="s">
        <v>354</v>
      </c>
      <c r="D8" s="315">
        <v>72</v>
      </c>
      <c r="E8" s="316" t="s">
        <v>38</v>
      </c>
      <c r="F8" s="317">
        <v>30000</v>
      </c>
      <c r="G8" s="318">
        <v>5843</v>
      </c>
      <c r="H8" s="319">
        <f t="shared" ref="H8:H9" si="2">ROUND(F8/36,0)</f>
        <v>833</v>
      </c>
      <c r="I8" s="311">
        <f t="shared" ref="I8:I9" si="3">ROUND(G8*13%*31/365,0)</f>
        <v>65</v>
      </c>
      <c r="J8" s="319">
        <f t="shared" si="0"/>
        <v>898</v>
      </c>
      <c r="K8" s="320">
        <f t="shared" si="1"/>
        <v>5010</v>
      </c>
    </row>
    <row r="9" spans="1:11" ht="24" customHeight="1">
      <c r="A9" s="273">
        <v>5</v>
      </c>
      <c r="B9" s="14" t="s">
        <v>353</v>
      </c>
      <c r="C9" s="278" t="s">
        <v>490</v>
      </c>
      <c r="D9" s="306">
        <v>74</v>
      </c>
      <c r="E9" s="307" t="s">
        <v>38</v>
      </c>
      <c r="F9" s="308">
        <v>50000</v>
      </c>
      <c r="G9" s="309">
        <v>11108</v>
      </c>
      <c r="H9" s="310">
        <f t="shared" si="2"/>
        <v>1389</v>
      </c>
      <c r="I9" s="311">
        <f t="shared" si="3"/>
        <v>123</v>
      </c>
      <c r="J9" s="310">
        <f t="shared" si="0"/>
        <v>1512</v>
      </c>
      <c r="K9" s="312">
        <f t="shared" si="1"/>
        <v>9719</v>
      </c>
    </row>
    <row r="10" spans="1:11" ht="21" thickBot="1">
      <c r="A10" s="281"/>
      <c r="B10" s="222" t="s">
        <v>4</v>
      </c>
      <c r="C10" s="281"/>
      <c r="D10" s="321"/>
      <c r="E10" s="321"/>
      <c r="F10" s="322">
        <f>SUM(F5:F9)</f>
        <v>585000</v>
      </c>
      <c r="G10" s="322">
        <f t="shared" ref="G10" si="4">SUM(G5:G9)</f>
        <v>330551</v>
      </c>
      <c r="H10" s="322">
        <f>SUM(H5:H9)</f>
        <v>12322</v>
      </c>
      <c r="I10" s="322">
        <f>SUM(I5:I9)</f>
        <v>3650</v>
      </c>
      <c r="J10" s="322">
        <f t="shared" si="0"/>
        <v>15972</v>
      </c>
      <c r="K10" s="322">
        <f t="shared" ref="K10" si="5">SUM(K5:K9)</f>
        <v>318229</v>
      </c>
    </row>
    <row r="11" spans="1:11" ht="20.25">
      <c r="A11" s="282"/>
      <c r="B11" s="29"/>
      <c r="C11" s="282"/>
      <c r="D11" s="323"/>
      <c r="E11" s="323"/>
      <c r="F11" s="324"/>
      <c r="G11" s="324"/>
      <c r="H11" s="324"/>
      <c r="I11" s="324"/>
      <c r="J11" s="324"/>
      <c r="K11" s="324"/>
    </row>
    <row r="12" spans="1:11" ht="41.25" customHeight="1">
      <c r="A12" s="273" t="s">
        <v>446</v>
      </c>
      <c r="B12" s="10" t="s">
        <v>1</v>
      </c>
      <c r="C12" s="273" t="s">
        <v>21</v>
      </c>
      <c r="D12" s="325" t="s">
        <v>22</v>
      </c>
      <c r="E12" s="325" t="s">
        <v>23</v>
      </c>
      <c r="F12" s="326" t="s">
        <v>24</v>
      </c>
      <c r="G12" s="327" t="s">
        <v>25</v>
      </c>
      <c r="H12" s="327" t="s">
        <v>26</v>
      </c>
      <c r="I12" s="327" t="s">
        <v>27</v>
      </c>
      <c r="J12" s="328" t="s">
        <v>57</v>
      </c>
      <c r="K12" s="327" t="s">
        <v>242</v>
      </c>
    </row>
    <row r="13" spans="1:11" ht="21">
      <c r="A13" s="283"/>
      <c r="B13" s="13" t="s">
        <v>5</v>
      </c>
      <c r="C13" s="284"/>
      <c r="D13" s="329"/>
      <c r="E13" s="329"/>
      <c r="F13" s="330"/>
      <c r="G13" s="330"/>
      <c r="H13" s="331"/>
      <c r="I13" s="332"/>
      <c r="J13" s="332"/>
      <c r="K13" s="333"/>
    </row>
    <row r="14" spans="1:11" ht="21">
      <c r="A14" s="283">
        <v>1</v>
      </c>
      <c r="B14" s="14" t="s">
        <v>179</v>
      </c>
      <c r="C14" s="279" t="s">
        <v>416</v>
      </c>
      <c r="D14" s="313">
        <v>82</v>
      </c>
      <c r="E14" s="314" t="s">
        <v>38</v>
      </c>
      <c r="F14" s="308">
        <v>250000</v>
      </c>
      <c r="G14" s="309">
        <v>108690</v>
      </c>
      <c r="H14" s="310">
        <v>5435</v>
      </c>
      <c r="I14" s="311">
        <f>ROUND(G14*13%*31/365,0)</f>
        <v>1200</v>
      </c>
      <c r="J14" s="310">
        <f t="shared" ref="J14:J20" si="6">SUM(H14:I14)</f>
        <v>6635</v>
      </c>
      <c r="K14" s="334">
        <f t="shared" ref="K14:K27" si="7">G14-H14</f>
        <v>103255</v>
      </c>
    </row>
    <row r="15" spans="1:11" ht="21">
      <c r="A15" s="283">
        <v>2</v>
      </c>
      <c r="B15" s="14" t="s">
        <v>179</v>
      </c>
      <c r="C15" s="279" t="s">
        <v>376</v>
      </c>
      <c r="D15" s="313">
        <v>84</v>
      </c>
      <c r="E15" s="314" t="s">
        <v>38</v>
      </c>
      <c r="F15" s="308">
        <v>250000</v>
      </c>
      <c r="G15" s="309">
        <v>120000</v>
      </c>
      <c r="H15" s="310">
        <v>5000</v>
      </c>
      <c r="I15" s="311">
        <f t="shared" ref="I15:I19" si="8">ROUND(G15*13%*31/365,0)</f>
        <v>1325</v>
      </c>
      <c r="J15" s="310">
        <f t="shared" si="6"/>
        <v>6325</v>
      </c>
      <c r="K15" s="334">
        <f t="shared" si="7"/>
        <v>115000</v>
      </c>
    </row>
    <row r="16" spans="1:11" ht="21">
      <c r="A16" s="283">
        <v>3</v>
      </c>
      <c r="B16" s="14" t="s">
        <v>5</v>
      </c>
      <c r="C16" s="279" t="s">
        <v>375</v>
      </c>
      <c r="D16" s="313">
        <v>86</v>
      </c>
      <c r="E16" s="314" t="s">
        <v>38</v>
      </c>
      <c r="F16" s="308">
        <v>400000</v>
      </c>
      <c r="G16" s="309">
        <v>200000</v>
      </c>
      <c r="H16" s="310">
        <v>8000</v>
      </c>
      <c r="I16" s="311">
        <f t="shared" si="8"/>
        <v>2208</v>
      </c>
      <c r="J16" s="310">
        <f t="shared" si="6"/>
        <v>10208</v>
      </c>
      <c r="K16" s="334">
        <f t="shared" si="7"/>
        <v>192000</v>
      </c>
    </row>
    <row r="17" spans="1:11" ht="21">
      <c r="A17" s="283">
        <v>4</v>
      </c>
      <c r="B17" s="14" t="s">
        <v>386</v>
      </c>
      <c r="C17" s="279" t="s">
        <v>489</v>
      </c>
      <c r="D17" s="313">
        <v>116</v>
      </c>
      <c r="E17" s="314" t="s">
        <v>38</v>
      </c>
      <c r="F17" s="308">
        <v>200000</v>
      </c>
      <c r="G17" s="309">
        <v>104000</v>
      </c>
      <c r="H17" s="310">
        <v>4000</v>
      </c>
      <c r="I17" s="311">
        <f t="shared" si="8"/>
        <v>1148</v>
      </c>
      <c r="J17" s="310">
        <f t="shared" si="6"/>
        <v>5148</v>
      </c>
      <c r="K17" s="334">
        <f>G17-H17</f>
        <v>100000</v>
      </c>
    </row>
    <row r="18" spans="1:11" ht="21">
      <c r="A18" s="283">
        <v>5</v>
      </c>
      <c r="B18" s="14" t="s">
        <v>386</v>
      </c>
      <c r="C18" s="279" t="s">
        <v>455</v>
      </c>
      <c r="D18" s="313">
        <v>184</v>
      </c>
      <c r="E18" s="314" t="s">
        <v>38</v>
      </c>
      <c r="F18" s="308">
        <v>100000</v>
      </c>
      <c r="G18" s="309">
        <v>68000</v>
      </c>
      <c r="H18" s="310">
        <v>2000</v>
      </c>
      <c r="I18" s="311">
        <f t="shared" si="8"/>
        <v>751</v>
      </c>
      <c r="J18" s="310">
        <f t="shared" si="6"/>
        <v>2751</v>
      </c>
      <c r="K18" s="334">
        <f>G18-H18</f>
        <v>66000</v>
      </c>
    </row>
    <row r="19" spans="1:11" ht="21">
      <c r="A19" s="283">
        <v>6</v>
      </c>
      <c r="B19" s="14" t="s">
        <v>429</v>
      </c>
      <c r="C19" s="279" t="s">
        <v>488</v>
      </c>
      <c r="D19" s="313">
        <v>156</v>
      </c>
      <c r="E19" s="314" t="s">
        <v>38</v>
      </c>
      <c r="F19" s="308">
        <v>150000</v>
      </c>
      <c r="G19" s="309">
        <v>93000</v>
      </c>
      <c r="H19" s="310">
        <v>3000</v>
      </c>
      <c r="I19" s="311">
        <f t="shared" si="8"/>
        <v>1027</v>
      </c>
      <c r="J19" s="310">
        <f t="shared" si="6"/>
        <v>4027</v>
      </c>
      <c r="K19" s="334">
        <f>G19-H19</f>
        <v>90000</v>
      </c>
    </row>
    <row r="20" spans="1:11" ht="21.75" thickBot="1">
      <c r="A20" s="286"/>
      <c r="B20" s="222" t="s">
        <v>4</v>
      </c>
      <c r="C20" s="287"/>
      <c r="D20" s="335"/>
      <c r="E20" s="336"/>
      <c r="F20" s="337">
        <f t="shared" ref="F20:K20" si="9">SUM(F14:F19)</f>
        <v>1350000</v>
      </c>
      <c r="G20" s="337">
        <f t="shared" si="9"/>
        <v>693690</v>
      </c>
      <c r="H20" s="337">
        <f>SUM(H14:H19)</f>
        <v>27435</v>
      </c>
      <c r="I20" s="337">
        <f>SUM(I14:I19)</f>
        <v>7659</v>
      </c>
      <c r="J20" s="337">
        <f t="shared" si="6"/>
        <v>35094</v>
      </c>
      <c r="K20" s="337">
        <f t="shared" si="9"/>
        <v>666255</v>
      </c>
    </row>
    <row r="21" spans="1:11" ht="21">
      <c r="A21" s="288"/>
      <c r="B21" s="29"/>
      <c r="C21" s="289"/>
      <c r="D21" s="338"/>
      <c r="E21" s="339"/>
      <c r="F21" s="340"/>
      <c r="G21" s="340"/>
      <c r="H21" s="340"/>
      <c r="I21" s="340"/>
      <c r="J21" s="340"/>
      <c r="K21" s="340"/>
    </row>
    <row r="22" spans="1:11" ht="60.75">
      <c r="A22" s="273" t="s">
        <v>446</v>
      </c>
      <c r="B22" s="10" t="s">
        <v>1</v>
      </c>
      <c r="C22" s="273" t="s">
        <v>21</v>
      </c>
      <c r="D22" s="325" t="s">
        <v>22</v>
      </c>
      <c r="E22" s="325" t="s">
        <v>23</v>
      </c>
      <c r="F22" s="326" t="s">
        <v>24</v>
      </c>
      <c r="G22" s="327" t="s">
        <v>25</v>
      </c>
      <c r="H22" s="327" t="s">
        <v>26</v>
      </c>
      <c r="I22" s="327" t="s">
        <v>27</v>
      </c>
      <c r="J22" s="328" t="s">
        <v>57</v>
      </c>
      <c r="K22" s="327" t="s">
        <v>242</v>
      </c>
    </row>
    <row r="23" spans="1:11" ht="21">
      <c r="A23" s="283"/>
      <c r="B23" s="13" t="s">
        <v>363</v>
      </c>
      <c r="C23" s="279"/>
      <c r="D23" s="313"/>
      <c r="E23" s="314"/>
      <c r="F23" s="308"/>
      <c r="G23" s="309"/>
      <c r="H23" s="310"/>
      <c r="I23" s="311"/>
      <c r="J23" s="310"/>
      <c r="K23" s="334"/>
    </row>
    <row r="24" spans="1:11" ht="21">
      <c r="A24" s="283">
        <v>1</v>
      </c>
      <c r="B24" s="14" t="s">
        <v>357</v>
      </c>
      <c r="C24" s="279" t="s">
        <v>371</v>
      </c>
      <c r="D24" s="313">
        <v>87</v>
      </c>
      <c r="E24" s="314" t="s">
        <v>38</v>
      </c>
      <c r="F24" s="308">
        <v>275000</v>
      </c>
      <c r="G24" s="309">
        <v>137500</v>
      </c>
      <c r="H24" s="310">
        <v>5500</v>
      </c>
      <c r="I24" s="311">
        <f>ROUND(G24*13%*31/365,0)</f>
        <v>1518</v>
      </c>
      <c r="J24" s="310">
        <f>SUM(H24:I24)</f>
        <v>7018</v>
      </c>
      <c r="K24" s="334">
        <f t="shared" si="7"/>
        <v>132000</v>
      </c>
    </row>
    <row r="25" spans="1:11" ht="21">
      <c r="A25" s="283">
        <v>2</v>
      </c>
      <c r="B25" s="14" t="s">
        <v>357</v>
      </c>
      <c r="C25" s="279" t="s">
        <v>388</v>
      </c>
      <c r="D25" s="313">
        <v>120</v>
      </c>
      <c r="E25" s="314" t="s">
        <v>38</v>
      </c>
      <c r="F25" s="308">
        <v>280000</v>
      </c>
      <c r="G25" s="309">
        <v>145600</v>
      </c>
      <c r="H25" s="310">
        <v>5600</v>
      </c>
      <c r="I25" s="311">
        <f t="shared" ref="I25:I27" si="10">ROUND(G25*13%*31/365,0)</f>
        <v>1608</v>
      </c>
      <c r="J25" s="310">
        <f>SUM(H25:I25)</f>
        <v>7208</v>
      </c>
      <c r="K25" s="334">
        <f t="shared" si="7"/>
        <v>140000</v>
      </c>
    </row>
    <row r="26" spans="1:11" ht="21">
      <c r="A26" s="283">
        <v>3</v>
      </c>
      <c r="B26" s="14" t="s">
        <v>368</v>
      </c>
      <c r="C26" s="279" t="s">
        <v>372</v>
      </c>
      <c r="D26" s="313">
        <v>90</v>
      </c>
      <c r="E26" s="314" t="s">
        <v>38</v>
      </c>
      <c r="F26" s="308">
        <v>340000</v>
      </c>
      <c r="G26" s="309">
        <v>170000</v>
      </c>
      <c r="H26" s="310">
        <v>6800</v>
      </c>
      <c r="I26" s="311">
        <f t="shared" si="10"/>
        <v>1877</v>
      </c>
      <c r="J26" s="310">
        <f>SUM(H26:I26)</f>
        <v>8677</v>
      </c>
      <c r="K26" s="334">
        <f t="shared" si="7"/>
        <v>163200</v>
      </c>
    </row>
    <row r="27" spans="1:11" ht="21">
      <c r="A27" s="283">
        <v>4</v>
      </c>
      <c r="B27" s="14" t="s">
        <v>363</v>
      </c>
      <c r="C27" s="279" t="s">
        <v>374</v>
      </c>
      <c r="D27" s="313">
        <v>80</v>
      </c>
      <c r="E27" s="314" t="s">
        <v>38</v>
      </c>
      <c r="F27" s="308">
        <v>200000</v>
      </c>
      <c r="G27" s="309">
        <v>92000</v>
      </c>
      <c r="H27" s="310">
        <v>4000</v>
      </c>
      <c r="I27" s="311">
        <f t="shared" si="10"/>
        <v>1016</v>
      </c>
      <c r="J27" s="310">
        <f>SUM(H27:I27)</f>
        <v>5016</v>
      </c>
      <c r="K27" s="334">
        <f t="shared" si="7"/>
        <v>88000</v>
      </c>
    </row>
    <row r="28" spans="1:11" ht="21">
      <c r="A28" s="285"/>
      <c r="B28" s="13" t="s">
        <v>4</v>
      </c>
      <c r="C28" s="285"/>
      <c r="D28" s="333"/>
      <c r="E28" s="333"/>
      <c r="F28" s="317">
        <f>SUM(F24:F27)</f>
        <v>1095000</v>
      </c>
      <c r="G28" s="317">
        <f t="shared" ref="G28:K28" si="11">SUM(G24:G27)</f>
        <v>545100</v>
      </c>
      <c r="H28" s="317">
        <f>SUM(H24:H27)</f>
        <v>21900</v>
      </c>
      <c r="I28" s="317">
        <f>SUM(I24:I27)</f>
        <v>6019</v>
      </c>
      <c r="J28" s="317">
        <f>SUM(H28:I28)</f>
        <v>27919</v>
      </c>
      <c r="K28" s="317">
        <f t="shared" si="11"/>
        <v>523200</v>
      </c>
    </row>
    <row r="29" spans="1:11" ht="21">
      <c r="A29" s="290"/>
      <c r="B29" s="29"/>
      <c r="C29" s="290"/>
      <c r="D29" s="341"/>
      <c r="E29" s="341"/>
      <c r="F29" s="340"/>
      <c r="G29" s="340"/>
      <c r="H29" s="340"/>
      <c r="I29" s="340"/>
      <c r="J29" s="340"/>
      <c r="K29" s="340"/>
    </row>
    <row r="30" spans="1:11" ht="60.75">
      <c r="A30" s="273" t="s">
        <v>446</v>
      </c>
      <c r="B30" s="10" t="s">
        <v>1</v>
      </c>
      <c r="C30" s="273" t="s">
        <v>21</v>
      </c>
      <c r="D30" s="325" t="s">
        <v>22</v>
      </c>
      <c r="E30" s="325" t="s">
        <v>23</v>
      </c>
      <c r="F30" s="326" t="s">
        <v>24</v>
      </c>
      <c r="G30" s="327" t="s">
        <v>25</v>
      </c>
      <c r="H30" s="327" t="s">
        <v>26</v>
      </c>
      <c r="I30" s="327" t="s">
        <v>27</v>
      </c>
      <c r="J30" s="328" t="s">
        <v>57</v>
      </c>
      <c r="K30" s="327" t="s">
        <v>242</v>
      </c>
    </row>
    <row r="31" spans="1:11" ht="21">
      <c r="A31" s="283"/>
      <c r="B31" s="13" t="s">
        <v>10</v>
      </c>
      <c r="C31" s="284"/>
      <c r="D31" s="329"/>
      <c r="E31" s="329"/>
      <c r="F31" s="342"/>
      <c r="G31" s="318"/>
      <c r="H31" s="332"/>
      <c r="I31" s="311"/>
      <c r="J31" s="332"/>
      <c r="K31" s="333"/>
    </row>
    <row r="32" spans="1:11" ht="21">
      <c r="A32" s="291">
        <v>1</v>
      </c>
      <c r="B32" s="14" t="s">
        <v>522</v>
      </c>
      <c r="C32" s="279" t="s">
        <v>390</v>
      </c>
      <c r="D32" s="313">
        <v>124</v>
      </c>
      <c r="E32" s="314" t="s">
        <v>38</v>
      </c>
      <c r="F32" s="308">
        <v>200000</v>
      </c>
      <c r="G32" s="309">
        <v>108000</v>
      </c>
      <c r="H32" s="310">
        <v>4000</v>
      </c>
      <c r="I32" s="311">
        <f>ROUND(G32*13%*31/365,0)</f>
        <v>1192</v>
      </c>
      <c r="J32" s="311">
        <f>SUM(H32:I32)</f>
        <v>5192</v>
      </c>
      <c r="K32" s="334">
        <f>G32-H32</f>
        <v>104000</v>
      </c>
    </row>
    <row r="33" spans="1:11" ht="21">
      <c r="A33" s="283">
        <v>2</v>
      </c>
      <c r="B33" s="158" t="s">
        <v>91</v>
      </c>
      <c r="C33" s="279" t="s">
        <v>432</v>
      </c>
      <c r="D33" s="343" t="s">
        <v>433</v>
      </c>
      <c r="E33" s="314" t="s">
        <v>38</v>
      </c>
      <c r="F33" s="308">
        <v>150000</v>
      </c>
      <c r="G33" s="309">
        <v>93000</v>
      </c>
      <c r="H33" s="310">
        <v>3000</v>
      </c>
      <c r="I33" s="311">
        <f>ROUND(G33*13%*31/365,0)</f>
        <v>1027</v>
      </c>
      <c r="J33" s="311">
        <f>SUM(H33:I33)</f>
        <v>4027</v>
      </c>
      <c r="K33" s="334">
        <f t="shared" ref="K33:K35" si="12">G33-H33</f>
        <v>90000</v>
      </c>
    </row>
    <row r="34" spans="1:11" ht="21">
      <c r="A34" s="292">
        <v>3</v>
      </c>
      <c r="B34" s="302"/>
      <c r="C34" s="293"/>
      <c r="D34" s="344"/>
      <c r="E34" s="345"/>
      <c r="F34" s="346"/>
      <c r="G34" s="347"/>
      <c r="H34" s="348"/>
      <c r="I34" s="349"/>
      <c r="J34" s="349"/>
      <c r="K34" s="350"/>
    </row>
    <row r="35" spans="1:11" ht="21.75" thickBot="1">
      <c r="A35" s="286"/>
      <c r="B35" s="222" t="s">
        <v>4</v>
      </c>
      <c r="C35" s="294"/>
      <c r="D35" s="351"/>
      <c r="E35" s="351"/>
      <c r="F35" s="352">
        <f>SUM(F32:F33)</f>
        <v>350000</v>
      </c>
      <c r="G35" s="352">
        <f>SUM(G32:G33)</f>
        <v>201000</v>
      </c>
      <c r="H35" s="352">
        <f>SUM(H32:H33)</f>
        <v>7000</v>
      </c>
      <c r="I35" s="352">
        <f>SUM(I32:I33)</f>
        <v>2219</v>
      </c>
      <c r="J35" s="352">
        <f>SUM(H35:I35)</f>
        <v>9219</v>
      </c>
      <c r="K35" s="353">
        <f t="shared" si="12"/>
        <v>194000</v>
      </c>
    </row>
    <row r="36" spans="1:11" ht="20.25">
      <c r="A36" s="288"/>
      <c r="B36" s="29"/>
      <c r="C36" s="295"/>
      <c r="D36" s="354"/>
      <c r="E36" s="354"/>
      <c r="F36" s="355"/>
      <c r="G36" s="355"/>
      <c r="H36" s="355"/>
      <c r="I36" s="355"/>
      <c r="J36" s="355"/>
      <c r="K36" s="355"/>
    </row>
    <row r="37" spans="1:11" ht="60.75">
      <c r="A37" s="273" t="s">
        <v>446</v>
      </c>
      <c r="B37" s="10" t="s">
        <v>1</v>
      </c>
      <c r="C37" s="273" t="s">
        <v>21</v>
      </c>
      <c r="D37" s="325" t="s">
        <v>22</v>
      </c>
      <c r="E37" s="325" t="s">
        <v>23</v>
      </c>
      <c r="F37" s="326" t="s">
        <v>24</v>
      </c>
      <c r="G37" s="327" t="s">
        <v>25</v>
      </c>
      <c r="H37" s="327" t="s">
        <v>26</v>
      </c>
      <c r="I37" s="327" t="s">
        <v>27</v>
      </c>
      <c r="J37" s="328" t="s">
        <v>57</v>
      </c>
      <c r="K37" s="327" t="s">
        <v>242</v>
      </c>
    </row>
    <row r="38" spans="1:11" ht="21">
      <c r="A38" s="283"/>
      <c r="B38" s="13" t="s">
        <v>11</v>
      </c>
      <c r="C38" s="284"/>
      <c r="D38" s="329"/>
      <c r="E38" s="329"/>
      <c r="F38" s="342"/>
      <c r="G38" s="318"/>
      <c r="H38" s="332"/>
      <c r="I38" s="311"/>
      <c r="J38" s="332"/>
      <c r="K38" s="333"/>
    </row>
    <row r="39" spans="1:11" ht="21">
      <c r="A39" s="283">
        <v>1</v>
      </c>
      <c r="B39" s="14" t="s">
        <v>11</v>
      </c>
      <c r="C39" s="279" t="s">
        <v>412</v>
      </c>
      <c r="D39" s="356">
        <v>70</v>
      </c>
      <c r="E39" s="314" t="s">
        <v>38</v>
      </c>
      <c r="F39" s="308">
        <v>300000</v>
      </c>
      <c r="G39" s="309">
        <v>50010</v>
      </c>
      <c r="H39" s="310">
        <f>ROUND(F39/36,0)</f>
        <v>8333</v>
      </c>
      <c r="I39" s="311">
        <f>ROUND(G39*13%*31/365,0)</f>
        <v>552</v>
      </c>
      <c r="J39" s="311">
        <f t="shared" ref="J39:J44" si="13">SUM(H39:I39)</f>
        <v>8885</v>
      </c>
      <c r="K39" s="334">
        <f t="shared" ref="K39:K43" si="14">G39-H39</f>
        <v>41677</v>
      </c>
    </row>
    <row r="40" spans="1:11" ht="21">
      <c r="A40" s="283">
        <v>2</v>
      </c>
      <c r="B40" s="14" t="s">
        <v>11</v>
      </c>
      <c r="C40" s="279" t="s">
        <v>487</v>
      </c>
      <c r="D40" s="356">
        <v>164</v>
      </c>
      <c r="E40" s="314" t="s">
        <v>38</v>
      </c>
      <c r="F40" s="308">
        <v>270000</v>
      </c>
      <c r="G40" s="309">
        <v>172800</v>
      </c>
      <c r="H40" s="310">
        <v>5400</v>
      </c>
      <c r="I40" s="311">
        <f t="shared" ref="I40:I43" si="15">ROUND(G40*13%*31/365,0)</f>
        <v>1908</v>
      </c>
      <c r="J40" s="311">
        <f t="shared" si="13"/>
        <v>7308</v>
      </c>
      <c r="K40" s="334">
        <f t="shared" si="14"/>
        <v>167400</v>
      </c>
    </row>
    <row r="41" spans="1:11" ht="21">
      <c r="A41" s="283">
        <v>3</v>
      </c>
      <c r="B41" s="14" t="s">
        <v>236</v>
      </c>
      <c r="C41" s="279" t="s">
        <v>518</v>
      </c>
      <c r="D41" s="356">
        <v>58</v>
      </c>
      <c r="E41" s="314" t="s">
        <v>38</v>
      </c>
      <c r="F41" s="308">
        <v>200000</v>
      </c>
      <c r="G41" s="309">
        <v>188000</v>
      </c>
      <c r="H41" s="310">
        <v>4000</v>
      </c>
      <c r="I41" s="311">
        <f t="shared" si="15"/>
        <v>2076</v>
      </c>
      <c r="J41" s="311">
        <f t="shared" si="13"/>
        <v>6076</v>
      </c>
      <c r="K41" s="334">
        <f t="shared" si="14"/>
        <v>184000</v>
      </c>
    </row>
    <row r="42" spans="1:11" ht="21">
      <c r="A42" s="283">
        <v>4</v>
      </c>
      <c r="B42" s="14" t="s">
        <v>236</v>
      </c>
      <c r="C42" s="279" t="s">
        <v>519</v>
      </c>
      <c r="D42" s="356">
        <v>60</v>
      </c>
      <c r="E42" s="314" t="s">
        <v>38</v>
      </c>
      <c r="F42" s="308">
        <v>250000</v>
      </c>
      <c r="G42" s="309">
        <v>235000</v>
      </c>
      <c r="H42" s="310">
        <v>5000</v>
      </c>
      <c r="I42" s="311">
        <f t="shared" si="15"/>
        <v>2595</v>
      </c>
      <c r="J42" s="311">
        <f t="shared" si="13"/>
        <v>7595</v>
      </c>
      <c r="K42" s="334">
        <f t="shared" si="14"/>
        <v>230000</v>
      </c>
    </row>
    <row r="43" spans="1:11" ht="21">
      <c r="A43" s="283">
        <v>5</v>
      </c>
      <c r="B43" s="14" t="s">
        <v>73</v>
      </c>
      <c r="C43" s="279" t="s">
        <v>414</v>
      </c>
      <c r="D43" s="356">
        <v>68</v>
      </c>
      <c r="E43" s="314" t="s">
        <v>38</v>
      </c>
      <c r="F43" s="308">
        <v>100000</v>
      </c>
      <c r="G43" s="309">
        <v>16660</v>
      </c>
      <c r="H43" s="310">
        <v>2778</v>
      </c>
      <c r="I43" s="311">
        <f t="shared" si="15"/>
        <v>184</v>
      </c>
      <c r="J43" s="311">
        <f t="shared" si="13"/>
        <v>2962</v>
      </c>
      <c r="K43" s="334">
        <f t="shared" si="14"/>
        <v>13882</v>
      </c>
    </row>
    <row r="44" spans="1:11" ht="20.25">
      <c r="A44" s="283"/>
      <c r="B44" s="13" t="s">
        <v>4</v>
      </c>
      <c r="C44" s="284"/>
      <c r="D44" s="329"/>
      <c r="E44" s="329"/>
      <c r="F44" s="357">
        <f t="shared" ref="F44:K44" si="16">SUM(F39:F43)</f>
        <v>1120000</v>
      </c>
      <c r="G44" s="357">
        <f t="shared" si="16"/>
        <v>662470</v>
      </c>
      <c r="H44" s="357">
        <f>SUM(H39:H43)</f>
        <v>25511</v>
      </c>
      <c r="I44" s="357">
        <f>SUM(I39:I43)</f>
        <v>7315</v>
      </c>
      <c r="J44" s="357">
        <f t="shared" si="13"/>
        <v>32826</v>
      </c>
      <c r="K44" s="357">
        <f t="shared" si="16"/>
        <v>636959</v>
      </c>
    </row>
    <row r="45" spans="1:11" ht="20.25">
      <c r="A45" s="288"/>
      <c r="B45" s="29"/>
      <c r="C45" s="295"/>
      <c r="D45" s="354"/>
      <c r="E45" s="354"/>
      <c r="F45" s="355"/>
      <c r="G45" s="355"/>
      <c r="H45" s="355"/>
      <c r="I45" s="355"/>
      <c r="J45" s="355"/>
      <c r="K45" s="355"/>
    </row>
    <row r="46" spans="1:11" ht="60.75">
      <c r="A46" s="273" t="s">
        <v>446</v>
      </c>
      <c r="B46" s="10" t="s">
        <v>1</v>
      </c>
      <c r="C46" s="273" t="s">
        <v>21</v>
      </c>
      <c r="D46" s="325" t="s">
        <v>22</v>
      </c>
      <c r="E46" s="325" t="s">
        <v>23</v>
      </c>
      <c r="F46" s="326" t="s">
        <v>24</v>
      </c>
      <c r="G46" s="327" t="s">
        <v>25</v>
      </c>
      <c r="H46" s="327" t="s">
        <v>26</v>
      </c>
      <c r="I46" s="327" t="s">
        <v>27</v>
      </c>
      <c r="J46" s="328" t="s">
        <v>57</v>
      </c>
      <c r="K46" s="327" t="s">
        <v>242</v>
      </c>
    </row>
    <row r="47" spans="1:11" ht="21">
      <c r="A47" s="283"/>
      <c r="B47" s="13" t="s">
        <v>14</v>
      </c>
      <c r="C47" s="284"/>
      <c r="D47" s="329"/>
      <c r="E47" s="329"/>
      <c r="F47" s="342"/>
      <c r="G47" s="318"/>
      <c r="H47" s="332"/>
      <c r="I47" s="311"/>
      <c r="J47" s="332"/>
      <c r="K47" s="333"/>
    </row>
    <row r="48" spans="1:11" ht="21">
      <c r="A48" s="283">
        <v>1</v>
      </c>
      <c r="B48" s="14" t="s">
        <v>327</v>
      </c>
      <c r="C48" s="279" t="s">
        <v>482</v>
      </c>
      <c r="D48" s="313">
        <v>48</v>
      </c>
      <c r="E48" s="314" t="s">
        <v>38</v>
      </c>
      <c r="F48" s="308">
        <v>120000</v>
      </c>
      <c r="G48" s="309">
        <v>6678</v>
      </c>
      <c r="H48" s="310">
        <f t="shared" ref="H48:H52" si="17">ROUND(F48/36,0)</f>
        <v>3333</v>
      </c>
      <c r="I48" s="311">
        <f>ROUND(G48*13%*31/365,0)</f>
        <v>74</v>
      </c>
      <c r="J48" s="311">
        <f t="shared" ref="J48:J58" si="18">SUM(H48:I48)</f>
        <v>3407</v>
      </c>
      <c r="K48" s="334">
        <f t="shared" ref="K48:K57" si="19">G48-H48</f>
        <v>3345</v>
      </c>
    </row>
    <row r="49" spans="1:11" ht="21">
      <c r="A49" s="283">
        <v>2</v>
      </c>
      <c r="B49" s="14" t="s">
        <v>327</v>
      </c>
      <c r="C49" s="279" t="s">
        <v>520</v>
      </c>
      <c r="D49" s="313">
        <v>62</v>
      </c>
      <c r="E49" s="314" t="s">
        <v>38</v>
      </c>
      <c r="F49" s="308">
        <v>250000</v>
      </c>
      <c r="G49" s="308">
        <v>235000</v>
      </c>
      <c r="H49" s="310">
        <v>5000</v>
      </c>
      <c r="I49" s="311">
        <f t="shared" ref="I49:I57" si="20">ROUND(G49*13%*31/365,0)</f>
        <v>2595</v>
      </c>
      <c r="J49" s="311">
        <f t="shared" si="18"/>
        <v>7595</v>
      </c>
      <c r="K49" s="334">
        <f t="shared" si="19"/>
        <v>230000</v>
      </c>
    </row>
    <row r="50" spans="1:11" ht="21">
      <c r="A50" s="283">
        <v>3</v>
      </c>
      <c r="B50" s="14" t="s">
        <v>97</v>
      </c>
      <c r="C50" s="279" t="s">
        <v>484</v>
      </c>
      <c r="D50" s="313">
        <v>170</v>
      </c>
      <c r="E50" s="314" t="s">
        <v>38</v>
      </c>
      <c r="F50" s="308">
        <v>220000</v>
      </c>
      <c r="G50" s="309">
        <v>149600</v>
      </c>
      <c r="H50" s="310">
        <v>4400</v>
      </c>
      <c r="I50" s="311">
        <f t="shared" si="20"/>
        <v>1652</v>
      </c>
      <c r="J50" s="311">
        <f t="shared" si="18"/>
        <v>6052</v>
      </c>
      <c r="K50" s="334">
        <f t="shared" si="19"/>
        <v>145200</v>
      </c>
    </row>
    <row r="51" spans="1:11" ht="21">
      <c r="A51" s="283">
        <v>4</v>
      </c>
      <c r="B51" s="14" t="s">
        <v>14</v>
      </c>
      <c r="C51" s="279" t="s">
        <v>59</v>
      </c>
      <c r="D51" s="313">
        <v>176</v>
      </c>
      <c r="E51" s="314" t="s">
        <v>38</v>
      </c>
      <c r="F51" s="308">
        <v>100000</v>
      </c>
      <c r="G51" s="309">
        <v>68000</v>
      </c>
      <c r="H51" s="310">
        <v>2000</v>
      </c>
      <c r="I51" s="311">
        <f t="shared" si="20"/>
        <v>751</v>
      </c>
      <c r="J51" s="311">
        <f t="shared" si="18"/>
        <v>2751</v>
      </c>
      <c r="K51" s="334">
        <f t="shared" si="19"/>
        <v>66000</v>
      </c>
    </row>
    <row r="52" spans="1:11" ht="21">
      <c r="A52" s="283">
        <v>5</v>
      </c>
      <c r="B52" s="14" t="s">
        <v>15</v>
      </c>
      <c r="C52" s="279" t="s">
        <v>485</v>
      </c>
      <c r="D52" s="313">
        <v>112</v>
      </c>
      <c r="E52" s="314" t="s">
        <v>38</v>
      </c>
      <c r="F52" s="308">
        <v>200000</v>
      </c>
      <c r="G52" s="309">
        <v>66656</v>
      </c>
      <c r="H52" s="310">
        <f t="shared" si="17"/>
        <v>5556</v>
      </c>
      <c r="I52" s="311">
        <f t="shared" si="20"/>
        <v>736</v>
      </c>
      <c r="J52" s="311">
        <f t="shared" si="18"/>
        <v>6292</v>
      </c>
      <c r="K52" s="334">
        <f t="shared" si="19"/>
        <v>61100</v>
      </c>
    </row>
    <row r="53" spans="1:11" ht="21">
      <c r="A53" s="283">
        <v>6</v>
      </c>
      <c r="B53" s="14" t="s">
        <v>15</v>
      </c>
      <c r="C53" s="279" t="s">
        <v>385</v>
      </c>
      <c r="D53" s="313">
        <v>114</v>
      </c>
      <c r="E53" s="314" t="s">
        <v>38</v>
      </c>
      <c r="F53" s="308">
        <v>210000</v>
      </c>
      <c r="G53" s="309">
        <v>109200</v>
      </c>
      <c r="H53" s="310">
        <v>4200</v>
      </c>
      <c r="I53" s="311">
        <f t="shared" si="20"/>
        <v>1206</v>
      </c>
      <c r="J53" s="311">
        <f t="shared" si="18"/>
        <v>5406</v>
      </c>
      <c r="K53" s="334">
        <f t="shared" si="19"/>
        <v>105000</v>
      </c>
    </row>
    <row r="54" spans="1:11" ht="21">
      <c r="A54" s="283">
        <v>7</v>
      </c>
      <c r="B54" s="14" t="s">
        <v>15</v>
      </c>
      <c r="C54" s="279" t="s">
        <v>486</v>
      </c>
      <c r="D54" s="313">
        <v>122</v>
      </c>
      <c r="E54" s="314" t="s">
        <v>38</v>
      </c>
      <c r="F54" s="308">
        <v>230000</v>
      </c>
      <c r="G54" s="309">
        <v>119600</v>
      </c>
      <c r="H54" s="310">
        <v>4600</v>
      </c>
      <c r="I54" s="311">
        <f t="shared" si="20"/>
        <v>1321</v>
      </c>
      <c r="J54" s="311">
        <f t="shared" si="18"/>
        <v>5921</v>
      </c>
      <c r="K54" s="334">
        <f t="shared" si="19"/>
        <v>115000</v>
      </c>
    </row>
    <row r="55" spans="1:11" ht="21">
      <c r="A55" s="283">
        <v>8</v>
      </c>
      <c r="B55" s="303"/>
      <c r="C55" s="272"/>
      <c r="D55" s="358"/>
      <c r="E55" s="358"/>
      <c r="F55" s="358"/>
      <c r="G55" s="358"/>
      <c r="H55" s="310"/>
      <c r="I55" s="311">
        <f t="shared" si="20"/>
        <v>0</v>
      </c>
      <c r="J55" s="358"/>
      <c r="K55" s="358"/>
    </row>
    <row r="56" spans="1:11" ht="21">
      <c r="A56" s="283">
        <v>8</v>
      </c>
      <c r="B56" s="14" t="s">
        <v>464</v>
      </c>
      <c r="C56" s="279" t="s">
        <v>131</v>
      </c>
      <c r="D56" s="359">
        <v>9.1999999999999993</v>
      </c>
      <c r="E56" s="314" t="s">
        <v>38</v>
      </c>
      <c r="F56" s="308">
        <v>200000</v>
      </c>
      <c r="G56" s="309">
        <v>168000</v>
      </c>
      <c r="H56" s="310">
        <v>4000</v>
      </c>
      <c r="I56" s="311">
        <f t="shared" si="20"/>
        <v>1855</v>
      </c>
      <c r="J56" s="311">
        <f t="shared" si="18"/>
        <v>5855</v>
      </c>
      <c r="K56" s="334">
        <f t="shared" si="19"/>
        <v>164000</v>
      </c>
    </row>
    <row r="57" spans="1:11" ht="21">
      <c r="A57" s="283">
        <v>9</v>
      </c>
      <c r="B57" s="14" t="s">
        <v>317</v>
      </c>
      <c r="C57" s="279" t="s">
        <v>318</v>
      </c>
      <c r="D57" s="359">
        <v>25.1</v>
      </c>
      <c r="E57" s="314" t="s">
        <v>38</v>
      </c>
      <c r="F57" s="308">
        <v>225000</v>
      </c>
      <c r="G57" s="309">
        <v>193500</v>
      </c>
      <c r="H57" s="310">
        <v>4500</v>
      </c>
      <c r="I57" s="311">
        <f t="shared" si="20"/>
        <v>2136</v>
      </c>
      <c r="J57" s="311">
        <f t="shared" si="18"/>
        <v>6636</v>
      </c>
      <c r="K57" s="334">
        <f t="shared" si="19"/>
        <v>189000</v>
      </c>
    </row>
    <row r="58" spans="1:11" ht="20.25">
      <c r="A58" s="277"/>
      <c r="B58" s="13" t="s">
        <v>4</v>
      </c>
      <c r="C58" s="284"/>
      <c r="D58" s="329"/>
      <c r="E58" s="329"/>
      <c r="F58" s="357">
        <f t="shared" ref="F58:K58" si="21">SUM(F48:F57)</f>
        <v>1755000</v>
      </c>
      <c r="G58" s="357">
        <f t="shared" si="21"/>
        <v>1116234</v>
      </c>
      <c r="H58" s="357">
        <f>SUM(H48:H57)</f>
        <v>37589</v>
      </c>
      <c r="I58" s="357">
        <f>SUM(I48:I57)</f>
        <v>12326</v>
      </c>
      <c r="J58" s="357">
        <f t="shared" si="18"/>
        <v>49915</v>
      </c>
      <c r="K58" s="357">
        <f t="shared" si="21"/>
        <v>1078645</v>
      </c>
    </row>
    <row r="59" spans="1:11" ht="20.25">
      <c r="A59" s="296"/>
      <c r="B59" s="29"/>
      <c r="C59" s="295"/>
      <c r="D59" s="354"/>
      <c r="E59" s="354"/>
      <c r="F59" s="355"/>
      <c r="G59" s="355"/>
      <c r="H59" s="355"/>
      <c r="I59" s="355"/>
      <c r="J59" s="355"/>
      <c r="K59" s="355"/>
    </row>
    <row r="60" spans="1:11" ht="20.25">
      <c r="A60" s="296"/>
      <c r="B60" s="29"/>
      <c r="C60" s="295"/>
      <c r="D60" s="354"/>
      <c r="E60" s="354"/>
      <c r="F60" s="355"/>
      <c r="G60" s="355"/>
      <c r="H60" s="355"/>
      <c r="I60" s="355"/>
      <c r="J60" s="355"/>
      <c r="K60" s="355"/>
    </row>
    <row r="61" spans="1:11" ht="60.75">
      <c r="A61" s="273" t="s">
        <v>446</v>
      </c>
      <c r="B61" s="10" t="s">
        <v>1</v>
      </c>
      <c r="C61" s="273" t="s">
        <v>21</v>
      </c>
      <c r="D61" s="325" t="s">
        <v>22</v>
      </c>
      <c r="E61" s="325" t="s">
        <v>23</v>
      </c>
      <c r="F61" s="326" t="s">
        <v>24</v>
      </c>
      <c r="G61" s="327" t="s">
        <v>25</v>
      </c>
      <c r="H61" s="327" t="s">
        <v>26</v>
      </c>
      <c r="I61" s="327" t="s">
        <v>27</v>
      </c>
      <c r="J61" s="328" t="s">
        <v>57</v>
      </c>
      <c r="K61" s="327" t="s">
        <v>242</v>
      </c>
    </row>
    <row r="62" spans="1:11" ht="21">
      <c r="A62" s="277"/>
      <c r="B62" s="13" t="s">
        <v>16</v>
      </c>
      <c r="C62" s="284"/>
      <c r="D62" s="329"/>
      <c r="E62" s="329"/>
      <c r="F62" s="342"/>
      <c r="G62" s="318"/>
      <c r="H62" s="357"/>
      <c r="I62" s="311"/>
      <c r="J62" s="357"/>
      <c r="K62" s="333"/>
    </row>
    <row r="63" spans="1:11" ht="21">
      <c r="A63" s="277">
        <v>1</v>
      </c>
      <c r="B63" s="14" t="s">
        <v>17</v>
      </c>
      <c r="C63" s="279" t="s">
        <v>69</v>
      </c>
      <c r="D63" s="313">
        <v>1.1000000000000001</v>
      </c>
      <c r="E63" s="314" t="s">
        <v>78</v>
      </c>
      <c r="F63" s="308">
        <v>240000</v>
      </c>
      <c r="G63" s="309">
        <v>177600</v>
      </c>
      <c r="H63" s="310">
        <v>4800</v>
      </c>
      <c r="I63" s="311">
        <f>ROUND(G63*13%*31/365,0)</f>
        <v>1961</v>
      </c>
      <c r="J63" s="311">
        <f t="shared" ref="J63:J73" si="22">SUM(H63:I63)</f>
        <v>6761</v>
      </c>
      <c r="K63" s="334">
        <f t="shared" ref="K63:K72" si="23">G63-H63</f>
        <v>172800</v>
      </c>
    </row>
    <row r="64" spans="1:11" ht="21">
      <c r="A64" s="277">
        <v>2</v>
      </c>
      <c r="B64" s="14" t="s">
        <v>17</v>
      </c>
      <c r="C64" s="279" t="s">
        <v>511</v>
      </c>
      <c r="D64" s="359">
        <v>47.1</v>
      </c>
      <c r="E64" s="314" t="s">
        <v>78</v>
      </c>
      <c r="F64" s="308">
        <v>170000</v>
      </c>
      <c r="G64" s="309">
        <v>153000</v>
      </c>
      <c r="H64" s="310">
        <v>3400</v>
      </c>
      <c r="I64" s="311">
        <f t="shared" ref="I64:I72" si="24">ROUND(G64*13%*31/365,0)</f>
        <v>1689</v>
      </c>
      <c r="J64" s="311">
        <f t="shared" si="22"/>
        <v>5089</v>
      </c>
      <c r="K64" s="334">
        <f t="shared" si="23"/>
        <v>149600</v>
      </c>
    </row>
    <row r="65" spans="1:11" ht="21">
      <c r="A65" s="277">
        <v>2</v>
      </c>
      <c r="B65" s="14" t="s">
        <v>187</v>
      </c>
      <c r="C65" s="279" t="s">
        <v>394</v>
      </c>
      <c r="D65" s="313">
        <v>132</v>
      </c>
      <c r="E65" s="314" t="s">
        <v>38</v>
      </c>
      <c r="F65" s="308">
        <v>150000</v>
      </c>
      <c r="G65" s="309">
        <v>81000</v>
      </c>
      <c r="H65" s="310">
        <v>3000</v>
      </c>
      <c r="I65" s="311">
        <f t="shared" si="24"/>
        <v>894</v>
      </c>
      <c r="J65" s="311">
        <f t="shared" si="22"/>
        <v>3894</v>
      </c>
      <c r="K65" s="334">
        <f t="shared" si="23"/>
        <v>78000</v>
      </c>
    </row>
    <row r="66" spans="1:11" ht="21">
      <c r="A66" s="277">
        <v>3</v>
      </c>
      <c r="B66" s="14" t="s">
        <v>187</v>
      </c>
      <c r="C66" s="279" t="s">
        <v>472</v>
      </c>
      <c r="D66" s="313">
        <v>194</v>
      </c>
      <c r="E66" s="314" t="s">
        <v>38</v>
      </c>
      <c r="F66" s="308">
        <v>190000</v>
      </c>
      <c r="G66" s="309">
        <v>121386</v>
      </c>
      <c r="H66" s="310">
        <v>5278</v>
      </c>
      <c r="I66" s="311">
        <f t="shared" si="24"/>
        <v>1340</v>
      </c>
      <c r="J66" s="311">
        <f t="shared" si="22"/>
        <v>6618</v>
      </c>
      <c r="K66" s="334">
        <f t="shared" si="23"/>
        <v>116108</v>
      </c>
    </row>
    <row r="67" spans="1:11" ht="21">
      <c r="A67" s="277">
        <v>4</v>
      </c>
      <c r="B67" s="14" t="s">
        <v>62</v>
      </c>
      <c r="C67" s="279" t="s">
        <v>473</v>
      </c>
      <c r="D67" s="313">
        <v>62</v>
      </c>
      <c r="E67" s="314" t="s">
        <v>38</v>
      </c>
      <c r="F67" s="308">
        <v>160000</v>
      </c>
      <c r="G67" s="309">
        <v>17792</v>
      </c>
      <c r="H67" s="310">
        <v>4444</v>
      </c>
      <c r="I67" s="311">
        <f t="shared" si="24"/>
        <v>196</v>
      </c>
      <c r="J67" s="311">
        <f t="shared" si="22"/>
        <v>4640</v>
      </c>
      <c r="K67" s="334">
        <f t="shared" si="23"/>
        <v>13348</v>
      </c>
    </row>
    <row r="68" spans="1:11" ht="21">
      <c r="A68" s="277">
        <v>5</v>
      </c>
      <c r="B68" s="14" t="s">
        <v>62</v>
      </c>
      <c r="C68" s="279" t="s">
        <v>291</v>
      </c>
      <c r="D68" s="313">
        <v>100</v>
      </c>
      <c r="E68" s="314" t="s">
        <v>38</v>
      </c>
      <c r="F68" s="308">
        <v>180000</v>
      </c>
      <c r="G68" s="309">
        <v>93600</v>
      </c>
      <c r="H68" s="310">
        <v>3600</v>
      </c>
      <c r="I68" s="311">
        <f t="shared" si="24"/>
        <v>1033</v>
      </c>
      <c r="J68" s="311">
        <f t="shared" si="22"/>
        <v>4633</v>
      </c>
      <c r="K68" s="334">
        <f t="shared" si="23"/>
        <v>90000</v>
      </c>
    </row>
    <row r="69" spans="1:11" ht="21">
      <c r="A69" s="277">
        <v>6</v>
      </c>
      <c r="B69" s="14" t="s">
        <v>62</v>
      </c>
      <c r="C69" s="279" t="s">
        <v>468</v>
      </c>
      <c r="D69" s="313">
        <v>182</v>
      </c>
      <c r="E69" s="314" t="s">
        <v>38</v>
      </c>
      <c r="F69" s="308">
        <v>239000</v>
      </c>
      <c r="G69" s="309">
        <v>162520</v>
      </c>
      <c r="H69" s="310">
        <v>4780</v>
      </c>
      <c r="I69" s="311">
        <f t="shared" si="24"/>
        <v>1794</v>
      </c>
      <c r="J69" s="311">
        <f t="shared" si="22"/>
        <v>6574</v>
      </c>
      <c r="K69" s="334">
        <f t="shared" si="23"/>
        <v>157740</v>
      </c>
    </row>
    <row r="70" spans="1:11" ht="21">
      <c r="A70" s="277">
        <v>7</v>
      </c>
      <c r="B70" s="14" t="s">
        <v>62</v>
      </c>
      <c r="C70" s="279" t="s">
        <v>471</v>
      </c>
      <c r="D70" s="359">
        <v>11.2</v>
      </c>
      <c r="E70" s="314" t="s">
        <v>38</v>
      </c>
      <c r="F70" s="308">
        <v>210000</v>
      </c>
      <c r="G70" s="309">
        <v>176400</v>
      </c>
      <c r="H70" s="310">
        <v>4200</v>
      </c>
      <c r="I70" s="311">
        <f t="shared" si="24"/>
        <v>1948</v>
      </c>
      <c r="J70" s="311">
        <f t="shared" si="22"/>
        <v>6148</v>
      </c>
      <c r="K70" s="334">
        <f t="shared" si="23"/>
        <v>172200</v>
      </c>
    </row>
    <row r="71" spans="1:11" ht="21">
      <c r="A71" s="277">
        <v>8</v>
      </c>
      <c r="B71" s="14"/>
      <c r="C71" s="279"/>
      <c r="D71" s="313"/>
      <c r="E71" s="314"/>
      <c r="F71" s="308"/>
      <c r="G71" s="309"/>
      <c r="H71" s="310"/>
      <c r="I71" s="311">
        <f t="shared" si="24"/>
        <v>0</v>
      </c>
      <c r="J71" s="311"/>
      <c r="K71" s="334"/>
    </row>
    <row r="72" spans="1:11" ht="21">
      <c r="A72" s="277">
        <v>8</v>
      </c>
      <c r="B72" s="14" t="s">
        <v>336</v>
      </c>
      <c r="C72" s="279" t="s">
        <v>48</v>
      </c>
      <c r="D72" s="313">
        <v>174</v>
      </c>
      <c r="E72" s="314" t="s">
        <v>38</v>
      </c>
      <c r="F72" s="308">
        <v>150000</v>
      </c>
      <c r="G72" s="309">
        <v>102000</v>
      </c>
      <c r="H72" s="310">
        <v>3000</v>
      </c>
      <c r="I72" s="311">
        <f t="shared" si="24"/>
        <v>1126</v>
      </c>
      <c r="J72" s="311">
        <f t="shared" si="22"/>
        <v>4126</v>
      </c>
      <c r="K72" s="334">
        <f t="shared" si="23"/>
        <v>99000</v>
      </c>
    </row>
    <row r="73" spans="1:11" ht="20.25">
      <c r="A73" s="297"/>
      <c r="B73" s="13" t="s">
        <v>4</v>
      </c>
      <c r="C73" s="284"/>
      <c r="D73" s="329"/>
      <c r="E73" s="329"/>
      <c r="F73" s="357">
        <f t="shared" ref="F73:K73" si="25">SUM(F63:F72)</f>
        <v>1689000</v>
      </c>
      <c r="G73" s="357">
        <f t="shared" si="25"/>
        <v>1085298</v>
      </c>
      <c r="H73" s="357">
        <f>SUM(H63:H72)</f>
        <v>36502</v>
      </c>
      <c r="I73" s="357">
        <f>SUM(I63:I72)</f>
        <v>11981</v>
      </c>
      <c r="J73" s="357">
        <f t="shared" si="22"/>
        <v>48483</v>
      </c>
      <c r="K73" s="357">
        <f t="shared" si="25"/>
        <v>1048796</v>
      </c>
    </row>
    <row r="74" spans="1:11" ht="20.25">
      <c r="A74" s="298"/>
      <c r="B74" s="29"/>
      <c r="C74" s="295"/>
      <c r="D74" s="354"/>
      <c r="E74" s="354"/>
      <c r="F74" s="355"/>
      <c r="G74" s="355"/>
      <c r="H74" s="355"/>
      <c r="I74" s="355"/>
      <c r="J74" s="355"/>
      <c r="K74" s="355"/>
    </row>
    <row r="75" spans="1:11" ht="60.75">
      <c r="A75" s="273" t="s">
        <v>446</v>
      </c>
      <c r="B75" s="10" t="s">
        <v>1</v>
      </c>
      <c r="C75" s="273" t="s">
        <v>21</v>
      </c>
      <c r="D75" s="325" t="s">
        <v>22</v>
      </c>
      <c r="E75" s="325" t="s">
        <v>23</v>
      </c>
      <c r="F75" s="326" t="s">
        <v>24</v>
      </c>
      <c r="G75" s="327" t="s">
        <v>25</v>
      </c>
      <c r="H75" s="327" t="s">
        <v>26</v>
      </c>
      <c r="I75" s="327" t="s">
        <v>27</v>
      </c>
      <c r="J75" s="328" t="s">
        <v>57</v>
      </c>
      <c r="K75" s="327" t="s">
        <v>242</v>
      </c>
    </row>
    <row r="76" spans="1:11" ht="21">
      <c r="A76" s="297"/>
      <c r="B76" s="13" t="s">
        <v>18</v>
      </c>
      <c r="C76" s="284"/>
      <c r="D76" s="329"/>
      <c r="E76" s="329"/>
      <c r="F76" s="342"/>
      <c r="G76" s="318"/>
      <c r="H76" s="332"/>
      <c r="I76" s="311"/>
      <c r="J76" s="332"/>
      <c r="K76" s="333"/>
    </row>
    <row r="77" spans="1:11" ht="21">
      <c r="A77" s="297">
        <v>1</v>
      </c>
      <c r="B77" s="14" t="s">
        <v>18</v>
      </c>
      <c r="C77" s="279" t="s">
        <v>378</v>
      </c>
      <c r="D77" s="313">
        <v>92</v>
      </c>
      <c r="E77" s="313" t="s">
        <v>38</v>
      </c>
      <c r="F77" s="360">
        <v>150000</v>
      </c>
      <c r="G77" s="309">
        <v>78000</v>
      </c>
      <c r="H77" s="310">
        <v>3000</v>
      </c>
      <c r="I77" s="311">
        <f>ROUND(G77*13%*31/365,0)</f>
        <v>861</v>
      </c>
      <c r="J77" s="311">
        <f t="shared" ref="J77:J86" si="26">SUM(H77:I77)</f>
        <v>3861</v>
      </c>
      <c r="K77" s="334">
        <f t="shared" ref="K77:K85" si="27">G77-H77</f>
        <v>75000</v>
      </c>
    </row>
    <row r="78" spans="1:11" ht="21">
      <c r="A78" s="297">
        <v>2</v>
      </c>
      <c r="B78" s="14" t="s">
        <v>18</v>
      </c>
      <c r="C78" s="279" t="s">
        <v>379</v>
      </c>
      <c r="D78" s="313">
        <v>94</v>
      </c>
      <c r="E78" s="313" t="s">
        <v>38</v>
      </c>
      <c r="F78" s="360">
        <v>300000</v>
      </c>
      <c r="G78" s="309">
        <v>156000</v>
      </c>
      <c r="H78" s="310">
        <v>6000</v>
      </c>
      <c r="I78" s="311">
        <f t="shared" ref="I78:I85" si="28">ROUND(G78*13%*31/365,0)</f>
        <v>1722</v>
      </c>
      <c r="J78" s="311">
        <f t="shared" si="26"/>
        <v>7722</v>
      </c>
      <c r="K78" s="334">
        <f t="shared" si="27"/>
        <v>150000</v>
      </c>
    </row>
    <row r="79" spans="1:11" ht="21">
      <c r="A79" s="297">
        <v>3</v>
      </c>
      <c r="B79" s="14" t="s">
        <v>18</v>
      </c>
      <c r="C79" s="279" t="s">
        <v>380</v>
      </c>
      <c r="D79" s="313">
        <v>96</v>
      </c>
      <c r="E79" s="313" t="s">
        <v>38</v>
      </c>
      <c r="F79" s="360">
        <v>150000</v>
      </c>
      <c r="G79" s="309">
        <v>78000</v>
      </c>
      <c r="H79" s="310">
        <v>3000</v>
      </c>
      <c r="I79" s="311">
        <f t="shared" si="28"/>
        <v>861</v>
      </c>
      <c r="J79" s="311">
        <f t="shared" si="26"/>
        <v>3861</v>
      </c>
      <c r="K79" s="334">
        <f t="shared" si="27"/>
        <v>75000</v>
      </c>
    </row>
    <row r="80" spans="1:11" ht="21">
      <c r="A80" s="297">
        <v>4</v>
      </c>
      <c r="B80" s="14" t="s">
        <v>18</v>
      </c>
      <c r="C80" s="279" t="s">
        <v>393</v>
      </c>
      <c r="D80" s="313">
        <v>130</v>
      </c>
      <c r="E80" s="313" t="s">
        <v>38</v>
      </c>
      <c r="F80" s="360">
        <v>230000</v>
      </c>
      <c r="G80" s="309">
        <v>112447</v>
      </c>
      <c r="H80" s="310">
        <v>5111</v>
      </c>
      <c r="I80" s="311">
        <f t="shared" si="28"/>
        <v>1242</v>
      </c>
      <c r="J80" s="311">
        <f t="shared" si="26"/>
        <v>6353</v>
      </c>
      <c r="K80" s="334">
        <f t="shared" si="27"/>
        <v>107336</v>
      </c>
    </row>
    <row r="81" spans="1:11" ht="21">
      <c r="A81" s="297">
        <v>5</v>
      </c>
      <c r="B81" s="14" t="s">
        <v>19</v>
      </c>
      <c r="C81" s="279" t="s">
        <v>400</v>
      </c>
      <c r="D81" s="313">
        <v>142</v>
      </c>
      <c r="E81" s="313" t="s">
        <v>38</v>
      </c>
      <c r="F81" s="360">
        <v>170000</v>
      </c>
      <c r="G81" s="309">
        <v>95200</v>
      </c>
      <c r="H81" s="310">
        <v>3400</v>
      </c>
      <c r="I81" s="311">
        <f t="shared" si="28"/>
        <v>1051</v>
      </c>
      <c r="J81" s="311">
        <f t="shared" si="26"/>
        <v>4451</v>
      </c>
      <c r="K81" s="334">
        <f t="shared" si="27"/>
        <v>91800</v>
      </c>
    </row>
    <row r="82" spans="1:11" ht="21">
      <c r="A82" s="297">
        <v>6</v>
      </c>
      <c r="B82" s="14" t="s">
        <v>398</v>
      </c>
      <c r="C82" s="279" t="s">
        <v>470</v>
      </c>
      <c r="D82" s="313">
        <v>138</v>
      </c>
      <c r="E82" s="313" t="s">
        <v>38</v>
      </c>
      <c r="F82" s="360">
        <v>200000</v>
      </c>
      <c r="G82" s="309">
        <v>112000</v>
      </c>
      <c r="H82" s="310">
        <v>4000</v>
      </c>
      <c r="I82" s="311">
        <f t="shared" si="28"/>
        <v>1237</v>
      </c>
      <c r="J82" s="311">
        <f t="shared" si="26"/>
        <v>5237</v>
      </c>
      <c r="K82" s="334">
        <f t="shared" si="27"/>
        <v>108000</v>
      </c>
    </row>
    <row r="83" spans="1:11" ht="21">
      <c r="A83" s="297">
        <v>7</v>
      </c>
      <c r="B83" s="14" t="s">
        <v>381</v>
      </c>
      <c r="C83" s="279" t="s">
        <v>469</v>
      </c>
      <c r="D83" s="313">
        <v>108</v>
      </c>
      <c r="E83" s="313" t="s">
        <v>38</v>
      </c>
      <c r="F83" s="360">
        <v>150000</v>
      </c>
      <c r="G83" s="309">
        <v>78000</v>
      </c>
      <c r="H83" s="310">
        <v>3000</v>
      </c>
      <c r="I83" s="311">
        <f t="shared" si="28"/>
        <v>861</v>
      </c>
      <c r="J83" s="311">
        <f t="shared" si="26"/>
        <v>3861</v>
      </c>
      <c r="K83" s="334">
        <f t="shared" si="27"/>
        <v>75000</v>
      </c>
    </row>
    <row r="84" spans="1:11" ht="21">
      <c r="A84" s="297">
        <v>8</v>
      </c>
      <c r="B84" s="14" t="s">
        <v>381</v>
      </c>
      <c r="C84" s="279" t="s">
        <v>383</v>
      </c>
      <c r="D84" s="313">
        <v>110</v>
      </c>
      <c r="E84" s="313" t="s">
        <v>38</v>
      </c>
      <c r="F84" s="360">
        <v>160000</v>
      </c>
      <c r="G84" s="309">
        <v>83200</v>
      </c>
      <c r="H84" s="310">
        <v>3200</v>
      </c>
      <c r="I84" s="311">
        <f t="shared" si="28"/>
        <v>919</v>
      </c>
      <c r="J84" s="311">
        <f t="shared" si="26"/>
        <v>4119</v>
      </c>
      <c r="K84" s="334">
        <f t="shared" si="27"/>
        <v>80000</v>
      </c>
    </row>
    <row r="85" spans="1:11" ht="21">
      <c r="A85" s="297">
        <v>9</v>
      </c>
      <c r="B85" s="14" t="s">
        <v>71</v>
      </c>
      <c r="C85" s="279" t="s">
        <v>235</v>
      </c>
      <c r="D85" s="313">
        <v>146</v>
      </c>
      <c r="E85" s="313" t="s">
        <v>38</v>
      </c>
      <c r="F85" s="360">
        <v>175000</v>
      </c>
      <c r="G85" s="309">
        <v>101500</v>
      </c>
      <c r="H85" s="310">
        <v>3500</v>
      </c>
      <c r="I85" s="311">
        <f t="shared" si="28"/>
        <v>1121</v>
      </c>
      <c r="J85" s="311">
        <f t="shared" si="26"/>
        <v>4621</v>
      </c>
      <c r="K85" s="334">
        <f t="shared" si="27"/>
        <v>98000</v>
      </c>
    </row>
    <row r="86" spans="1:11" ht="20.25">
      <c r="A86" s="277"/>
      <c r="B86" s="13" t="s">
        <v>4</v>
      </c>
      <c r="C86" s="284"/>
      <c r="D86" s="329"/>
      <c r="E86" s="329"/>
      <c r="F86" s="357">
        <f>SUM(F77:F85)</f>
        <v>1685000</v>
      </c>
      <c r="G86" s="357">
        <f t="shared" ref="G86:K86" si="29">SUM(G77:G85)</f>
        <v>894347</v>
      </c>
      <c r="H86" s="357">
        <f>SUM(H77:H85)</f>
        <v>34211</v>
      </c>
      <c r="I86" s="357">
        <f>SUM(I77:I85)</f>
        <v>9875</v>
      </c>
      <c r="J86" s="357">
        <f t="shared" si="26"/>
        <v>44086</v>
      </c>
      <c r="K86" s="357">
        <f t="shared" si="29"/>
        <v>860136</v>
      </c>
    </row>
    <row r="87" spans="1:11" ht="20.25">
      <c r="A87" s="296"/>
      <c r="B87" s="29"/>
      <c r="C87" s="295"/>
      <c r="D87" s="354"/>
      <c r="E87" s="354"/>
      <c r="F87" s="355"/>
      <c r="G87" s="355"/>
      <c r="H87" s="355"/>
      <c r="I87" s="355"/>
      <c r="J87" s="355"/>
      <c r="K87" s="355"/>
    </row>
    <row r="88" spans="1:11" ht="20.25">
      <c r="A88" s="296"/>
      <c r="B88" s="29"/>
      <c r="C88" s="295"/>
      <c r="D88" s="354"/>
      <c r="E88" s="354"/>
      <c r="F88" s="355"/>
      <c r="G88" s="355"/>
      <c r="H88" s="355"/>
      <c r="I88" s="355"/>
      <c r="J88" s="355"/>
      <c r="K88" s="355"/>
    </row>
    <row r="89" spans="1:11" ht="60.75">
      <c r="A89" s="273" t="s">
        <v>446</v>
      </c>
      <c r="B89" s="10" t="s">
        <v>1</v>
      </c>
      <c r="C89" s="273" t="s">
        <v>21</v>
      </c>
      <c r="D89" s="325" t="s">
        <v>22</v>
      </c>
      <c r="E89" s="325" t="s">
        <v>23</v>
      </c>
      <c r="F89" s="326" t="s">
        <v>24</v>
      </c>
      <c r="G89" s="327" t="s">
        <v>25</v>
      </c>
      <c r="H89" s="327" t="s">
        <v>26</v>
      </c>
      <c r="I89" s="327" t="s">
        <v>27</v>
      </c>
      <c r="J89" s="328" t="s">
        <v>57</v>
      </c>
      <c r="K89" s="327" t="s">
        <v>242</v>
      </c>
    </row>
    <row r="90" spans="1:11" ht="21">
      <c r="A90" s="277"/>
      <c r="B90" s="13" t="s">
        <v>79</v>
      </c>
      <c r="C90" s="284"/>
      <c r="D90" s="361"/>
      <c r="E90" s="329"/>
      <c r="F90" s="362"/>
      <c r="G90" s="318"/>
      <c r="H90" s="357"/>
      <c r="I90" s="311"/>
      <c r="J90" s="357"/>
      <c r="K90" s="333"/>
    </row>
    <row r="91" spans="1:11" ht="21">
      <c r="A91" s="277">
        <v>1</v>
      </c>
      <c r="B91" s="14" t="s">
        <v>79</v>
      </c>
      <c r="C91" s="279" t="s">
        <v>342</v>
      </c>
      <c r="D91" s="363">
        <v>67</v>
      </c>
      <c r="E91" s="314" t="s">
        <v>78</v>
      </c>
      <c r="F91" s="360">
        <v>180000</v>
      </c>
      <c r="G91" s="308">
        <v>25000</v>
      </c>
      <c r="H91" s="310">
        <v>5000</v>
      </c>
      <c r="I91" s="311">
        <f>ROUND(G91*13%*31/365,0)</f>
        <v>276</v>
      </c>
      <c r="J91" s="311">
        <f t="shared" ref="J91:J107" si="30">SUM(H91:I91)</f>
        <v>5276</v>
      </c>
      <c r="K91" s="334">
        <f t="shared" ref="K91:K106" si="31">G91-H91</f>
        <v>20000</v>
      </c>
    </row>
    <row r="92" spans="1:11" ht="21">
      <c r="A92" s="277">
        <v>2</v>
      </c>
      <c r="B92" s="14" t="s">
        <v>79</v>
      </c>
      <c r="C92" s="279" t="s">
        <v>453</v>
      </c>
      <c r="D92" s="363">
        <v>3.1</v>
      </c>
      <c r="E92" s="314" t="s">
        <v>78</v>
      </c>
      <c r="F92" s="360">
        <v>220000</v>
      </c>
      <c r="G92" s="308">
        <v>62800</v>
      </c>
      <c r="H92" s="310">
        <v>4400</v>
      </c>
      <c r="I92" s="311">
        <f t="shared" ref="I92:I106" si="32">ROUND(G92*13%*31/365,0)</f>
        <v>693</v>
      </c>
      <c r="J92" s="311">
        <f t="shared" si="30"/>
        <v>5093</v>
      </c>
      <c r="K92" s="334">
        <f t="shared" si="31"/>
        <v>58400</v>
      </c>
    </row>
    <row r="93" spans="1:11" ht="21">
      <c r="A93" s="277">
        <v>3</v>
      </c>
      <c r="B93" s="14" t="s">
        <v>79</v>
      </c>
      <c r="C93" s="279" t="s">
        <v>465</v>
      </c>
      <c r="D93" s="363">
        <v>13.2</v>
      </c>
      <c r="E93" s="314" t="s">
        <v>78</v>
      </c>
      <c r="F93" s="360">
        <v>215000</v>
      </c>
      <c r="G93" s="308">
        <v>180600</v>
      </c>
      <c r="H93" s="310">
        <v>4300</v>
      </c>
      <c r="I93" s="311">
        <f t="shared" si="32"/>
        <v>1994</v>
      </c>
      <c r="J93" s="311">
        <f t="shared" si="30"/>
        <v>6294</v>
      </c>
      <c r="K93" s="334">
        <f t="shared" si="31"/>
        <v>176300</v>
      </c>
    </row>
    <row r="94" spans="1:11" ht="21">
      <c r="A94" s="277">
        <v>4</v>
      </c>
      <c r="B94" s="14" t="s">
        <v>224</v>
      </c>
      <c r="C94" s="279" t="s">
        <v>501</v>
      </c>
      <c r="D94" s="363">
        <v>33.1</v>
      </c>
      <c r="E94" s="314" t="s">
        <v>78</v>
      </c>
      <c r="F94" s="360">
        <v>185000</v>
      </c>
      <c r="G94" s="309">
        <v>162800</v>
      </c>
      <c r="H94" s="310">
        <v>3700</v>
      </c>
      <c r="I94" s="311">
        <f t="shared" si="32"/>
        <v>1797</v>
      </c>
      <c r="J94" s="311">
        <f t="shared" si="30"/>
        <v>5497</v>
      </c>
      <c r="K94" s="334">
        <f t="shared" si="31"/>
        <v>159100</v>
      </c>
    </row>
    <row r="95" spans="1:11" ht="21">
      <c r="A95" s="277">
        <v>5</v>
      </c>
      <c r="B95" s="14" t="s">
        <v>224</v>
      </c>
      <c r="C95" s="279" t="s">
        <v>515</v>
      </c>
      <c r="D95" s="363">
        <v>55.1</v>
      </c>
      <c r="E95" s="314" t="s">
        <v>78</v>
      </c>
      <c r="F95" s="360">
        <v>200000</v>
      </c>
      <c r="G95" s="309">
        <v>184000</v>
      </c>
      <c r="H95" s="310">
        <v>4000</v>
      </c>
      <c r="I95" s="311">
        <f t="shared" si="32"/>
        <v>2032</v>
      </c>
      <c r="J95" s="311">
        <f t="shared" si="30"/>
        <v>6032</v>
      </c>
      <c r="K95" s="334">
        <f t="shared" si="31"/>
        <v>180000</v>
      </c>
    </row>
    <row r="96" spans="1:11" ht="21">
      <c r="A96" s="277">
        <v>6</v>
      </c>
      <c r="B96" s="14" t="s">
        <v>437</v>
      </c>
      <c r="C96" s="279" t="s">
        <v>438</v>
      </c>
      <c r="D96" s="363">
        <v>168</v>
      </c>
      <c r="E96" s="314" t="s">
        <v>78</v>
      </c>
      <c r="F96" s="360">
        <v>175000</v>
      </c>
      <c r="G96" s="309">
        <v>112000</v>
      </c>
      <c r="H96" s="310">
        <v>3500</v>
      </c>
      <c r="I96" s="311">
        <f t="shared" si="32"/>
        <v>1237</v>
      </c>
      <c r="J96" s="311">
        <f t="shared" si="30"/>
        <v>4737</v>
      </c>
      <c r="K96" s="334">
        <f t="shared" si="31"/>
        <v>108500</v>
      </c>
    </row>
    <row r="97" spans="1:11" ht="21">
      <c r="A97" s="277">
        <v>7</v>
      </c>
      <c r="B97" s="14" t="s">
        <v>266</v>
      </c>
      <c r="C97" s="279" t="s">
        <v>330</v>
      </c>
      <c r="D97" s="363">
        <v>52</v>
      </c>
      <c r="E97" s="314" t="s">
        <v>78</v>
      </c>
      <c r="F97" s="360">
        <v>120000</v>
      </c>
      <c r="G97" s="309">
        <v>6678</v>
      </c>
      <c r="H97" s="310">
        <v>3333</v>
      </c>
      <c r="I97" s="311">
        <f t="shared" si="32"/>
        <v>74</v>
      </c>
      <c r="J97" s="311">
        <f t="shared" si="30"/>
        <v>3407</v>
      </c>
      <c r="K97" s="334">
        <f t="shared" si="31"/>
        <v>3345</v>
      </c>
    </row>
    <row r="98" spans="1:11" ht="21">
      <c r="A98" s="277">
        <v>8</v>
      </c>
      <c r="B98" s="14" t="s">
        <v>266</v>
      </c>
      <c r="C98" s="279" t="s">
        <v>331</v>
      </c>
      <c r="D98" s="363">
        <v>54</v>
      </c>
      <c r="E98" s="314" t="s">
        <v>78</v>
      </c>
      <c r="F98" s="360">
        <v>110000</v>
      </c>
      <c r="G98" s="309">
        <v>6096</v>
      </c>
      <c r="H98" s="310">
        <v>3056</v>
      </c>
      <c r="I98" s="311">
        <f t="shared" si="32"/>
        <v>67</v>
      </c>
      <c r="J98" s="311">
        <f t="shared" si="30"/>
        <v>3123</v>
      </c>
      <c r="K98" s="334">
        <f t="shared" si="31"/>
        <v>3040</v>
      </c>
    </row>
    <row r="99" spans="1:11" ht="21">
      <c r="A99" s="277">
        <v>9</v>
      </c>
      <c r="B99" s="14" t="s">
        <v>211</v>
      </c>
      <c r="C99" s="279" t="s">
        <v>225</v>
      </c>
      <c r="D99" s="363">
        <v>198</v>
      </c>
      <c r="E99" s="314" t="s">
        <v>78</v>
      </c>
      <c r="F99" s="360">
        <v>220000</v>
      </c>
      <c r="G99" s="309">
        <v>162800</v>
      </c>
      <c r="H99" s="310">
        <v>4400</v>
      </c>
      <c r="I99" s="311">
        <f t="shared" si="32"/>
        <v>1797</v>
      </c>
      <c r="J99" s="311">
        <f t="shared" si="30"/>
        <v>6197</v>
      </c>
      <c r="K99" s="334">
        <f t="shared" si="31"/>
        <v>158400</v>
      </c>
    </row>
    <row r="100" spans="1:11" ht="21">
      <c r="A100" s="277">
        <v>10</v>
      </c>
      <c r="B100" s="14" t="s">
        <v>103</v>
      </c>
      <c r="C100" s="279" t="s">
        <v>442</v>
      </c>
      <c r="D100" s="363">
        <v>178</v>
      </c>
      <c r="E100" s="314" t="s">
        <v>78</v>
      </c>
      <c r="F100" s="360">
        <v>180000</v>
      </c>
      <c r="G100" s="309">
        <v>122400</v>
      </c>
      <c r="H100" s="310">
        <v>3600</v>
      </c>
      <c r="I100" s="311">
        <f t="shared" si="32"/>
        <v>1351</v>
      </c>
      <c r="J100" s="311">
        <f t="shared" si="30"/>
        <v>4951</v>
      </c>
      <c r="K100" s="334">
        <f t="shared" si="31"/>
        <v>118800</v>
      </c>
    </row>
    <row r="101" spans="1:11" ht="21">
      <c r="A101" s="277">
        <v>11</v>
      </c>
      <c r="B101" s="14" t="s">
        <v>103</v>
      </c>
      <c r="C101" s="279" t="s">
        <v>460</v>
      </c>
      <c r="D101" s="359">
        <v>5.0999999999999996</v>
      </c>
      <c r="E101" s="314" t="s">
        <v>78</v>
      </c>
      <c r="F101" s="360">
        <v>200000</v>
      </c>
      <c r="G101" s="309">
        <v>152000</v>
      </c>
      <c r="H101" s="310">
        <v>4000</v>
      </c>
      <c r="I101" s="311">
        <f t="shared" si="32"/>
        <v>1678</v>
      </c>
      <c r="J101" s="311">
        <f t="shared" si="30"/>
        <v>5678</v>
      </c>
      <c r="K101" s="334">
        <f t="shared" si="31"/>
        <v>148000</v>
      </c>
    </row>
    <row r="102" spans="1:11" ht="21">
      <c r="A102" s="277">
        <v>12</v>
      </c>
      <c r="B102" s="14" t="s">
        <v>103</v>
      </c>
      <c r="C102" s="279" t="s">
        <v>107</v>
      </c>
      <c r="D102" s="363">
        <v>192</v>
      </c>
      <c r="E102" s="314" t="s">
        <v>78</v>
      </c>
      <c r="F102" s="360">
        <v>200000</v>
      </c>
      <c r="G102" s="309">
        <v>140000</v>
      </c>
      <c r="H102" s="310">
        <v>4000</v>
      </c>
      <c r="I102" s="311">
        <f t="shared" si="32"/>
        <v>1546</v>
      </c>
      <c r="J102" s="311">
        <f t="shared" si="30"/>
        <v>5546</v>
      </c>
      <c r="K102" s="334">
        <f t="shared" si="31"/>
        <v>136000</v>
      </c>
    </row>
    <row r="103" spans="1:11" ht="21">
      <c r="A103" s="277">
        <v>13</v>
      </c>
      <c r="B103" s="14" t="s">
        <v>493</v>
      </c>
      <c r="C103" s="279" t="s">
        <v>494</v>
      </c>
      <c r="D103" s="363">
        <v>17.100000000000001</v>
      </c>
      <c r="E103" s="314" t="s">
        <v>78</v>
      </c>
      <c r="F103" s="360">
        <v>185000</v>
      </c>
      <c r="G103" s="309">
        <v>159100</v>
      </c>
      <c r="H103" s="310">
        <v>3700</v>
      </c>
      <c r="I103" s="311">
        <f t="shared" si="32"/>
        <v>1757</v>
      </c>
      <c r="J103" s="311">
        <f t="shared" si="30"/>
        <v>5457</v>
      </c>
      <c r="K103" s="334">
        <f t="shared" si="31"/>
        <v>155400</v>
      </c>
    </row>
    <row r="104" spans="1:11" ht="21">
      <c r="A104" s="277">
        <v>14</v>
      </c>
      <c r="B104" s="14" t="s">
        <v>493</v>
      </c>
      <c r="C104" s="279" t="s">
        <v>48</v>
      </c>
      <c r="D104" s="363">
        <v>19.100000000000001</v>
      </c>
      <c r="E104" s="314" t="s">
        <v>78</v>
      </c>
      <c r="F104" s="360">
        <v>165000</v>
      </c>
      <c r="G104" s="309">
        <v>141900</v>
      </c>
      <c r="H104" s="310">
        <v>3300</v>
      </c>
      <c r="I104" s="311">
        <f t="shared" si="32"/>
        <v>1567</v>
      </c>
      <c r="J104" s="311">
        <f t="shared" si="30"/>
        <v>4867</v>
      </c>
      <c r="K104" s="334">
        <f t="shared" si="31"/>
        <v>138600</v>
      </c>
    </row>
    <row r="105" spans="1:11" ht="21">
      <c r="A105" s="277">
        <v>15</v>
      </c>
      <c r="B105" s="14" t="s">
        <v>493</v>
      </c>
      <c r="C105" s="279" t="s">
        <v>496</v>
      </c>
      <c r="D105" s="363">
        <v>23.1</v>
      </c>
      <c r="E105" s="314" t="s">
        <v>78</v>
      </c>
      <c r="F105" s="360">
        <v>160000</v>
      </c>
      <c r="G105" s="309">
        <v>137600</v>
      </c>
      <c r="H105" s="310">
        <v>3200</v>
      </c>
      <c r="I105" s="311">
        <f t="shared" si="32"/>
        <v>1519</v>
      </c>
      <c r="J105" s="311">
        <f t="shared" si="30"/>
        <v>4719</v>
      </c>
      <c r="K105" s="334">
        <f t="shared" si="31"/>
        <v>134400</v>
      </c>
    </row>
    <row r="106" spans="1:11" ht="21">
      <c r="A106" s="277">
        <v>16</v>
      </c>
      <c r="B106" s="14" t="s">
        <v>516</v>
      </c>
      <c r="C106" s="279" t="s">
        <v>133</v>
      </c>
      <c r="D106" s="363">
        <v>57.1</v>
      </c>
      <c r="E106" s="314" t="s">
        <v>78</v>
      </c>
      <c r="F106" s="360">
        <v>200000</v>
      </c>
      <c r="G106" s="309">
        <v>184000</v>
      </c>
      <c r="H106" s="310">
        <v>4000</v>
      </c>
      <c r="I106" s="311">
        <f t="shared" si="32"/>
        <v>2032</v>
      </c>
      <c r="J106" s="311">
        <f t="shared" si="30"/>
        <v>6032</v>
      </c>
      <c r="K106" s="334">
        <f t="shared" si="31"/>
        <v>180000</v>
      </c>
    </row>
    <row r="107" spans="1:11" ht="20.25">
      <c r="A107" s="277"/>
      <c r="B107" s="13" t="s">
        <v>4</v>
      </c>
      <c r="C107" s="284"/>
      <c r="D107" s="361"/>
      <c r="E107" s="329"/>
      <c r="F107" s="357">
        <f t="shared" ref="F107:K107" si="33">SUM(F91:F106)</f>
        <v>2915000</v>
      </c>
      <c r="G107" s="357">
        <f t="shared" si="33"/>
        <v>1939774</v>
      </c>
      <c r="H107" s="357">
        <f>SUM(H91:H106)</f>
        <v>61489</v>
      </c>
      <c r="I107" s="357">
        <f>SUM(I91:I106)</f>
        <v>21417</v>
      </c>
      <c r="J107" s="357">
        <f t="shared" si="30"/>
        <v>82906</v>
      </c>
      <c r="K107" s="357">
        <f t="shared" si="33"/>
        <v>1878285</v>
      </c>
    </row>
    <row r="108" spans="1:11" ht="20.25" hidden="1">
      <c r="A108" s="296"/>
      <c r="B108" s="29"/>
      <c r="C108" s="295"/>
      <c r="D108" s="364"/>
      <c r="E108" s="354"/>
      <c r="F108" s="355"/>
      <c r="G108" s="355"/>
      <c r="H108" s="355"/>
      <c r="I108" s="355"/>
      <c r="J108" s="355"/>
      <c r="K108" s="355"/>
    </row>
    <row r="109" spans="1:11" ht="60.75" hidden="1">
      <c r="A109" s="273" t="s">
        <v>446</v>
      </c>
      <c r="B109" s="10" t="s">
        <v>1</v>
      </c>
      <c r="C109" s="273" t="s">
        <v>21</v>
      </c>
      <c r="D109" s="325" t="s">
        <v>22</v>
      </c>
      <c r="E109" s="325" t="s">
        <v>23</v>
      </c>
      <c r="F109" s="326" t="s">
        <v>24</v>
      </c>
      <c r="G109" s="327" t="s">
        <v>25</v>
      </c>
      <c r="H109" s="327" t="s">
        <v>26</v>
      </c>
      <c r="I109" s="327" t="s">
        <v>27</v>
      </c>
      <c r="J109" s="328" t="s">
        <v>57</v>
      </c>
      <c r="K109" s="327" t="s">
        <v>242</v>
      </c>
    </row>
    <row r="110" spans="1:11" ht="21" hidden="1">
      <c r="A110" s="277"/>
      <c r="B110" s="13" t="s">
        <v>422</v>
      </c>
      <c r="C110" s="284"/>
      <c r="D110" s="329"/>
      <c r="E110" s="329"/>
      <c r="F110" s="342"/>
      <c r="G110" s="318"/>
      <c r="H110" s="357"/>
      <c r="I110" s="311"/>
      <c r="J110" s="357"/>
      <c r="K110" s="333"/>
    </row>
    <row r="111" spans="1:11" ht="21" hidden="1">
      <c r="A111" s="277">
        <v>1</v>
      </c>
      <c r="B111" s="14" t="s">
        <v>285</v>
      </c>
      <c r="C111" s="279"/>
      <c r="D111" s="363"/>
      <c r="E111" s="314"/>
      <c r="F111" s="360"/>
      <c r="G111" s="309"/>
      <c r="H111" s="310"/>
      <c r="I111" s="311"/>
      <c r="J111" s="311"/>
      <c r="K111" s="334"/>
    </row>
    <row r="112" spans="1:11" ht="20.25" hidden="1">
      <c r="A112" s="277"/>
      <c r="B112" s="13" t="s">
        <v>4</v>
      </c>
      <c r="C112" s="284"/>
      <c r="D112" s="361"/>
      <c r="E112" s="329"/>
      <c r="F112" s="362">
        <f>SUM(F111)</f>
        <v>0</v>
      </c>
      <c r="G112" s="362">
        <f t="shared" ref="G112:K112" si="34">SUM(G111)</f>
        <v>0</v>
      </c>
      <c r="H112" s="362">
        <f t="shared" si="34"/>
        <v>0</v>
      </c>
      <c r="I112" s="362">
        <f t="shared" si="34"/>
        <v>0</v>
      </c>
      <c r="J112" s="362">
        <f t="shared" si="34"/>
        <v>0</v>
      </c>
      <c r="K112" s="362">
        <f t="shared" si="34"/>
        <v>0</v>
      </c>
    </row>
    <row r="113" spans="1:11" ht="20.25" hidden="1">
      <c r="A113" s="296"/>
      <c r="B113" s="29"/>
      <c r="C113" s="295"/>
      <c r="D113" s="364"/>
      <c r="E113" s="354"/>
      <c r="F113" s="365"/>
      <c r="G113" s="365"/>
      <c r="H113" s="365"/>
      <c r="I113" s="365"/>
      <c r="J113" s="365"/>
      <c r="K113" s="365"/>
    </row>
    <row r="114" spans="1:11" ht="60.75">
      <c r="A114" s="273" t="s">
        <v>446</v>
      </c>
      <c r="B114" s="10" t="s">
        <v>1</v>
      </c>
      <c r="C114" s="273" t="s">
        <v>21</v>
      </c>
      <c r="D114" s="325" t="s">
        <v>22</v>
      </c>
      <c r="E114" s="325" t="s">
        <v>23</v>
      </c>
      <c r="F114" s="326" t="s">
        <v>24</v>
      </c>
      <c r="G114" s="327" t="s">
        <v>25</v>
      </c>
      <c r="H114" s="327" t="s">
        <v>26</v>
      </c>
      <c r="I114" s="327" t="s">
        <v>27</v>
      </c>
      <c r="J114" s="328" t="s">
        <v>57</v>
      </c>
      <c r="K114" s="327" t="s">
        <v>242</v>
      </c>
    </row>
    <row r="115" spans="1:11" ht="21">
      <c r="A115" s="277"/>
      <c r="B115" s="13" t="s">
        <v>109</v>
      </c>
      <c r="C115" s="284"/>
      <c r="D115" s="361"/>
      <c r="E115" s="329"/>
      <c r="F115" s="362"/>
      <c r="G115" s="318"/>
      <c r="H115" s="357"/>
      <c r="I115" s="311"/>
      <c r="J115" s="357"/>
      <c r="K115" s="333"/>
    </row>
    <row r="116" spans="1:11" ht="21">
      <c r="A116" s="277">
        <v>1</v>
      </c>
      <c r="B116" s="14" t="s">
        <v>169</v>
      </c>
      <c r="C116" s="279" t="s">
        <v>424</v>
      </c>
      <c r="D116" s="363">
        <v>150</v>
      </c>
      <c r="E116" s="314" t="s">
        <v>78</v>
      </c>
      <c r="F116" s="360">
        <v>150000</v>
      </c>
      <c r="G116" s="309">
        <v>90000</v>
      </c>
      <c r="H116" s="310">
        <v>3000</v>
      </c>
      <c r="I116" s="311">
        <f>ROUND(G116*13%*31/365,0)</f>
        <v>994</v>
      </c>
      <c r="J116" s="311">
        <f t="shared" ref="J116:J126" si="35">SUM(H116:I116)</f>
        <v>3994</v>
      </c>
      <c r="K116" s="334">
        <f t="shared" ref="K116:K125" si="36">G116-H116</f>
        <v>87000</v>
      </c>
    </row>
    <row r="117" spans="1:11" ht="21">
      <c r="A117" s="277">
        <v>2</v>
      </c>
      <c r="B117" s="14" t="s">
        <v>169</v>
      </c>
      <c r="C117" s="279" t="s">
        <v>474</v>
      </c>
      <c r="D117" s="363">
        <v>152</v>
      </c>
      <c r="E117" s="314" t="s">
        <v>78</v>
      </c>
      <c r="F117" s="360">
        <v>50000</v>
      </c>
      <c r="G117" s="309">
        <v>30000</v>
      </c>
      <c r="H117" s="310">
        <v>1000</v>
      </c>
      <c r="I117" s="311">
        <f t="shared" ref="I117:I125" si="37">ROUND(G117*13%*31/365,0)</f>
        <v>331</v>
      </c>
      <c r="J117" s="311">
        <f t="shared" si="35"/>
        <v>1331</v>
      </c>
      <c r="K117" s="334">
        <f t="shared" si="36"/>
        <v>29000</v>
      </c>
    </row>
    <row r="118" spans="1:11" ht="21">
      <c r="A118" s="277">
        <v>3</v>
      </c>
      <c r="B118" s="14" t="s">
        <v>169</v>
      </c>
      <c r="C118" s="279" t="s">
        <v>475</v>
      </c>
      <c r="D118" s="363">
        <v>180</v>
      </c>
      <c r="E118" s="314" t="s">
        <v>78</v>
      </c>
      <c r="F118" s="360">
        <v>100000</v>
      </c>
      <c r="G118" s="309">
        <v>33328</v>
      </c>
      <c r="H118" s="310">
        <v>4167</v>
      </c>
      <c r="I118" s="311">
        <f t="shared" si="37"/>
        <v>368</v>
      </c>
      <c r="J118" s="311">
        <f t="shared" si="35"/>
        <v>4535</v>
      </c>
      <c r="K118" s="334">
        <f t="shared" si="36"/>
        <v>29161</v>
      </c>
    </row>
    <row r="119" spans="1:11" ht="21">
      <c r="A119" s="277">
        <v>4</v>
      </c>
      <c r="B119" s="14" t="s">
        <v>109</v>
      </c>
      <c r="C119" s="279" t="s">
        <v>476</v>
      </c>
      <c r="D119" s="363">
        <v>144</v>
      </c>
      <c r="E119" s="314" t="s">
        <v>78</v>
      </c>
      <c r="F119" s="360">
        <v>180000</v>
      </c>
      <c r="G119" s="309">
        <v>96000</v>
      </c>
      <c r="H119" s="310">
        <v>4000</v>
      </c>
      <c r="I119" s="311">
        <f t="shared" si="37"/>
        <v>1060</v>
      </c>
      <c r="J119" s="311">
        <f t="shared" si="35"/>
        <v>5060</v>
      </c>
      <c r="K119" s="334">
        <f t="shared" si="36"/>
        <v>92000</v>
      </c>
    </row>
    <row r="120" spans="1:11" ht="21">
      <c r="A120" s="277">
        <v>5</v>
      </c>
      <c r="B120" s="14" t="s">
        <v>273</v>
      </c>
      <c r="C120" s="279" t="s">
        <v>495</v>
      </c>
      <c r="D120" s="363">
        <v>21.1</v>
      </c>
      <c r="E120" s="314" t="s">
        <v>78</v>
      </c>
      <c r="F120" s="360">
        <v>150000</v>
      </c>
      <c r="G120" s="309">
        <v>129000</v>
      </c>
      <c r="H120" s="310">
        <v>3000</v>
      </c>
      <c r="I120" s="311">
        <f t="shared" si="37"/>
        <v>1424</v>
      </c>
      <c r="J120" s="311">
        <f t="shared" si="35"/>
        <v>4424</v>
      </c>
      <c r="K120" s="334">
        <f t="shared" si="36"/>
        <v>126000</v>
      </c>
    </row>
    <row r="121" spans="1:11" ht="21">
      <c r="A121" s="277">
        <v>6</v>
      </c>
      <c r="B121" s="14" t="s">
        <v>273</v>
      </c>
      <c r="C121" s="279" t="s">
        <v>506</v>
      </c>
      <c r="D121" s="363">
        <v>39.1</v>
      </c>
      <c r="E121" s="314" t="s">
        <v>78</v>
      </c>
      <c r="F121" s="360">
        <v>150000</v>
      </c>
      <c r="G121" s="309">
        <v>135000</v>
      </c>
      <c r="H121" s="310">
        <v>3000</v>
      </c>
      <c r="I121" s="311">
        <f t="shared" si="37"/>
        <v>1491</v>
      </c>
      <c r="J121" s="311">
        <f t="shared" si="35"/>
        <v>4491</v>
      </c>
      <c r="K121" s="334">
        <f t="shared" si="36"/>
        <v>132000</v>
      </c>
    </row>
    <row r="122" spans="1:11" ht="21">
      <c r="A122" s="277">
        <v>7</v>
      </c>
      <c r="B122" s="14" t="s">
        <v>233</v>
      </c>
      <c r="C122" s="279" t="s">
        <v>507</v>
      </c>
      <c r="D122" s="363">
        <v>41.1</v>
      </c>
      <c r="E122" s="314" t="s">
        <v>78</v>
      </c>
      <c r="F122" s="360">
        <v>100000</v>
      </c>
      <c r="G122" s="309">
        <v>90000</v>
      </c>
      <c r="H122" s="310">
        <v>2000</v>
      </c>
      <c r="I122" s="311">
        <f t="shared" si="37"/>
        <v>994</v>
      </c>
      <c r="J122" s="311">
        <f t="shared" si="35"/>
        <v>2994</v>
      </c>
      <c r="K122" s="334">
        <f t="shared" si="36"/>
        <v>88000</v>
      </c>
    </row>
    <row r="123" spans="1:11" ht="21">
      <c r="A123" s="277">
        <v>8</v>
      </c>
      <c r="B123" s="14" t="s">
        <v>233</v>
      </c>
      <c r="C123" s="279" t="s">
        <v>513</v>
      </c>
      <c r="D123" s="363">
        <v>49.1</v>
      </c>
      <c r="E123" s="314" t="s">
        <v>78</v>
      </c>
      <c r="F123" s="360">
        <v>195000</v>
      </c>
      <c r="G123" s="309">
        <v>179400</v>
      </c>
      <c r="H123" s="310">
        <v>3900</v>
      </c>
      <c r="I123" s="311">
        <f t="shared" si="37"/>
        <v>1981</v>
      </c>
      <c r="J123" s="311">
        <f t="shared" si="35"/>
        <v>5881</v>
      </c>
      <c r="K123" s="334">
        <f t="shared" si="36"/>
        <v>175500</v>
      </c>
    </row>
    <row r="124" spans="1:11" ht="21">
      <c r="A124" s="277">
        <v>9</v>
      </c>
      <c r="B124" s="14" t="s">
        <v>110</v>
      </c>
      <c r="C124" s="279" t="s">
        <v>114</v>
      </c>
      <c r="D124" s="363">
        <v>51.1</v>
      </c>
      <c r="E124" s="314" t="s">
        <v>78</v>
      </c>
      <c r="F124" s="360">
        <v>170000</v>
      </c>
      <c r="G124" s="309">
        <v>155532</v>
      </c>
      <c r="H124" s="310">
        <v>3617</v>
      </c>
      <c r="I124" s="311">
        <f t="shared" si="37"/>
        <v>1717</v>
      </c>
      <c r="J124" s="311">
        <f t="shared" si="35"/>
        <v>5334</v>
      </c>
      <c r="K124" s="334">
        <f t="shared" si="36"/>
        <v>151915</v>
      </c>
    </row>
    <row r="125" spans="1:11" ht="21">
      <c r="A125" s="277">
        <v>10</v>
      </c>
      <c r="B125" s="14" t="s">
        <v>110</v>
      </c>
      <c r="C125" s="279" t="s">
        <v>514</v>
      </c>
      <c r="D125" s="363">
        <v>53.1</v>
      </c>
      <c r="E125" s="314" t="s">
        <v>78</v>
      </c>
      <c r="F125" s="360">
        <v>200000</v>
      </c>
      <c r="G125" s="309">
        <v>184000</v>
      </c>
      <c r="H125" s="310">
        <v>4000</v>
      </c>
      <c r="I125" s="311">
        <f t="shared" si="37"/>
        <v>2032</v>
      </c>
      <c r="J125" s="311">
        <f t="shared" si="35"/>
        <v>6032</v>
      </c>
      <c r="K125" s="334">
        <f t="shared" si="36"/>
        <v>180000</v>
      </c>
    </row>
    <row r="126" spans="1:11" ht="20.25">
      <c r="A126" s="277"/>
      <c r="B126" s="13" t="s">
        <v>4</v>
      </c>
      <c r="C126" s="284"/>
      <c r="D126" s="329"/>
      <c r="E126" s="329"/>
      <c r="F126" s="357">
        <f t="shared" ref="F126:K126" si="38">SUM(F116:F125)</f>
        <v>1445000</v>
      </c>
      <c r="G126" s="357">
        <f t="shared" si="38"/>
        <v>1122260</v>
      </c>
      <c r="H126" s="357">
        <f>SUM(H116:H125)</f>
        <v>31684</v>
      </c>
      <c r="I126" s="357">
        <f>SUM(I116:I125)</f>
        <v>12392</v>
      </c>
      <c r="J126" s="357">
        <f t="shared" si="35"/>
        <v>44076</v>
      </c>
      <c r="K126" s="357">
        <f t="shared" si="38"/>
        <v>1090576</v>
      </c>
    </row>
    <row r="127" spans="1:11" ht="20.25">
      <c r="A127" s="296"/>
      <c r="B127" s="29"/>
      <c r="C127" s="295"/>
      <c r="D127" s="354"/>
      <c r="E127" s="354"/>
      <c r="F127" s="355"/>
      <c r="G127" s="355"/>
      <c r="H127" s="355"/>
      <c r="I127" s="355"/>
      <c r="J127" s="355"/>
      <c r="K127" s="355"/>
    </row>
    <row r="128" spans="1:11" ht="21">
      <c r="A128" s="296"/>
      <c r="B128" s="29"/>
      <c r="C128" s="295"/>
      <c r="D128" s="354"/>
      <c r="E128" s="354"/>
      <c r="F128" s="355"/>
      <c r="G128" s="355"/>
      <c r="H128" s="358"/>
      <c r="I128" s="355"/>
      <c r="J128" s="355"/>
      <c r="K128" s="355"/>
    </row>
    <row r="129" spans="1:11" ht="60.75">
      <c r="A129" s="273" t="s">
        <v>446</v>
      </c>
      <c r="B129" s="10" t="s">
        <v>1</v>
      </c>
      <c r="C129" s="273" t="s">
        <v>21</v>
      </c>
      <c r="D129" s="325" t="s">
        <v>22</v>
      </c>
      <c r="E129" s="325" t="s">
        <v>23</v>
      </c>
      <c r="F129" s="326" t="s">
        <v>24</v>
      </c>
      <c r="G129" s="327" t="s">
        <v>25</v>
      </c>
      <c r="H129" s="327" t="s">
        <v>26</v>
      </c>
      <c r="I129" s="327" t="s">
        <v>27</v>
      </c>
      <c r="J129" s="328" t="s">
        <v>57</v>
      </c>
      <c r="K129" s="327" t="s">
        <v>242</v>
      </c>
    </row>
    <row r="130" spans="1:11" ht="21">
      <c r="A130" s="277"/>
      <c r="B130" s="13" t="s">
        <v>125</v>
      </c>
      <c r="C130" s="284"/>
      <c r="D130" s="329"/>
      <c r="E130" s="329"/>
      <c r="F130" s="342"/>
      <c r="G130" s="318"/>
      <c r="H130" s="358"/>
      <c r="I130" s="311"/>
      <c r="J130" s="357"/>
      <c r="K130" s="333"/>
    </row>
    <row r="131" spans="1:11" ht="21">
      <c r="A131" s="277">
        <v>1</v>
      </c>
      <c r="B131" s="14" t="s">
        <v>137</v>
      </c>
      <c r="C131" s="279" t="s">
        <v>419</v>
      </c>
      <c r="D131" s="313">
        <v>140</v>
      </c>
      <c r="E131" s="314" t="s">
        <v>78</v>
      </c>
      <c r="F131" s="308">
        <v>200000</v>
      </c>
      <c r="G131" s="308">
        <v>112000</v>
      </c>
      <c r="H131" s="310">
        <v>4000</v>
      </c>
      <c r="I131" s="311">
        <f>ROUND(G131*13%*31/365,0)</f>
        <v>1237</v>
      </c>
      <c r="J131" s="310">
        <f t="shared" ref="J131:J135" si="39">SUM(H131:I131)</f>
        <v>5237</v>
      </c>
      <c r="K131" s="334">
        <f>G131-H131</f>
        <v>108000</v>
      </c>
    </row>
    <row r="132" spans="1:11" ht="21">
      <c r="A132" s="277">
        <v>2</v>
      </c>
      <c r="B132" s="14" t="s">
        <v>137</v>
      </c>
      <c r="C132" s="279" t="s">
        <v>207</v>
      </c>
      <c r="D132" s="359">
        <v>35.1</v>
      </c>
      <c r="E132" s="314" t="s">
        <v>78</v>
      </c>
      <c r="F132" s="308">
        <v>100000</v>
      </c>
      <c r="G132" s="308">
        <v>88000</v>
      </c>
      <c r="H132" s="310">
        <v>2000</v>
      </c>
      <c r="I132" s="311">
        <f t="shared" ref="I132:I135" si="40">ROUND(G132*13%*31/365,0)</f>
        <v>972</v>
      </c>
      <c r="J132" s="310">
        <f t="shared" si="39"/>
        <v>2972</v>
      </c>
      <c r="K132" s="334">
        <f t="shared" ref="K132:K135" si="41">G132-H132</f>
        <v>86000</v>
      </c>
    </row>
    <row r="133" spans="1:11" ht="21">
      <c r="A133" s="277">
        <v>3</v>
      </c>
      <c r="B133" s="14" t="s">
        <v>126</v>
      </c>
      <c r="C133" s="279" t="s">
        <v>447</v>
      </c>
      <c r="D133" s="363">
        <v>188</v>
      </c>
      <c r="E133" s="314" t="s">
        <v>78</v>
      </c>
      <c r="F133" s="360">
        <v>175000</v>
      </c>
      <c r="G133" s="308">
        <v>122500</v>
      </c>
      <c r="H133" s="310">
        <v>3500</v>
      </c>
      <c r="I133" s="311">
        <f t="shared" si="40"/>
        <v>1353</v>
      </c>
      <c r="J133" s="310">
        <f t="shared" si="39"/>
        <v>4853</v>
      </c>
      <c r="K133" s="334">
        <f t="shared" si="41"/>
        <v>119000</v>
      </c>
    </row>
    <row r="134" spans="1:11" ht="21">
      <c r="A134" s="277">
        <v>4</v>
      </c>
      <c r="B134" s="14" t="s">
        <v>126</v>
      </c>
      <c r="C134" s="279" t="s">
        <v>448</v>
      </c>
      <c r="D134" s="363">
        <v>190</v>
      </c>
      <c r="E134" s="314" t="s">
        <v>78</v>
      </c>
      <c r="F134" s="360">
        <v>230000</v>
      </c>
      <c r="G134" s="308">
        <v>161000</v>
      </c>
      <c r="H134" s="310">
        <v>4600</v>
      </c>
      <c r="I134" s="311">
        <f t="shared" si="40"/>
        <v>1778</v>
      </c>
      <c r="J134" s="310">
        <f t="shared" si="39"/>
        <v>6378</v>
      </c>
      <c r="K134" s="334">
        <f t="shared" si="41"/>
        <v>156400</v>
      </c>
    </row>
    <row r="135" spans="1:11" ht="21">
      <c r="A135" s="277">
        <v>5</v>
      </c>
      <c r="B135" s="14" t="s">
        <v>505</v>
      </c>
      <c r="C135" s="279" t="s">
        <v>245</v>
      </c>
      <c r="D135" s="363">
        <v>37.1</v>
      </c>
      <c r="E135" s="314" t="s">
        <v>78</v>
      </c>
      <c r="F135" s="360">
        <v>200000</v>
      </c>
      <c r="G135" s="308">
        <v>180000</v>
      </c>
      <c r="H135" s="310">
        <v>4000</v>
      </c>
      <c r="I135" s="311">
        <f t="shared" si="40"/>
        <v>1987</v>
      </c>
      <c r="J135" s="310">
        <f t="shared" si="39"/>
        <v>5987</v>
      </c>
      <c r="K135" s="334">
        <f t="shared" si="41"/>
        <v>176000</v>
      </c>
    </row>
    <row r="136" spans="1:11" ht="20.25">
      <c r="A136" s="277"/>
      <c r="B136" s="13" t="s">
        <v>4</v>
      </c>
      <c r="C136" s="284"/>
      <c r="D136" s="329"/>
      <c r="E136" s="329"/>
      <c r="F136" s="319">
        <f>SUM(F131:F135)</f>
        <v>905000</v>
      </c>
      <c r="G136" s="319">
        <f t="shared" ref="G136:K136" si="42">SUM(G131:G135)</f>
        <v>663500</v>
      </c>
      <c r="H136" s="319">
        <f>SUM(H131:H135)</f>
        <v>18100</v>
      </c>
      <c r="I136" s="319">
        <f>SUM(I131:I135)</f>
        <v>7327</v>
      </c>
      <c r="J136" s="319">
        <f>SUM(H136:I136)</f>
        <v>25427</v>
      </c>
      <c r="K136" s="319">
        <f t="shared" si="42"/>
        <v>645400</v>
      </c>
    </row>
    <row r="137" spans="1:11" ht="20.25">
      <c r="A137" s="296"/>
      <c r="B137" s="29"/>
      <c r="C137" s="295"/>
      <c r="D137" s="354"/>
      <c r="E137" s="354"/>
      <c r="F137" s="366"/>
      <c r="G137" s="366"/>
      <c r="H137" s="366"/>
      <c r="I137" s="366"/>
      <c r="J137" s="366"/>
      <c r="K137" s="366"/>
    </row>
    <row r="138" spans="1:11" ht="21">
      <c r="A138" s="296"/>
      <c r="B138" s="29"/>
      <c r="C138" s="295"/>
      <c r="D138" s="354"/>
      <c r="E138" s="354"/>
      <c r="F138" s="366"/>
      <c r="G138" s="366"/>
      <c r="H138" s="358"/>
      <c r="I138" s="366"/>
      <c r="J138" s="366"/>
      <c r="K138" s="366"/>
    </row>
    <row r="139" spans="1:11" ht="60.75">
      <c r="A139" s="273" t="s">
        <v>446</v>
      </c>
      <c r="B139" s="10" t="s">
        <v>1</v>
      </c>
      <c r="C139" s="273" t="s">
        <v>21</v>
      </c>
      <c r="D139" s="325" t="s">
        <v>22</v>
      </c>
      <c r="E139" s="325" t="s">
        <v>23</v>
      </c>
      <c r="F139" s="326" t="s">
        <v>24</v>
      </c>
      <c r="G139" s="327" t="s">
        <v>25</v>
      </c>
      <c r="H139" s="327" t="s">
        <v>26</v>
      </c>
      <c r="I139" s="327" t="s">
        <v>27</v>
      </c>
      <c r="J139" s="328" t="s">
        <v>57</v>
      </c>
      <c r="K139" s="327" t="s">
        <v>242</v>
      </c>
    </row>
    <row r="140" spans="1:11" ht="21">
      <c r="A140" s="277"/>
      <c r="B140" s="13" t="s">
        <v>148</v>
      </c>
      <c r="C140" s="284"/>
      <c r="D140" s="361"/>
      <c r="E140" s="329"/>
      <c r="F140" s="362"/>
      <c r="G140" s="318"/>
      <c r="H140" s="310"/>
      <c r="I140" s="311"/>
      <c r="J140" s="357"/>
      <c r="K140" s="333"/>
    </row>
    <row r="141" spans="1:11" ht="21">
      <c r="A141" s="277">
        <v>1</v>
      </c>
      <c r="B141" s="14" t="s">
        <v>148</v>
      </c>
      <c r="C141" s="279" t="s">
        <v>391</v>
      </c>
      <c r="D141" s="363">
        <v>126</v>
      </c>
      <c r="E141" s="314" t="s">
        <v>78</v>
      </c>
      <c r="F141" s="360">
        <v>80000</v>
      </c>
      <c r="G141" s="309">
        <v>43200</v>
      </c>
      <c r="H141" s="310">
        <v>1600</v>
      </c>
      <c r="I141" s="311">
        <f>ROUND(G141*13%*31/365,0)</f>
        <v>477</v>
      </c>
      <c r="J141" s="311">
        <f t="shared" ref="J141:J146" si="43">SUM(H141:I141)</f>
        <v>2077</v>
      </c>
      <c r="K141" s="334">
        <f t="shared" ref="K141:K145" si="44">G141-H141</f>
        <v>41600</v>
      </c>
    </row>
    <row r="142" spans="1:11" ht="21">
      <c r="A142" s="277">
        <v>2</v>
      </c>
      <c r="B142" s="14" t="s">
        <v>148</v>
      </c>
      <c r="C142" s="279" t="s">
        <v>478</v>
      </c>
      <c r="D142" s="363">
        <v>134</v>
      </c>
      <c r="E142" s="314" t="s">
        <v>78</v>
      </c>
      <c r="F142" s="360">
        <v>250000</v>
      </c>
      <c r="G142" s="309">
        <v>119056</v>
      </c>
      <c r="H142" s="310">
        <v>5952</v>
      </c>
      <c r="I142" s="311">
        <f t="shared" ref="I142:I145" si="45">ROUND(G142*13%*31/365,0)</f>
        <v>1315</v>
      </c>
      <c r="J142" s="311">
        <f t="shared" si="43"/>
        <v>7267</v>
      </c>
      <c r="K142" s="334">
        <f t="shared" si="44"/>
        <v>113104</v>
      </c>
    </row>
    <row r="143" spans="1:11" ht="21">
      <c r="A143" s="277">
        <v>3</v>
      </c>
      <c r="B143" s="14" t="s">
        <v>148</v>
      </c>
      <c r="C143" s="279" t="s">
        <v>477</v>
      </c>
      <c r="D143" s="363">
        <v>136</v>
      </c>
      <c r="E143" s="314" t="s">
        <v>78</v>
      </c>
      <c r="F143" s="360">
        <v>100000</v>
      </c>
      <c r="G143" s="309">
        <v>47618</v>
      </c>
      <c r="H143" s="310">
        <v>2381</v>
      </c>
      <c r="I143" s="311">
        <f t="shared" si="45"/>
        <v>526</v>
      </c>
      <c r="J143" s="311">
        <f t="shared" si="43"/>
        <v>2907</v>
      </c>
      <c r="K143" s="334">
        <f t="shared" si="44"/>
        <v>45237</v>
      </c>
    </row>
    <row r="144" spans="1:11" ht="21">
      <c r="A144" s="277">
        <v>4</v>
      </c>
      <c r="B144" s="14" t="s">
        <v>215</v>
      </c>
      <c r="C144" s="279" t="s">
        <v>508</v>
      </c>
      <c r="D144" s="363">
        <v>43.1</v>
      </c>
      <c r="E144" s="314" t="s">
        <v>78</v>
      </c>
      <c r="F144" s="360">
        <v>210000</v>
      </c>
      <c r="G144" s="309">
        <v>189000</v>
      </c>
      <c r="H144" s="310">
        <v>4200</v>
      </c>
      <c r="I144" s="311">
        <f t="shared" si="45"/>
        <v>2087</v>
      </c>
      <c r="J144" s="311">
        <f t="shared" si="43"/>
        <v>6287</v>
      </c>
      <c r="K144" s="334">
        <f t="shared" si="44"/>
        <v>184800</v>
      </c>
    </row>
    <row r="145" spans="1:11" ht="21">
      <c r="A145" s="277">
        <v>5</v>
      </c>
      <c r="B145" s="14" t="s">
        <v>509</v>
      </c>
      <c r="C145" s="279" t="s">
        <v>510</v>
      </c>
      <c r="D145" s="363">
        <v>45.1</v>
      </c>
      <c r="E145" s="314" t="s">
        <v>78</v>
      </c>
      <c r="F145" s="360">
        <v>275000</v>
      </c>
      <c r="G145" s="309">
        <v>247500</v>
      </c>
      <c r="H145" s="310">
        <v>5500</v>
      </c>
      <c r="I145" s="311">
        <f t="shared" si="45"/>
        <v>2733</v>
      </c>
      <c r="J145" s="311">
        <f t="shared" si="43"/>
        <v>8233</v>
      </c>
      <c r="K145" s="334">
        <f t="shared" si="44"/>
        <v>242000</v>
      </c>
    </row>
    <row r="146" spans="1:11" ht="20.25">
      <c r="A146" s="277"/>
      <c r="B146" s="13" t="s">
        <v>4</v>
      </c>
      <c r="C146" s="284"/>
      <c r="D146" s="361"/>
      <c r="E146" s="329"/>
      <c r="F146" s="357">
        <f>SUM(F141:F145)</f>
        <v>915000</v>
      </c>
      <c r="G146" s="357">
        <f t="shared" ref="G146:K146" si="46">SUM(G141:G145)</f>
        <v>646374</v>
      </c>
      <c r="H146" s="357">
        <f>SUM(H141:H145)</f>
        <v>19633</v>
      </c>
      <c r="I146" s="357">
        <f>SUM(I141:I145)</f>
        <v>7138</v>
      </c>
      <c r="J146" s="357">
        <f t="shared" si="43"/>
        <v>26771</v>
      </c>
      <c r="K146" s="357">
        <f t="shared" si="46"/>
        <v>626741</v>
      </c>
    </row>
    <row r="147" spans="1:11" ht="21">
      <c r="A147" s="296"/>
      <c r="B147" s="29"/>
      <c r="C147" s="295"/>
      <c r="D147" s="364"/>
      <c r="E147" s="354"/>
      <c r="F147" s="355"/>
      <c r="G147" s="355"/>
      <c r="H147" s="358"/>
      <c r="I147" s="355"/>
      <c r="J147" s="355"/>
      <c r="K147" s="355"/>
    </row>
    <row r="148" spans="1:11" ht="60.75">
      <c r="A148" s="273" t="s">
        <v>446</v>
      </c>
      <c r="B148" s="10" t="s">
        <v>1</v>
      </c>
      <c r="C148" s="273" t="s">
        <v>21</v>
      </c>
      <c r="D148" s="325" t="s">
        <v>22</v>
      </c>
      <c r="E148" s="325" t="s">
        <v>23</v>
      </c>
      <c r="F148" s="326" t="s">
        <v>24</v>
      </c>
      <c r="G148" s="327" t="s">
        <v>25</v>
      </c>
      <c r="H148" s="327" t="s">
        <v>26</v>
      </c>
      <c r="I148" s="327" t="s">
        <v>27</v>
      </c>
      <c r="J148" s="328" t="s">
        <v>57</v>
      </c>
      <c r="K148" s="327" t="s">
        <v>242</v>
      </c>
    </row>
    <row r="149" spans="1:11" ht="21">
      <c r="A149" s="277"/>
      <c r="B149" s="13" t="s">
        <v>162</v>
      </c>
      <c r="C149" s="279"/>
      <c r="D149" s="367"/>
      <c r="E149" s="367"/>
      <c r="F149" s="360"/>
      <c r="G149" s="309"/>
      <c r="H149" s="358"/>
      <c r="I149" s="311"/>
      <c r="J149" s="311"/>
      <c r="K149" s="334"/>
    </row>
    <row r="150" spans="1:11" ht="21">
      <c r="A150" s="277">
        <v>1</v>
      </c>
      <c r="B150" s="14" t="s">
        <v>163</v>
      </c>
      <c r="C150" s="279" t="s">
        <v>479</v>
      </c>
      <c r="D150" s="367">
        <v>162</v>
      </c>
      <c r="E150" s="367" t="s">
        <v>78</v>
      </c>
      <c r="F150" s="360">
        <v>200000</v>
      </c>
      <c r="G150" s="309">
        <v>124000</v>
      </c>
      <c r="H150" s="310">
        <v>4000</v>
      </c>
      <c r="I150" s="311">
        <f>ROUND(G150*13%*31/365,0)</f>
        <v>1369</v>
      </c>
      <c r="J150" s="311">
        <f t="shared" ref="J150" si="47">SUM(H150:I150)</f>
        <v>5369</v>
      </c>
      <c r="K150" s="334">
        <f>G150-H151</f>
        <v>120000</v>
      </c>
    </row>
    <row r="151" spans="1:11" ht="20.25">
      <c r="A151" s="277"/>
      <c r="B151" s="13" t="s">
        <v>4</v>
      </c>
      <c r="C151" s="284"/>
      <c r="D151" s="329"/>
      <c r="E151" s="329"/>
      <c r="F151" s="317">
        <f t="shared" ref="F151:K151" si="48">SUM(F150:F150)</f>
        <v>200000</v>
      </c>
      <c r="G151" s="317">
        <f t="shared" si="48"/>
        <v>124000</v>
      </c>
      <c r="H151" s="317">
        <f t="shared" si="48"/>
        <v>4000</v>
      </c>
      <c r="I151" s="317">
        <f t="shared" si="48"/>
        <v>1369</v>
      </c>
      <c r="J151" s="317">
        <f t="shared" si="48"/>
        <v>5369</v>
      </c>
      <c r="K151" s="317">
        <f t="shared" si="48"/>
        <v>120000</v>
      </c>
    </row>
    <row r="152" spans="1:11" ht="40.5">
      <c r="A152" s="296"/>
      <c r="B152" s="29"/>
      <c r="C152" s="295"/>
      <c r="D152" s="354"/>
      <c r="E152" s="354"/>
      <c r="F152" s="340"/>
      <c r="G152" s="340"/>
      <c r="H152" s="327" t="s">
        <v>26</v>
      </c>
      <c r="I152" s="340"/>
      <c r="J152" s="340"/>
      <c r="K152" s="340"/>
    </row>
    <row r="153" spans="1:11" ht="60.75">
      <c r="A153" s="273" t="s">
        <v>446</v>
      </c>
      <c r="B153" s="10" t="s">
        <v>1</v>
      </c>
      <c r="C153" s="273" t="s">
        <v>21</v>
      </c>
      <c r="D153" s="325" t="s">
        <v>22</v>
      </c>
      <c r="E153" s="325" t="s">
        <v>23</v>
      </c>
      <c r="F153" s="326" t="s">
        <v>24</v>
      </c>
      <c r="G153" s="327" t="s">
        <v>25</v>
      </c>
      <c r="H153" s="357"/>
      <c r="I153" s="327" t="s">
        <v>27</v>
      </c>
      <c r="J153" s="328" t="s">
        <v>57</v>
      </c>
      <c r="K153" s="327" t="s">
        <v>242</v>
      </c>
    </row>
    <row r="154" spans="1:11" ht="21">
      <c r="A154" s="277"/>
      <c r="B154" s="13" t="s">
        <v>282</v>
      </c>
      <c r="C154" s="284"/>
      <c r="D154" s="329"/>
      <c r="E154" s="329"/>
      <c r="F154" s="342"/>
      <c r="G154" s="318"/>
      <c r="H154" s="310"/>
      <c r="I154" s="311"/>
      <c r="J154" s="357"/>
      <c r="K154" s="333"/>
    </row>
    <row r="155" spans="1:11" ht="21">
      <c r="A155" s="277">
        <v>1</v>
      </c>
      <c r="B155" s="14" t="s">
        <v>84</v>
      </c>
      <c r="C155" s="279" t="s">
        <v>283</v>
      </c>
      <c r="D155" s="367">
        <v>77</v>
      </c>
      <c r="E155" s="367" t="s">
        <v>78</v>
      </c>
      <c r="F155" s="360">
        <v>150000</v>
      </c>
      <c r="G155" s="309">
        <v>33324</v>
      </c>
      <c r="H155" s="310">
        <f>ROUND(F155/36,0)</f>
        <v>4167</v>
      </c>
      <c r="I155" s="311">
        <f>ROUND(G155*13%*31/365,0)</f>
        <v>368</v>
      </c>
      <c r="J155" s="311">
        <f t="shared" ref="J155:J161" si="49">SUM(H155:I155)</f>
        <v>4535</v>
      </c>
      <c r="K155" s="334">
        <f t="shared" ref="K155:K160" si="50">G155-H155</f>
        <v>29157</v>
      </c>
    </row>
    <row r="156" spans="1:11" ht="21">
      <c r="A156" s="277">
        <v>2</v>
      </c>
      <c r="B156" s="14" t="s">
        <v>84</v>
      </c>
      <c r="C156" s="279" t="s">
        <v>392</v>
      </c>
      <c r="D156" s="363">
        <v>128</v>
      </c>
      <c r="E156" s="367" t="s">
        <v>78</v>
      </c>
      <c r="F156" s="360">
        <v>120000</v>
      </c>
      <c r="G156" s="309">
        <v>64800</v>
      </c>
      <c r="H156" s="310">
        <v>2400</v>
      </c>
      <c r="I156" s="311">
        <f t="shared" ref="I156:I160" si="51">ROUND(G156*13%*31/365,0)</f>
        <v>715</v>
      </c>
      <c r="J156" s="311">
        <f t="shared" si="49"/>
        <v>3115</v>
      </c>
      <c r="K156" s="334">
        <f t="shared" si="50"/>
        <v>62400</v>
      </c>
    </row>
    <row r="157" spans="1:11" ht="21">
      <c r="A157" s="277">
        <v>3</v>
      </c>
      <c r="B157" s="14" t="s">
        <v>84</v>
      </c>
      <c r="C157" s="279" t="s">
        <v>323</v>
      </c>
      <c r="D157" s="363">
        <v>27.1</v>
      </c>
      <c r="E157" s="367" t="s">
        <v>78</v>
      </c>
      <c r="F157" s="360">
        <v>120000</v>
      </c>
      <c r="G157" s="309">
        <v>103200</v>
      </c>
      <c r="H157" s="310">
        <v>2400</v>
      </c>
      <c r="I157" s="311">
        <f t="shared" si="51"/>
        <v>1139</v>
      </c>
      <c r="J157" s="311">
        <f t="shared" si="49"/>
        <v>3539</v>
      </c>
      <c r="K157" s="334">
        <f t="shared" si="50"/>
        <v>100800</v>
      </c>
    </row>
    <row r="158" spans="1:11" ht="21">
      <c r="A158" s="277">
        <v>4</v>
      </c>
      <c r="B158" s="14" t="s">
        <v>497</v>
      </c>
      <c r="C158" s="279" t="s">
        <v>498</v>
      </c>
      <c r="D158" s="363">
        <v>29.1</v>
      </c>
      <c r="E158" s="367" t="s">
        <v>78</v>
      </c>
      <c r="F158" s="360">
        <v>120000</v>
      </c>
      <c r="G158" s="309">
        <v>103200</v>
      </c>
      <c r="H158" s="310">
        <v>2400</v>
      </c>
      <c r="I158" s="311">
        <f t="shared" si="51"/>
        <v>1139</v>
      </c>
      <c r="J158" s="311">
        <f t="shared" si="49"/>
        <v>3539</v>
      </c>
      <c r="K158" s="334">
        <f t="shared" si="50"/>
        <v>100800</v>
      </c>
    </row>
    <row r="159" spans="1:11" ht="21">
      <c r="A159" s="277">
        <v>5</v>
      </c>
      <c r="B159" s="14" t="s">
        <v>497</v>
      </c>
      <c r="C159" s="279" t="s">
        <v>499</v>
      </c>
      <c r="D159" s="363">
        <v>31.1</v>
      </c>
      <c r="E159" s="367" t="s">
        <v>78</v>
      </c>
      <c r="F159" s="360">
        <v>120000</v>
      </c>
      <c r="G159" s="309">
        <v>103200</v>
      </c>
      <c r="H159" s="310">
        <v>2400</v>
      </c>
      <c r="I159" s="311">
        <f t="shared" si="51"/>
        <v>1139</v>
      </c>
      <c r="J159" s="311">
        <f t="shared" si="49"/>
        <v>3539</v>
      </c>
      <c r="K159" s="334">
        <f t="shared" si="50"/>
        <v>100800</v>
      </c>
    </row>
    <row r="160" spans="1:11" ht="21">
      <c r="A160" s="277">
        <v>6</v>
      </c>
      <c r="B160" s="14" t="s">
        <v>466</v>
      </c>
      <c r="C160" s="279" t="s">
        <v>467</v>
      </c>
      <c r="D160" s="363">
        <v>15.2</v>
      </c>
      <c r="E160" s="367" t="s">
        <v>78</v>
      </c>
      <c r="F160" s="360">
        <v>235000</v>
      </c>
      <c r="G160" s="309">
        <v>197400</v>
      </c>
      <c r="H160" s="310">
        <v>4700</v>
      </c>
      <c r="I160" s="311">
        <f t="shared" si="51"/>
        <v>2180</v>
      </c>
      <c r="J160" s="311">
        <f t="shared" si="49"/>
        <v>6880</v>
      </c>
      <c r="K160" s="334">
        <f t="shared" si="50"/>
        <v>192700</v>
      </c>
    </row>
    <row r="161" spans="1:11" ht="21">
      <c r="A161" s="277"/>
      <c r="B161" s="13" t="s">
        <v>4</v>
      </c>
      <c r="C161" s="279"/>
      <c r="D161" s="363"/>
      <c r="E161" s="367"/>
      <c r="F161" s="317">
        <f>SUM(F155:F160)</f>
        <v>865000</v>
      </c>
      <c r="G161" s="317">
        <f>SUM(G155:G160)</f>
        <v>605124</v>
      </c>
      <c r="H161" s="317">
        <f>SUM(H155:H160)</f>
        <v>18467</v>
      </c>
      <c r="I161" s="317">
        <f>SUM(I155:I160)</f>
        <v>6680</v>
      </c>
      <c r="J161" s="357">
        <f t="shared" si="49"/>
        <v>25147</v>
      </c>
      <c r="K161" s="317">
        <f>SUM(K155:K160)</f>
        <v>586657</v>
      </c>
    </row>
    <row r="162" spans="1:11" ht="21">
      <c r="A162" s="296"/>
      <c r="B162" s="29"/>
      <c r="C162" s="289"/>
      <c r="D162" s="368"/>
      <c r="E162" s="369"/>
      <c r="F162" s="340"/>
      <c r="G162" s="340"/>
      <c r="H162" s="358"/>
      <c r="I162" s="340"/>
      <c r="J162" s="355"/>
      <c r="K162" s="340"/>
    </row>
    <row r="163" spans="1:11" ht="60.75">
      <c r="A163" s="273" t="s">
        <v>446</v>
      </c>
      <c r="B163" s="10" t="s">
        <v>1</v>
      </c>
      <c r="C163" s="273" t="s">
        <v>21</v>
      </c>
      <c r="D163" s="325" t="s">
        <v>22</v>
      </c>
      <c r="E163" s="325" t="s">
        <v>23</v>
      </c>
      <c r="F163" s="326" t="s">
        <v>24</v>
      </c>
      <c r="G163" s="327" t="s">
        <v>25</v>
      </c>
      <c r="H163" s="327" t="s">
        <v>26</v>
      </c>
      <c r="I163" s="327" t="s">
        <v>27</v>
      </c>
      <c r="J163" s="328" t="s">
        <v>57</v>
      </c>
      <c r="K163" s="327" t="s">
        <v>242</v>
      </c>
    </row>
    <row r="164" spans="1:11" ht="21">
      <c r="A164" s="277"/>
      <c r="B164" s="13" t="s">
        <v>300</v>
      </c>
      <c r="C164" s="284"/>
      <c r="D164" s="329"/>
      <c r="E164" s="329"/>
      <c r="F164" s="342"/>
      <c r="G164" s="318"/>
      <c r="H164" s="310"/>
      <c r="I164" s="311"/>
      <c r="J164" s="357"/>
      <c r="K164" s="333"/>
    </row>
    <row r="165" spans="1:11" ht="21">
      <c r="A165" s="277">
        <v>1</v>
      </c>
      <c r="B165" s="304"/>
      <c r="C165" s="299"/>
      <c r="D165" s="370"/>
      <c r="E165" s="370"/>
      <c r="F165" s="371"/>
      <c r="G165" s="372"/>
      <c r="H165" s="310"/>
      <c r="I165" s="373"/>
      <c r="J165" s="373"/>
      <c r="K165" s="374"/>
    </row>
    <row r="166" spans="1:11" ht="21">
      <c r="A166" s="277">
        <v>2</v>
      </c>
      <c r="B166" s="304"/>
      <c r="C166" s="299"/>
      <c r="D166" s="370"/>
      <c r="E166" s="370"/>
      <c r="F166" s="371"/>
      <c r="G166" s="372"/>
      <c r="H166" s="310"/>
      <c r="I166" s="373"/>
      <c r="J166" s="373"/>
      <c r="K166" s="374"/>
    </row>
    <row r="167" spans="1:11" ht="21">
      <c r="A167" s="277">
        <v>1</v>
      </c>
      <c r="B167" s="14" t="s">
        <v>456</v>
      </c>
      <c r="C167" s="279" t="s">
        <v>481</v>
      </c>
      <c r="D167" s="363">
        <v>7.1</v>
      </c>
      <c r="E167" s="367" t="s">
        <v>78</v>
      </c>
      <c r="F167" s="360">
        <v>175000</v>
      </c>
      <c r="G167" s="309">
        <v>71585</v>
      </c>
      <c r="H167" s="310">
        <v>7955</v>
      </c>
      <c r="I167" s="311">
        <f>ROUND(G167*13%*31/365,0)</f>
        <v>790</v>
      </c>
      <c r="J167" s="311">
        <f>SUM(H167:I167)</f>
        <v>8745</v>
      </c>
      <c r="K167" s="334">
        <f>G167-H167</f>
        <v>63630</v>
      </c>
    </row>
    <row r="168" spans="1:11" ht="20.25">
      <c r="A168" s="277"/>
      <c r="B168" s="13" t="s">
        <v>4</v>
      </c>
      <c r="C168" s="284"/>
      <c r="D168" s="329"/>
      <c r="E168" s="329"/>
      <c r="F168" s="317">
        <f>SUM(F165:F167)</f>
        <v>175000</v>
      </c>
      <c r="G168" s="317">
        <f t="shared" ref="G168:K168" si="52">SUM(G165:G167)</f>
        <v>71585</v>
      </c>
      <c r="H168" s="317">
        <f>SUM(H165:H167)</f>
        <v>7955</v>
      </c>
      <c r="I168" s="317">
        <f>SUM(I165:I167)</f>
        <v>790</v>
      </c>
      <c r="J168" s="317">
        <f>SUM(H168:I168)</f>
        <v>8745</v>
      </c>
      <c r="K168" s="317">
        <f t="shared" si="52"/>
        <v>63630</v>
      </c>
    </row>
    <row r="169" spans="1:11" ht="21">
      <c r="A169" s="296"/>
      <c r="B169" s="29"/>
      <c r="C169" s="295"/>
      <c r="D169" s="354"/>
      <c r="E169" s="354"/>
      <c r="F169" s="340"/>
      <c r="G169" s="340"/>
      <c r="H169" s="358"/>
      <c r="I169" s="340"/>
      <c r="J169" s="340"/>
      <c r="K169" s="340"/>
    </row>
    <row r="170" spans="1:11" ht="60.75">
      <c r="A170" s="273" t="s">
        <v>446</v>
      </c>
      <c r="B170" s="10" t="s">
        <v>1</v>
      </c>
      <c r="C170" s="273" t="s">
        <v>21</v>
      </c>
      <c r="D170" s="325" t="s">
        <v>22</v>
      </c>
      <c r="E170" s="325" t="s">
        <v>23</v>
      </c>
      <c r="F170" s="326" t="s">
        <v>24</v>
      </c>
      <c r="G170" s="327" t="s">
        <v>25</v>
      </c>
      <c r="H170" s="327" t="s">
        <v>26</v>
      </c>
      <c r="I170" s="327" t="s">
        <v>27</v>
      </c>
      <c r="J170" s="328" t="s">
        <v>57</v>
      </c>
      <c r="K170" s="327" t="s">
        <v>242</v>
      </c>
    </row>
    <row r="171" spans="1:11" ht="21">
      <c r="A171" s="277"/>
      <c r="B171" s="13" t="s">
        <v>404</v>
      </c>
      <c r="C171" s="284"/>
      <c r="D171" s="329"/>
      <c r="E171" s="329"/>
      <c r="F171" s="342"/>
      <c r="G171" s="318"/>
      <c r="H171" s="358"/>
      <c r="I171" s="311"/>
      <c r="J171" s="357"/>
      <c r="K171" s="333"/>
    </row>
    <row r="172" spans="1:11" ht="21">
      <c r="A172" s="277">
        <v>1</v>
      </c>
      <c r="B172" s="14"/>
      <c r="C172" s="279"/>
      <c r="D172" s="367"/>
      <c r="E172" s="367"/>
      <c r="F172" s="360"/>
      <c r="G172" s="309"/>
      <c r="H172" s="310"/>
      <c r="I172" s="311"/>
      <c r="J172" s="311"/>
      <c r="K172" s="334"/>
    </row>
    <row r="173" spans="1:11" ht="20.25">
      <c r="A173" s="277"/>
      <c r="B173" s="13" t="s">
        <v>4</v>
      </c>
      <c r="C173" s="284"/>
      <c r="D173" s="329"/>
      <c r="E173" s="329"/>
      <c r="F173" s="317">
        <f>SUM(F172)</f>
        <v>0</v>
      </c>
      <c r="G173" s="317">
        <f t="shared" ref="G173:I173" si="53">SUM(G172)</f>
        <v>0</v>
      </c>
      <c r="H173" s="317">
        <f t="shared" si="53"/>
        <v>0</v>
      </c>
      <c r="I173" s="317">
        <f t="shared" si="53"/>
        <v>0</v>
      </c>
      <c r="J173" s="317">
        <f>SUM(H173:I173)</f>
        <v>0</v>
      </c>
      <c r="K173" s="317">
        <f t="shared" ref="K173" si="54">SUM(K172)</f>
        <v>0</v>
      </c>
    </row>
    <row r="174" spans="1:11" ht="21.75" thickBot="1">
      <c r="A174" s="296"/>
      <c r="B174" s="29"/>
      <c r="C174" s="295"/>
      <c r="D174" s="354"/>
      <c r="E174" s="354"/>
      <c r="F174" s="340"/>
      <c r="G174" s="340"/>
      <c r="H174" s="358"/>
      <c r="I174" s="355"/>
      <c r="J174" s="355"/>
      <c r="K174" s="375"/>
    </row>
    <row r="175" spans="1:11" ht="21.75" thickBot="1">
      <c r="A175" s="300"/>
      <c r="B175" s="305" t="s">
        <v>20</v>
      </c>
      <c r="C175" s="301"/>
      <c r="D175" s="376"/>
      <c r="E175" s="377"/>
      <c r="F175" s="377">
        <f t="shared" ref="F175:K175" si="55">SUM(F10+F20+F28+F35+F44+F58+F73+F86+F107+F112+F126+F136+F146+F151+F161+F168+F173)</f>
        <v>17049000</v>
      </c>
      <c r="G175" s="377">
        <f t="shared" si="55"/>
        <v>10701307</v>
      </c>
      <c r="H175" s="377">
        <f t="shared" si="55"/>
        <v>363798</v>
      </c>
      <c r="I175" s="377">
        <f t="shared" si="55"/>
        <v>118157</v>
      </c>
      <c r="J175" s="377">
        <f t="shared" si="55"/>
        <v>481955</v>
      </c>
      <c r="K175" s="378">
        <f t="shared" si="55"/>
        <v>10337509</v>
      </c>
    </row>
  </sheetData>
  <mergeCells count="2">
    <mergeCell ref="A1:K1"/>
    <mergeCell ref="B2:J2"/>
  </mergeCells>
  <pageMargins left="0.7" right="0.7" top="0.75" bottom="0.75" header="0.3" footer="0.3"/>
  <pageSetup paperSize="9" scale="57" orientation="portrait" horizontalDpi="0" verticalDpi="0" r:id="rId1"/>
  <rowBreaks count="3" manualBreakCount="3">
    <brk id="45" max="16383" man="1"/>
    <brk id="88" max="16383" man="1"/>
    <brk id="146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>
  <dimension ref="A1:K177"/>
  <sheetViews>
    <sheetView view="pageBreakPreview" zoomScale="60" zoomScaleNormal="60" workbookViewId="0">
      <selection sqref="A1:K186"/>
    </sheetView>
  </sheetViews>
  <sheetFormatPr defaultRowHeight="15"/>
  <cols>
    <col min="1" max="1" width="7.7109375" customWidth="1"/>
    <col min="2" max="2" width="22" customWidth="1"/>
    <col min="3" max="3" width="22.7109375" customWidth="1"/>
    <col min="4" max="4" width="11.28515625" customWidth="1"/>
    <col min="5" max="5" width="12.7109375" customWidth="1"/>
    <col min="6" max="6" width="17.42578125" customWidth="1"/>
    <col min="7" max="7" width="16.140625" customWidth="1"/>
    <col min="8" max="8" width="12" customWidth="1"/>
    <col min="9" max="9" width="11.7109375" customWidth="1"/>
    <col min="10" max="10" width="12" customWidth="1"/>
    <col min="11" max="11" width="15.85546875" customWidth="1"/>
  </cols>
  <sheetData>
    <row r="1" spans="1:11" ht="18.75">
      <c r="A1" s="901" t="s">
        <v>86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</row>
    <row r="2" spans="1:11" ht="18.75">
      <c r="A2" s="271"/>
      <c r="B2" s="902" t="s">
        <v>525</v>
      </c>
      <c r="C2" s="902"/>
      <c r="D2" s="902"/>
      <c r="E2" s="902"/>
      <c r="F2" s="902"/>
      <c r="G2" s="902"/>
      <c r="H2" s="902"/>
      <c r="I2" s="902"/>
      <c r="J2" s="902"/>
      <c r="K2" s="272"/>
    </row>
    <row r="3" spans="1:11" ht="37.5">
      <c r="A3" s="273" t="s">
        <v>446</v>
      </c>
      <c r="B3" s="273" t="s">
        <v>1</v>
      </c>
      <c r="C3" s="273" t="s">
        <v>21</v>
      </c>
      <c r="D3" s="273" t="s">
        <v>22</v>
      </c>
      <c r="E3" s="273" t="s">
        <v>23</v>
      </c>
      <c r="F3" s="274" t="s">
        <v>24</v>
      </c>
      <c r="G3" s="275" t="s">
        <v>25</v>
      </c>
      <c r="H3" s="275" t="s">
        <v>26</v>
      </c>
      <c r="I3" s="275" t="s">
        <v>27</v>
      </c>
      <c r="J3" s="276" t="s">
        <v>57</v>
      </c>
      <c r="K3" s="275" t="s">
        <v>242</v>
      </c>
    </row>
    <row r="4" spans="1:11" ht="39.75" customHeight="1">
      <c r="A4" s="273"/>
      <c r="B4" s="273" t="s">
        <v>270</v>
      </c>
      <c r="C4" s="273"/>
      <c r="D4" s="273"/>
      <c r="E4" s="273"/>
      <c r="F4" s="274"/>
      <c r="G4" s="276"/>
      <c r="H4" s="276"/>
      <c r="I4" s="276"/>
      <c r="J4" s="276"/>
      <c r="K4" s="276"/>
    </row>
    <row r="5" spans="1:11" ht="37.5" customHeight="1">
      <c r="A5" s="273">
        <v>1</v>
      </c>
      <c r="B5" s="27" t="s">
        <v>88</v>
      </c>
      <c r="C5" s="379" t="s">
        <v>426</v>
      </c>
      <c r="D5" s="380">
        <v>154</v>
      </c>
      <c r="E5" s="380" t="s">
        <v>38</v>
      </c>
      <c r="F5" s="381">
        <v>100000</v>
      </c>
      <c r="G5" s="381">
        <v>58000</v>
      </c>
      <c r="H5" s="382">
        <v>2000</v>
      </c>
      <c r="I5" s="382">
        <f>ROUND(G5*13%*30/365,0)</f>
        <v>620</v>
      </c>
      <c r="J5" s="382">
        <f t="shared" ref="J5:J11" si="0">SUM(H5:I5)</f>
        <v>2620</v>
      </c>
      <c r="K5" s="383">
        <f t="shared" ref="K5:K10" si="1">G5-H5</f>
        <v>56000</v>
      </c>
    </row>
    <row r="6" spans="1:11" ht="43.5" customHeight="1">
      <c r="A6" s="273">
        <v>2</v>
      </c>
      <c r="B6" s="384" t="s">
        <v>88</v>
      </c>
      <c r="C6" s="385" t="s">
        <v>502</v>
      </c>
      <c r="D6" s="386">
        <v>200</v>
      </c>
      <c r="E6" s="387" t="s">
        <v>38</v>
      </c>
      <c r="F6" s="308">
        <v>215000</v>
      </c>
      <c r="G6" s="309">
        <v>150500</v>
      </c>
      <c r="H6" s="310">
        <v>4300</v>
      </c>
      <c r="I6" s="382">
        <f t="shared" ref="I6:I10" si="2">ROUND(G6*13%*30/365,0)</f>
        <v>1608</v>
      </c>
      <c r="J6" s="310">
        <f t="shared" si="0"/>
        <v>5908</v>
      </c>
      <c r="K6" s="312">
        <f t="shared" si="1"/>
        <v>146200</v>
      </c>
    </row>
    <row r="7" spans="1:11" ht="33.75" customHeight="1">
      <c r="A7" s="273">
        <v>3</v>
      </c>
      <c r="B7" s="14" t="s">
        <v>3</v>
      </c>
      <c r="C7" s="279" t="s">
        <v>143</v>
      </c>
      <c r="D7" s="313">
        <v>102</v>
      </c>
      <c r="E7" s="314" t="s">
        <v>38</v>
      </c>
      <c r="F7" s="308">
        <v>190000</v>
      </c>
      <c r="G7" s="309">
        <v>95000</v>
      </c>
      <c r="H7" s="310">
        <v>3800</v>
      </c>
      <c r="I7" s="382">
        <f t="shared" si="2"/>
        <v>1015</v>
      </c>
      <c r="J7" s="310">
        <f t="shared" si="0"/>
        <v>4815</v>
      </c>
      <c r="K7" s="312">
        <f t="shared" si="1"/>
        <v>91200</v>
      </c>
    </row>
    <row r="8" spans="1:11" ht="36" customHeight="1">
      <c r="A8" s="273">
        <v>4</v>
      </c>
      <c r="B8" s="13" t="s">
        <v>353</v>
      </c>
      <c r="C8" s="388" t="s">
        <v>354</v>
      </c>
      <c r="D8" s="389">
        <v>72</v>
      </c>
      <c r="E8" s="390" t="s">
        <v>38</v>
      </c>
      <c r="F8" s="317">
        <v>30000</v>
      </c>
      <c r="G8" s="318">
        <v>5010</v>
      </c>
      <c r="H8" s="319">
        <f t="shared" ref="H8:H10" si="3">ROUND(F8/36,0)</f>
        <v>833</v>
      </c>
      <c r="I8" s="382">
        <f t="shared" si="2"/>
        <v>54</v>
      </c>
      <c r="J8" s="319">
        <f t="shared" si="0"/>
        <v>887</v>
      </c>
      <c r="K8" s="320">
        <f t="shared" si="1"/>
        <v>4177</v>
      </c>
    </row>
    <row r="9" spans="1:11" ht="36" customHeight="1">
      <c r="A9" s="273">
        <v>5</v>
      </c>
      <c r="B9" s="13" t="s">
        <v>527</v>
      </c>
      <c r="C9" s="388" t="s">
        <v>526</v>
      </c>
      <c r="D9" s="389"/>
      <c r="E9" s="390" t="s">
        <v>38</v>
      </c>
      <c r="F9" s="317">
        <v>290000</v>
      </c>
      <c r="G9" s="318">
        <v>290000</v>
      </c>
      <c r="H9" s="319">
        <v>5800</v>
      </c>
      <c r="I9" s="382">
        <f>ROUND(G9*13%*24/365,0)</f>
        <v>2479</v>
      </c>
      <c r="J9" s="319">
        <f t="shared" si="0"/>
        <v>8279</v>
      </c>
      <c r="K9" s="320">
        <f t="shared" si="1"/>
        <v>284200</v>
      </c>
    </row>
    <row r="10" spans="1:11" ht="32.25" customHeight="1">
      <c r="A10" s="273">
        <v>5</v>
      </c>
      <c r="B10" s="14" t="s">
        <v>353</v>
      </c>
      <c r="C10" s="278" t="s">
        <v>490</v>
      </c>
      <c r="D10" s="306">
        <v>74</v>
      </c>
      <c r="E10" s="307" t="s">
        <v>38</v>
      </c>
      <c r="F10" s="308">
        <v>50000</v>
      </c>
      <c r="G10" s="309">
        <v>9719</v>
      </c>
      <c r="H10" s="310">
        <f t="shared" si="3"/>
        <v>1389</v>
      </c>
      <c r="I10" s="382">
        <f t="shared" si="2"/>
        <v>104</v>
      </c>
      <c r="J10" s="310">
        <f t="shared" si="0"/>
        <v>1493</v>
      </c>
      <c r="K10" s="312">
        <f t="shared" si="1"/>
        <v>8330</v>
      </c>
    </row>
    <row r="11" spans="1:11" ht="21" thickBot="1">
      <c r="A11" s="281"/>
      <c r="B11" s="222" t="s">
        <v>4</v>
      </c>
      <c r="C11" s="281"/>
      <c r="D11" s="321"/>
      <c r="E11" s="321"/>
      <c r="F11" s="322">
        <f>SUM(F5:F10)</f>
        <v>875000</v>
      </c>
      <c r="G11" s="322">
        <f t="shared" ref="G11" si="4">SUM(G5:G10)</f>
        <v>608229</v>
      </c>
      <c r="H11" s="322">
        <f>SUM(H5:H10)</f>
        <v>18122</v>
      </c>
      <c r="I11" s="322">
        <f>SUM(I5:I10)</f>
        <v>5880</v>
      </c>
      <c r="J11" s="391">
        <f t="shared" si="0"/>
        <v>24002</v>
      </c>
      <c r="K11" s="322">
        <f t="shared" ref="K11" si="5">SUM(K5:K10)</f>
        <v>590107</v>
      </c>
    </row>
    <row r="12" spans="1:11" ht="20.25">
      <c r="A12" s="282"/>
      <c r="B12" s="29"/>
      <c r="C12" s="282"/>
      <c r="D12" s="323"/>
      <c r="E12" s="323"/>
      <c r="F12" s="324"/>
      <c r="G12" s="324"/>
      <c r="H12" s="324"/>
      <c r="I12" s="324"/>
      <c r="J12" s="324"/>
      <c r="K12" s="324"/>
    </row>
    <row r="13" spans="1:11" ht="56.25" customHeight="1">
      <c r="A13" s="273" t="s">
        <v>446</v>
      </c>
      <c r="B13" s="10" t="s">
        <v>1</v>
      </c>
      <c r="C13" s="273" t="s">
        <v>21</v>
      </c>
      <c r="D13" s="325" t="s">
        <v>22</v>
      </c>
      <c r="E13" s="325" t="s">
        <v>23</v>
      </c>
      <c r="F13" s="326" t="s">
        <v>24</v>
      </c>
      <c r="G13" s="327" t="s">
        <v>25</v>
      </c>
      <c r="H13" s="327" t="s">
        <v>26</v>
      </c>
      <c r="I13" s="327" t="s">
        <v>27</v>
      </c>
      <c r="J13" s="328" t="s">
        <v>57</v>
      </c>
      <c r="K13" s="327" t="s">
        <v>242</v>
      </c>
    </row>
    <row r="14" spans="1:11" ht="21">
      <c r="A14" s="283"/>
      <c r="B14" s="13" t="s">
        <v>5</v>
      </c>
      <c r="C14" s="284"/>
      <c r="D14" s="329"/>
      <c r="E14" s="329"/>
      <c r="F14" s="330"/>
      <c r="G14" s="330"/>
      <c r="H14" s="331"/>
      <c r="I14" s="332"/>
      <c r="J14" s="332"/>
      <c r="K14" s="333"/>
    </row>
    <row r="15" spans="1:11" ht="21">
      <c r="A15" s="283">
        <v>1</v>
      </c>
      <c r="B15" s="14" t="s">
        <v>179</v>
      </c>
      <c r="C15" s="279" t="s">
        <v>416</v>
      </c>
      <c r="D15" s="313">
        <v>82</v>
      </c>
      <c r="E15" s="314" t="s">
        <v>38</v>
      </c>
      <c r="F15" s="308">
        <v>250000</v>
      </c>
      <c r="G15" s="309">
        <v>103255</v>
      </c>
      <c r="H15" s="310">
        <v>5435</v>
      </c>
      <c r="I15" s="311">
        <f>ROUND(G15*13%*30/365,0)</f>
        <v>1103</v>
      </c>
      <c r="J15" s="310">
        <f t="shared" ref="J15:J21" si="6">SUM(H15:I15)</f>
        <v>6538</v>
      </c>
      <c r="K15" s="334">
        <f t="shared" ref="K15:K28" si="7">G15-H15</f>
        <v>97820</v>
      </c>
    </row>
    <row r="16" spans="1:11" ht="21">
      <c r="A16" s="283">
        <v>2</v>
      </c>
      <c r="B16" s="14" t="s">
        <v>179</v>
      </c>
      <c r="C16" s="279" t="s">
        <v>376</v>
      </c>
      <c r="D16" s="313">
        <v>84</v>
      </c>
      <c r="E16" s="314" t="s">
        <v>38</v>
      </c>
      <c r="F16" s="308">
        <v>250000</v>
      </c>
      <c r="G16" s="309">
        <v>115000</v>
      </c>
      <c r="H16" s="310">
        <v>5000</v>
      </c>
      <c r="I16" s="311">
        <f t="shared" ref="I16:I20" si="8">ROUND(G16*13%*30/365,0)</f>
        <v>1229</v>
      </c>
      <c r="J16" s="310">
        <f t="shared" si="6"/>
        <v>6229</v>
      </c>
      <c r="K16" s="334">
        <f t="shared" si="7"/>
        <v>110000</v>
      </c>
    </row>
    <row r="17" spans="1:11" ht="21">
      <c r="A17" s="283">
        <v>3</v>
      </c>
      <c r="B17" s="14" t="s">
        <v>5</v>
      </c>
      <c r="C17" s="279" t="s">
        <v>375</v>
      </c>
      <c r="D17" s="313">
        <v>86</v>
      </c>
      <c r="E17" s="314" t="s">
        <v>38</v>
      </c>
      <c r="F17" s="308">
        <v>400000</v>
      </c>
      <c r="G17" s="309">
        <v>192000</v>
      </c>
      <c r="H17" s="310">
        <v>8000</v>
      </c>
      <c r="I17" s="311">
        <f t="shared" si="8"/>
        <v>2052</v>
      </c>
      <c r="J17" s="310">
        <f t="shared" si="6"/>
        <v>10052</v>
      </c>
      <c r="K17" s="334">
        <f t="shared" si="7"/>
        <v>184000</v>
      </c>
    </row>
    <row r="18" spans="1:11" ht="21">
      <c r="A18" s="283">
        <v>4</v>
      </c>
      <c r="B18" s="14" t="s">
        <v>386</v>
      </c>
      <c r="C18" s="279" t="s">
        <v>489</v>
      </c>
      <c r="D18" s="313">
        <v>116</v>
      </c>
      <c r="E18" s="314" t="s">
        <v>38</v>
      </c>
      <c r="F18" s="308">
        <v>200000</v>
      </c>
      <c r="G18" s="309">
        <v>100000</v>
      </c>
      <c r="H18" s="310">
        <v>4000</v>
      </c>
      <c r="I18" s="311">
        <f t="shared" si="8"/>
        <v>1068</v>
      </c>
      <c r="J18" s="310">
        <f t="shared" si="6"/>
        <v>5068</v>
      </c>
      <c r="K18" s="334">
        <f>G18-H18</f>
        <v>96000</v>
      </c>
    </row>
    <row r="19" spans="1:11" ht="21">
      <c r="A19" s="283">
        <v>5</v>
      </c>
      <c r="B19" s="14" t="s">
        <v>386</v>
      </c>
      <c r="C19" s="279" t="s">
        <v>455</v>
      </c>
      <c r="D19" s="313">
        <v>184</v>
      </c>
      <c r="E19" s="314" t="s">
        <v>38</v>
      </c>
      <c r="F19" s="308">
        <v>100000</v>
      </c>
      <c r="G19" s="309">
        <v>66000</v>
      </c>
      <c r="H19" s="310">
        <v>2000</v>
      </c>
      <c r="I19" s="311">
        <f t="shared" si="8"/>
        <v>705</v>
      </c>
      <c r="J19" s="310">
        <f t="shared" si="6"/>
        <v>2705</v>
      </c>
      <c r="K19" s="334">
        <f>G19-H19</f>
        <v>64000</v>
      </c>
    </row>
    <row r="20" spans="1:11" ht="21">
      <c r="A20" s="283">
        <v>6</v>
      </c>
      <c r="B20" s="14" t="s">
        <v>429</v>
      </c>
      <c r="C20" s="279" t="s">
        <v>488</v>
      </c>
      <c r="D20" s="313">
        <v>156</v>
      </c>
      <c r="E20" s="314" t="s">
        <v>38</v>
      </c>
      <c r="F20" s="308">
        <v>150000</v>
      </c>
      <c r="G20" s="309">
        <v>90000</v>
      </c>
      <c r="H20" s="310">
        <v>3000</v>
      </c>
      <c r="I20" s="311">
        <f t="shared" si="8"/>
        <v>962</v>
      </c>
      <c r="J20" s="310">
        <f t="shared" si="6"/>
        <v>3962</v>
      </c>
      <c r="K20" s="334">
        <f>G20-H20</f>
        <v>87000</v>
      </c>
    </row>
    <row r="21" spans="1:11" ht="21.75" thickBot="1">
      <c r="A21" s="286"/>
      <c r="B21" s="222" t="s">
        <v>4</v>
      </c>
      <c r="C21" s="287"/>
      <c r="D21" s="335"/>
      <c r="E21" s="336"/>
      <c r="F21" s="337">
        <f t="shared" ref="F21:K21" si="9">SUM(F15:F20)</f>
        <v>1350000</v>
      </c>
      <c r="G21" s="337">
        <f t="shared" si="9"/>
        <v>666255</v>
      </c>
      <c r="H21" s="337">
        <f>SUM(H15:H20)</f>
        <v>27435</v>
      </c>
      <c r="I21" s="337">
        <f>SUM(I15:I20)</f>
        <v>7119</v>
      </c>
      <c r="J21" s="337">
        <f t="shared" si="6"/>
        <v>34554</v>
      </c>
      <c r="K21" s="337">
        <f t="shared" si="9"/>
        <v>638820</v>
      </c>
    </row>
    <row r="22" spans="1:11" ht="21">
      <c r="A22" s="288"/>
      <c r="B22" s="29"/>
      <c r="C22" s="289"/>
      <c r="D22" s="338"/>
      <c r="E22" s="339"/>
      <c r="F22" s="340"/>
      <c r="G22" s="340"/>
      <c r="H22" s="340"/>
      <c r="I22" s="340"/>
      <c r="J22" s="340"/>
      <c r="K22" s="340"/>
    </row>
    <row r="23" spans="1:11" ht="40.5">
      <c r="A23" s="273" t="s">
        <v>446</v>
      </c>
      <c r="B23" s="10" t="s">
        <v>1</v>
      </c>
      <c r="C23" s="273" t="s">
        <v>21</v>
      </c>
      <c r="D23" s="325" t="s">
        <v>22</v>
      </c>
      <c r="E23" s="325" t="s">
        <v>23</v>
      </c>
      <c r="F23" s="326" t="s">
        <v>24</v>
      </c>
      <c r="G23" s="327" t="s">
        <v>25</v>
      </c>
      <c r="H23" s="327" t="s">
        <v>26</v>
      </c>
      <c r="I23" s="327" t="s">
        <v>27</v>
      </c>
      <c r="J23" s="328" t="s">
        <v>57</v>
      </c>
      <c r="K23" s="327" t="s">
        <v>242</v>
      </c>
    </row>
    <row r="24" spans="1:11" ht="21">
      <c r="A24" s="283"/>
      <c r="B24" s="13" t="s">
        <v>363</v>
      </c>
      <c r="C24" s="279"/>
      <c r="D24" s="313"/>
      <c r="E24" s="314"/>
      <c r="F24" s="308"/>
      <c r="G24" s="309"/>
      <c r="H24" s="310"/>
      <c r="I24" s="311"/>
      <c r="J24" s="310"/>
      <c r="K24" s="334"/>
    </row>
    <row r="25" spans="1:11" ht="21">
      <c r="A25" s="283">
        <v>1</v>
      </c>
      <c r="B25" s="14" t="s">
        <v>357</v>
      </c>
      <c r="C25" s="279" t="s">
        <v>371</v>
      </c>
      <c r="D25" s="313">
        <v>87</v>
      </c>
      <c r="E25" s="314" t="s">
        <v>38</v>
      </c>
      <c r="F25" s="308">
        <v>275000</v>
      </c>
      <c r="G25" s="309">
        <v>132000</v>
      </c>
      <c r="H25" s="310">
        <v>5500</v>
      </c>
      <c r="I25" s="311">
        <f>ROUND(G25*13%*30/365,0)</f>
        <v>1410</v>
      </c>
      <c r="J25" s="310">
        <f>SUM(H25:I25)</f>
        <v>6910</v>
      </c>
      <c r="K25" s="334">
        <f t="shared" si="7"/>
        <v>126500</v>
      </c>
    </row>
    <row r="26" spans="1:11" ht="21">
      <c r="A26" s="283">
        <v>2</v>
      </c>
      <c r="B26" s="14" t="s">
        <v>357</v>
      </c>
      <c r="C26" s="279" t="s">
        <v>388</v>
      </c>
      <c r="D26" s="313">
        <v>120</v>
      </c>
      <c r="E26" s="314" t="s">
        <v>38</v>
      </c>
      <c r="F26" s="308">
        <v>280000</v>
      </c>
      <c r="G26" s="309">
        <v>140000</v>
      </c>
      <c r="H26" s="310">
        <v>5600</v>
      </c>
      <c r="I26" s="311">
        <f t="shared" ref="I26:I28" si="10">ROUND(G26*13%*30/365,0)</f>
        <v>1496</v>
      </c>
      <c r="J26" s="310">
        <f>SUM(H26:I26)</f>
        <v>7096</v>
      </c>
      <c r="K26" s="334">
        <f t="shared" si="7"/>
        <v>134400</v>
      </c>
    </row>
    <row r="27" spans="1:11" ht="21">
      <c r="A27" s="283">
        <v>3</v>
      </c>
      <c r="B27" s="14" t="s">
        <v>368</v>
      </c>
      <c r="C27" s="279" t="s">
        <v>372</v>
      </c>
      <c r="D27" s="313">
        <v>90</v>
      </c>
      <c r="E27" s="314" t="s">
        <v>38</v>
      </c>
      <c r="F27" s="308">
        <v>340000</v>
      </c>
      <c r="G27" s="309">
        <v>163200</v>
      </c>
      <c r="H27" s="310">
        <v>6800</v>
      </c>
      <c r="I27" s="311">
        <f t="shared" si="10"/>
        <v>1744</v>
      </c>
      <c r="J27" s="310">
        <f>SUM(H27:I27)</f>
        <v>8544</v>
      </c>
      <c r="K27" s="334">
        <f t="shared" si="7"/>
        <v>156400</v>
      </c>
    </row>
    <row r="28" spans="1:11" ht="21">
      <c r="A28" s="283">
        <v>4</v>
      </c>
      <c r="B28" s="14" t="s">
        <v>363</v>
      </c>
      <c r="C28" s="279" t="s">
        <v>374</v>
      </c>
      <c r="D28" s="313">
        <v>80</v>
      </c>
      <c r="E28" s="314" t="s">
        <v>38</v>
      </c>
      <c r="F28" s="308">
        <v>200000</v>
      </c>
      <c r="G28" s="309">
        <v>88000</v>
      </c>
      <c r="H28" s="310">
        <v>4000</v>
      </c>
      <c r="I28" s="311">
        <f t="shared" si="10"/>
        <v>940</v>
      </c>
      <c r="J28" s="310">
        <f>SUM(H28:I28)</f>
        <v>4940</v>
      </c>
      <c r="K28" s="334">
        <f t="shared" si="7"/>
        <v>84000</v>
      </c>
    </row>
    <row r="29" spans="1:11" ht="21">
      <c r="A29" s="285"/>
      <c r="B29" s="13" t="s">
        <v>4</v>
      </c>
      <c r="C29" s="285"/>
      <c r="D29" s="333"/>
      <c r="E29" s="333"/>
      <c r="F29" s="317">
        <f>SUM(F25:F28)</f>
        <v>1095000</v>
      </c>
      <c r="G29" s="317">
        <f t="shared" ref="G29:K29" si="11">SUM(G25:G28)</f>
        <v>523200</v>
      </c>
      <c r="H29" s="317">
        <f>SUM(H25:H28)</f>
        <v>21900</v>
      </c>
      <c r="I29" s="317">
        <f>SUM(I25:I28)</f>
        <v>5590</v>
      </c>
      <c r="J29" s="317">
        <f>SUM(H29:I29)</f>
        <v>27490</v>
      </c>
      <c r="K29" s="317">
        <f t="shared" si="11"/>
        <v>501300</v>
      </c>
    </row>
    <row r="30" spans="1:11" ht="21">
      <c r="A30" s="290"/>
      <c r="B30" s="29"/>
      <c r="C30" s="290"/>
      <c r="D30" s="341"/>
      <c r="E30" s="341"/>
      <c r="F30" s="340"/>
      <c r="G30" s="340"/>
      <c r="H30" s="340"/>
      <c r="I30" s="340"/>
      <c r="J30" s="340"/>
      <c r="K30" s="340"/>
    </row>
    <row r="31" spans="1:11" ht="40.5">
      <c r="A31" s="273" t="s">
        <v>446</v>
      </c>
      <c r="B31" s="10" t="s">
        <v>1</v>
      </c>
      <c r="C31" s="273" t="s">
        <v>21</v>
      </c>
      <c r="D31" s="325" t="s">
        <v>22</v>
      </c>
      <c r="E31" s="325" t="s">
        <v>23</v>
      </c>
      <c r="F31" s="326" t="s">
        <v>24</v>
      </c>
      <c r="G31" s="327" t="s">
        <v>25</v>
      </c>
      <c r="H31" s="327" t="s">
        <v>26</v>
      </c>
      <c r="I31" s="327" t="s">
        <v>27</v>
      </c>
      <c r="J31" s="328" t="s">
        <v>57</v>
      </c>
      <c r="K31" s="327" t="s">
        <v>242</v>
      </c>
    </row>
    <row r="32" spans="1:11" ht="21">
      <c r="A32" s="283"/>
      <c r="B32" s="13" t="s">
        <v>10</v>
      </c>
      <c r="C32" s="284"/>
      <c r="D32" s="329"/>
      <c r="E32" s="329"/>
      <c r="F32" s="342"/>
      <c r="G32" s="318"/>
      <c r="H32" s="332"/>
      <c r="I32" s="311"/>
      <c r="J32" s="332"/>
      <c r="K32" s="333"/>
    </row>
    <row r="33" spans="1:11" ht="21">
      <c r="A33" s="291">
        <v>1</v>
      </c>
      <c r="B33" s="14" t="s">
        <v>522</v>
      </c>
      <c r="C33" s="279" t="s">
        <v>390</v>
      </c>
      <c r="D33" s="313">
        <v>124</v>
      </c>
      <c r="E33" s="314" t="s">
        <v>38</v>
      </c>
      <c r="F33" s="308">
        <v>200000</v>
      </c>
      <c r="G33" s="309">
        <v>104000</v>
      </c>
      <c r="H33" s="310">
        <v>4000</v>
      </c>
      <c r="I33" s="311">
        <f>ROUND(G33*13%*30/365,0)</f>
        <v>1111</v>
      </c>
      <c r="J33" s="311">
        <f>SUM(H33:I33)</f>
        <v>5111</v>
      </c>
      <c r="K33" s="334">
        <f>G33-H33</f>
        <v>100000</v>
      </c>
    </row>
    <row r="34" spans="1:11" ht="21">
      <c r="A34" s="283">
        <v>2</v>
      </c>
      <c r="B34" s="158" t="s">
        <v>91</v>
      </c>
      <c r="C34" s="279" t="s">
        <v>432</v>
      </c>
      <c r="D34" s="343" t="s">
        <v>433</v>
      </c>
      <c r="E34" s="314" t="s">
        <v>38</v>
      </c>
      <c r="F34" s="308">
        <v>150000</v>
      </c>
      <c r="G34" s="309">
        <v>90000</v>
      </c>
      <c r="H34" s="310">
        <v>3000</v>
      </c>
      <c r="I34" s="311">
        <f>ROUND(G34*13%*30/365,0)</f>
        <v>962</v>
      </c>
      <c r="J34" s="311">
        <f>SUM(H34:I34)</f>
        <v>3962</v>
      </c>
      <c r="K34" s="334">
        <f t="shared" ref="K34:K36" si="12">G34-H34</f>
        <v>87000</v>
      </c>
    </row>
    <row r="35" spans="1:11" ht="21">
      <c r="A35" s="292">
        <v>3</v>
      </c>
      <c r="B35" s="302"/>
      <c r="C35" s="293"/>
      <c r="D35" s="344"/>
      <c r="E35" s="345"/>
      <c r="F35" s="346"/>
      <c r="G35" s="347"/>
      <c r="H35" s="348"/>
      <c r="I35" s="349"/>
      <c r="J35" s="349"/>
      <c r="K35" s="350"/>
    </row>
    <row r="36" spans="1:11" ht="21.75" thickBot="1">
      <c r="A36" s="286"/>
      <c r="B36" s="222" t="s">
        <v>4</v>
      </c>
      <c r="C36" s="294"/>
      <c r="D36" s="351"/>
      <c r="E36" s="351"/>
      <c r="F36" s="352">
        <f>SUM(F33:F34)</f>
        <v>350000</v>
      </c>
      <c r="G36" s="352">
        <f>SUM(G33:G34)</f>
        <v>194000</v>
      </c>
      <c r="H36" s="352">
        <f>SUM(H33:H34)</f>
        <v>7000</v>
      </c>
      <c r="I36" s="352">
        <f>SUM(I33:I34)</f>
        <v>2073</v>
      </c>
      <c r="J36" s="352">
        <f>SUM(H36:I36)</f>
        <v>9073</v>
      </c>
      <c r="K36" s="353">
        <f t="shared" si="12"/>
        <v>187000</v>
      </c>
    </row>
    <row r="37" spans="1:11" ht="20.25">
      <c r="A37" s="288"/>
      <c r="B37" s="29"/>
      <c r="C37" s="295"/>
      <c r="D37" s="354"/>
      <c r="E37" s="354"/>
      <c r="F37" s="355"/>
      <c r="G37" s="355"/>
      <c r="H37" s="355"/>
      <c r="I37" s="355"/>
      <c r="J37" s="355"/>
      <c r="K37" s="355"/>
    </row>
    <row r="38" spans="1:11" ht="40.5">
      <c r="A38" s="273" t="s">
        <v>446</v>
      </c>
      <c r="B38" s="10" t="s">
        <v>1</v>
      </c>
      <c r="C38" s="273" t="s">
        <v>21</v>
      </c>
      <c r="D38" s="325" t="s">
        <v>22</v>
      </c>
      <c r="E38" s="325" t="s">
        <v>23</v>
      </c>
      <c r="F38" s="326" t="s">
        <v>24</v>
      </c>
      <c r="G38" s="327" t="s">
        <v>25</v>
      </c>
      <c r="H38" s="327" t="s">
        <v>26</v>
      </c>
      <c r="I38" s="327" t="s">
        <v>27</v>
      </c>
      <c r="J38" s="328" t="s">
        <v>57</v>
      </c>
      <c r="K38" s="327" t="s">
        <v>242</v>
      </c>
    </row>
    <row r="39" spans="1:11" ht="21">
      <c r="A39" s="283"/>
      <c r="B39" s="13" t="s">
        <v>11</v>
      </c>
      <c r="C39" s="284"/>
      <c r="D39" s="329"/>
      <c r="E39" s="329"/>
      <c r="F39" s="342"/>
      <c r="G39" s="318"/>
      <c r="H39" s="332"/>
      <c r="I39" s="311"/>
      <c r="J39" s="332"/>
      <c r="K39" s="333"/>
    </row>
    <row r="40" spans="1:11" ht="21">
      <c r="A40" s="283">
        <v>1</v>
      </c>
      <c r="B40" s="14" t="s">
        <v>11</v>
      </c>
      <c r="C40" s="279" t="s">
        <v>412</v>
      </c>
      <c r="D40" s="356">
        <v>70</v>
      </c>
      <c r="E40" s="314" t="s">
        <v>38</v>
      </c>
      <c r="F40" s="308">
        <v>300000</v>
      </c>
      <c r="G40" s="309">
        <v>41677</v>
      </c>
      <c r="H40" s="310">
        <f>ROUND(F40/36,0)</f>
        <v>8333</v>
      </c>
      <c r="I40" s="311">
        <f>ROUND(G40*13%*30/365,0)</f>
        <v>445</v>
      </c>
      <c r="J40" s="311">
        <f t="shared" ref="J40:J45" si="13">SUM(H40:I40)</f>
        <v>8778</v>
      </c>
      <c r="K40" s="334">
        <f t="shared" ref="K40:K43" si="14">G40-H40</f>
        <v>33344</v>
      </c>
    </row>
    <row r="41" spans="1:11" ht="21">
      <c r="A41" s="283">
        <v>2</v>
      </c>
      <c r="B41" s="14" t="s">
        <v>11</v>
      </c>
      <c r="C41" s="279" t="s">
        <v>487</v>
      </c>
      <c r="D41" s="356">
        <v>164</v>
      </c>
      <c r="E41" s="314" t="s">
        <v>38</v>
      </c>
      <c r="F41" s="308">
        <v>270000</v>
      </c>
      <c r="G41" s="309">
        <v>167400</v>
      </c>
      <c r="H41" s="310">
        <v>5400</v>
      </c>
      <c r="I41" s="311">
        <f t="shared" ref="I41:I43" si="15">ROUND(G41*13%*30/365,0)</f>
        <v>1789</v>
      </c>
      <c r="J41" s="311">
        <f t="shared" si="13"/>
        <v>7189</v>
      </c>
      <c r="K41" s="334">
        <f t="shared" si="14"/>
        <v>162000</v>
      </c>
    </row>
    <row r="42" spans="1:11" ht="21">
      <c r="A42" s="283">
        <v>3</v>
      </c>
      <c r="B42" s="14" t="s">
        <v>236</v>
      </c>
      <c r="C42" s="279" t="s">
        <v>518</v>
      </c>
      <c r="D42" s="356">
        <v>58</v>
      </c>
      <c r="E42" s="314" t="s">
        <v>38</v>
      </c>
      <c r="F42" s="308">
        <v>200000</v>
      </c>
      <c r="G42" s="309">
        <v>184000</v>
      </c>
      <c r="H42" s="310">
        <v>4000</v>
      </c>
      <c r="I42" s="311">
        <f t="shared" si="15"/>
        <v>1966</v>
      </c>
      <c r="J42" s="311">
        <f t="shared" si="13"/>
        <v>5966</v>
      </c>
      <c r="K42" s="334">
        <f t="shared" si="14"/>
        <v>180000</v>
      </c>
    </row>
    <row r="43" spans="1:11" ht="21">
      <c r="A43" s="283">
        <v>4</v>
      </c>
      <c r="B43" s="14" t="s">
        <v>236</v>
      </c>
      <c r="C43" s="279" t="s">
        <v>519</v>
      </c>
      <c r="D43" s="356">
        <v>60</v>
      </c>
      <c r="E43" s="314" t="s">
        <v>38</v>
      </c>
      <c r="F43" s="308">
        <v>250000</v>
      </c>
      <c r="G43" s="309">
        <v>230000</v>
      </c>
      <c r="H43" s="310">
        <v>5000</v>
      </c>
      <c r="I43" s="311">
        <f t="shared" si="15"/>
        <v>2458</v>
      </c>
      <c r="J43" s="311">
        <f t="shared" si="13"/>
        <v>7458</v>
      </c>
      <c r="K43" s="334">
        <f t="shared" si="14"/>
        <v>225000</v>
      </c>
    </row>
    <row r="44" spans="1:11" ht="21">
      <c r="A44" s="283"/>
      <c r="B44" s="14"/>
      <c r="C44" s="279"/>
      <c r="D44" s="356"/>
      <c r="E44" s="314"/>
      <c r="F44" s="308"/>
      <c r="G44" s="309"/>
      <c r="H44" s="310"/>
      <c r="I44" s="311"/>
      <c r="J44" s="311"/>
      <c r="K44" s="334"/>
    </row>
    <row r="45" spans="1:11" ht="20.25">
      <c r="A45" s="283"/>
      <c r="B45" s="13" t="s">
        <v>4</v>
      </c>
      <c r="C45" s="284"/>
      <c r="D45" s="329"/>
      <c r="E45" s="329"/>
      <c r="F45" s="357">
        <f t="shared" ref="F45:K45" si="16">SUM(F40:F44)</f>
        <v>1020000</v>
      </c>
      <c r="G45" s="357">
        <f t="shared" si="16"/>
        <v>623077</v>
      </c>
      <c r="H45" s="357">
        <f>SUM(H40:H44)</f>
        <v>22733</v>
      </c>
      <c r="I45" s="357">
        <f>SUM(I40:I44)</f>
        <v>6658</v>
      </c>
      <c r="J45" s="357">
        <f t="shared" si="13"/>
        <v>29391</v>
      </c>
      <c r="K45" s="357">
        <f t="shared" si="16"/>
        <v>600344</v>
      </c>
    </row>
    <row r="46" spans="1:11" ht="20.25">
      <c r="A46" s="288"/>
      <c r="B46" s="29"/>
      <c r="C46" s="295"/>
      <c r="D46" s="354"/>
      <c r="E46" s="354"/>
      <c r="F46" s="355"/>
      <c r="G46" s="355"/>
      <c r="H46" s="355"/>
      <c r="I46" s="355"/>
      <c r="J46" s="355"/>
      <c r="K46" s="355"/>
    </row>
    <row r="47" spans="1:11" ht="40.5">
      <c r="A47" s="273" t="s">
        <v>446</v>
      </c>
      <c r="B47" s="10" t="s">
        <v>1</v>
      </c>
      <c r="C47" s="273" t="s">
        <v>21</v>
      </c>
      <c r="D47" s="325" t="s">
        <v>22</v>
      </c>
      <c r="E47" s="325" t="s">
        <v>23</v>
      </c>
      <c r="F47" s="326" t="s">
        <v>24</v>
      </c>
      <c r="G47" s="327" t="s">
        <v>25</v>
      </c>
      <c r="H47" s="327" t="s">
        <v>26</v>
      </c>
      <c r="I47" s="327" t="s">
        <v>27</v>
      </c>
      <c r="J47" s="328" t="s">
        <v>57</v>
      </c>
      <c r="K47" s="327" t="s">
        <v>242</v>
      </c>
    </row>
    <row r="48" spans="1:11" ht="21">
      <c r="A48" s="283"/>
      <c r="B48" s="13" t="s">
        <v>14</v>
      </c>
      <c r="C48" s="284"/>
      <c r="D48" s="329"/>
      <c r="E48" s="329"/>
      <c r="F48" s="342"/>
      <c r="G48" s="318"/>
      <c r="H48" s="332"/>
      <c r="I48" s="311"/>
      <c r="J48" s="332"/>
      <c r="K48" s="333"/>
    </row>
    <row r="49" spans="1:11" ht="21">
      <c r="A49" s="283">
        <v>1</v>
      </c>
      <c r="B49" s="14" t="s">
        <v>327</v>
      </c>
      <c r="C49" s="279" t="s">
        <v>482</v>
      </c>
      <c r="D49" s="313">
        <v>48</v>
      </c>
      <c r="E49" s="314" t="s">
        <v>38</v>
      </c>
      <c r="F49" s="308">
        <v>120000</v>
      </c>
      <c r="G49" s="309">
        <v>3345</v>
      </c>
      <c r="H49" s="310">
        <v>3345</v>
      </c>
      <c r="I49" s="311">
        <f>ROUND(G49*13%*30/365,0)</f>
        <v>36</v>
      </c>
      <c r="J49" s="311">
        <f t="shared" ref="J49:J59" si="17">SUM(H49:I49)</f>
        <v>3381</v>
      </c>
      <c r="K49" s="334">
        <f t="shared" ref="K49:K58" si="18">G49-H49</f>
        <v>0</v>
      </c>
    </row>
    <row r="50" spans="1:11" ht="21">
      <c r="A50" s="283">
        <v>2</v>
      </c>
      <c r="B50" s="14" t="s">
        <v>327</v>
      </c>
      <c r="C50" s="279" t="s">
        <v>520</v>
      </c>
      <c r="D50" s="313">
        <v>62</v>
      </c>
      <c r="E50" s="314" t="s">
        <v>38</v>
      </c>
      <c r="F50" s="308">
        <v>250000</v>
      </c>
      <c r="G50" s="308">
        <v>230000</v>
      </c>
      <c r="H50" s="310">
        <v>5000</v>
      </c>
      <c r="I50" s="311">
        <f t="shared" ref="I50:I58" si="19">ROUND(G50*13%*30/365,0)</f>
        <v>2458</v>
      </c>
      <c r="J50" s="311">
        <f t="shared" si="17"/>
        <v>7458</v>
      </c>
      <c r="K50" s="334">
        <f t="shared" si="18"/>
        <v>225000</v>
      </c>
    </row>
    <row r="51" spans="1:11" ht="21">
      <c r="A51" s="283">
        <v>3</v>
      </c>
      <c r="B51" s="14" t="s">
        <v>97</v>
      </c>
      <c r="C51" s="279" t="s">
        <v>484</v>
      </c>
      <c r="D51" s="313">
        <v>170</v>
      </c>
      <c r="E51" s="314" t="s">
        <v>38</v>
      </c>
      <c r="F51" s="308">
        <v>220000</v>
      </c>
      <c r="G51" s="309">
        <v>145200</v>
      </c>
      <c r="H51" s="310">
        <v>4400</v>
      </c>
      <c r="I51" s="311">
        <f t="shared" si="19"/>
        <v>1551</v>
      </c>
      <c r="J51" s="311">
        <f t="shared" si="17"/>
        <v>5951</v>
      </c>
      <c r="K51" s="334">
        <f t="shared" si="18"/>
        <v>140800</v>
      </c>
    </row>
    <row r="52" spans="1:11" ht="21">
      <c r="A52" s="283">
        <v>4</v>
      </c>
      <c r="B52" s="14" t="s">
        <v>14</v>
      </c>
      <c r="C52" s="279" t="s">
        <v>59</v>
      </c>
      <c r="D52" s="313">
        <v>176</v>
      </c>
      <c r="E52" s="314" t="s">
        <v>38</v>
      </c>
      <c r="F52" s="308">
        <v>100000</v>
      </c>
      <c r="G52" s="309">
        <v>66000</v>
      </c>
      <c r="H52" s="310">
        <v>2000</v>
      </c>
      <c r="I52" s="311">
        <f t="shared" si="19"/>
        <v>705</v>
      </c>
      <c r="J52" s="311">
        <f t="shared" si="17"/>
        <v>2705</v>
      </c>
      <c r="K52" s="334">
        <f t="shared" si="18"/>
        <v>64000</v>
      </c>
    </row>
    <row r="53" spans="1:11" ht="21">
      <c r="A53" s="283">
        <v>5</v>
      </c>
      <c r="B53" s="14" t="s">
        <v>15</v>
      </c>
      <c r="C53" s="279" t="s">
        <v>485</v>
      </c>
      <c r="D53" s="313">
        <v>112</v>
      </c>
      <c r="E53" s="314" t="s">
        <v>38</v>
      </c>
      <c r="F53" s="308">
        <v>200000</v>
      </c>
      <c r="G53" s="309">
        <v>61100</v>
      </c>
      <c r="H53" s="310">
        <f t="shared" ref="H53" si="20">ROUND(F53/36,0)</f>
        <v>5556</v>
      </c>
      <c r="I53" s="311">
        <f t="shared" si="19"/>
        <v>653</v>
      </c>
      <c r="J53" s="311">
        <f t="shared" si="17"/>
        <v>6209</v>
      </c>
      <c r="K53" s="334">
        <f t="shared" si="18"/>
        <v>55544</v>
      </c>
    </row>
    <row r="54" spans="1:11" ht="21">
      <c r="A54" s="283">
        <v>6</v>
      </c>
      <c r="B54" s="14" t="s">
        <v>15</v>
      </c>
      <c r="C54" s="279" t="s">
        <v>385</v>
      </c>
      <c r="D54" s="313">
        <v>114</v>
      </c>
      <c r="E54" s="314" t="s">
        <v>38</v>
      </c>
      <c r="F54" s="308">
        <v>210000</v>
      </c>
      <c r="G54" s="309">
        <v>105000</v>
      </c>
      <c r="H54" s="310">
        <v>4200</v>
      </c>
      <c r="I54" s="311">
        <f t="shared" si="19"/>
        <v>1122</v>
      </c>
      <c r="J54" s="311">
        <f t="shared" si="17"/>
        <v>5322</v>
      </c>
      <c r="K54" s="334">
        <f t="shared" si="18"/>
        <v>100800</v>
      </c>
    </row>
    <row r="55" spans="1:11" ht="21">
      <c r="A55" s="283">
        <v>7</v>
      </c>
      <c r="B55" s="14" t="s">
        <v>15</v>
      </c>
      <c r="C55" s="279" t="s">
        <v>486</v>
      </c>
      <c r="D55" s="313">
        <v>122</v>
      </c>
      <c r="E55" s="314" t="s">
        <v>38</v>
      </c>
      <c r="F55" s="308">
        <v>230000</v>
      </c>
      <c r="G55" s="309">
        <v>115000</v>
      </c>
      <c r="H55" s="310">
        <v>4600</v>
      </c>
      <c r="I55" s="311">
        <f t="shared" si="19"/>
        <v>1229</v>
      </c>
      <c r="J55" s="311">
        <f t="shared" si="17"/>
        <v>5829</v>
      </c>
      <c r="K55" s="334">
        <f t="shared" si="18"/>
        <v>110400</v>
      </c>
    </row>
    <row r="56" spans="1:11" ht="0.75" customHeight="1">
      <c r="A56" s="283">
        <v>8</v>
      </c>
      <c r="B56" s="303"/>
      <c r="C56" s="272"/>
      <c r="D56" s="358"/>
      <c r="E56" s="358"/>
      <c r="F56" s="358"/>
      <c r="G56" s="358"/>
      <c r="H56" s="310"/>
      <c r="I56" s="311">
        <f t="shared" si="19"/>
        <v>0</v>
      </c>
      <c r="J56" s="358"/>
      <c r="K56" s="358"/>
    </row>
    <row r="57" spans="1:11" ht="21">
      <c r="A57" s="283">
        <v>8</v>
      </c>
      <c r="B57" s="14" t="s">
        <v>464</v>
      </c>
      <c r="C57" s="279" t="s">
        <v>131</v>
      </c>
      <c r="D57" s="359">
        <v>9.1999999999999993</v>
      </c>
      <c r="E57" s="314" t="s">
        <v>38</v>
      </c>
      <c r="F57" s="308">
        <v>200000</v>
      </c>
      <c r="G57" s="309">
        <v>164000</v>
      </c>
      <c r="H57" s="310">
        <v>4000</v>
      </c>
      <c r="I57" s="311">
        <f t="shared" si="19"/>
        <v>1752</v>
      </c>
      <c r="J57" s="311">
        <f t="shared" si="17"/>
        <v>5752</v>
      </c>
      <c r="K57" s="334">
        <f t="shared" si="18"/>
        <v>160000</v>
      </c>
    </row>
    <row r="58" spans="1:11" ht="21">
      <c r="A58" s="283">
        <v>9</v>
      </c>
      <c r="B58" s="14" t="s">
        <v>317</v>
      </c>
      <c r="C58" s="279" t="s">
        <v>318</v>
      </c>
      <c r="D58" s="359">
        <v>25.1</v>
      </c>
      <c r="E58" s="314" t="s">
        <v>38</v>
      </c>
      <c r="F58" s="308">
        <v>225000</v>
      </c>
      <c r="G58" s="309">
        <v>189000</v>
      </c>
      <c r="H58" s="310">
        <v>4500</v>
      </c>
      <c r="I58" s="311">
        <f t="shared" si="19"/>
        <v>2019</v>
      </c>
      <c r="J58" s="311">
        <f t="shared" si="17"/>
        <v>6519</v>
      </c>
      <c r="K58" s="334">
        <f t="shared" si="18"/>
        <v>184500</v>
      </c>
    </row>
    <row r="59" spans="1:11" ht="20.25">
      <c r="A59" s="277"/>
      <c r="B59" s="13" t="s">
        <v>4</v>
      </c>
      <c r="C59" s="284"/>
      <c r="D59" s="329"/>
      <c r="E59" s="329"/>
      <c r="F59" s="357">
        <f t="shared" ref="F59:K59" si="21">SUM(F49:F58)</f>
        <v>1755000</v>
      </c>
      <c r="G59" s="357">
        <f t="shared" si="21"/>
        <v>1078645</v>
      </c>
      <c r="H59" s="357">
        <f>SUM(H49:H58)</f>
        <v>37601</v>
      </c>
      <c r="I59" s="357">
        <f>SUM(I49:I58)</f>
        <v>11525</v>
      </c>
      <c r="J59" s="357">
        <f t="shared" si="17"/>
        <v>49126</v>
      </c>
      <c r="K59" s="357">
        <f t="shared" si="21"/>
        <v>1041044</v>
      </c>
    </row>
    <row r="60" spans="1:11" ht="20.25">
      <c r="A60" s="296"/>
      <c r="B60" s="29"/>
      <c r="C60" s="295"/>
      <c r="D60" s="354"/>
      <c r="E60" s="354"/>
      <c r="F60" s="355"/>
      <c r="G60" s="355"/>
      <c r="H60" s="355"/>
      <c r="I60" s="355"/>
      <c r="J60" s="355"/>
      <c r="K60" s="355"/>
    </row>
    <row r="61" spans="1:11" ht="20.25">
      <c r="A61" s="296"/>
      <c r="B61" s="29"/>
      <c r="C61" s="295"/>
      <c r="D61" s="354"/>
      <c r="E61" s="354"/>
      <c r="F61" s="355"/>
      <c r="G61" s="355"/>
      <c r="H61" s="355"/>
      <c r="I61" s="355"/>
      <c r="J61" s="355"/>
      <c r="K61" s="355"/>
    </row>
    <row r="62" spans="1:11" ht="40.5">
      <c r="A62" s="273" t="s">
        <v>446</v>
      </c>
      <c r="B62" s="10" t="s">
        <v>1</v>
      </c>
      <c r="C62" s="273" t="s">
        <v>21</v>
      </c>
      <c r="D62" s="325" t="s">
        <v>22</v>
      </c>
      <c r="E62" s="325" t="s">
        <v>23</v>
      </c>
      <c r="F62" s="326" t="s">
        <v>24</v>
      </c>
      <c r="G62" s="327" t="s">
        <v>25</v>
      </c>
      <c r="H62" s="327" t="s">
        <v>26</v>
      </c>
      <c r="I62" s="327" t="s">
        <v>27</v>
      </c>
      <c r="J62" s="328" t="s">
        <v>57</v>
      </c>
      <c r="K62" s="327" t="s">
        <v>242</v>
      </c>
    </row>
    <row r="63" spans="1:11" ht="21">
      <c r="A63" s="277"/>
      <c r="B63" s="13" t="s">
        <v>16</v>
      </c>
      <c r="C63" s="284"/>
      <c r="D63" s="329"/>
      <c r="E63" s="329"/>
      <c r="F63" s="342"/>
      <c r="G63" s="318"/>
      <c r="H63" s="357"/>
      <c r="I63" s="311"/>
      <c r="J63" s="357"/>
      <c r="K63" s="333"/>
    </row>
    <row r="64" spans="1:11" ht="21">
      <c r="A64" s="277">
        <v>1</v>
      </c>
      <c r="B64" s="14" t="s">
        <v>17</v>
      </c>
      <c r="C64" s="279" t="s">
        <v>69</v>
      </c>
      <c r="D64" s="313">
        <v>1.1000000000000001</v>
      </c>
      <c r="E64" s="314" t="s">
        <v>78</v>
      </c>
      <c r="F64" s="308">
        <v>240000</v>
      </c>
      <c r="G64" s="309">
        <v>172800</v>
      </c>
      <c r="H64" s="310">
        <v>4800</v>
      </c>
      <c r="I64" s="311">
        <f>ROUND(G64*13%*30/365,0)</f>
        <v>1846</v>
      </c>
      <c r="J64" s="311">
        <f t="shared" ref="J64:J74" si="22">SUM(H64:I64)</f>
        <v>6646</v>
      </c>
      <c r="K64" s="334">
        <f t="shared" ref="K64:K73" si="23">G64-H64</f>
        <v>168000</v>
      </c>
    </row>
    <row r="65" spans="1:11" ht="21">
      <c r="A65" s="277">
        <v>2</v>
      </c>
      <c r="B65" s="14" t="s">
        <v>17</v>
      </c>
      <c r="C65" s="279" t="s">
        <v>511</v>
      </c>
      <c r="D65" s="359">
        <v>47.1</v>
      </c>
      <c r="E65" s="314" t="s">
        <v>78</v>
      </c>
      <c r="F65" s="308">
        <v>170000</v>
      </c>
      <c r="G65" s="309">
        <v>149600</v>
      </c>
      <c r="H65" s="310">
        <v>3400</v>
      </c>
      <c r="I65" s="311">
        <f t="shared" ref="I65:I73" si="24">ROUND(G65*13%*30/365,0)</f>
        <v>1598</v>
      </c>
      <c r="J65" s="311">
        <f t="shared" si="22"/>
        <v>4998</v>
      </c>
      <c r="K65" s="334">
        <f t="shared" si="23"/>
        <v>146200</v>
      </c>
    </row>
    <row r="66" spans="1:11" ht="21">
      <c r="A66" s="277">
        <v>2</v>
      </c>
      <c r="B66" s="14" t="s">
        <v>187</v>
      </c>
      <c r="C66" s="279" t="s">
        <v>394</v>
      </c>
      <c r="D66" s="313">
        <v>132</v>
      </c>
      <c r="E66" s="314" t="s">
        <v>38</v>
      </c>
      <c r="F66" s="308">
        <v>150000</v>
      </c>
      <c r="G66" s="309">
        <v>78000</v>
      </c>
      <c r="H66" s="310">
        <v>3000</v>
      </c>
      <c r="I66" s="311">
        <f t="shared" si="24"/>
        <v>833</v>
      </c>
      <c r="J66" s="311">
        <f t="shared" si="22"/>
        <v>3833</v>
      </c>
      <c r="K66" s="334">
        <f t="shared" si="23"/>
        <v>75000</v>
      </c>
    </row>
    <row r="67" spans="1:11" ht="21">
      <c r="A67" s="277">
        <v>3</v>
      </c>
      <c r="B67" s="14" t="s">
        <v>187</v>
      </c>
      <c r="C67" s="279" t="s">
        <v>472</v>
      </c>
      <c r="D67" s="313">
        <v>194</v>
      </c>
      <c r="E67" s="314" t="s">
        <v>38</v>
      </c>
      <c r="F67" s="308">
        <v>190000</v>
      </c>
      <c r="G67" s="309">
        <v>116108</v>
      </c>
      <c r="H67" s="310">
        <v>5278</v>
      </c>
      <c r="I67" s="311">
        <f t="shared" si="24"/>
        <v>1241</v>
      </c>
      <c r="J67" s="311">
        <f t="shared" si="22"/>
        <v>6519</v>
      </c>
      <c r="K67" s="334">
        <f t="shared" si="23"/>
        <v>110830</v>
      </c>
    </row>
    <row r="68" spans="1:11" ht="21">
      <c r="A68" s="277">
        <v>4</v>
      </c>
      <c r="B68" s="14" t="s">
        <v>62</v>
      </c>
      <c r="C68" s="279" t="s">
        <v>473</v>
      </c>
      <c r="D68" s="313">
        <v>62</v>
      </c>
      <c r="E68" s="314" t="s">
        <v>38</v>
      </c>
      <c r="F68" s="308">
        <v>160000</v>
      </c>
      <c r="G68" s="309">
        <v>13348</v>
      </c>
      <c r="H68" s="310">
        <v>4444</v>
      </c>
      <c r="I68" s="311">
        <f t="shared" si="24"/>
        <v>143</v>
      </c>
      <c r="J68" s="311">
        <f t="shared" si="22"/>
        <v>4587</v>
      </c>
      <c r="K68" s="334">
        <f t="shared" si="23"/>
        <v>8904</v>
      </c>
    </row>
    <row r="69" spans="1:11" ht="21">
      <c r="A69" s="277">
        <v>5</v>
      </c>
      <c r="B69" s="14" t="s">
        <v>62</v>
      </c>
      <c r="C69" s="279" t="s">
        <v>291</v>
      </c>
      <c r="D69" s="313">
        <v>100</v>
      </c>
      <c r="E69" s="314" t="s">
        <v>38</v>
      </c>
      <c r="F69" s="308">
        <v>180000</v>
      </c>
      <c r="G69" s="309">
        <v>90000</v>
      </c>
      <c r="H69" s="310">
        <v>3600</v>
      </c>
      <c r="I69" s="311">
        <f t="shared" si="24"/>
        <v>962</v>
      </c>
      <c r="J69" s="311">
        <f t="shared" si="22"/>
        <v>4562</v>
      </c>
      <c r="K69" s="334">
        <f t="shared" si="23"/>
        <v>86400</v>
      </c>
    </row>
    <row r="70" spans="1:11" ht="21">
      <c r="A70" s="277">
        <v>6</v>
      </c>
      <c r="B70" s="14" t="s">
        <v>62</v>
      </c>
      <c r="C70" s="279" t="s">
        <v>468</v>
      </c>
      <c r="D70" s="313">
        <v>182</v>
      </c>
      <c r="E70" s="314" t="s">
        <v>38</v>
      </c>
      <c r="F70" s="308">
        <v>239000</v>
      </c>
      <c r="G70" s="309">
        <v>157740</v>
      </c>
      <c r="H70" s="310">
        <v>4780</v>
      </c>
      <c r="I70" s="311">
        <f t="shared" si="24"/>
        <v>1685</v>
      </c>
      <c r="J70" s="311">
        <f t="shared" si="22"/>
        <v>6465</v>
      </c>
      <c r="K70" s="334">
        <f t="shared" si="23"/>
        <v>152960</v>
      </c>
    </row>
    <row r="71" spans="1:11" ht="19.5" customHeight="1">
      <c r="A71" s="277">
        <v>7</v>
      </c>
      <c r="B71" s="14" t="s">
        <v>62</v>
      </c>
      <c r="C71" s="279" t="s">
        <v>471</v>
      </c>
      <c r="D71" s="359">
        <v>11.2</v>
      </c>
      <c r="E71" s="314" t="s">
        <v>38</v>
      </c>
      <c r="F71" s="308">
        <v>210000</v>
      </c>
      <c r="G71" s="309">
        <v>172200</v>
      </c>
      <c r="H71" s="310">
        <v>4200</v>
      </c>
      <c r="I71" s="311">
        <f t="shared" si="24"/>
        <v>1840</v>
      </c>
      <c r="J71" s="311">
        <f t="shared" si="22"/>
        <v>6040</v>
      </c>
      <c r="K71" s="334">
        <f t="shared" si="23"/>
        <v>168000</v>
      </c>
    </row>
    <row r="72" spans="1:11" ht="21" hidden="1">
      <c r="A72" s="277">
        <v>8</v>
      </c>
      <c r="B72" s="14"/>
      <c r="C72" s="279"/>
      <c r="D72" s="313"/>
      <c r="E72" s="314"/>
      <c r="F72" s="308"/>
      <c r="G72" s="309"/>
      <c r="H72" s="310"/>
      <c r="I72" s="311">
        <f t="shared" si="24"/>
        <v>0</v>
      </c>
      <c r="J72" s="311"/>
      <c r="K72" s="334"/>
    </row>
    <row r="73" spans="1:11" ht="21">
      <c r="A73" s="277">
        <v>8</v>
      </c>
      <c r="B73" s="14" t="s">
        <v>336</v>
      </c>
      <c r="C73" s="279" t="s">
        <v>48</v>
      </c>
      <c r="D73" s="313">
        <v>174</v>
      </c>
      <c r="E73" s="314" t="s">
        <v>38</v>
      </c>
      <c r="F73" s="308">
        <v>150000</v>
      </c>
      <c r="G73" s="309">
        <v>99000</v>
      </c>
      <c r="H73" s="310">
        <v>3000</v>
      </c>
      <c r="I73" s="311">
        <f t="shared" si="24"/>
        <v>1058</v>
      </c>
      <c r="J73" s="311">
        <f t="shared" si="22"/>
        <v>4058</v>
      </c>
      <c r="K73" s="334">
        <f t="shared" si="23"/>
        <v>96000</v>
      </c>
    </row>
    <row r="74" spans="1:11" ht="20.25">
      <c r="A74" s="297"/>
      <c r="B74" s="13" t="s">
        <v>4</v>
      </c>
      <c r="C74" s="284"/>
      <c r="D74" s="329"/>
      <c r="E74" s="329"/>
      <c r="F74" s="357">
        <f t="shared" ref="F74:K74" si="25">SUM(F64:F73)</f>
        <v>1689000</v>
      </c>
      <c r="G74" s="357">
        <f t="shared" si="25"/>
        <v>1048796</v>
      </c>
      <c r="H74" s="357">
        <f>SUM(H64:H73)</f>
        <v>36502</v>
      </c>
      <c r="I74" s="357">
        <f>SUM(I64:I73)</f>
        <v>11206</v>
      </c>
      <c r="J74" s="357">
        <f t="shared" si="22"/>
        <v>47708</v>
      </c>
      <c r="K74" s="357">
        <f t="shared" si="25"/>
        <v>1012294</v>
      </c>
    </row>
    <row r="75" spans="1:11" ht="20.25">
      <c r="A75" s="298"/>
      <c r="B75" s="29"/>
      <c r="C75" s="295"/>
      <c r="D75" s="354"/>
      <c r="E75" s="354"/>
      <c r="F75" s="355"/>
      <c r="G75" s="355"/>
      <c r="H75" s="355"/>
      <c r="I75" s="355"/>
      <c r="J75" s="355"/>
      <c r="K75" s="355"/>
    </row>
    <row r="76" spans="1:11" ht="40.5">
      <c r="A76" s="273" t="s">
        <v>446</v>
      </c>
      <c r="B76" s="10" t="s">
        <v>1</v>
      </c>
      <c r="C76" s="273" t="s">
        <v>21</v>
      </c>
      <c r="D76" s="325" t="s">
        <v>22</v>
      </c>
      <c r="E76" s="325" t="s">
        <v>23</v>
      </c>
      <c r="F76" s="326" t="s">
        <v>24</v>
      </c>
      <c r="G76" s="327" t="s">
        <v>25</v>
      </c>
      <c r="H76" s="327" t="s">
        <v>26</v>
      </c>
      <c r="I76" s="327" t="s">
        <v>27</v>
      </c>
      <c r="J76" s="328" t="s">
        <v>57</v>
      </c>
      <c r="K76" s="327" t="s">
        <v>242</v>
      </c>
    </row>
    <row r="77" spans="1:11" ht="21">
      <c r="A77" s="297"/>
      <c r="B77" s="13" t="s">
        <v>18</v>
      </c>
      <c r="C77" s="284"/>
      <c r="D77" s="329"/>
      <c r="E77" s="329"/>
      <c r="F77" s="342"/>
      <c r="G77" s="318"/>
      <c r="H77" s="332"/>
      <c r="I77" s="311"/>
      <c r="J77" s="332"/>
      <c r="K77" s="333"/>
    </row>
    <row r="78" spans="1:11" ht="21">
      <c r="A78" s="297">
        <v>1</v>
      </c>
      <c r="B78" s="14" t="s">
        <v>18</v>
      </c>
      <c r="C78" s="279" t="s">
        <v>378</v>
      </c>
      <c r="D78" s="313">
        <v>92</v>
      </c>
      <c r="E78" s="313" t="s">
        <v>38</v>
      </c>
      <c r="F78" s="360">
        <v>150000</v>
      </c>
      <c r="G78" s="309">
        <v>75000</v>
      </c>
      <c r="H78" s="310">
        <v>3000</v>
      </c>
      <c r="I78" s="311">
        <f>ROUND(G78*13%*30/365,0)</f>
        <v>801</v>
      </c>
      <c r="J78" s="311">
        <f t="shared" ref="J78:J87" si="26">SUM(H78:I78)</f>
        <v>3801</v>
      </c>
      <c r="K78" s="334">
        <f t="shared" ref="K78:K86" si="27">G78-H78</f>
        <v>72000</v>
      </c>
    </row>
    <row r="79" spans="1:11" ht="21">
      <c r="A79" s="297">
        <v>2</v>
      </c>
      <c r="B79" s="14" t="s">
        <v>18</v>
      </c>
      <c r="C79" s="279" t="s">
        <v>379</v>
      </c>
      <c r="D79" s="313">
        <v>94</v>
      </c>
      <c r="E79" s="313" t="s">
        <v>38</v>
      </c>
      <c r="F79" s="360">
        <v>300000</v>
      </c>
      <c r="G79" s="309">
        <v>150000</v>
      </c>
      <c r="H79" s="310">
        <v>6000</v>
      </c>
      <c r="I79" s="311">
        <f t="shared" ref="I79:I86" si="28">ROUND(G79*13%*30/365,0)</f>
        <v>1603</v>
      </c>
      <c r="J79" s="311">
        <f t="shared" si="26"/>
        <v>7603</v>
      </c>
      <c r="K79" s="334">
        <f t="shared" si="27"/>
        <v>144000</v>
      </c>
    </row>
    <row r="80" spans="1:11" ht="21">
      <c r="A80" s="297">
        <v>3</v>
      </c>
      <c r="B80" s="14" t="s">
        <v>18</v>
      </c>
      <c r="C80" s="279" t="s">
        <v>380</v>
      </c>
      <c r="D80" s="313">
        <v>96</v>
      </c>
      <c r="E80" s="313" t="s">
        <v>38</v>
      </c>
      <c r="F80" s="360">
        <v>150000</v>
      </c>
      <c r="G80" s="309">
        <v>75000</v>
      </c>
      <c r="H80" s="310">
        <v>3000</v>
      </c>
      <c r="I80" s="311">
        <f t="shared" si="28"/>
        <v>801</v>
      </c>
      <c r="J80" s="311">
        <f t="shared" si="26"/>
        <v>3801</v>
      </c>
      <c r="K80" s="334">
        <f t="shared" si="27"/>
        <v>72000</v>
      </c>
    </row>
    <row r="81" spans="1:11" ht="21">
      <c r="A81" s="297">
        <v>4</v>
      </c>
      <c r="B81" s="14" t="s">
        <v>18</v>
      </c>
      <c r="C81" s="279" t="s">
        <v>393</v>
      </c>
      <c r="D81" s="313">
        <v>130</v>
      </c>
      <c r="E81" s="313" t="s">
        <v>38</v>
      </c>
      <c r="F81" s="360">
        <v>230000</v>
      </c>
      <c r="G81" s="309">
        <v>107336</v>
      </c>
      <c r="H81" s="310">
        <v>5111</v>
      </c>
      <c r="I81" s="311">
        <f t="shared" si="28"/>
        <v>1147</v>
      </c>
      <c r="J81" s="311">
        <f t="shared" si="26"/>
        <v>6258</v>
      </c>
      <c r="K81" s="334">
        <f t="shared" si="27"/>
        <v>102225</v>
      </c>
    </row>
    <row r="82" spans="1:11" ht="21">
      <c r="A82" s="297">
        <v>5</v>
      </c>
      <c r="B82" s="14" t="s">
        <v>19</v>
      </c>
      <c r="C82" s="279" t="s">
        <v>400</v>
      </c>
      <c r="D82" s="313">
        <v>142</v>
      </c>
      <c r="E82" s="313" t="s">
        <v>38</v>
      </c>
      <c r="F82" s="360">
        <v>170000</v>
      </c>
      <c r="G82" s="309">
        <v>91800</v>
      </c>
      <c r="H82" s="310">
        <v>3400</v>
      </c>
      <c r="I82" s="311">
        <f t="shared" si="28"/>
        <v>981</v>
      </c>
      <c r="J82" s="311">
        <f t="shared" si="26"/>
        <v>4381</v>
      </c>
      <c r="K82" s="334">
        <f t="shared" si="27"/>
        <v>88400</v>
      </c>
    </row>
    <row r="83" spans="1:11" ht="21">
      <c r="A83" s="297">
        <v>6</v>
      </c>
      <c r="B83" s="14" t="s">
        <v>398</v>
      </c>
      <c r="C83" s="279" t="s">
        <v>470</v>
      </c>
      <c r="D83" s="313">
        <v>138</v>
      </c>
      <c r="E83" s="313" t="s">
        <v>38</v>
      </c>
      <c r="F83" s="360">
        <v>200000</v>
      </c>
      <c r="G83" s="309">
        <v>108000</v>
      </c>
      <c r="H83" s="310">
        <v>4000</v>
      </c>
      <c r="I83" s="311">
        <f t="shared" si="28"/>
        <v>1154</v>
      </c>
      <c r="J83" s="311">
        <f t="shared" si="26"/>
        <v>5154</v>
      </c>
      <c r="K83" s="334">
        <f t="shared" si="27"/>
        <v>104000</v>
      </c>
    </row>
    <row r="84" spans="1:11" ht="21">
      <c r="A84" s="297">
        <v>7</v>
      </c>
      <c r="B84" s="14" t="s">
        <v>381</v>
      </c>
      <c r="C84" s="279" t="s">
        <v>469</v>
      </c>
      <c r="D84" s="313">
        <v>108</v>
      </c>
      <c r="E84" s="313" t="s">
        <v>38</v>
      </c>
      <c r="F84" s="360">
        <v>150000</v>
      </c>
      <c r="G84" s="309">
        <v>75000</v>
      </c>
      <c r="H84" s="310">
        <v>3000</v>
      </c>
      <c r="I84" s="311">
        <f t="shared" si="28"/>
        <v>801</v>
      </c>
      <c r="J84" s="311">
        <f t="shared" si="26"/>
        <v>3801</v>
      </c>
      <c r="K84" s="334">
        <f t="shared" si="27"/>
        <v>72000</v>
      </c>
    </row>
    <row r="85" spans="1:11" ht="21">
      <c r="A85" s="297">
        <v>8</v>
      </c>
      <c r="B85" s="14" t="s">
        <v>381</v>
      </c>
      <c r="C85" s="279" t="s">
        <v>383</v>
      </c>
      <c r="D85" s="313">
        <v>110</v>
      </c>
      <c r="E85" s="313" t="s">
        <v>38</v>
      </c>
      <c r="F85" s="360">
        <v>160000</v>
      </c>
      <c r="G85" s="309">
        <v>80000</v>
      </c>
      <c r="H85" s="310">
        <v>3200</v>
      </c>
      <c r="I85" s="311">
        <f t="shared" si="28"/>
        <v>855</v>
      </c>
      <c r="J85" s="311">
        <f t="shared" si="26"/>
        <v>4055</v>
      </c>
      <c r="K85" s="334">
        <f t="shared" si="27"/>
        <v>76800</v>
      </c>
    </row>
    <row r="86" spans="1:11" ht="21">
      <c r="A86" s="297">
        <v>9</v>
      </c>
      <c r="B86" s="14" t="s">
        <v>71</v>
      </c>
      <c r="C86" s="279" t="s">
        <v>235</v>
      </c>
      <c r="D86" s="313">
        <v>146</v>
      </c>
      <c r="E86" s="313" t="s">
        <v>38</v>
      </c>
      <c r="F86" s="360">
        <v>175000</v>
      </c>
      <c r="G86" s="309">
        <v>98000</v>
      </c>
      <c r="H86" s="310">
        <v>3500</v>
      </c>
      <c r="I86" s="311">
        <f t="shared" si="28"/>
        <v>1047</v>
      </c>
      <c r="J86" s="311">
        <f t="shared" si="26"/>
        <v>4547</v>
      </c>
      <c r="K86" s="334">
        <f t="shared" si="27"/>
        <v>94500</v>
      </c>
    </row>
    <row r="87" spans="1:11" ht="20.25">
      <c r="A87" s="277"/>
      <c r="B87" s="13" t="s">
        <v>4</v>
      </c>
      <c r="C87" s="284"/>
      <c r="D87" s="329"/>
      <c r="E87" s="329"/>
      <c r="F87" s="357">
        <f>SUM(F78:F86)</f>
        <v>1685000</v>
      </c>
      <c r="G87" s="357">
        <f t="shared" ref="G87:K87" si="29">SUM(G78:G86)</f>
        <v>860136</v>
      </c>
      <c r="H87" s="357">
        <f>SUM(H78:H86)</f>
        <v>34211</v>
      </c>
      <c r="I87" s="357">
        <f>SUM(I78:I86)</f>
        <v>9190</v>
      </c>
      <c r="J87" s="357">
        <f t="shared" si="26"/>
        <v>43401</v>
      </c>
      <c r="K87" s="357">
        <f t="shared" si="29"/>
        <v>825925</v>
      </c>
    </row>
    <row r="88" spans="1:11" ht="20.25">
      <c r="A88" s="296"/>
      <c r="B88" s="29"/>
      <c r="C88" s="295"/>
      <c r="D88" s="354"/>
      <c r="E88" s="354"/>
      <c r="F88" s="355"/>
      <c r="G88" s="355"/>
      <c r="H88" s="355"/>
      <c r="I88" s="355"/>
      <c r="J88" s="355"/>
      <c r="K88" s="355"/>
    </row>
    <row r="89" spans="1:11" ht="20.25">
      <c r="A89" s="296"/>
      <c r="B89" s="29"/>
      <c r="C89" s="295"/>
      <c r="D89" s="354"/>
      <c r="E89" s="354"/>
      <c r="F89" s="355"/>
      <c r="G89" s="355"/>
      <c r="H89" s="355"/>
      <c r="I89" s="355"/>
      <c r="J89" s="355"/>
      <c r="K89" s="355"/>
    </row>
    <row r="90" spans="1:11" ht="40.5">
      <c r="A90" s="273" t="s">
        <v>446</v>
      </c>
      <c r="B90" s="10" t="s">
        <v>1</v>
      </c>
      <c r="C90" s="273" t="s">
        <v>21</v>
      </c>
      <c r="D90" s="325" t="s">
        <v>22</v>
      </c>
      <c r="E90" s="325" t="s">
        <v>23</v>
      </c>
      <c r="F90" s="326" t="s">
        <v>24</v>
      </c>
      <c r="G90" s="327" t="s">
        <v>25</v>
      </c>
      <c r="H90" s="327" t="s">
        <v>26</v>
      </c>
      <c r="I90" s="327" t="s">
        <v>27</v>
      </c>
      <c r="J90" s="328" t="s">
        <v>57</v>
      </c>
      <c r="K90" s="327" t="s">
        <v>242</v>
      </c>
    </row>
    <row r="91" spans="1:11" ht="21">
      <c r="A91" s="277"/>
      <c r="B91" s="13" t="s">
        <v>79</v>
      </c>
      <c r="C91" s="284"/>
      <c r="D91" s="361"/>
      <c r="E91" s="329"/>
      <c r="F91" s="362"/>
      <c r="G91" s="318"/>
      <c r="H91" s="357"/>
      <c r="I91" s="311"/>
      <c r="J91" s="357"/>
      <c r="K91" s="333"/>
    </row>
    <row r="92" spans="1:11" ht="21">
      <c r="A92" s="277">
        <v>1</v>
      </c>
      <c r="B92" s="14" t="s">
        <v>79</v>
      </c>
      <c r="C92" s="279" t="s">
        <v>342</v>
      </c>
      <c r="D92" s="363">
        <v>67</v>
      </c>
      <c r="E92" s="314" t="s">
        <v>78</v>
      </c>
      <c r="F92" s="360">
        <v>180000</v>
      </c>
      <c r="G92" s="308">
        <v>20000</v>
      </c>
      <c r="H92" s="310">
        <v>5000</v>
      </c>
      <c r="I92" s="311">
        <f>ROUND(G92*13%*30/365,0)</f>
        <v>214</v>
      </c>
      <c r="J92" s="311">
        <f t="shared" ref="J92:J108" si="30">SUM(H92:I92)</f>
        <v>5214</v>
      </c>
      <c r="K92" s="334">
        <f t="shared" ref="K92:K107" si="31">G92-H92</f>
        <v>15000</v>
      </c>
    </row>
    <row r="93" spans="1:11" ht="21">
      <c r="A93" s="277">
        <v>2</v>
      </c>
      <c r="B93" s="14" t="s">
        <v>79</v>
      </c>
      <c r="C93" s="279" t="s">
        <v>453</v>
      </c>
      <c r="D93" s="363">
        <v>3.1</v>
      </c>
      <c r="E93" s="314" t="s">
        <v>78</v>
      </c>
      <c r="F93" s="360">
        <v>220000</v>
      </c>
      <c r="G93" s="308">
        <v>58400</v>
      </c>
      <c r="H93" s="310">
        <v>4400</v>
      </c>
      <c r="I93" s="311">
        <f t="shared" ref="I93:I107" si="32">ROUND(G93*13%*30/365,0)</f>
        <v>624</v>
      </c>
      <c r="J93" s="311">
        <f t="shared" si="30"/>
        <v>5024</v>
      </c>
      <c r="K93" s="334">
        <f t="shared" si="31"/>
        <v>54000</v>
      </c>
    </row>
    <row r="94" spans="1:11" ht="21">
      <c r="A94" s="277">
        <v>3</v>
      </c>
      <c r="B94" s="14" t="s">
        <v>79</v>
      </c>
      <c r="C94" s="279" t="s">
        <v>465</v>
      </c>
      <c r="D94" s="363">
        <v>13.2</v>
      </c>
      <c r="E94" s="314" t="s">
        <v>78</v>
      </c>
      <c r="F94" s="360">
        <v>215000</v>
      </c>
      <c r="G94" s="308">
        <v>176300</v>
      </c>
      <c r="H94" s="310">
        <v>4300</v>
      </c>
      <c r="I94" s="311">
        <f t="shared" si="32"/>
        <v>1884</v>
      </c>
      <c r="J94" s="311">
        <f t="shared" si="30"/>
        <v>6184</v>
      </c>
      <c r="K94" s="334">
        <f t="shared" si="31"/>
        <v>172000</v>
      </c>
    </row>
    <row r="95" spans="1:11" ht="21">
      <c r="A95" s="277">
        <v>4</v>
      </c>
      <c r="B95" s="14" t="s">
        <v>224</v>
      </c>
      <c r="C95" s="279" t="s">
        <v>501</v>
      </c>
      <c r="D95" s="363">
        <v>33.1</v>
      </c>
      <c r="E95" s="314" t="s">
        <v>78</v>
      </c>
      <c r="F95" s="360">
        <v>185000</v>
      </c>
      <c r="G95" s="309">
        <v>159100</v>
      </c>
      <c r="H95" s="310">
        <v>3700</v>
      </c>
      <c r="I95" s="311">
        <f t="shared" si="32"/>
        <v>1700</v>
      </c>
      <c r="J95" s="311">
        <f t="shared" si="30"/>
        <v>5400</v>
      </c>
      <c r="K95" s="334">
        <f t="shared" si="31"/>
        <v>155400</v>
      </c>
    </row>
    <row r="96" spans="1:11" ht="21">
      <c r="A96" s="277">
        <v>5</v>
      </c>
      <c r="B96" s="14" t="s">
        <v>224</v>
      </c>
      <c r="C96" s="279" t="s">
        <v>515</v>
      </c>
      <c r="D96" s="363">
        <v>55.1</v>
      </c>
      <c r="E96" s="314" t="s">
        <v>78</v>
      </c>
      <c r="F96" s="360">
        <v>200000</v>
      </c>
      <c r="G96" s="309">
        <v>180000</v>
      </c>
      <c r="H96" s="310">
        <v>4000</v>
      </c>
      <c r="I96" s="311">
        <f t="shared" si="32"/>
        <v>1923</v>
      </c>
      <c r="J96" s="311">
        <f t="shared" si="30"/>
        <v>5923</v>
      </c>
      <c r="K96" s="334">
        <f t="shared" si="31"/>
        <v>176000</v>
      </c>
    </row>
    <row r="97" spans="1:11" ht="21">
      <c r="A97" s="277">
        <v>6</v>
      </c>
      <c r="B97" s="14" t="s">
        <v>437</v>
      </c>
      <c r="C97" s="279" t="s">
        <v>438</v>
      </c>
      <c r="D97" s="363">
        <v>168</v>
      </c>
      <c r="E97" s="314" t="s">
        <v>78</v>
      </c>
      <c r="F97" s="360">
        <v>175000</v>
      </c>
      <c r="G97" s="309">
        <v>108500</v>
      </c>
      <c r="H97" s="310">
        <v>3500</v>
      </c>
      <c r="I97" s="311">
        <f t="shared" si="32"/>
        <v>1159</v>
      </c>
      <c r="J97" s="311">
        <f t="shared" si="30"/>
        <v>4659</v>
      </c>
      <c r="K97" s="334">
        <f t="shared" si="31"/>
        <v>105000</v>
      </c>
    </row>
    <row r="98" spans="1:11" ht="21">
      <c r="A98" s="277">
        <v>7</v>
      </c>
      <c r="B98" s="14" t="s">
        <v>266</v>
      </c>
      <c r="C98" s="279" t="s">
        <v>330</v>
      </c>
      <c r="D98" s="363">
        <v>52</v>
      </c>
      <c r="E98" s="314" t="s">
        <v>78</v>
      </c>
      <c r="F98" s="360">
        <v>120000</v>
      </c>
      <c r="G98" s="309">
        <v>3345</v>
      </c>
      <c r="H98" s="310">
        <v>3345</v>
      </c>
      <c r="I98" s="311">
        <f t="shared" si="32"/>
        <v>36</v>
      </c>
      <c r="J98" s="311">
        <f t="shared" si="30"/>
        <v>3381</v>
      </c>
      <c r="K98" s="334">
        <f t="shared" si="31"/>
        <v>0</v>
      </c>
    </row>
    <row r="99" spans="1:11" ht="21">
      <c r="A99" s="277">
        <v>8</v>
      </c>
      <c r="B99" s="14" t="s">
        <v>266</v>
      </c>
      <c r="C99" s="279" t="s">
        <v>331</v>
      </c>
      <c r="D99" s="363">
        <v>54</v>
      </c>
      <c r="E99" s="314" t="s">
        <v>78</v>
      </c>
      <c r="F99" s="360">
        <v>110000</v>
      </c>
      <c r="G99" s="309">
        <v>3040</v>
      </c>
      <c r="H99" s="310">
        <v>3040</v>
      </c>
      <c r="I99" s="311">
        <f t="shared" si="32"/>
        <v>32</v>
      </c>
      <c r="J99" s="311">
        <f t="shared" si="30"/>
        <v>3072</v>
      </c>
      <c r="K99" s="334">
        <f t="shared" si="31"/>
        <v>0</v>
      </c>
    </row>
    <row r="100" spans="1:11" ht="21">
      <c r="A100" s="277">
        <v>9</v>
      </c>
      <c r="B100" s="14" t="s">
        <v>211</v>
      </c>
      <c r="C100" s="279" t="s">
        <v>225</v>
      </c>
      <c r="D100" s="363">
        <v>198</v>
      </c>
      <c r="E100" s="314" t="s">
        <v>78</v>
      </c>
      <c r="F100" s="360">
        <v>220000</v>
      </c>
      <c r="G100" s="309">
        <v>158400</v>
      </c>
      <c r="H100" s="310">
        <v>4400</v>
      </c>
      <c r="I100" s="311">
        <f t="shared" si="32"/>
        <v>1692</v>
      </c>
      <c r="J100" s="311">
        <f t="shared" si="30"/>
        <v>6092</v>
      </c>
      <c r="K100" s="334">
        <f t="shared" si="31"/>
        <v>154000</v>
      </c>
    </row>
    <row r="101" spans="1:11" ht="21">
      <c r="A101" s="277">
        <v>10</v>
      </c>
      <c r="B101" s="14" t="s">
        <v>103</v>
      </c>
      <c r="C101" s="279" t="s">
        <v>442</v>
      </c>
      <c r="D101" s="363">
        <v>178</v>
      </c>
      <c r="E101" s="314" t="s">
        <v>78</v>
      </c>
      <c r="F101" s="360">
        <v>180000</v>
      </c>
      <c r="G101" s="309">
        <v>118800</v>
      </c>
      <c r="H101" s="310">
        <v>3600</v>
      </c>
      <c r="I101" s="311">
        <f t="shared" si="32"/>
        <v>1269</v>
      </c>
      <c r="J101" s="311">
        <f t="shared" si="30"/>
        <v>4869</v>
      </c>
      <c r="K101" s="334">
        <f t="shared" si="31"/>
        <v>115200</v>
      </c>
    </row>
    <row r="102" spans="1:11" ht="21">
      <c r="A102" s="277">
        <v>11</v>
      </c>
      <c r="B102" s="14" t="s">
        <v>103</v>
      </c>
      <c r="C102" s="279" t="s">
        <v>460</v>
      </c>
      <c r="D102" s="359">
        <v>5.0999999999999996</v>
      </c>
      <c r="E102" s="314" t="s">
        <v>78</v>
      </c>
      <c r="F102" s="360">
        <v>200000</v>
      </c>
      <c r="G102" s="309">
        <v>148000</v>
      </c>
      <c r="H102" s="310">
        <v>4000</v>
      </c>
      <c r="I102" s="311">
        <f t="shared" si="32"/>
        <v>1581</v>
      </c>
      <c r="J102" s="311">
        <f t="shared" si="30"/>
        <v>5581</v>
      </c>
      <c r="K102" s="334">
        <f t="shared" si="31"/>
        <v>144000</v>
      </c>
    </row>
    <row r="103" spans="1:11" ht="21">
      <c r="A103" s="277">
        <v>12</v>
      </c>
      <c r="B103" s="14" t="s">
        <v>103</v>
      </c>
      <c r="C103" s="279" t="s">
        <v>107</v>
      </c>
      <c r="D103" s="363">
        <v>192</v>
      </c>
      <c r="E103" s="314" t="s">
        <v>78</v>
      </c>
      <c r="F103" s="360">
        <v>200000</v>
      </c>
      <c r="G103" s="309">
        <v>136000</v>
      </c>
      <c r="H103" s="310">
        <v>4000</v>
      </c>
      <c r="I103" s="311">
        <f t="shared" si="32"/>
        <v>1453</v>
      </c>
      <c r="J103" s="311">
        <f t="shared" si="30"/>
        <v>5453</v>
      </c>
      <c r="K103" s="334">
        <f t="shared" si="31"/>
        <v>132000</v>
      </c>
    </row>
    <row r="104" spans="1:11" ht="21">
      <c r="A104" s="277">
        <v>13</v>
      </c>
      <c r="B104" s="14" t="s">
        <v>493</v>
      </c>
      <c r="C104" s="279" t="s">
        <v>494</v>
      </c>
      <c r="D104" s="363">
        <v>17.100000000000001</v>
      </c>
      <c r="E104" s="314" t="s">
        <v>78</v>
      </c>
      <c r="F104" s="360">
        <v>185000</v>
      </c>
      <c r="G104" s="309">
        <v>155400</v>
      </c>
      <c r="H104" s="310">
        <v>3700</v>
      </c>
      <c r="I104" s="311">
        <f t="shared" si="32"/>
        <v>1660</v>
      </c>
      <c r="J104" s="311">
        <f t="shared" si="30"/>
        <v>5360</v>
      </c>
      <c r="K104" s="334">
        <f t="shared" si="31"/>
        <v>151700</v>
      </c>
    </row>
    <row r="105" spans="1:11" ht="21">
      <c r="A105" s="277">
        <v>14</v>
      </c>
      <c r="B105" s="14" t="s">
        <v>493</v>
      </c>
      <c r="C105" s="279" t="s">
        <v>48</v>
      </c>
      <c r="D105" s="363">
        <v>19.100000000000001</v>
      </c>
      <c r="E105" s="314" t="s">
        <v>78</v>
      </c>
      <c r="F105" s="360">
        <v>165000</v>
      </c>
      <c r="G105" s="309">
        <v>138600</v>
      </c>
      <c r="H105" s="310">
        <v>3300</v>
      </c>
      <c r="I105" s="311">
        <f t="shared" si="32"/>
        <v>1481</v>
      </c>
      <c r="J105" s="311">
        <f t="shared" si="30"/>
        <v>4781</v>
      </c>
      <c r="K105" s="334">
        <f t="shared" si="31"/>
        <v>135300</v>
      </c>
    </row>
    <row r="106" spans="1:11" ht="21">
      <c r="A106" s="277">
        <v>15</v>
      </c>
      <c r="B106" s="14" t="s">
        <v>493</v>
      </c>
      <c r="C106" s="279" t="s">
        <v>496</v>
      </c>
      <c r="D106" s="363">
        <v>23.1</v>
      </c>
      <c r="E106" s="314" t="s">
        <v>78</v>
      </c>
      <c r="F106" s="360">
        <v>160000</v>
      </c>
      <c r="G106" s="309">
        <v>134400</v>
      </c>
      <c r="H106" s="310">
        <v>3200</v>
      </c>
      <c r="I106" s="311">
        <f t="shared" si="32"/>
        <v>1436</v>
      </c>
      <c r="J106" s="311">
        <f t="shared" si="30"/>
        <v>4636</v>
      </c>
      <c r="K106" s="334">
        <f t="shared" si="31"/>
        <v>131200</v>
      </c>
    </row>
    <row r="107" spans="1:11" ht="21">
      <c r="A107" s="277">
        <v>16</v>
      </c>
      <c r="B107" s="14" t="s">
        <v>516</v>
      </c>
      <c r="C107" s="279" t="s">
        <v>133</v>
      </c>
      <c r="D107" s="363">
        <v>57.1</v>
      </c>
      <c r="E107" s="314" t="s">
        <v>78</v>
      </c>
      <c r="F107" s="360">
        <v>200000</v>
      </c>
      <c r="G107" s="309">
        <v>180000</v>
      </c>
      <c r="H107" s="310">
        <v>4000</v>
      </c>
      <c r="I107" s="311">
        <f t="shared" si="32"/>
        <v>1923</v>
      </c>
      <c r="J107" s="311">
        <f t="shared" si="30"/>
        <v>5923</v>
      </c>
      <c r="K107" s="334">
        <f t="shared" si="31"/>
        <v>176000</v>
      </c>
    </row>
    <row r="108" spans="1:11" ht="20.25">
      <c r="A108" s="277"/>
      <c r="B108" s="13" t="s">
        <v>4</v>
      </c>
      <c r="C108" s="284"/>
      <c r="D108" s="361"/>
      <c r="E108" s="329"/>
      <c r="F108" s="357">
        <f t="shared" ref="F108:K108" si="33">SUM(F92:F107)</f>
        <v>2915000</v>
      </c>
      <c r="G108" s="357">
        <f t="shared" si="33"/>
        <v>1878285</v>
      </c>
      <c r="H108" s="357">
        <f>SUM(H92:H107)</f>
        <v>61485</v>
      </c>
      <c r="I108" s="357">
        <f>SUM(I92:I107)</f>
        <v>20067</v>
      </c>
      <c r="J108" s="357">
        <f t="shared" si="30"/>
        <v>81552</v>
      </c>
      <c r="K108" s="357">
        <f t="shared" si="33"/>
        <v>1816800</v>
      </c>
    </row>
    <row r="109" spans="1:11" ht="20.25">
      <c r="A109" s="296"/>
      <c r="B109" s="29"/>
      <c r="C109" s="295"/>
      <c r="D109" s="364"/>
      <c r="E109" s="354"/>
      <c r="F109" s="355"/>
      <c r="G109" s="355"/>
      <c r="H109" s="355"/>
      <c r="I109" s="355"/>
      <c r="J109" s="355"/>
      <c r="K109" s="355"/>
    </row>
    <row r="110" spans="1:11" ht="40.5">
      <c r="A110" s="273" t="s">
        <v>446</v>
      </c>
      <c r="B110" s="10" t="s">
        <v>1</v>
      </c>
      <c r="C110" s="273" t="s">
        <v>21</v>
      </c>
      <c r="D110" s="325" t="s">
        <v>22</v>
      </c>
      <c r="E110" s="325" t="s">
        <v>23</v>
      </c>
      <c r="F110" s="326" t="s">
        <v>24</v>
      </c>
      <c r="G110" s="327" t="s">
        <v>25</v>
      </c>
      <c r="H110" s="327" t="s">
        <v>26</v>
      </c>
      <c r="I110" s="327" t="s">
        <v>27</v>
      </c>
      <c r="J110" s="328" t="s">
        <v>57</v>
      </c>
      <c r="K110" s="327" t="s">
        <v>242</v>
      </c>
    </row>
    <row r="111" spans="1:11" ht="21">
      <c r="A111" s="277"/>
      <c r="B111" s="13" t="s">
        <v>422</v>
      </c>
      <c r="C111" s="284"/>
      <c r="D111" s="329"/>
      <c r="E111" s="329"/>
      <c r="F111" s="342"/>
      <c r="G111" s="318"/>
      <c r="H111" s="357"/>
      <c r="I111" s="311"/>
      <c r="J111" s="357"/>
      <c r="K111" s="333"/>
    </row>
    <row r="112" spans="1:11" ht="21">
      <c r="A112" s="277">
        <v>1</v>
      </c>
      <c r="B112" s="14" t="s">
        <v>285</v>
      </c>
      <c r="C112" s="279"/>
      <c r="D112" s="363"/>
      <c r="E112" s="314"/>
      <c r="F112" s="360"/>
      <c r="G112" s="309"/>
      <c r="H112" s="310"/>
      <c r="I112" s="311"/>
      <c r="J112" s="311"/>
      <c r="K112" s="334"/>
    </row>
    <row r="113" spans="1:11" ht="20.25">
      <c r="A113" s="277"/>
      <c r="B113" s="13" t="s">
        <v>4</v>
      </c>
      <c r="C113" s="284"/>
      <c r="D113" s="361"/>
      <c r="E113" s="329"/>
      <c r="F113" s="362">
        <f>SUM(F112)</f>
        <v>0</v>
      </c>
      <c r="G113" s="362">
        <f t="shared" ref="G113:K113" si="34">SUM(G112)</f>
        <v>0</v>
      </c>
      <c r="H113" s="362">
        <f t="shared" si="34"/>
        <v>0</v>
      </c>
      <c r="I113" s="362">
        <f t="shared" si="34"/>
        <v>0</v>
      </c>
      <c r="J113" s="362">
        <f t="shared" si="34"/>
        <v>0</v>
      </c>
      <c r="K113" s="362">
        <f t="shared" si="34"/>
        <v>0</v>
      </c>
    </row>
    <row r="114" spans="1:11" ht="20.25">
      <c r="A114" s="296"/>
      <c r="B114" s="29"/>
      <c r="C114" s="295"/>
      <c r="D114" s="364"/>
      <c r="E114" s="354"/>
      <c r="F114" s="365"/>
      <c r="G114" s="365"/>
      <c r="H114" s="365"/>
      <c r="I114" s="365"/>
      <c r="J114" s="365"/>
      <c r="K114" s="365"/>
    </row>
    <row r="115" spans="1:11" ht="40.5">
      <c r="A115" s="273" t="s">
        <v>446</v>
      </c>
      <c r="B115" s="10" t="s">
        <v>1</v>
      </c>
      <c r="C115" s="273" t="s">
        <v>21</v>
      </c>
      <c r="D115" s="325" t="s">
        <v>22</v>
      </c>
      <c r="E115" s="325" t="s">
        <v>23</v>
      </c>
      <c r="F115" s="326" t="s">
        <v>24</v>
      </c>
      <c r="G115" s="327" t="s">
        <v>25</v>
      </c>
      <c r="H115" s="327" t="s">
        <v>26</v>
      </c>
      <c r="I115" s="327" t="s">
        <v>27</v>
      </c>
      <c r="J115" s="328" t="s">
        <v>57</v>
      </c>
      <c r="K115" s="327" t="s">
        <v>242</v>
      </c>
    </row>
    <row r="116" spans="1:11" ht="21">
      <c r="A116" s="277"/>
      <c r="B116" s="13" t="s">
        <v>109</v>
      </c>
      <c r="C116" s="284"/>
      <c r="D116" s="361"/>
      <c r="E116" s="329"/>
      <c r="F116" s="362"/>
      <c r="G116" s="318"/>
      <c r="H116" s="357"/>
      <c r="I116" s="311"/>
      <c r="J116" s="357"/>
      <c r="K116" s="333"/>
    </row>
    <row r="117" spans="1:11" ht="19.5" customHeight="1">
      <c r="A117" s="277">
        <v>1</v>
      </c>
      <c r="B117" s="14" t="s">
        <v>169</v>
      </c>
      <c r="C117" s="279" t="s">
        <v>424</v>
      </c>
      <c r="D117" s="363">
        <v>150</v>
      </c>
      <c r="E117" s="314" t="s">
        <v>78</v>
      </c>
      <c r="F117" s="360">
        <v>150000</v>
      </c>
      <c r="G117" s="309">
        <v>87000</v>
      </c>
      <c r="H117" s="310">
        <v>3000</v>
      </c>
      <c r="I117" s="311">
        <f>ROUND(G117*13%*30/365,0)</f>
        <v>930</v>
      </c>
      <c r="J117" s="311">
        <f t="shared" ref="J117:J127" si="35">SUM(H117:I117)</f>
        <v>3930</v>
      </c>
      <c r="K117" s="334">
        <f t="shared" ref="K117:K126" si="36">G117-H117</f>
        <v>84000</v>
      </c>
    </row>
    <row r="118" spans="1:11" ht="7.5" hidden="1" customHeight="1">
      <c r="A118" s="277"/>
      <c r="B118" s="14"/>
      <c r="C118" s="279"/>
      <c r="D118" s="363"/>
      <c r="E118" s="314"/>
      <c r="F118" s="360"/>
      <c r="G118" s="309"/>
      <c r="H118" s="310"/>
      <c r="I118" s="311"/>
      <c r="J118" s="311"/>
      <c r="K118" s="334"/>
    </row>
    <row r="119" spans="1:11" ht="21">
      <c r="A119" s="277">
        <v>2</v>
      </c>
      <c r="B119" s="14" t="s">
        <v>169</v>
      </c>
      <c r="C119" s="279" t="s">
        <v>475</v>
      </c>
      <c r="D119" s="363">
        <v>180</v>
      </c>
      <c r="E119" s="314" t="s">
        <v>78</v>
      </c>
      <c r="F119" s="360">
        <v>100000</v>
      </c>
      <c r="G119" s="309">
        <v>29161</v>
      </c>
      <c r="H119" s="310">
        <v>4167</v>
      </c>
      <c r="I119" s="311">
        <f t="shared" ref="I119:I126" si="37">ROUND(G119*13%*30/365,0)</f>
        <v>312</v>
      </c>
      <c r="J119" s="311">
        <f t="shared" si="35"/>
        <v>4479</v>
      </c>
      <c r="K119" s="334">
        <f t="shared" si="36"/>
        <v>24994</v>
      </c>
    </row>
    <row r="120" spans="1:11" ht="21">
      <c r="A120" s="277">
        <v>3</v>
      </c>
      <c r="B120" s="14" t="s">
        <v>109</v>
      </c>
      <c r="C120" s="279" t="s">
        <v>476</v>
      </c>
      <c r="D120" s="363">
        <v>144</v>
      </c>
      <c r="E120" s="314" t="s">
        <v>78</v>
      </c>
      <c r="F120" s="360">
        <v>180000</v>
      </c>
      <c r="G120" s="309">
        <v>92000</v>
      </c>
      <c r="H120" s="310">
        <v>4000</v>
      </c>
      <c r="I120" s="311">
        <f t="shared" si="37"/>
        <v>983</v>
      </c>
      <c r="J120" s="311">
        <f t="shared" si="35"/>
        <v>4983</v>
      </c>
      <c r="K120" s="334">
        <f t="shared" si="36"/>
        <v>88000</v>
      </c>
    </row>
    <row r="121" spans="1:11" ht="21">
      <c r="A121" s="277">
        <v>4</v>
      </c>
      <c r="B121" s="14" t="s">
        <v>273</v>
      </c>
      <c r="C121" s="279" t="s">
        <v>495</v>
      </c>
      <c r="D121" s="363">
        <v>21.1</v>
      </c>
      <c r="E121" s="314" t="s">
        <v>78</v>
      </c>
      <c r="F121" s="360">
        <v>150000</v>
      </c>
      <c r="G121" s="309">
        <v>126000</v>
      </c>
      <c r="H121" s="310">
        <v>3000</v>
      </c>
      <c r="I121" s="311">
        <f t="shared" si="37"/>
        <v>1346</v>
      </c>
      <c r="J121" s="311">
        <f t="shared" si="35"/>
        <v>4346</v>
      </c>
      <c r="K121" s="334">
        <f t="shared" si="36"/>
        <v>123000</v>
      </c>
    </row>
    <row r="122" spans="1:11" ht="21">
      <c r="A122" s="277">
        <v>5</v>
      </c>
      <c r="B122" s="14" t="s">
        <v>273</v>
      </c>
      <c r="C122" s="279" t="s">
        <v>506</v>
      </c>
      <c r="D122" s="363">
        <v>39.1</v>
      </c>
      <c r="E122" s="314" t="s">
        <v>78</v>
      </c>
      <c r="F122" s="360">
        <v>150000</v>
      </c>
      <c r="G122" s="309">
        <v>132000</v>
      </c>
      <c r="H122" s="310">
        <v>3000</v>
      </c>
      <c r="I122" s="311">
        <f t="shared" si="37"/>
        <v>1410</v>
      </c>
      <c r="J122" s="311">
        <f t="shared" si="35"/>
        <v>4410</v>
      </c>
      <c r="K122" s="334">
        <f t="shared" si="36"/>
        <v>129000</v>
      </c>
    </row>
    <row r="123" spans="1:11" ht="21">
      <c r="A123" s="277">
        <v>6</v>
      </c>
      <c r="B123" s="14" t="s">
        <v>233</v>
      </c>
      <c r="C123" s="279" t="s">
        <v>507</v>
      </c>
      <c r="D123" s="363">
        <v>41.1</v>
      </c>
      <c r="E123" s="314" t="s">
        <v>78</v>
      </c>
      <c r="F123" s="360">
        <v>100000</v>
      </c>
      <c r="G123" s="309">
        <v>88000</v>
      </c>
      <c r="H123" s="310">
        <v>2000</v>
      </c>
      <c r="I123" s="311">
        <f t="shared" si="37"/>
        <v>940</v>
      </c>
      <c r="J123" s="311">
        <f t="shared" si="35"/>
        <v>2940</v>
      </c>
      <c r="K123" s="334">
        <f t="shared" si="36"/>
        <v>86000</v>
      </c>
    </row>
    <row r="124" spans="1:11" ht="21">
      <c r="A124" s="277">
        <v>7</v>
      </c>
      <c r="B124" s="14" t="s">
        <v>233</v>
      </c>
      <c r="C124" s="279" t="s">
        <v>513</v>
      </c>
      <c r="D124" s="363">
        <v>49.1</v>
      </c>
      <c r="E124" s="314" t="s">
        <v>78</v>
      </c>
      <c r="F124" s="360">
        <v>195000</v>
      </c>
      <c r="G124" s="309">
        <v>175500</v>
      </c>
      <c r="H124" s="310">
        <v>3900</v>
      </c>
      <c r="I124" s="311">
        <f t="shared" si="37"/>
        <v>1875</v>
      </c>
      <c r="J124" s="311">
        <f t="shared" si="35"/>
        <v>5775</v>
      </c>
      <c r="K124" s="334">
        <f t="shared" si="36"/>
        <v>171600</v>
      </c>
    </row>
    <row r="125" spans="1:11" ht="21">
      <c r="A125" s="277">
        <v>8</v>
      </c>
      <c r="B125" s="14" t="s">
        <v>110</v>
      </c>
      <c r="C125" s="279" t="s">
        <v>114</v>
      </c>
      <c r="D125" s="363">
        <v>51.1</v>
      </c>
      <c r="E125" s="314" t="s">
        <v>78</v>
      </c>
      <c r="F125" s="360">
        <v>170000</v>
      </c>
      <c r="G125" s="309">
        <v>151915</v>
      </c>
      <c r="H125" s="310">
        <v>3617</v>
      </c>
      <c r="I125" s="311">
        <f t="shared" si="37"/>
        <v>1623</v>
      </c>
      <c r="J125" s="311">
        <f t="shared" si="35"/>
        <v>5240</v>
      </c>
      <c r="K125" s="334">
        <f t="shared" si="36"/>
        <v>148298</v>
      </c>
    </row>
    <row r="126" spans="1:11" ht="21">
      <c r="A126" s="277">
        <v>9</v>
      </c>
      <c r="B126" s="14" t="s">
        <v>110</v>
      </c>
      <c r="C126" s="279" t="s">
        <v>514</v>
      </c>
      <c r="D126" s="363">
        <v>53.1</v>
      </c>
      <c r="E126" s="314" t="s">
        <v>78</v>
      </c>
      <c r="F126" s="360">
        <v>200000</v>
      </c>
      <c r="G126" s="309">
        <v>180000</v>
      </c>
      <c r="H126" s="310">
        <v>4000</v>
      </c>
      <c r="I126" s="311">
        <f t="shared" si="37"/>
        <v>1923</v>
      </c>
      <c r="J126" s="311">
        <f t="shared" si="35"/>
        <v>5923</v>
      </c>
      <c r="K126" s="334">
        <f t="shared" si="36"/>
        <v>176000</v>
      </c>
    </row>
    <row r="127" spans="1:11" ht="20.25">
      <c r="A127" s="277"/>
      <c r="B127" s="13" t="s">
        <v>4</v>
      </c>
      <c r="C127" s="284"/>
      <c r="D127" s="329"/>
      <c r="E127" s="329"/>
      <c r="F127" s="357">
        <f t="shared" ref="F127:K127" si="38">SUM(F117:F126)</f>
        <v>1395000</v>
      </c>
      <c r="G127" s="357">
        <f t="shared" si="38"/>
        <v>1061576</v>
      </c>
      <c r="H127" s="357">
        <f>SUM(H117:H126)</f>
        <v>30684</v>
      </c>
      <c r="I127" s="357">
        <f>SUM(I117:I126)</f>
        <v>11342</v>
      </c>
      <c r="J127" s="357">
        <f t="shared" si="35"/>
        <v>42026</v>
      </c>
      <c r="K127" s="357">
        <f t="shared" si="38"/>
        <v>1030892</v>
      </c>
    </row>
    <row r="128" spans="1:11" ht="20.25">
      <c r="A128" s="296"/>
      <c r="B128" s="29"/>
      <c r="C128" s="295"/>
      <c r="D128" s="354"/>
      <c r="E128" s="354"/>
      <c r="F128" s="355"/>
      <c r="G128" s="355"/>
      <c r="H128" s="355"/>
      <c r="I128" s="355"/>
      <c r="J128" s="355"/>
      <c r="K128" s="355"/>
    </row>
    <row r="129" spans="1:11" ht="21">
      <c r="A129" s="296"/>
      <c r="B129" s="29"/>
      <c r="C129" s="295"/>
      <c r="D129" s="354"/>
      <c r="E129" s="354"/>
      <c r="F129" s="355"/>
      <c r="G129" s="355"/>
      <c r="H129" s="358"/>
      <c r="I129" s="355"/>
      <c r="J129" s="355"/>
      <c r="K129" s="355"/>
    </row>
    <row r="130" spans="1:11" ht="40.5">
      <c r="A130" s="273" t="s">
        <v>446</v>
      </c>
      <c r="B130" s="10" t="s">
        <v>1</v>
      </c>
      <c r="C130" s="273" t="s">
        <v>21</v>
      </c>
      <c r="D130" s="325" t="s">
        <v>22</v>
      </c>
      <c r="E130" s="325" t="s">
        <v>23</v>
      </c>
      <c r="F130" s="326" t="s">
        <v>24</v>
      </c>
      <c r="G130" s="327" t="s">
        <v>25</v>
      </c>
      <c r="H130" s="327" t="s">
        <v>26</v>
      </c>
      <c r="I130" s="327" t="s">
        <v>27</v>
      </c>
      <c r="J130" s="328" t="s">
        <v>57</v>
      </c>
      <c r="K130" s="327" t="s">
        <v>242</v>
      </c>
    </row>
    <row r="131" spans="1:11" ht="21">
      <c r="A131" s="277"/>
      <c r="B131" s="13" t="s">
        <v>125</v>
      </c>
      <c r="C131" s="284"/>
      <c r="D131" s="329"/>
      <c r="E131" s="329"/>
      <c r="F131" s="342"/>
      <c r="G131" s="318"/>
      <c r="H131" s="358"/>
      <c r="I131" s="311"/>
      <c r="J131" s="357"/>
      <c r="K131" s="333"/>
    </row>
    <row r="132" spans="1:11" ht="21">
      <c r="A132" s="277">
        <v>1</v>
      </c>
      <c r="B132" s="14" t="s">
        <v>137</v>
      </c>
      <c r="C132" s="279" t="s">
        <v>419</v>
      </c>
      <c r="D132" s="313">
        <v>140</v>
      </c>
      <c r="E132" s="314" t="s">
        <v>78</v>
      </c>
      <c r="F132" s="308">
        <v>200000</v>
      </c>
      <c r="G132" s="308">
        <v>108000</v>
      </c>
      <c r="H132" s="310">
        <v>4000</v>
      </c>
      <c r="I132" s="311">
        <f>ROUND(G132*13%*30/365,0)</f>
        <v>1154</v>
      </c>
      <c r="J132" s="310">
        <f t="shared" ref="J132:J136" si="39">SUM(H132:I132)</f>
        <v>5154</v>
      </c>
      <c r="K132" s="334">
        <f>G132-H132</f>
        <v>104000</v>
      </c>
    </row>
    <row r="133" spans="1:11" ht="21">
      <c r="A133" s="277">
        <v>2</v>
      </c>
      <c r="B133" s="14" t="s">
        <v>137</v>
      </c>
      <c r="C133" s="279" t="s">
        <v>207</v>
      </c>
      <c r="D133" s="359">
        <v>35.1</v>
      </c>
      <c r="E133" s="314" t="s">
        <v>78</v>
      </c>
      <c r="F133" s="308">
        <v>100000</v>
      </c>
      <c r="G133" s="308">
        <v>86000</v>
      </c>
      <c r="H133" s="310">
        <v>2000</v>
      </c>
      <c r="I133" s="311">
        <f t="shared" ref="I133:I136" si="40">ROUND(G133*13%*30/365,0)</f>
        <v>919</v>
      </c>
      <c r="J133" s="310">
        <f t="shared" si="39"/>
        <v>2919</v>
      </c>
      <c r="K133" s="334">
        <f t="shared" ref="K133:K136" si="41">G133-H133</f>
        <v>84000</v>
      </c>
    </row>
    <row r="134" spans="1:11" ht="21">
      <c r="A134" s="277">
        <v>3</v>
      </c>
      <c r="B134" s="14" t="s">
        <v>126</v>
      </c>
      <c r="C134" s="279" t="s">
        <v>447</v>
      </c>
      <c r="D134" s="363">
        <v>188</v>
      </c>
      <c r="E134" s="314" t="s">
        <v>78</v>
      </c>
      <c r="F134" s="360">
        <v>175000</v>
      </c>
      <c r="G134" s="308">
        <v>119000</v>
      </c>
      <c r="H134" s="310">
        <v>3500</v>
      </c>
      <c r="I134" s="311">
        <f t="shared" si="40"/>
        <v>1272</v>
      </c>
      <c r="J134" s="310">
        <f t="shared" si="39"/>
        <v>4772</v>
      </c>
      <c r="K134" s="334">
        <f t="shared" si="41"/>
        <v>115500</v>
      </c>
    </row>
    <row r="135" spans="1:11" ht="21">
      <c r="A135" s="277">
        <v>4</v>
      </c>
      <c r="B135" s="14" t="s">
        <v>126</v>
      </c>
      <c r="C135" s="279" t="s">
        <v>448</v>
      </c>
      <c r="D135" s="363">
        <v>190</v>
      </c>
      <c r="E135" s="314" t="s">
        <v>78</v>
      </c>
      <c r="F135" s="360">
        <v>230000</v>
      </c>
      <c r="G135" s="308">
        <v>156400</v>
      </c>
      <c r="H135" s="310">
        <v>4600</v>
      </c>
      <c r="I135" s="311">
        <f t="shared" si="40"/>
        <v>1671</v>
      </c>
      <c r="J135" s="310">
        <f t="shared" si="39"/>
        <v>6271</v>
      </c>
      <c r="K135" s="334">
        <f t="shared" si="41"/>
        <v>151800</v>
      </c>
    </row>
    <row r="136" spans="1:11" ht="21">
      <c r="A136" s="277">
        <v>5</v>
      </c>
      <c r="B136" s="14" t="s">
        <v>505</v>
      </c>
      <c r="C136" s="279" t="s">
        <v>245</v>
      </c>
      <c r="D136" s="363">
        <v>37.1</v>
      </c>
      <c r="E136" s="314" t="s">
        <v>78</v>
      </c>
      <c r="F136" s="360">
        <v>200000</v>
      </c>
      <c r="G136" s="308">
        <v>176000</v>
      </c>
      <c r="H136" s="310">
        <v>4000</v>
      </c>
      <c r="I136" s="311">
        <f t="shared" si="40"/>
        <v>1881</v>
      </c>
      <c r="J136" s="310">
        <f t="shared" si="39"/>
        <v>5881</v>
      </c>
      <c r="K136" s="334">
        <f t="shared" si="41"/>
        <v>172000</v>
      </c>
    </row>
    <row r="137" spans="1:11" ht="20.25">
      <c r="A137" s="277"/>
      <c r="B137" s="13" t="s">
        <v>4</v>
      </c>
      <c r="C137" s="284"/>
      <c r="D137" s="329"/>
      <c r="E137" s="329"/>
      <c r="F137" s="319">
        <f>SUM(F132:F136)</f>
        <v>905000</v>
      </c>
      <c r="G137" s="319">
        <f t="shared" ref="G137:K137" si="42">SUM(G132:G136)</f>
        <v>645400</v>
      </c>
      <c r="H137" s="319">
        <f>SUM(H132:H136)</f>
        <v>18100</v>
      </c>
      <c r="I137" s="319">
        <f>SUM(I132:I136)</f>
        <v>6897</v>
      </c>
      <c r="J137" s="319">
        <f>SUM(H137:I137)</f>
        <v>24997</v>
      </c>
      <c r="K137" s="319">
        <f t="shared" si="42"/>
        <v>627300</v>
      </c>
    </row>
    <row r="138" spans="1:11" ht="20.25">
      <c r="A138" s="296"/>
      <c r="B138" s="29"/>
      <c r="C138" s="295"/>
      <c r="D138" s="354"/>
      <c r="E138" s="354"/>
      <c r="F138" s="366"/>
      <c r="G138" s="366"/>
      <c r="H138" s="366"/>
      <c r="I138" s="366"/>
      <c r="J138" s="366"/>
      <c r="K138" s="366"/>
    </row>
    <row r="139" spans="1:11" ht="21">
      <c r="A139" s="296"/>
      <c r="B139" s="29"/>
      <c r="C139" s="295"/>
      <c r="D139" s="354"/>
      <c r="E139" s="354"/>
      <c r="F139" s="366"/>
      <c r="G139" s="366"/>
      <c r="H139" s="358"/>
      <c r="I139" s="366"/>
      <c r="J139" s="366"/>
      <c r="K139" s="366"/>
    </row>
    <row r="140" spans="1:11" ht="40.5">
      <c r="A140" s="273" t="s">
        <v>446</v>
      </c>
      <c r="B140" s="10" t="s">
        <v>1</v>
      </c>
      <c r="C140" s="273" t="s">
        <v>21</v>
      </c>
      <c r="D140" s="325" t="s">
        <v>22</v>
      </c>
      <c r="E140" s="325" t="s">
        <v>23</v>
      </c>
      <c r="F140" s="326" t="s">
        <v>24</v>
      </c>
      <c r="G140" s="327" t="s">
        <v>25</v>
      </c>
      <c r="H140" s="327" t="s">
        <v>26</v>
      </c>
      <c r="I140" s="327" t="s">
        <v>27</v>
      </c>
      <c r="J140" s="328" t="s">
        <v>57</v>
      </c>
      <c r="K140" s="327" t="s">
        <v>242</v>
      </c>
    </row>
    <row r="141" spans="1:11" ht="21">
      <c r="A141" s="277"/>
      <c r="B141" s="13" t="s">
        <v>148</v>
      </c>
      <c r="C141" s="284"/>
      <c r="D141" s="361"/>
      <c r="E141" s="329"/>
      <c r="F141" s="362"/>
      <c r="G141" s="318"/>
      <c r="H141" s="310"/>
      <c r="I141" s="311"/>
      <c r="J141" s="357"/>
      <c r="K141" s="333"/>
    </row>
    <row r="142" spans="1:11" ht="21">
      <c r="A142" s="277">
        <v>1</v>
      </c>
      <c r="B142" s="14" t="s">
        <v>148</v>
      </c>
      <c r="C142" s="279" t="s">
        <v>391</v>
      </c>
      <c r="D142" s="363">
        <v>126</v>
      </c>
      <c r="E142" s="314" t="s">
        <v>78</v>
      </c>
      <c r="F142" s="360">
        <v>80000</v>
      </c>
      <c r="G142" s="309">
        <v>41600</v>
      </c>
      <c r="H142" s="310">
        <v>1600</v>
      </c>
      <c r="I142" s="311">
        <f>ROUND(G142*13%*30/365,0)</f>
        <v>444</v>
      </c>
      <c r="J142" s="311">
        <f t="shared" ref="J142:J147" si="43">SUM(H142:I142)</f>
        <v>2044</v>
      </c>
      <c r="K142" s="334">
        <f t="shared" ref="K142:K146" si="44">G142-H142</f>
        <v>40000</v>
      </c>
    </row>
    <row r="143" spans="1:11" ht="21">
      <c r="A143" s="277">
        <v>2</v>
      </c>
      <c r="B143" s="14" t="s">
        <v>148</v>
      </c>
      <c r="C143" s="279" t="s">
        <v>478</v>
      </c>
      <c r="D143" s="363">
        <v>134</v>
      </c>
      <c r="E143" s="314" t="s">
        <v>78</v>
      </c>
      <c r="F143" s="360">
        <v>250000</v>
      </c>
      <c r="G143" s="309">
        <v>113104</v>
      </c>
      <c r="H143" s="310">
        <v>5952</v>
      </c>
      <c r="I143" s="311">
        <f t="shared" ref="I143:I146" si="45">ROUND(G143*13%*30/365,0)</f>
        <v>1209</v>
      </c>
      <c r="J143" s="311">
        <f t="shared" si="43"/>
        <v>7161</v>
      </c>
      <c r="K143" s="334">
        <f t="shared" si="44"/>
        <v>107152</v>
      </c>
    </row>
    <row r="144" spans="1:11" ht="21">
      <c r="A144" s="277">
        <v>3</v>
      </c>
      <c r="B144" s="14" t="s">
        <v>148</v>
      </c>
      <c r="C144" s="279" t="s">
        <v>477</v>
      </c>
      <c r="D144" s="363">
        <v>136</v>
      </c>
      <c r="E144" s="314" t="s">
        <v>78</v>
      </c>
      <c r="F144" s="360">
        <v>100000</v>
      </c>
      <c r="G144" s="309">
        <v>45237</v>
      </c>
      <c r="H144" s="310">
        <v>2381</v>
      </c>
      <c r="I144" s="311">
        <f t="shared" si="45"/>
        <v>483</v>
      </c>
      <c r="J144" s="311">
        <f t="shared" si="43"/>
        <v>2864</v>
      </c>
      <c r="K144" s="334">
        <f t="shared" si="44"/>
        <v>42856</v>
      </c>
    </row>
    <row r="145" spans="1:11" ht="21">
      <c r="A145" s="277">
        <v>4</v>
      </c>
      <c r="B145" s="14" t="s">
        <v>215</v>
      </c>
      <c r="C145" s="279" t="s">
        <v>508</v>
      </c>
      <c r="D145" s="363">
        <v>43.1</v>
      </c>
      <c r="E145" s="314" t="s">
        <v>78</v>
      </c>
      <c r="F145" s="360">
        <v>210000</v>
      </c>
      <c r="G145" s="309">
        <v>184800</v>
      </c>
      <c r="H145" s="310">
        <v>4200</v>
      </c>
      <c r="I145" s="311">
        <f t="shared" si="45"/>
        <v>1975</v>
      </c>
      <c r="J145" s="311">
        <f t="shared" si="43"/>
        <v>6175</v>
      </c>
      <c r="K145" s="334">
        <f t="shared" si="44"/>
        <v>180600</v>
      </c>
    </row>
    <row r="146" spans="1:11" ht="21">
      <c r="A146" s="277">
        <v>5</v>
      </c>
      <c r="B146" s="14" t="s">
        <v>509</v>
      </c>
      <c r="C146" s="279" t="s">
        <v>510</v>
      </c>
      <c r="D146" s="363">
        <v>45.1</v>
      </c>
      <c r="E146" s="314" t="s">
        <v>78</v>
      </c>
      <c r="F146" s="360">
        <v>275000</v>
      </c>
      <c r="G146" s="309">
        <v>242000</v>
      </c>
      <c r="H146" s="310">
        <v>5500</v>
      </c>
      <c r="I146" s="311">
        <f t="shared" si="45"/>
        <v>2586</v>
      </c>
      <c r="J146" s="311">
        <f t="shared" si="43"/>
        <v>8086</v>
      </c>
      <c r="K146" s="334">
        <f t="shared" si="44"/>
        <v>236500</v>
      </c>
    </row>
    <row r="147" spans="1:11" ht="20.25">
      <c r="A147" s="277"/>
      <c r="B147" s="13" t="s">
        <v>4</v>
      </c>
      <c r="C147" s="284"/>
      <c r="D147" s="361"/>
      <c r="E147" s="329"/>
      <c r="F147" s="357">
        <f>SUM(F142:F146)</f>
        <v>915000</v>
      </c>
      <c r="G147" s="357">
        <f t="shared" ref="G147:K147" si="46">SUM(G142:G146)</f>
        <v>626741</v>
      </c>
      <c r="H147" s="357">
        <f>SUM(H142:H146)</f>
        <v>19633</v>
      </c>
      <c r="I147" s="357">
        <f>SUM(I142:I146)</f>
        <v>6697</v>
      </c>
      <c r="J147" s="357">
        <f t="shared" si="43"/>
        <v>26330</v>
      </c>
      <c r="K147" s="357">
        <f t="shared" si="46"/>
        <v>607108</v>
      </c>
    </row>
    <row r="148" spans="1:11" ht="21">
      <c r="A148" s="296"/>
      <c r="B148" s="29"/>
      <c r="C148" s="295"/>
      <c r="D148" s="364"/>
      <c r="E148" s="354"/>
      <c r="F148" s="355"/>
      <c r="G148" s="355"/>
      <c r="H148" s="358"/>
      <c r="I148" s="355"/>
      <c r="J148" s="355"/>
      <c r="K148" s="355"/>
    </row>
    <row r="149" spans="1:11" ht="40.5">
      <c r="A149" s="273" t="s">
        <v>446</v>
      </c>
      <c r="B149" s="10" t="s">
        <v>1</v>
      </c>
      <c r="C149" s="273" t="s">
        <v>21</v>
      </c>
      <c r="D149" s="325" t="s">
        <v>22</v>
      </c>
      <c r="E149" s="325" t="s">
        <v>23</v>
      </c>
      <c r="F149" s="326" t="s">
        <v>24</v>
      </c>
      <c r="G149" s="327" t="s">
        <v>25</v>
      </c>
      <c r="H149" s="327" t="s">
        <v>26</v>
      </c>
      <c r="I149" s="327" t="s">
        <v>27</v>
      </c>
      <c r="J149" s="328" t="s">
        <v>57</v>
      </c>
      <c r="K149" s="327" t="s">
        <v>242</v>
      </c>
    </row>
    <row r="150" spans="1:11" ht="21">
      <c r="A150" s="277"/>
      <c r="B150" s="13" t="s">
        <v>162</v>
      </c>
      <c r="C150" s="279"/>
      <c r="D150" s="367"/>
      <c r="E150" s="367"/>
      <c r="F150" s="360"/>
      <c r="G150" s="309"/>
      <c r="H150" s="358"/>
      <c r="I150" s="311"/>
      <c r="J150" s="311"/>
      <c r="K150" s="334"/>
    </row>
    <row r="151" spans="1:11" ht="21">
      <c r="A151" s="277">
        <v>1</v>
      </c>
      <c r="B151" s="14" t="s">
        <v>163</v>
      </c>
      <c r="C151" s="279" t="s">
        <v>479</v>
      </c>
      <c r="D151" s="367">
        <v>162</v>
      </c>
      <c r="E151" s="367" t="s">
        <v>78</v>
      </c>
      <c r="F151" s="360">
        <v>200000</v>
      </c>
      <c r="G151" s="309">
        <v>120000</v>
      </c>
      <c r="H151" s="310">
        <v>4000</v>
      </c>
      <c r="I151" s="311">
        <f>ROUND(G151*13%*30/365,0)</f>
        <v>1282</v>
      </c>
      <c r="J151" s="311">
        <f t="shared" ref="J151" si="47">SUM(H151:I151)</f>
        <v>5282</v>
      </c>
      <c r="K151" s="334">
        <f>G151-H152</f>
        <v>116000</v>
      </c>
    </row>
    <row r="152" spans="1:11" ht="20.25">
      <c r="A152" s="277"/>
      <c r="B152" s="13" t="s">
        <v>4</v>
      </c>
      <c r="C152" s="284"/>
      <c r="D152" s="329"/>
      <c r="E152" s="329"/>
      <c r="F152" s="317">
        <f t="shared" ref="F152:K152" si="48">SUM(F151:F151)</f>
        <v>200000</v>
      </c>
      <c r="G152" s="317">
        <f t="shared" si="48"/>
        <v>120000</v>
      </c>
      <c r="H152" s="317">
        <f t="shared" si="48"/>
        <v>4000</v>
      </c>
      <c r="I152" s="317">
        <f t="shared" si="48"/>
        <v>1282</v>
      </c>
      <c r="J152" s="317">
        <f t="shared" si="48"/>
        <v>5282</v>
      </c>
      <c r="K152" s="317">
        <f t="shared" si="48"/>
        <v>116000</v>
      </c>
    </row>
    <row r="153" spans="1:11" ht="20.25">
      <c r="A153" s="296"/>
      <c r="B153" s="29"/>
      <c r="C153" s="295"/>
      <c r="D153" s="354"/>
      <c r="E153" s="354"/>
      <c r="F153" s="340"/>
      <c r="G153" s="340"/>
      <c r="I153" s="340"/>
      <c r="J153" s="340"/>
      <c r="K153" s="340"/>
    </row>
    <row r="154" spans="1:11" ht="40.5">
      <c r="A154" s="273" t="s">
        <v>446</v>
      </c>
      <c r="B154" s="10" t="s">
        <v>1</v>
      </c>
      <c r="C154" s="273" t="s">
        <v>21</v>
      </c>
      <c r="D154" s="325" t="s">
        <v>22</v>
      </c>
      <c r="E154" s="325" t="s">
        <v>23</v>
      </c>
      <c r="F154" s="326" t="s">
        <v>24</v>
      </c>
      <c r="G154" s="327" t="s">
        <v>25</v>
      </c>
      <c r="H154" s="327" t="s">
        <v>26</v>
      </c>
      <c r="I154" s="327" t="s">
        <v>27</v>
      </c>
      <c r="J154" s="328" t="s">
        <v>57</v>
      </c>
      <c r="K154" s="327" t="s">
        <v>242</v>
      </c>
    </row>
    <row r="155" spans="1:11" ht="21">
      <c r="A155" s="277"/>
      <c r="B155" s="13" t="s">
        <v>282</v>
      </c>
      <c r="C155" s="284"/>
      <c r="D155" s="329"/>
      <c r="E155" s="329"/>
      <c r="F155" s="342"/>
      <c r="G155" s="318"/>
      <c r="H155" s="310"/>
      <c r="I155" s="311"/>
      <c r="J155" s="357"/>
      <c r="K155" s="333"/>
    </row>
    <row r="156" spans="1:11" ht="21">
      <c r="A156" s="277">
        <v>1</v>
      </c>
      <c r="B156" s="14" t="s">
        <v>84</v>
      </c>
      <c r="C156" s="279" t="s">
        <v>283</v>
      </c>
      <c r="D156" s="367">
        <v>77</v>
      </c>
      <c r="E156" s="367" t="s">
        <v>78</v>
      </c>
      <c r="F156" s="360">
        <v>150000</v>
      </c>
      <c r="G156" s="309">
        <v>29157</v>
      </c>
      <c r="H156" s="310">
        <f>ROUND(F156/36,0)</f>
        <v>4167</v>
      </c>
      <c r="I156" s="311">
        <f>ROUND(G156*13%*30/365,0)</f>
        <v>312</v>
      </c>
      <c r="J156" s="311">
        <f t="shared" ref="J156:J162" si="49">SUM(H156:I156)</f>
        <v>4479</v>
      </c>
      <c r="K156" s="334">
        <f t="shared" ref="K156:K161" si="50">G156-H156</f>
        <v>24990</v>
      </c>
    </row>
    <row r="157" spans="1:11" ht="21">
      <c r="A157" s="277">
        <v>2</v>
      </c>
      <c r="B157" s="14" t="s">
        <v>84</v>
      </c>
      <c r="C157" s="279" t="s">
        <v>392</v>
      </c>
      <c r="D157" s="363">
        <v>128</v>
      </c>
      <c r="E157" s="367" t="s">
        <v>78</v>
      </c>
      <c r="F157" s="360">
        <v>120000</v>
      </c>
      <c r="G157" s="309">
        <v>62400</v>
      </c>
      <c r="H157" s="310">
        <v>2400</v>
      </c>
      <c r="I157" s="311">
        <f t="shared" ref="I157:I161" si="51">ROUND(G157*13%*30/365,0)</f>
        <v>667</v>
      </c>
      <c r="J157" s="311">
        <f t="shared" si="49"/>
        <v>3067</v>
      </c>
      <c r="K157" s="334">
        <f t="shared" si="50"/>
        <v>60000</v>
      </c>
    </row>
    <row r="158" spans="1:11" ht="21">
      <c r="A158" s="277">
        <v>3</v>
      </c>
      <c r="B158" s="14" t="s">
        <v>84</v>
      </c>
      <c r="C158" s="279" t="s">
        <v>323</v>
      </c>
      <c r="D158" s="363">
        <v>27.1</v>
      </c>
      <c r="E158" s="367" t="s">
        <v>78</v>
      </c>
      <c r="F158" s="360">
        <v>120000</v>
      </c>
      <c r="G158" s="309">
        <v>100800</v>
      </c>
      <c r="H158" s="310">
        <v>2400</v>
      </c>
      <c r="I158" s="311">
        <f t="shared" si="51"/>
        <v>1077</v>
      </c>
      <c r="J158" s="311">
        <f t="shared" si="49"/>
        <v>3477</v>
      </c>
      <c r="K158" s="334">
        <f t="shared" si="50"/>
        <v>98400</v>
      </c>
    </row>
    <row r="159" spans="1:11" ht="21">
      <c r="A159" s="277">
        <v>4</v>
      </c>
      <c r="B159" s="14" t="s">
        <v>497</v>
      </c>
      <c r="C159" s="279" t="s">
        <v>498</v>
      </c>
      <c r="D159" s="363">
        <v>29.1</v>
      </c>
      <c r="E159" s="367" t="s">
        <v>78</v>
      </c>
      <c r="F159" s="360">
        <v>120000</v>
      </c>
      <c r="G159" s="309">
        <v>100800</v>
      </c>
      <c r="H159" s="310">
        <v>2400</v>
      </c>
      <c r="I159" s="311">
        <f t="shared" si="51"/>
        <v>1077</v>
      </c>
      <c r="J159" s="311">
        <f t="shared" si="49"/>
        <v>3477</v>
      </c>
      <c r="K159" s="334">
        <f t="shared" si="50"/>
        <v>98400</v>
      </c>
    </row>
    <row r="160" spans="1:11" ht="21">
      <c r="A160" s="277">
        <v>5</v>
      </c>
      <c r="B160" s="14" t="s">
        <v>497</v>
      </c>
      <c r="C160" s="279" t="s">
        <v>499</v>
      </c>
      <c r="D160" s="363">
        <v>31.1</v>
      </c>
      <c r="E160" s="367" t="s">
        <v>78</v>
      </c>
      <c r="F160" s="360">
        <v>120000</v>
      </c>
      <c r="G160" s="309">
        <v>100800</v>
      </c>
      <c r="H160" s="310">
        <v>2400</v>
      </c>
      <c r="I160" s="311">
        <f t="shared" si="51"/>
        <v>1077</v>
      </c>
      <c r="J160" s="311">
        <f t="shared" si="49"/>
        <v>3477</v>
      </c>
      <c r="K160" s="334">
        <f t="shared" si="50"/>
        <v>98400</v>
      </c>
    </row>
    <row r="161" spans="1:11" ht="21">
      <c r="A161" s="277">
        <v>6</v>
      </c>
      <c r="B161" s="14" t="s">
        <v>466</v>
      </c>
      <c r="C161" s="279" t="s">
        <v>467</v>
      </c>
      <c r="D161" s="363">
        <v>15.2</v>
      </c>
      <c r="E161" s="367" t="s">
        <v>78</v>
      </c>
      <c r="F161" s="360">
        <v>235000</v>
      </c>
      <c r="G161" s="309">
        <v>192700</v>
      </c>
      <c r="H161" s="310">
        <v>4700</v>
      </c>
      <c r="I161" s="311">
        <f t="shared" si="51"/>
        <v>2059</v>
      </c>
      <c r="J161" s="311">
        <f t="shared" si="49"/>
        <v>6759</v>
      </c>
      <c r="K161" s="334">
        <f t="shared" si="50"/>
        <v>188000</v>
      </c>
    </row>
    <row r="162" spans="1:11" ht="21">
      <c r="A162" s="277"/>
      <c r="B162" s="13" t="s">
        <v>4</v>
      </c>
      <c r="C162" s="279"/>
      <c r="D162" s="363"/>
      <c r="E162" s="367"/>
      <c r="F162" s="317">
        <f>SUM(F156:F161)</f>
        <v>865000</v>
      </c>
      <c r="G162" s="317">
        <f>SUM(G156:G161)</f>
        <v>586657</v>
      </c>
      <c r="H162" s="317">
        <f>SUM(H156:H161)</f>
        <v>18467</v>
      </c>
      <c r="I162" s="317">
        <f>SUM(I156:I161)</f>
        <v>6269</v>
      </c>
      <c r="J162" s="357">
        <f t="shared" si="49"/>
        <v>24736</v>
      </c>
      <c r="K162" s="317">
        <f>SUM(K156:K161)</f>
        <v>568190</v>
      </c>
    </row>
    <row r="163" spans="1:11" ht="21">
      <c r="A163" s="296"/>
      <c r="B163" s="29"/>
      <c r="C163" s="289"/>
      <c r="D163" s="368"/>
      <c r="E163" s="369"/>
      <c r="F163" s="340"/>
      <c r="G163" s="340"/>
      <c r="H163" s="358"/>
      <c r="I163" s="340"/>
      <c r="J163" s="355"/>
      <c r="K163" s="340"/>
    </row>
    <row r="164" spans="1:11" ht="40.5">
      <c r="A164" s="273" t="s">
        <v>446</v>
      </c>
      <c r="B164" s="10" t="s">
        <v>1</v>
      </c>
      <c r="C164" s="273" t="s">
        <v>21</v>
      </c>
      <c r="D164" s="325" t="s">
        <v>22</v>
      </c>
      <c r="E164" s="325" t="s">
        <v>23</v>
      </c>
      <c r="F164" s="326" t="s">
        <v>24</v>
      </c>
      <c r="G164" s="327" t="s">
        <v>25</v>
      </c>
      <c r="H164" s="327" t="s">
        <v>26</v>
      </c>
      <c r="I164" s="327" t="s">
        <v>27</v>
      </c>
      <c r="J164" s="328" t="s">
        <v>57</v>
      </c>
      <c r="K164" s="327" t="s">
        <v>242</v>
      </c>
    </row>
    <row r="165" spans="1:11" ht="21">
      <c r="A165" s="277"/>
      <c r="B165" s="13" t="s">
        <v>300</v>
      </c>
      <c r="C165" s="284"/>
      <c r="D165" s="329"/>
      <c r="E165" s="329"/>
      <c r="F165" s="342"/>
      <c r="G165" s="318"/>
      <c r="H165" s="310"/>
      <c r="I165" s="311"/>
      <c r="J165" s="357"/>
      <c r="K165" s="333"/>
    </row>
    <row r="166" spans="1:11" ht="0.75" customHeight="1">
      <c r="A166" s="277">
        <v>1</v>
      </c>
      <c r="B166" s="304"/>
      <c r="C166" s="299"/>
      <c r="D166" s="370"/>
      <c r="E166" s="370"/>
      <c r="F166" s="371"/>
      <c r="G166" s="372"/>
      <c r="H166" s="310"/>
      <c r="I166" s="373"/>
      <c r="J166" s="373"/>
      <c r="K166" s="374"/>
    </row>
    <row r="167" spans="1:11" ht="21" hidden="1" customHeight="1">
      <c r="A167" s="277">
        <v>2</v>
      </c>
      <c r="B167" s="304"/>
      <c r="C167" s="299"/>
      <c r="D167" s="370"/>
      <c r="E167" s="370"/>
      <c r="F167" s="371"/>
      <c r="G167" s="372"/>
      <c r="H167" s="310"/>
      <c r="I167" s="373"/>
      <c r="J167" s="373"/>
      <c r="K167" s="374"/>
    </row>
    <row r="168" spans="1:11" ht="21">
      <c r="A168" s="277">
        <v>1</v>
      </c>
      <c r="B168" s="14" t="s">
        <v>456</v>
      </c>
      <c r="C168" s="279" t="s">
        <v>481</v>
      </c>
      <c r="D168" s="363">
        <v>7.1</v>
      </c>
      <c r="E168" s="367" t="s">
        <v>78</v>
      </c>
      <c r="F168" s="360">
        <v>175000</v>
      </c>
      <c r="G168" s="309">
        <v>63630</v>
      </c>
      <c r="H168" s="310">
        <v>7955</v>
      </c>
      <c r="I168" s="311">
        <f>ROUND(G168*13%*30/365,0)</f>
        <v>680</v>
      </c>
      <c r="J168" s="311">
        <f>SUM(H168:I168)</f>
        <v>8635</v>
      </c>
      <c r="K168" s="334">
        <f>G168-H168</f>
        <v>55675</v>
      </c>
    </row>
    <row r="169" spans="1:11" ht="20.25">
      <c r="A169" s="277"/>
      <c r="B169" s="13" t="s">
        <v>4</v>
      </c>
      <c r="C169" s="284"/>
      <c r="D169" s="329"/>
      <c r="E169" s="329"/>
      <c r="F169" s="317">
        <f>SUM(F166:F168)</f>
        <v>175000</v>
      </c>
      <c r="G169" s="317">
        <f t="shared" ref="G169:K169" si="52">SUM(G166:G168)</f>
        <v>63630</v>
      </c>
      <c r="H169" s="317">
        <f>SUM(H166:H168)</f>
        <v>7955</v>
      </c>
      <c r="I169" s="317">
        <f>SUM(I166:I168)</f>
        <v>680</v>
      </c>
      <c r="J169" s="317">
        <f>SUM(H169:I169)</f>
        <v>8635</v>
      </c>
      <c r="K169" s="317">
        <f t="shared" si="52"/>
        <v>55675</v>
      </c>
    </row>
    <row r="170" spans="1:11" ht="21">
      <c r="A170" s="296"/>
      <c r="B170" s="29"/>
      <c r="C170" s="295"/>
      <c r="D170" s="354"/>
      <c r="E170" s="354"/>
      <c r="F170" s="340"/>
      <c r="G170" s="340"/>
      <c r="H170" s="358"/>
      <c r="I170" s="340"/>
      <c r="J170" s="340"/>
      <c r="K170" s="340"/>
    </row>
    <row r="171" spans="1:11" ht="40.5">
      <c r="A171" s="273" t="s">
        <v>446</v>
      </c>
      <c r="B171" s="10" t="s">
        <v>1</v>
      </c>
      <c r="C171" s="273" t="s">
        <v>21</v>
      </c>
      <c r="D171" s="325" t="s">
        <v>22</v>
      </c>
      <c r="E171" s="325" t="s">
        <v>23</v>
      </c>
      <c r="F171" s="326" t="s">
        <v>24</v>
      </c>
      <c r="G171" s="327" t="s">
        <v>25</v>
      </c>
      <c r="H171" s="327" t="s">
        <v>26</v>
      </c>
      <c r="I171" s="327" t="s">
        <v>27</v>
      </c>
      <c r="J171" s="328" t="s">
        <v>57</v>
      </c>
      <c r="K171" s="327" t="s">
        <v>242</v>
      </c>
    </row>
    <row r="172" spans="1:11" ht="21">
      <c r="A172" s="277"/>
      <c r="B172" s="13" t="s">
        <v>404</v>
      </c>
      <c r="C172" s="284"/>
      <c r="D172" s="329"/>
      <c r="E172" s="329"/>
      <c r="F172" s="342"/>
      <c r="G172" s="318"/>
      <c r="H172" s="358"/>
      <c r="I172" s="311"/>
      <c r="J172" s="357"/>
      <c r="K172" s="333"/>
    </row>
    <row r="173" spans="1:11" ht="21">
      <c r="A173" s="277">
        <v>1</v>
      </c>
      <c r="B173" s="14"/>
      <c r="C173" s="279"/>
      <c r="D173" s="367"/>
      <c r="E173" s="367"/>
      <c r="F173" s="360"/>
      <c r="G173" s="309"/>
      <c r="H173" s="310"/>
      <c r="I173" s="311"/>
      <c r="J173" s="311"/>
      <c r="K173" s="334"/>
    </row>
    <row r="174" spans="1:11" ht="20.25">
      <c r="A174" s="277"/>
      <c r="B174" s="13" t="s">
        <v>4</v>
      </c>
      <c r="C174" s="284"/>
      <c r="D174" s="329"/>
      <c r="E174" s="329"/>
      <c r="F174" s="317">
        <f>SUM(F173)</f>
        <v>0</v>
      </c>
      <c r="G174" s="317">
        <f t="shared" ref="G174:I174" si="53">SUM(G173)</f>
        <v>0</v>
      </c>
      <c r="H174" s="317">
        <f t="shared" si="53"/>
        <v>0</v>
      </c>
      <c r="I174" s="317">
        <f t="shared" si="53"/>
        <v>0</v>
      </c>
      <c r="J174" s="317">
        <f>SUM(H174:I174)</f>
        <v>0</v>
      </c>
      <c r="K174" s="317">
        <f t="shared" ref="K174" si="54">SUM(K173)</f>
        <v>0</v>
      </c>
    </row>
    <row r="175" spans="1:11" ht="21.75" thickBot="1">
      <c r="A175" s="296"/>
      <c r="B175" s="29"/>
      <c r="C175" s="295"/>
      <c r="D175" s="354"/>
      <c r="E175" s="354"/>
      <c r="F175" s="340"/>
      <c r="G175" s="340"/>
      <c r="H175" s="358"/>
      <c r="I175" s="355"/>
      <c r="J175" s="355"/>
      <c r="K175" s="375"/>
    </row>
    <row r="176" spans="1:11" ht="21.75" thickBot="1">
      <c r="A176" s="300"/>
      <c r="B176" s="305" t="s">
        <v>20</v>
      </c>
      <c r="C176" s="301"/>
      <c r="D176" s="376"/>
      <c r="E176" s="377"/>
      <c r="F176" s="377">
        <f t="shared" ref="F176:K176" si="55">SUM(F11+F21+F29+F36+F45+F59+F74+F87+F108+F113+F127+F137+F147+F152+F162+F169+F174)</f>
        <v>17189000</v>
      </c>
      <c r="G176" s="377">
        <f t="shared" si="55"/>
        <v>10584627</v>
      </c>
      <c r="H176" s="377">
        <f t="shared" si="55"/>
        <v>365828</v>
      </c>
      <c r="I176" s="377">
        <f t="shared" si="55"/>
        <v>112475</v>
      </c>
      <c r="J176" s="377">
        <f t="shared" si="55"/>
        <v>478303</v>
      </c>
      <c r="K176" s="378">
        <f t="shared" si="55"/>
        <v>10218799</v>
      </c>
    </row>
    <row r="177" spans="8:10">
      <c r="H177" t="s">
        <v>528</v>
      </c>
      <c r="I177" t="s">
        <v>528</v>
      </c>
      <c r="J177" t="s">
        <v>529</v>
      </c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5" scale="52" orientation="portrait" horizontalDpi="0" verticalDpi="0" r:id="rId1"/>
  <rowBreaks count="2" manualBreakCount="2">
    <brk id="75" max="16383" man="1"/>
    <brk id="15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dimension ref="A1:K178"/>
  <sheetViews>
    <sheetView view="pageBreakPreview" topLeftCell="A151" zoomScale="60" zoomScaleNormal="60" workbookViewId="0">
      <selection sqref="A1:K186"/>
    </sheetView>
  </sheetViews>
  <sheetFormatPr defaultRowHeight="15"/>
  <cols>
    <col min="1" max="1" width="4.7109375" customWidth="1"/>
    <col min="2" max="2" width="28.140625" customWidth="1"/>
    <col min="3" max="3" width="26.85546875" customWidth="1"/>
    <col min="4" max="4" width="8.140625" customWidth="1"/>
    <col min="5" max="5" width="11.42578125" customWidth="1"/>
    <col min="6" max="6" width="18.140625" customWidth="1"/>
    <col min="7" max="7" width="15.28515625" customWidth="1"/>
    <col min="8" max="8" width="12" customWidth="1"/>
    <col min="9" max="9" width="12.28515625" customWidth="1"/>
    <col min="10" max="10" width="12.5703125" customWidth="1"/>
    <col min="11" max="11" width="16" customWidth="1"/>
  </cols>
  <sheetData>
    <row r="1" spans="1:11" ht="20.25">
      <c r="A1" s="903" t="s">
        <v>86</v>
      </c>
      <c r="B1" s="903"/>
      <c r="C1" s="903"/>
      <c r="D1" s="903"/>
      <c r="E1" s="903"/>
      <c r="F1" s="903"/>
      <c r="G1" s="903"/>
      <c r="H1" s="903"/>
      <c r="I1" s="903"/>
      <c r="J1" s="903"/>
      <c r="K1" s="903"/>
    </row>
    <row r="2" spans="1:11" ht="21">
      <c r="A2" s="393"/>
      <c r="B2" s="904" t="s">
        <v>530</v>
      </c>
      <c r="C2" s="904"/>
      <c r="D2" s="904"/>
      <c r="E2" s="904"/>
      <c r="F2" s="904"/>
      <c r="G2" s="904"/>
      <c r="H2" s="904"/>
      <c r="I2" s="904"/>
      <c r="J2" s="904"/>
      <c r="K2" s="358"/>
    </row>
    <row r="3" spans="1:11" ht="60.75">
      <c r="A3" s="325" t="s">
        <v>446</v>
      </c>
      <c r="B3" s="325" t="s">
        <v>1</v>
      </c>
      <c r="C3" s="325" t="s">
        <v>21</v>
      </c>
      <c r="D3" s="325" t="s">
        <v>22</v>
      </c>
      <c r="E3" s="325" t="s">
        <v>23</v>
      </c>
      <c r="F3" s="326" t="s">
        <v>24</v>
      </c>
      <c r="G3" s="327" t="s">
        <v>25</v>
      </c>
      <c r="H3" s="327" t="s">
        <v>26</v>
      </c>
      <c r="I3" s="327" t="s">
        <v>27</v>
      </c>
      <c r="J3" s="328" t="s">
        <v>57</v>
      </c>
      <c r="K3" s="327" t="s">
        <v>242</v>
      </c>
    </row>
    <row r="4" spans="1:11" ht="33.75" customHeight="1">
      <c r="A4" s="325"/>
      <c r="B4" s="325" t="s">
        <v>270</v>
      </c>
      <c r="C4" s="325"/>
      <c r="D4" s="325"/>
      <c r="E4" s="325"/>
      <c r="F4" s="326"/>
      <c r="G4" s="328"/>
      <c r="H4" s="328"/>
      <c r="I4" s="328"/>
      <c r="J4" s="328"/>
      <c r="K4" s="328"/>
    </row>
    <row r="5" spans="1:11" ht="36" customHeight="1">
      <c r="A5" s="325">
        <v>1</v>
      </c>
      <c r="B5" s="394" t="s">
        <v>88</v>
      </c>
      <c r="C5" s="380" t="s">
        <v>426</v>
      </c>
      <c r="D5" s="380">
        <v>154</v>
      </c>
      <c r="E5" s="380" t="s">
        <v>38</v>
      </c>
      <c r="F5" s="308">
        <v>100000</v>
      </c>
      <c r="G5" s="308">
        <v>56000</v>
      </c>
      <c r="H5" s="310">
        <v>2000</v>
      </c>
      <c r="I5" s="392">
        <f>ROUND(G5*13%*31/365,0)</f>
        <v>618</v>
      </c>
      <c r="J5" s="310">
        <f t="shared" ref="J5:J11" si="0">SUM(H5:I5)</f>
        <v>2618</v>
      </c>
      <c r="K5" s="312">
        <f t="shared" ref="K5:K10" si="1">G5-H5</f>
        <v>54000</v>
      </c>
    </row>
    <row r="6" spans="1:11" ht="42" customHeight="1">
      <c r="A6" s="325">
        <v>2</v>
      </c>
      <c r="B6" s="395" t="s">
        <v>88</v>
      </c>
      <c r="C6" s="387" t="s">
        <v>502</v>
      </c>
      <c r="D6" s="386">
        <v>200</v>
      </c>
      <c r="E6" s="387" t="s">
        <v>38</v>
      </c>
      <c r="F6" s="308">
        <v>215000</v>
      </c>
      <c r="G6" s="309">
        <v>146200</v>
      </c>
      <c r="H6" s="310">
        <v>4300</v>
      </c>
      <c r="I6" s="392">
        <f t="shared" ref="I6:I10" si="2">ROUND(G6*13%*31/365,0)</f>
        <v>1614</v>
      </c>
      <c r="J6" s="310">
        <f t="shared" si="0"/>
        <v>5914</v>
      </c>
      <c r="K6" s="312">
        <f t="shared" si="1"/>
        <v>141900</v>
      </c>
    </row>
    <row r="7" spans="1:11" ht="32.25" customHeight="1">
      <c r="A7" s="325">
        <v>3</v>
      </c>
      <c r="B7" s="396" t="s">
        <v>3</v>
      </c>
      <c r="C7" s="314" t="s">
        <v>143</v>
      </c>
      <c r="D7" s="313">
        <v>102</v>
      </c>
      <c r="E7" s="314" t="s">
        <v>38</v>
      </c>
      <c r="F7" s="308">
        <v>190000</v>
      </c>
      <c r="G7" s="309">
        <v>91200</v>
      </c>
      <c r="H7" s="310">
        <v>3800</v>
      </c>
      <c r="I7" s="392">
        <f t="shared" si="2"/>
        <v>1007</v>
      </c>
      <c r="J7" s="310">
        <f t="shared" si="0"/>
        <v>4807</v>
      </c>
      <c r="K7" s="312">
        <f t="shared" si="1"/>
        <v>87400</v>
      </c>
    </row>
    <row r="8" spans="1:11" ht="29.25" customHeight="1">
      <c r="A8" s="325">
        <v>4</v>
      </c>
      <c r="B8" s="396" t="s">
        <v>353</v>
      </c>
      <c r="C8" s="387" t="s">
        <v>354</v>
      </c>
      <c r="D8" s="386">
        <v>72</v>
      </c>
      <c r="E8" s="387" t="s">
        <v>38</v>
      </c>
      <c r="F8" s="308">
        <v>30000</v>
      </c>
      <c r="G8" s="309">
        <v>4177</v>
      </c>
      <c r="H8" s="310">
        <f t="shared" ref="H8:H10" si="3">ROUND(F8/36,0)</f>
        <v>833</v>
      </c>
      <c r="I8" s="392">
        <f t="shared" si="2"/>
        <v>46</v>
      </c>
      <c r="J8" s="310">
        <f t="shared" si="0"/>
        <v>879</v>
      </c>
      <c r="K8" s="312">
        <f t="shared" si="1"/>
        <v>3344</v>
      </c>
    </row>
    <row r="9" spans="1:11" ht="32.25" customHeight="1">
      <c r="A9" s="325">
        <v>5</v>
      </c>
      <c r="B9" s="396" t="s">
        <v>527</v>
      </c>
      <c r="C9" s="387" t="s">
        <v>526</v>
      </c>
      <c r="D9" s="386"/>
      <c r="E9" s="387" t="s">
        <v>38</v>
      </c>
      <c r="F9" s="308">
        <v>290000</v>
      </c>
      <c r="G9" s="309">
        <v>284200</v>
      </c>
      <c r="H9" s="310">
        <v>5800</v>
      </c>
      <c r="I9" s="392">
        <f t="shared" si="2"/>
        <v>3138</v>
      </c>
      <c r="J9" s="310">
        <f t="shared" si="0"/>
        <v>8938</v>
      </c>
      <c r="K9" s="312">
        <f t="shared" si="1"/>
        <v>278400</v>
      </c>
    </row>
    <row r="10" spans="1:11" ht="30" customHeight="1">
      <c r="A10" s="325">
        <v>6</v>
      </c>
      <c r="B10" s="396" t="s">
        <v>353</v>
      </c>
      <c r="C10" s="307" t="s">
        <v>490</v>
      </c>
      <c r="D10" s="306">
        <v>74</v>
      </c>
      <c r="E10" s="307" t="s">
        <v>38</v>
      </c>
      <c r="F10" s="308">
        <v>50000</v>
      </c>
      <c r="G10" s="309">
        <v>8330</v>
      </c>
      <c r="H10" s="310">
        <f t="shared" si="3"/>
        <v>1389</v>
      </c>
      <c r="I10" s="392">
        <f t="shared" si="2"/>
        <v>92</v>
      </c>
      <c r="J10" s="310">
        <f t="shared" si="0"/>
        <v>1481</v>
      </c>
      <c r="K10" s="312">
        <f t="shared" si="1"/>
        <v>6941</v>
      </c>
    </row>
    <row r="11" spans="1:11" ht="33.75" customHeight="1" thickBot="1">
      <c r="A11" s="321"/>
      <c r="B11" s="397" t="s">
        <v>4</v>
      </c>
      <c r="C11" s="321"/>
      <c r="D11" s="321"/>
      <c r="E11" s="321"/>
      <c r="F11" s="322">
        <f>SUM(F5:F10)</f>
        <v>875000</v>
      </c>
      <c r="G11" s="322">
        <f t="shared" ref="G11" si="4">SUM(G5:G10)</f>
        <v>590107</v>
      </c>
      <c r="H11" s="322">
        <f>SUM(H5:H10)</f>
        <v>18122</v>
      </c>
      <c r="I11" s="322">
        <f>SUM(I5:I10)</f>
        <v>6515</v>
      </c>
      <c r="J11" s="391">
        <f t="shared" si="0"/>
        <v>24637</v>
      </c>
      <c r="K11" s="322">
        <f t="shared" ref="K11" si="5">SUM(K5:K10)</f>
        <v>571985</v>
      </c>
    </row>
    <row r="12" spans="1:11" ht="29.25" customHeight="1">
      <c r="A12" s="323"/>
      <c r="B12" s="398"/>
      <c r="C12" s="323"/>
      <c r="D12" s="323"/>
      <c r="E12" s="323"/>
      <c r="F12" s="324"/>
      <c r="G12" s="324"/>
      <c r="H12" s="324"/>
      <c r="I12" s="324"/>
      <c r="J12" s="324"/>
      <c r="K12" s="324"/>
    </row>
    <row r="13" spans="1:11" ht="60.75" customHeight="1">
      <c r="A13" s="325" t="s">
        <v>446</v>
      </c>
      <c r="B13" s="325" t="s">
        <v>1</v>
      </c>
      <c r="C13" s="325" t="s">
        <v>21</v>
      </c>
      <c r="D13" s="325" t="s">
        <v>22</v>
      </c>
      <c r="E13" s="325" t="s">
        <v>23</v>
      </c>
      <c r="F13" s="326" t="s">
        <v>24</v>
      </c>
      <c r="G13" s="327" t="s">
        <v>25</v>
      </c>
      <c r="H13" s="327" t="s">
        <v>26</v>
      </c>
      <c r="I13" s="327" t="s">
        <v>27</v>
      </c>
      <c r="J13" s="328" t="s">
        <v>57</v>
      </c>
      <c r="K13" s="327" t="s">
        <v>242</v>
      </c>
    </row>
    <row r="14" spans="1:11" ht="24.95" customHeight="1">
      <c r="A14" s="399"/>
      <c r="B14" s="400" t="s">
        <v>5</v>
      </c>
      <c r="C14" s="329"/>
      <c r="D14" s="329"/>
      <c r="E14" s="329"/>
      <c r="F14" s="330"/>
      <c r="G14" s="330"/>
      <c r="H14" s="331"/>
      <c r="I14" s="332"/>
      <c r="J14" s="332"/>
      <c r="K14" s="333"/>
    </row>
    <row r="15" spans="1:11" ht="24.95" customHeight="1">
      <c r="A15" s="399">
        <v>1</v>
      </c>
      <c r="B15" s="396" t="s">
        <v>179</v>
      </c>
      <c r="C15" s="314" t="s">
        <v>416</v>
      </c>
      <c r="D15" s="313">
        <v>82</v>
      </c>
      <c r="E15" s="314" t="s">
        <v>38</v>
      </c>
      <c r="F15" s="308">
        <v>250000</v>
      </c>
      <c r="G15" s="309">
        <v>97820</v>
      </c>
      <c r="H15" s="310">
        <v>5435</v>
      </c>
      <c r="I15" s="382">
        <f t="shared" ref="I15:I20" si="6">ROUND(G15*13%*31/365,0)</f>
        <v>1080</v>
      </c>
      <c r="J15" s="310">
        <f t="shared" ref="J15:J21" si="7">SUM(H15:I15)</f>
        <v>6515</v>
      </c>
      <c r="K15" s="334">
        <f t="shared" ref="K15:K27" si="8">G15-H15</f>
        <v>92385</v>
      </c>
    </row>
    <row r="16" spans="1:11" ht="24.95" customHeight="1">
      <c r="A16" s="399">
        <v>2</v>
      </c>
      <c r="B16" s="396" t="s">
        <v>179</v>
      </c>
      <c r="C16" s="314" t="s">
        <v>376</v>
      </c>
      <c r="D16" s="313">
        <v>84</v>
      </c>
      <c r="E16" s="314" t="s">
        <v>38</v>
      </c>
      <c r="F16" s="308">
        <v>250000</v>
      </c>
      <c r="G16" s="309">
        <v>110000</v>
      </c>
      <c r="H16" s="310">
        <v>5000</v>
      </c>
      <c r="I16" s="382">
        <f t="shared" si="6"/>
        <v>1215</v>
      </c>
      <c r="J16" s="310">
        <f t="shared" si="7"/>
        <v>6215</v>
      </c>
      <c r="K16" s="334">
        <f t="shared" si="8"/>
        <v>105000</v>
      </c>
    </row>
    <row r="17" spans="1:11" ht="24.95" customHeight="1">
      <c r="A17" s="399">
        <v>3</v>
      </c>
      <c r="B17" s="396" t="s">
        <v>5</v>
      </c>
      <c r="C17" s="314" t="s">
        <v>375</v>
      </c>
      <c r="D17" s="313">
        <v>86</v>
      </c>
      <c r="E17" s="314" t="s">
        <v>38</v>
      </c>
      <c r="F17" s="308">
        <v>400000</v>
      </c>
      <c r="G17" s="309">
        <v>184000</v>
      </c>
      <c r="H17" s="310">
        <v>8000</v>
      </c>
      <c r="I17" s="382">
        <f t="shared" si="6"/>
        <v>2032</v>
      </c>
      <c r="J17" s="310">
        <f t="shared" si="7"/>
        <v>10032</v>
      </c>
      <c r="K17" s="334">
        <f t="shared" si="8"/>
        <v>176000</v>
      </c>
    </row>
    <row r="18" spans="1:11" ht="24.95" customHeight="1">
      <c r="A18" s="399">
        <v>4</v>
      </c>
      <c r="B18" s="396" t="s">
        <v>386</v>
      </c>
      <c r="C18" s="314" t="s">
        <v>489</v>
      </c>
      <c r="D18" s="313">
        <v>116</v>
      </c>
      <c r="E18" s="314" t="s">
        <v>38</v>
      </c>
      <c r="F18" s="308">
        <v>200000</v>
      </c>
      <c r="G18" s="309">
        <v>96000</v>
      </c>
      <c r="H18" s="310">
        <v>4000</v>
      </c>
      <c r="I18" s="382">
        <f t="shared" si="6"/>
        <v>1060</v>
      </c>
      <c r="J18" s="310">
        <f t="shared" si="7"/>
        <v>5060</v>
      </c>
      <c r="K18" s="334">
        <f>G18-H18</f>
        <v>92000</v>
      </c>
    </row>
    <row r="19" spans="1:11" ht="24.95" customHeight="1">
      <c r="A19" s="399">
        <v>5</v>
      </c>
      <c r="B19" s="396" t="s">
        <v>386</v>
      </c>
      <c r="C19" s="314" t="s">
        <v>455</v>
      </c>
      <c r="D19" s="313">
        <v>184</v>
      </c>
      <c r="E19" s="314" t="s">
        <v>38</v>
      </c>
      <c r="F19" s="308">
        <v>100000</v>
      </c>
      <c r="G19" s="309">
        <v>64000</v>
      </c>
      <c r="H19" s="310">
        <v>2000</v>
      </c>
      <c r="I19" s="382">
        <f t="shared" si="6"/>
        <v>707</v>
      </c>
      <c r="J19" s="310">
        <f t="shared" si="7"/>
        <v>2707</v>
      </c>
      <c r="K19" s="334">
        <f>G19-H19</f>
        <v>62000</v>
      </c>
    </row>
    <row r="20" spans="1:11" ht="24.95" customHeight="1">
      <c r="A20" s="399">
        <v>6</v>
      </c>
      <c r="B20" s="396" t="s">
        <v>429</v>
      </c>
      <c r="C20" s="314" t="s">
        <v>488</v>
      </c>
      <c r="D20" s="313">
        <v>156</v>
      </c>
      <c r="E20" s="314" t="s">
        <v>38</v>
      </c>
      <c r="F20" s="308">
        <v>150000</v>
      </c>
      <c r="G20" s="309">
        <v>87000</v>
      </c>
      <c r="H20" s="310">
        <v>3000</v>
      </c>
      <c r="I20" s="382">
        <f t="shared" si="6"/>
        <v>961</v>
      </c>
      <c r="J20" s="310">
        <f t="shared" si="7"/>
        <v>3961</v>
      </c>
      <c r="K20" s="334">
        <f>G20-H20</f>
        <v>84000</v>
      </c>
    </row>
    <row r="21" spans="1:11" ht="24.95" customHeight="1" thickBot="1">
      <c r="A21" s="401"/>
      <c r="B21" s="397" t="s">
        <v>4</v>
      </c>
      <c r="C21" s="336"/>
      <c r="D21" s="335"/>
      <c r="E21" s="336"/>
      <c r="F21" s="337">
        <f t="shared" ref="F21:K21" si="9">SUM(F15:F20)</f>
        <v>1350000</v>
      </c>
      <c r="G21" s="337">
        <f t="shared" si="9"/>
        <v>638820</v>
      </c>
      <c r="H21" s="337">
        <f>SUM(H15:H20)</f>
        <v>27435</v>
      </c>
      <c r="I21" s="337">
        <f>SUM(I15:I20)</f>
        <v>7055</v>
      </c>
      <c r="J21" s="337">
        <f t="shared" si="7"/>
        <v>34490</v>
      </c>
      <c r="K21" s="337">
        <f t="shared" si="9"/>
        <v>611385</v>
      </c>
    </row>
    <row r="22" spans="1:11" ht="21">
      <c r="A22" s="402"/>
      <c r="B22" s="398"/>
      <c r="C22" s="339"/>
      <c r="D22" s="338"/>
      <c r="E22" s="339"/>
      <c r="F22" s="340"/>
      <c r="G22" s="340"/>
      <c r="H22" s="340"/>
      <c r="I22" s="340"/>
      <c r="J22" s="340"/>
      <c r="K22" s="340"/>
    </row>
    <row r="23" spans="1:11" ht="60.75">
      <c r="A23" s="325" t="s">
        <v>446</v>
      </c>
      <c r="B23" s="325" t="s">
        <v>1</v>
      </c>
      <c r="C23" s="325" t="s">
        <v>21</v>
      </c>
      <c r="D23" s="325" t="s">
        <v>22</v>
      </c>
      <c r="E23" s="325" t="s">
        <v>23</v>
      </c>
      <c r="F23" s="326" t="s">
        <v>24</v>
      </c>
      <c r="G23" s="327" t="s">
        <v>25</v>
      </c>
      <c r="H23" s="327" t="s">
        <v>26</v>
      </c>
      <c r="I23" s="327" t="s">
        <v>27</v>
      </c>
      <c r="J23" s="328" t="s">
        <v>57</v>
      </c>
      <c r="K23" s="327" t="s">
        <v>242</v>
      </c>
    </row>
    <row r="24" spans="1:11" ht="24.95" customHeight="1">
      <c r="A24" s="399"/>
      <c r="B24" s="400" t="s">
        <v>363</v>
      </c>
      <c r="C24" s="314"/>
      <c r="D24" s="313"/>
      <c r="E24" s="314"/>
      <c r="F24" s="308"/>
      <c r="G24" s="309"/>
      <c r="H24" s="310"/>
      <c r="I24" s="311"/>
      <c r="J24" s="310"/>
      <c r="K24" s="334"/>
    </row>
    <row r="25" spans="1:11" ht="24.95" customHeight="1">
      <c r="A25" s="399">
        <v>1</v>
      </c>
      <c r="B25" s="396" t="s">
        <v>357</v>
      </c>
      <c r="C25" s="314" t="s">
        <v>371</v>
      </c>
      <c r="D25" s="313">
        <v>87</v>
      </c>
      <c r="E25" s="314" t="s">
        <v>38</v>
      </c>
      <c r="F25" s="308">
        <v>275000</v>
      </c>
      <c r="G25" s="309">
        <v>126500</v>
      </c>
      <c r="H25" s="310">
        <v>5500</v>
      </c>
      <c r="I25" s="382">
        <f t="shared" ref="I25:I27" si="10">ROUND(G25*13%*31/365,0)</f>
        <v>1397</v>
      </c>
      <c r="J25" s="310">
        <f>SUM(H25:I25)</f>
        <v>6897</v>
      </c>
      <c r="K25" s="334">
        <f t="shared" si="8"/>
        <v>121000</v>
      </c>
    </row>
    <row r="26" spans="1:11" ht="24.95" customHeight="1">
      <c r="A26" s="399">
        <v>2</v>
      </c>
      <c r="B26" s="396" t="s">
        <v>357</v>
      </c>
      <c r="C26" s="314" t="s">
        <v>388</v>
      </c>
      <c r="D26" s="313">
        <v>120</v>
      </c>
      <c r="E26" s="314" t="s">
        <v>38</v>
      </c>
      <c r="F26" s="308">
        <v>280000</v>
      </c>
      <c r="G26" s="309">
        <v>134400</v>
      </c>
      <c r="H26" s="310">
        <v>5600</v>
      </c>
      <c r="I26" s="382">
        <f t="shared" si="10"/>
        <v>1484</v>
      </c>
      <c r="J26" s="310">
        <f>SUM(H26:I26)</f>
        <v>7084</v>
      </c>
      <c r="K26" s="334">
        <f t="shared" si="8"/>
        <v>128800</v>
      </c>
    </row>
    <row r="27" spans="1:11" ht="24.95" customHeight="1">
      <c r="A27" s="399">
        <v>3</v>
      </c>
      <c r="B27" s="396" t="s">
        <v>368</v>
      </c>
      <c r="C27" s="314" t="s">
        <v>372</v>
      </c>
      <c r="D27" s="313">
        <v>90</v>
      </c>
      <c r="E27" s="314" t="s">
        <v>38</v>
      </c>
      <c r="F27" s="308">
        <v>340000</v>
      </c>
      <c r="G27" s="309">
        <v>156400</v>
      </c>
      <c r="H27" s="310">
        <v>6800</v>
      </c>
      <c r="I27" s="382">
        <f t="shared" si="10"/>
        <v>1727</v>
      </c>
      <c r="J27" s="310">
        <f>SUM(H27:I27)</f>
        <v>8527</v>
      </c>
      <c r="K27" s="334">
        <f t="shared" si="8"/>
        <v>149600</v>
      </c>
    </row>
    <row r="28" spans="1:11" ht="0.75" customHeight="1">
      <c r="A28" s="399"/>
      <c r="B28" s="396"/>
      <c r="C28" s="314"/>
      <c r="D28" s="313"/>
      <c r="E28" s="314"/>
      <c r="F28" s="308"/>
      <c r="G28" s="309"/>
      <c r="H28" s="310"/>
      <c r="I28" s="382"/>
      <c r="J28" s="310"/>
      <c r="K28" s="334"/>
    </row>
    <row r="29" spans="1:11" ht="21">
      <c r="A29" s="333"/>
      <c r="B29" s="400" t="s">
        <v>4</v>
      </c>
      <c r="C29" s="333"/>
      <c r="D29" s="333"/>
      <c r="E29" s="333"/>
      <c r="F29" s="317">
        <f>SUM(F25:F28)</f>
        <v>895000</v>
      </c>
      <c r="G29" s="317">
        <f t="shared" ref="G29:K29" si="11">SUM(G25:G28)</f>
        <v>417300</v>
      </c>
      <c r="H29" s="317">
        <f>SUM(H25:H28)</f>
        <v>17900</v>
      </c>
      <c r="I29" s="317">
        <f>SUM(I25:I28)</f>
        <v>4608</v>
      </c>
      <c r="J29" s="317">
        <f>SUM(H29:I29)</f>
        <v>22508</v>
      </c>
      <c r="K29" s="317">
        <f t="shared" si="11"/>
        <v>399400</v>
      </c>
    </row>
    <row r="30" spans="1:11" ht="21">
      <c r="A30" s="341"/>
      <c r="B30" s="398"/>
      <c r="C30" s="341"/>
      <c r="D30" s="341"/>
      <c r="E30" s="341"/>
      <c r="F30" s="340"/>
      <c r="G30" s="340"/>
      <c r="H30" s="340"/>
      <c r="I30" s="340"/>
      <c r="J30" s="340"/>
      <c r="K30" s="340"/>
    </row>
    <row r="31" spans="1:11" ht="60.75">
      <c r="A31" s="325" t="s">
        <v>446</v>
      </c>
      <c r="B31" s="325" t="s">
        <v>1</v>
      </c>
      <c r="C31" s="325" t="s">
        <v>21</v>
      </c>
      <c r="D31" s="325" t="s">
        <v>22</v>
      </c>
      <c r="E31" s="325" t="s">
        <v>23</v>
      </c>
      <c r="F31" s="326" t="s">
        <v>24</v>
      </c>
      <c r="G31" s="327" t="s">
        <v>25</v>
      </c>
      <c r="H31" s="327" t="s">
        <v>26</v>
      </c>
      <c r="I31" s="327" t="s">
        <v>27</v>
      </c>
      <c r="J31" s="328" t="s">
        <v>57</v>
      </c>
      <c r="K31" s="327" t="s">
        <v>242</v>
      </c>
    </row>
    <row r="32" spans="1:11" ht="24.95" customHeight="1">
      <c r="A32" s="399"/>
      <c r="B32" s="400" t="s">
        <v>10</v>
      </c>
      <c r="C32" s="329"/>
      <c r="D32" s="329"/>
      <c r="E32" s="329"/>
      <c r="F32" s="342"/>
      <c r="G32" s="318"/>
      <c r="H32" s="332"/>
      <c r="I32" s="311"/>
      <c r="J32" s="332"/>
      <c r="K32" s="333"/>
    </row>
    <row r="33" spans="1:11" ht="24.95" customHeight="1">
      <c r="A33" s="403">
        <v>1</v>
      </c>
      <c r="B33" s="396" t="s">
        <v>10</v>
      </c>
      <c r="C33" s="314" t="s">
        <v>390</v>
      </c>
      <c r="D33" s="313">
        <v>124</v>
      </c>
      <c r="E33" s="314" t="s">
        <v>38</v>
      </c>
      <c r="F33" s="308">
        <v>200000</v>
      </c>
      <c r="G33" s="309">
        <v>100000</v>
      </c>
      <c r="H33" s="310">
        <v>4000</v>
      </c>
      <c r="I33" s="382">
        <f t="shared" ref="I33:I34" si="12">ROUND(G33*13%*31/365,0)</f>
        <v>1104</v>
      </c>
      <c r="J33" s="311">
        <f>SUM(H33:I33)</f>
        <v>5104</v>
      </c>
      <c r="K33" s="334">
        <f>G33-H33</f>
        <v>96000</v>
      </c>
    </row>
    <row r="34" spans="1:11" ht="24.95" customHeight="1">
      <c r="A34" s="399">
        <v>2</v>
      </c>
      <c r="B34" s="404" t="s">
        <v>91</v>
      </c>
      <c r="C34" s="314" t="s">
        <v>432</v>
      </c>
      <c r="D34" s="343" t="s">
        <v>433</v>
      </c>
      <c r="E34" s="314" t="s">
        <v>38</v>
      </c>
      <c r="F34" s="308">
        <v>150000</v>
      </c>
      <c r="G34" s="309">
        <v>87000</v>
      </c>
      <c r="H34" s="310">
        <v>3000</v>
      </c>
      <c r="I34" s="382">
        <f t="shared" si="12"/>
        <v>961</v>
      </c>
      <c r="J34" s="311">
        <f>SUM(H34:I34)</f>
        <v>3961</v>
      </c>
      <c r="K34" s="334">
        <f t="shared" ref="K34:K36" si="13">G34-H34</f>
        <v>84000</v>
      </c>
    </row>
    <row r="35" spans="1:11" ht="24.95" customHeight="1">
      <c r="A35" s="405">
        <v>3</v>
      </c>
      <c r="B35" s="406"/>
      <c r="C35" s="345"/>
      <c r="D35" s="344"/>
      <c r="E35" s="345"/>
      <c r="F35" s="346"/>
      <c r="G35" s="347"/>
      <c r="H35" s="348"/>
      <c r="I35" s="349"/>
      <c r="J35" s="349"/>
      <c r="K35" s="350"/>
    </row>
    <row r="36" spans="1:11" ht="21.75" thickBot="1">
      <c r="A36" s="401"/>
      <c r="B36" s="397" t="s">
        <v>4</v>
      </c>
      <c r="C36" s="351"/>
      <c r="D36" s="351"/>
      <c r="E36" s="351"/>
      <c r="F36" s="352">
        <f>SUM(F33:F34)</f>
        <v>350000</v>
      </c>
      <c r="G36" s="352">
        <f>SUM(G33:G34)</f>
        <v>187000</v>
      </c>
      <c r="H36" s="352">
        <f>SUM(H33:H34)</f>
        <v>7000</v>
      </c>
      <c r="I36" s="352">
        <f>SUM(I33:I34)</f>
        <v>2065</v>
      </c>
      <c r="J36" s="352">
        <f>SUM(H36:I36)</f>
        <v>9065</v>
      </c>
      <c r="K36" s="353">
        <f t="shared" si="13"/>
        <v>180000</v>
      </c>
    </row>
    <row r="37" spans="1:11" ht="21">
      <c r="A37" s="402"/>
      <c r="B37" s="398"/>
      <c r="C37" s="354"/>
      <c r="D37" s="354"/>
      <c r="E37" s="354"/>
      <c r="F37" s="355"/>
      <c r="G37" s="355"/>
      <c r="H37" s="355"/>
      <c r="I37" s="355"/>
      <c r="J37" s="355"/>
      <c r="K37" s="355"/>
    </row>
    <row r="38" spans="1:11" ht="60.75">
      <c r="A38" s="325" t="s">
        <v>446</v>
      </c>
      <c r="B38" s="325" t="s">
        <v>1</v>
      </c>
      <c r="C38" s="325" t="s">
        <v>21</v>
      </c>
      <c r="D38" s="325" t="s">
        <v>22</v>
      </c>
      <c r="E38" s="325" t="s">
        <v>23</v>
      </c>
      <c r="F38" s="326" t="s">
        <v>24</v>
      </c>
      <c r="G38" s="327" t="s">
        <v>25</v>
      </c>
      <c r="H38" s="327" t="s">
        <v>26</v>
      </c>
      <c r="I38" s="327" t="s">
        <v>27</v>
      </c>
      <c r="J38" s="328" t="s">
        <v>57</v>
      </c>
      <c r="K38" s="327" t="s">
        <v>242</v>
      </c>
    </row>
    <row r="39" spans="1:11" ht="24.95" customHeight="1">
      <c r="A39" s="399"/>
      <c r="B39" s="400" t="s">
        <v>11</v>
      </c>
      <c r="C39" s="329"/>
      <c r="D39" s="329"/>
      <c r="E39" s="329"/>
      <c r="F39" s="342"/>
      <c r="G39" s="318"/>
      <c r="H39" s="332"/>
      <c r="I39" s="311"/>
      <c r="J39" s="332"/>
      <c r="K39" s="333"/>
    </row>
    <row r="40" spans="1:11" ht="24.95" customHeight="1">
      <c r="A40" s="399">
        <v>1</v>
      </c>
      <c r="B40" s="396" t="s">
        <v>11</v>
      </c>
      <c r="C40" s="314" t="s">
        <v>412</v>
      </c>
      <c r="D40" s="356">
        <v>70</v>
      </c>
      <c r="E40" s="314" t="s">
        <v>38</v>
      </c>
      <c r="F40" s="308">
        <v>300000</v>
      </c>
      <c r="G40" s="309">
        <v>33344</v>
      </c>
      <c r="H40" s="310">
        <f>ROUND(F40/36,0)</f>
        <v>8333</v>
      </c>
      <c r="I40" s="382">
        <f>ROUND(G40*13%*31/365,0)</f>
        <v>368</v>
      </c>
      <c r="J40" s="311">
        <f>SUM(H40:I40)</f>
        <v>8701</v>
      </c>
      <c r="K40" s="334">
        <f>G40-H40</f>
        <v>25011</v>
      </c>
    </row>
    <row r="41" spans="1:11" ht="24.95" customHeight="1">
      <c r="A41" s="399">
        <v>2</v>
      </c>
      <c r="B41" s="396" t="s">
        <v>11</v>
      </c>
      <c r="C41" s="314" t="s">
        <v>487</v>
      </c>
      <c r="D41" s="356">
        <v>164</v>
      </c>
      <c r="E41" s="314" t="s">
        <v>38</v>
      </c>
      <c r="F41" s="308">
        <v>270000</v>
      </c>
      <c r="G41" s="309">
        <v>162000</v>
      </c>
      <c r="H41" s="310">
        <v>5400</v>
      </c>
      <c r="I41" s="382">
        <f>ROUND(G41*13%*31/365,0)</f>
        <v>1789</v>
      </c>
      <c r="J41" s="311">
        <f>SUM(H41:I41)</f>
        <v>7189</v>
      </c>
      <c r="K41" s="334">
        <f>G41-H41</f>
        <v>156600</v>
      </c>
    </row>
    <row r="42" spans="1:11" ht="24.95" customHeight="1">
      <c r="A42" s="399">
        <v>3</v>
      </c>
      <c r="B42" s="396" t="s">
        <v>236</v>
      </c>
      <c r="C42" s="314" t="s">
        <v>518</v>
      </c>
      <c r="D42" s="356">
        <v>58</v>
      </c>
      <c r="E42" s="314" t="s">
        <v>38</v>
      </c>
      <c r="F42" s="308">
        <v>200000</v>
      </c>
      <c r="G42" s="309">
        <v>180000</v>
      </c>
      <c r="H42" s="310">
        <v>4000</v>
      </c>
      <c r="I42" s="382">
        <f>ROUND(G42*13%*31/365,0)</f>
        <v>1987</v>
      </c>
      <c r="J42" s="311">
        <f>SUM(H42:I42)</f>
        <v>5987</v>
      </c>
      <c r="K42" s="334">
        <f>G42-H42</f>
        <v>176000</v>
      </c>
    </row>
    <row r="43" spans="1:11" ht="24.95" customHeight="1">
      <c r="A43" s="399">
        <v>4</v>
      </c>
      <c r="B43" s="396" t="s">
        <v>236</v>
      </c>
      <c r="C43" s="314" t="s">
        <v>519</v>
      </c>
      <c r="D43" s="356">
        <v>60</v>
      </c>
      <c r="E43" s="314" t="s">
        <v>38</v>
      </c>
      <c r="F43" s="308">
        <v>250000</v>
      </c>
      <c r="G43" s="309">
        <v>225000</v>
      </c>
      <c r="H43" s="310">
        <v>5000</v>
      </c>
      <c r="I43" s="382">
        <f>ROUND(G43*13%*31/365,0)</f>
        <v>2484</v>
      </c>
      <c r="J43" s="311">
        <f>SUM(H43:I43)</f>
        <v>7484</v>
      </c>
      <c r="K43" s="334">
        <f>G43-H43</f>
        <v>220000</v>
      </c>
    </row>
    <row r="44" spans="1:11" ht="24.95" customHeight="1">
      <c r="A44" s="399">
        <v>5</v>
      </c>
    </row>
    <row r="45" spans="1:11" ht="24.95" customHeight="1">
      <c r="A45" s="399"/>
      <c r="B45" s="400" t="s">
        <v>4</v>
      </c>
      <c r="C45" s="329"/>
      <c r="D45" s="329"/>
      <c r="E45" s="329"/>
      <c r="F45" s="357">
        <f>SUM(F40:F43)</f>
        <v>1020000</v>
      </c>
      <c r="G45" s="357">
        <f>SUM(G40:G43)</f>
        <v>600344</v>
      </c>
      <c r="H45" s="357">
        <f>SUM(H40:H43)</f>
        <v>22733</v>
      </c>
      <c r="I45" s="357">
        <f>SUM(I40:I43)</f>
        <v>6628</v>
      </c>
      <c r="J45" s="357">
        <f>SUM(H45:I45)</f>
        <v>29361</v>
      </c>
      <c r="K45" s="357">
        <f>SUM(K40:K43)</f>
        <v>577611</v>
      </c>
    </row>
    <row r="46" spans="1:11" ht="21">
      <c r="A46" s="402"/>
      <c r="B46" s="396" t="s">
        <v>540</v>
      </c>
      <c r="C46" s="354"/>
      <c r="D46" s="354"/>
      <c r="E46" s="354"/>
      <c r="F46" s="355"/>
      <c r="G46" s="355"/>
      <c r="H46" s="355"/>
      <c r="I46" s="355"/>
      <c r="J46" s="355"/>
      <c r="K46" s="355"/>
    </row>
    <row r="47" spans="1:11" ht="60.75">
      <c r="A47" s="325" t="s">
        <v>446</v>
      </c>
      <c r="B47" s="325" t="s">
        <v>1</v>
      </c>
      <c r="C47" s="325" t="s">
        <v>21</v>
      </c>
      <c r="D47" s="325" t="s">
        <v>22</v>
      </c>
      <c r="E47" s="325" t="s">
        <v>23</v>
      </c>
      <c r="F47" s="326" t="s">
        <v>24</v>
      </c>
      <c r="G47" s="327" t="s">
        <v>25</v>
      </c>
      <c r="H47" s="327" t="s">
        <v>26</v>
      </c>
      <c r="I47" s="327" t="s">
        <v>27</v>
      </c>
      <c r="J47" s="328" t="s">
        <v>57</v>
      </c>
      <c r="K47" s="327" t="s">
        <v>242</v>
      </c>
    </row>
    <row r="48" spans="1:11" ht="21">
      <c r="A48" s="399"/>
      <c r="B48" s="400" t="s">
        <v>14</v>
      </c>
      <c r="C48" s="329"/>
      <c r="D48" s="329"/>
      <c r="E48" s="329"/>
      <c r="F48" s="342"/>
      <c r="G48" s="318"/>
      <c r="H48" s="332"/>
      <c r="I48" s="311"/>
      <c r="J48" s="332"/>
      <c r="K48" s="333"/>
    </row>
    <row r="49" spans="1:11" ht="0.75" customHeight="1">
      <c r="A49" s="399">
        <v>1</v>
      </c>
      <c r="B49" s="396"/>
      <c r="C49" s="314"/>
      <c r="D49" s="313"/>
      <c r="E49" s="314"/>
      <c r="F49" s="308"/>
      <c r="G49" s="309"/>
      <c r="H49" s="310"/>
      <c r="I49" s="311"/>
      <c r="J49" s="311"/>
      <c r="K49" s="334"/>
    </row>
    <row r="50" spans="1:11" ht="24.95" customHeight="1">
      <c r="A50" s="399">
        <v>1</v>
      </c>
      <c r="B50" s="396" t="s">
        <v>327</v>
      </c>
      <c r="C50" s="314" t="s">
        <v>520</v>
      </c>
      <c r="D50" s="313">
        <v>62</v>
      </c>
      <c r="E50" s="314" t="s">
        <v>38</v>
      </c>
      <c r="F50" s="308">
        <v>250000</v>
      </c>
      <c r="G50" s="308">
        <v>225000</v>
      </c>
      <c r="H50" s="310">
        <v>5000</v>
      </c>
      <c r="I50" s="382">
        <f t="shared" ref="I50:I54" si="14">ROUND(G50*13%*31/365,0)</f>
        <v>2484</v>
      </c>
      <c r="J50" s="311">
        <f t="shared" ref="J50:J59" si="15">SUM(H50:I50)</f>
        <v>7484</v>
      </c>
      <c r="K50" s="334">
        <f t="shared" ref="K50:K58" si="16">G50-H50</f>
        <v>220000</v>
      </c>
    </row>
    <row r="51" spans="1:11" ht="24.95" customHeight="1">
      <c r="A51" s="399">
        <v>2</v>
      </c>
      <c r="B51" s="396" t="s">
        <v>97</v>
      </c>
      <c r="C51" s="314" t="s">
        <v>484</v>
      </c>
      <c r="D51" s="313">
        <v>170</v>
      </c>
      <c r="E51" s="314" t="s">
        <v>38</v>
      </c>
      <c r="F51" s="308">
        <v>220000</v>
      </c>
      <c r="G51" s="309">
        <v>140800</v>
      </c>
      <c r="H51" s="310">
        <v>4400</v>
      </c>
      <c r="I51" s="382">
        <f t="shared" si="14"/>
        <v>1555</v>
      </c>
      <c r="J51" s="311">
        <f t="shared" si="15"/>
        <v>5955</v>
      </c>
      <c r="K51" s="334">
        <f t="shared" si="16"/>
        <v>136400</v>
      </c>
    </row>
    <row r="52" spans="1:11" ht="24.95" customHeight="1">
      <c r="A52" s="399">
        <v>3</v>
      </c>
      <c r="B52" s="396" t="s">
        <v>14</v>
      </c>
      <c r="C52" s="314" t="s">
        <v>59</v>
      </c>
      <c r="D52" s="313">
        <v>176</v>
      </c>
      <c r="E52" s="314" t="s">
        <v>38</v>
      </c>
      <c r="F52" s="308">
        <v>100000</v>
      </c>
      <c r="G52" s="309">
        <v>64000</v>
      </c>
      <c r="H52" s="310">
        <v>2000</v>
      </c>
      <c r="I52" s="382">
        <f t="shared" si="14"/>
        <v>707</v>
      </c>
      <c r="J52" s="311">
        <f t="shared" si="15"/>
        <v>2707</v>
      </c>
      <c r="K52" s="334">
        <f t="shared" si="16"/>
        <v>62000</v>
      </c>
    </row>
    <row r="53" spans="1:11" ht="24.95" customHeight="1">
      <c r="A53" s="399">
        <v>4</v>
      </c>
      <c r="B53" s="396" t="s">
        <v>15</v>
      </c>
      <c r="C53" s="314" t="s">
        <v>485</v>
      </c>
      <c r="D53" s="313">
        <v>112</v>
      </c>
      <c r="E53" s="314" t="s">
        <v>38</v>
      </c>
      <c r="F53" s="308">
        <v>200000</v>
      </c>
      <c r="G53" s="309">
        <v>55544</v>
      </c>
      <c r="H53" s="310">
        <f t="shared" ref="H53" si="17">ROUND(F53/36,0)</f>
        <v>5556</v>
      </c>
      <c r="I53" s="382">
        <f t="shared" si="14"/>
        <v>613</v>
      </c>
      <c r="J53" s="311">
        <f t="shared" si="15"/>
        <v>6169</v>
      </c>
      <c r="K53" s="334">
        <f t="shared" si="16"/>
        <v>49988</v>
      </c>
    </row>
    <row r="54" spans="1:11" ht="24.75" customHeight="1">
      <c r="A54" s="399">
        <v>5</v>
      </c>
      <c r="B54" s="396" t="s">
        <v>15</v>
      </c>
      <c r="C54" s="314" t="s">
        <v>385</v>
      </c>
      <c r="D54" s="313">
        <v>114</v>
      </c>
      <c r="E54" s="314" t="s">
        <v>38</v>
      </c>
      <c r="F54" s="308">
        <v>210000</v>
      </c>
      <c r="G54" s="309">
        <v>100800</v>
      </c>
      <c r="H54" s="310">
        <v>4200</v>
      </c>
      <c r="I54" s="382">
        <f t="shared" si="14"/>
        <v>1113</v>
      </c>
      <c r="J54" s="311">
        <f t="shared" si="15"/>
        <v>5313</v>
      </c>
      <c r="K54" s="334">
        <f t="shared" si="16"/>
        <v>96600</v>
      </c>
    </row>
    <row r="55" spans="1:11" ht="0.75" customHeight="1">
      <c r="A55" s="399">
        <v>6</v>
      </c>
      <c r="B55" s="396"/>
      <c r="C55" s="314"/>
      <c r="D55" s="313"/>
      <c r="E55" s="314"/>
      <c r="F55" s="308"/>
      <c r="G55" s="309"/>
      <c r="H55" s="310"/>
      <c r="I55" s="382"/>
      <c r="J55" s="311"/>
      <c r="K55" s="334"/>
    </row>
    <row r="56" spans="1:11" ht="2.25" customHeight="1">
      <c r="A56" s="399">
        <v>8</v>
      </c>
      <c r="B56" s="358"/>
      <c r="C56" s="358"/>
      <c r="D56" s="358"/>
      <c r="E56" s="358"/>
      <c r="F56" s="358"/>
      <c r="G56" s="358"/>
      <c r="H56" s="310"/>
      <c r="I56" s="311"/>
      <c r="J56" s="358"/>
      <c r="K56" s="358"/>
    </row>
    <row r="57" spans="1:11" ht="24.95" customHeight="1">
      <c r="A57" s="399">
        <v>6</v>
      </c>
      <c r="B57" s="396" t="s">
        <v>464</v>
      </c>
      <c r="C57" s="314" t="s">
        <v>131</v>
      </c>
      <c r="D57" s="359">
        <v>9.1999999999999993</v>
      </c>
      <c r="E57" s="314" t="s">
        <v>38</v>
      </c>
      <c r="F57" s="308">
        <v>200000</v>
      </c>
      <c r="G57" s="309">
        <v>160000</v>
      </c>
      <c r="H57" s="310">
        <v>4000</v>
      </c>
      <c r="I57" s="382">
        <f t="shared" ref="I57:I58" si="18">ROUND(G57*13%*31/365,0)</f>
        <v>1767</v>
      </c>
      <c r="J57" s="311">
        <f t="shared" si="15"/>
        <v>5767</v>
      </c>
      <c r="K57" s="334">
        <f t="shared" si="16"/>
        <v>156000</v>
      </c>
    </row>
    <row r="58" spans="1:11" ht="24.95" customHeight="1">
      <c r="A58" s="399">
        <v>7</v>
      </c>
      <c r="B58" s="396" t="s">
        <v>317</v>
      </c>
      <c r="C58" s="314" t="s">
        <v>318</v>
      </c>
      <c r="D58" s="359">
        <v>25.1</v>
      </c>
      <c r="E58" s="314" t="s">
        <v>38</v>
      </c>
      <c r="F58" s="308">
        <v>225000</v>
      </c>
      <c r="G58" s="309">
        <v>184500</v>
      </c>
      <c r="H58" s="310">
        <v>4500</v>
      </c>
      <c r="I58" s="382">
        <f t="shared" si="18"/>
        <v>2037</v>
      </c>
      <c r="J58" s="311">
        <f t="shared" si="15"/>
        <v>6537</v>
      </c>
      <c r="K58" s="334">
        <f t="shared" si="16"/>
        <v>180000</v>
      </c>
    </row>
    <row r="59" spans="1:11" ht="29.25" customHeight="1">
      <c r="A59" s="396"/>
      <c r="B59" s="400" t="s">
        <v>4</v>
      </c>
      <c r="C59" s="329"/>
      <c r="D59" s="329"/>
      <c r="E59" s="329"/>
      <c r="F59" s="357">
        <f t="shared" ref="F59:K59" si="19">SUM(F49:F58)</f>
        <v>1405000</v>
      </c>
      <c r="G59" s="357">
        <f t="shared" si="19"/>
        <v>930644</v>
      </c>
      <c r="H59" s="357">
        <f>SUM(H49:H58)</f>
        <v>29656</v>
      </c>
      <c r="I59" s="357">
        <f>SUM(I49:I58)</f>
        <v>10276</v>
      </c>
      <c r="J59" s="357">
        <f t="shared" si="15"/>
        <v>39932</v>
      </c>
      <c r="K59" s="357">
        <f t="shared" si="19"/>
        <v>900988</v>
      </c>
    </row>
    <row r="60" spans="1:11" ht="21">
      <c r="A60" s="407"/>
      <c r="B60" s="398"/>
      <c r="C60" s="354"/>
      <c r="D60" s="354"/>
      <c r="E60" s="354"/>
      <c r="F60" s="355"/>
      <c r="G60" s="355"/>
      <c r="H60" s="355"/>
      <c r="I60" s="355"/>
      <c r="J60" s="355"/>
      <c r="K60" s="355"/>
    </row>
    <row r="61" spans="1:11" ht="7.5" customHeight="1">
      <c r="A61" s="407"/>
      <c r="B61" s="398"/>
      <c r="C61" s="354"/>
      <c r="D61" s="354"/>
      <c r="E61" s="354"/>
      <c r="F61" s="355"/>
      <c r="G61" s="355"/>
      <c r="H61" s="355"/>
      <c r="I61" s="355"/>
      <c r="J61" s="355"/>
      <c r="K61" s="355"/>
    </row>
    <row r="62" spans="1:11" ht="62.25" customHeight="1">
      <c r="A62" s="325" t="s">
        <v>446</v>
      </c>
      <c r="B62" s="325" t="s">
        <v>1</v>
      </c>
      <c r="C62" s="325" t="s">
        <v>21</v>
      </c>
      <c r="D62" s="325" t="s">
        <v>22</v>
      </c>
      <c r="E62" s="325" t="s">
        <v>23</v>
      </c>
      <c r="F62" s="326" t="s">
        <v>24</v>
      </c>
      <c r="G62" s="327" t="s">
        <v>25</v>
      </c>
      <c r="H62" s="327" t="s">
        <v>26</v>
      </c>
      <c r="I62" s="327" t="s">
        <v>27</v>
      </c>
      <c r="J62" s="328" t="s">
        <v>57</v>
      </c>
      <c r="K62" s="327" t="s">
        <v>242</v>
      </c>
    </row>
    <row r="63" spans="1:11" ht="21">
      <c r="A63" s="396"/>
      <c r="B63" s="400" t="s">
        <v>16</v>
      </c>
      <c r="C63" s="329"/>
      <c r="D63" s="329"/>
      <c r="E63" s="329"/>
      <c r="F63" s="342"/>
      <c r="G63" s="318"/>
      <c r="H63" s="357"/>
      <c r="I63" s="311"/>
      <c r="J63" s="357"/>
      <c r="K63" s="333"/>
    </row>
    <row r="64" spans="1:11" ht="21">
      <c r="A64" s="396">
        <v>1</v>
      </c>
      <c r="B64" s="396" t="s">
        <v>17</v>
      </c>
      <c r="C64" s="314" t="s">
        <v>69</v>
      </c>
      <c r="D64" s="313">
        <v>1.1000000000000001</v>
      </c>
      <c r="E64" s="314" t="s">
        <v>78</v>
      </c>
      <c r="F64" s="308">
        <v>240000</v>
      </c>
      <c r="G64" s="309">
        <v>168000</v>
      </c>
      <c r="H64" s="310">
        <v>4800</v>
      </c>
      <c r="I64" s="382">
        <f t="shared" ref="I64:I73" si="20">ROUND(G64*13%*31/365,0)</f>
        <v>1855</v>
      </c>
      <c r="J64" s="311">
        <f t="shared" ref="J64:J74" si="21">SUM(H64:I64)</f>
        <v>6655</v>
      </c>
      <c r="K64" s="334">
        <f t="shared" ref="K64:K73" si="22">G64-H64</f>
        <v>163200</v>
      </c>
    </row>
    <row r="65" spans="1:11" ht="21">
      <c r="A65" s="396">
        <v>2</v>
      </c>
      <c r="B65" s="396" t="s">
        <v>17</v>
      </c>
      <c r="C65" s="314" t="s">
        <v>511</v>
      </c>
      <c r="D65" s="359">
        <v>47.1</v>
      </c>
      <c r="E65" s="314" t="s">
        <v>78</v>
      </c>
      <c r="F65" s="308">
        <v>170000</v>
      </c>
      <c r="G65" s="309">
        <v>146200</v>
      </c>
      <c r="H65" s="310">
        <v>3400</v>
      </c>
      <c r="I65" s="382">
        <f t="shared" si="20"/>
        <v>1614</v>
      </c>
      <c r="J65" s="311">
        <f t="shared" si="21"/>
        <v>5014</v>
      </c>
      <c r="K65" s="334">
        <f t="shared" si="22"/>
        <v>142800</v>
      </c>
    </row>
    <row r="66" spans="1:11" ht="21">
      <c r="A66" s="396">
        <v>3</v>
      </c>
      <c r="B66" s="396" t="s">
        <v>187</v>
      </c>
      <c r="C66" s="314" t="s">
        <v>394</v>
      </c>
      <c r="D66" s="313">
        <v>132</v>
      </c>
      <c r="E66" s="314" t="s">
        <v>38</v>
      </c>
      <c r="F66" s="308">
        <v>150000</v>
      </c>
      <c r="G66" s="309">
        <v>75000</v>
      </c>
      <c r="H66" s="310">
        <v>3000</v>
      </c>
      <c r="I66" s="382">
        <f t="shared" si="20"/>
        <v>828</v>
      </c>
      <c r="J66" s="311">
        <f t="shared" si="21"/>
        <v>3828</v>
      </c>
      <c r="K66" s="334">
        <f t="shared" si="22"/>
        <v>72000</v>
      </c>
    </row>
    <row r="67" spans="1:11" ht="21">
      <c r="A67" s="396">
        <v>4</v>
      </c>
      <c r="B67" s="396" t="s">
        <v>187</v>
      </c>
      <c r="C67" s="314" t="s">
        <v>472</v>
      </c>
      <c r="D67" s="313">
        <v>194</v>
      </c>
      <c r="E67" s="314" t="s">
        <v>38</v>
      </c>
      <c r="F67" s="308">
        <v>190000</v>
      </c>
      <c r="G67" s="309">
        <v>110830</v>
      </c>
      <c r="H67" s="310">
        <v>5278</v>
      </c>
      <c r="I67" s="382">
        <f t="shared" si="20"/>
        <v>1224</v>
      </c>
      <c r="J67" s="311">
        <f t="shared" si="21"/>
        <v>6502</v>
      </c>
      <c r="K67" s="334">
        <f t="shared" si="22"/>
        <v>105552</v>
      </c>
    </row>
    <row r="68" spans="1:11" ht="21">
      <c r="A68" s="396">
        <v>5</v>
      </c>
      <c r="B68" s="396" t="s">
        <v>62</v>
      </c>
      <c r="C68" s="314" t="s">
        <v>473</v>
      </c>
      <c r="D68" s="313">
        <v>62</v>
      </c>
      <c r="E68" s="314" t="s">
        <v>38</v>
      </c>
      <c r="F68" s="308">
        <v>160000</v>
      </c>
      <c r="G68" s="309">
        <v>8904</v>
      </c>
      <c r="H68" s="310">
        <v>4444</v>
      </c>
      <c r="I68" s="382">
        <f t="shared" si="20"/>
        <v>98</v>
      </c>
      <c r="J68" s="311">
        <f t="shared" si="21"/>
        <v>4542</v>
      </c>
      <c r="K68" s="334">
        <f t="shared" si="22"/>
        <v>4460</v>
      </c>
    </row>
    <row r="69" spans="1:11" ht="21">
      <c r="A69" s="396">
        <v>6</v>
      </c>
      <c r="B69" s="396" t="s">
        <v>62</v>
      </c>
      <c r="C69" s="314" t="s">
        <v>291</v>
      </c>
      <c r="D69" s="313">
        <v>100</v>
      </c>
      <c r="E69" s="314" t="s">
        <v>38</v>
      </c>
      <c r="F69" s="308">
        <v>180000</v>
      </c>
      <c r="G69" s="309">
        <v>86400</v>
      </c>
      <c r="H69" s="310">
        <v>3600</v>
      </c>
      <c r="I69" s="382">
        <f t="shared" si="20"/>
        <v>954</v>
      </c>
      <c r="J69" s="311">
        <f t="shared" si="21"/>
        <v>4554</v>
      </c>
      <c r="K69" s="334">
        <f t="shared" si="22"/>
        <v>82800</v>
      </c>
    </row>
    <row r="70" spans="1:11" ht="21">
      <c r="A70" s="396">
        <v>7</v>
      </c>
      <c r="B70" s="396" t="s">
        <v>62</v>
      </c>
      <c r="C70" s="314" t="s">
        <v>468</v>
      </c>
      <c r="D70" s="313">
        <v>182</v>
      </c>
      <c r="E70" s="314" t="s">
        <v>38</v>
      </c>
      <c r="F70" s="308">
        <v>239000</v>
      </c>
      <c r="G70" s="309">
        <v>152960</v>
      </c>
      <c r="H70" s="310">
        <v>4780</v>
      </c>
      <c r="I70" s="382">
        <f t="shared" si="20"/>
        <v>1689</v>
      </c>
      <c r="J70" s="311">
        <f t="shared" si="21"/>
        <v>6469</v>
      </c>
      <c r="K70" s="334">
        <f t="shared" si="22"/>
        <v>148180</v>
      </c>
    </row>
    <row r="71" spans="1:11" ht="21">
      <c r="A71" s="396">
        <v>8</v>
      </c>
      <c r="B71" s="396" t="s">
        <v>62</v>
      </c>
      <c r="C71" s="314" t="s">
        <v>471</v>
      </c>
      <c r="D71" s="359">
        <v>11.2</v>
      </c>
      <c r="E71" s="314" t="s">
        <v>38</v>
      </c>
      <c r="F71" s="308">
        <v>210000</v>
      </c>
      <c r="G71" s="309">
        <v>168000</v>
      </c>
      <c r="H71" s="310">
        <v>4200</v>
      </c>
      <c r="I71" s="382">
        <f t="shared" si="20"/>
        <v>1855</v>
      </c>
      <c r="J71" s="311">
        <f t="shared" si="21"/>
        <v>6055</v>
      </c>
      <c r="K71" s="334">
        <f t="shared" si="22"/>
        <v>163800</v>
      </c>
    </row>
    <row r="72" spans="1:11" ht="0.75" customHeight="1">
      <c r="A72" s="396">
        <v>9</v>
      </c>
      <c r="B72" s="396"/>
      <c r="C72" s="314"/>
      <c r="D72" s="313"/>
      <c r="E72" s="314"/>
      <c r="F72" s="308"/>
      <c r="G72" s="309"/>
      <c r="H72" s="310"/>
      <c r="I72" s="382"/>
      <c r="J72" s="311"/>
      <c r="K72" s="334"/>
    </row>
    <row r="73" spans="1:11" ht="21">
      <c r="A73" s="396">
        <v>9</v>
      </c>
      <c r="B73" s="396" t="s">
        <v>336</v>
      </c>
      <c r="C73" s="314" t="s">
        <v>48</v>
      </c>
      <c r="D73" s="313">
        <v>174</v>
      </c>
      <c r="E73" s="314" t="s">
        <v>38</v>
      </c>
      <c r="F73" s="308">
        <v>150000</v>
      </c>
      <c r="G73" s="309">
        <v>96000</v>
      </c>
      <c r="H73" s="310">
        <v>3000</v>
      </c>
      <c r="I73" s="382">
        <f t="shared" si="20"/>
        <v>1060</v>
      </c>
      <c r="J73" s="311">
        <f t="shared" si="21"/>
        <v>4060</v>
      </c>
      <c r="K73" s="334">
        <f t="shared" si="22"/>
        <v>93000</v>
      </c>
    </row>
    <row r="74" spans="1:11" ht="31.5" customHeight="1">
      <c r="A74" s="394"/>
      <c r="B74" s="400" t="s">
        <v>4</v>
      </c>
      <c r="C74" s="329"/>
      <c r="D74" s="329"/>
      <c r="E74" s="329"/>
      <c r="F74" s="357">
        <f t="shared" ref="F74:K74" si="23">SUM(F64:F73)</f>
        <v>1689000</v>
      </c>
      <c r="G74" s="357">
        <f t="shared" si="23"/>
        <v>1012294</v>
      </c>
      <c r="H74" s="357">
        <f>SUM(H64:H73)</f>
        <v>36502</v>
      </c>
      <c r="I74" s="357">
        <f>SUM(I64:I73)</f>
        <v>11177</v>
      </c>
      <c r="J74" s="357">
        <f t="shared" si="21"/>
        <v>47679</v>
      </c>
      <c r="K74" s="357">
        <f t="shared" si="23"/>
        <v>975792</v>
      </c>
    </row>
    <row r="75" spans="1:11" ht="14.25" customHeight="1">
      <c r="A75" s="408"/>
      <c r="B75" s="398"/>
      <c r="C75" s="354"/>
      <c r="D75" s="354"/>
      <c r="E75" s="354"/>
      <c r="F75" s="355"/>
      <c r="G75" s="355"/>
      <c r="H75" s="355"/>
      <c r="I75" s="355"/>
      <c r="J75" s="355"/>
      <c r="K75" s="355"/>
    </row>
    <row r="76" spans="1:11" ht="72" customHeight="1">
      <c r="A76" s="325" t="s">
        <v>446</v>
      </c>
      <c r="B76" s="325" t="s">
        <v>1</v>
      </c>
      <c r="C76" s="325" t="s">
        <v>21</v>
      </c>
      <c r="D76" s="325" t="s">
        <v>22</v>
      </c>
      <c r="E76" s="325" t="s">
        <v>23</v>
      </c>
      <c r="F76" s="326" t="s">
        <v>24</v>
      </c>
      <c r="G76" s="327" t="s">
        <v>25</v>
      </c>
      <c r="H76" s="327" t="s">
        <v>26</v>
      </c>
      <c r="I76" s="327" t="s">
        <v>27</v>
      </c>
      <c r="J76" s="328" t="s">
        <v>57</v>
      </c>
      <c r="K76" s="327" t="s">
        <v>242</v>
      </c>
    </row>
    <row r="77" spans="1:11" ht="21">
      <c r="A77" s="394"/>
      <c r="B77" s="400" t="s">
        <v>18</v>
      </c>
      <c r="C77" s="329"/>
      <c r="D77" s="329"/>
      <c r="E77" s="329"/>
      <c r="F77" s="342"/>
      <c r="G77" s="318"/>
      <c r="H77" s="332"/>
      <c r="I77" s="311"/>
      <c r="J77" s="332"/>
      <c r="K77" s="333"/>
    </row>
    <row r="78" spans="1:11" ht="21">
      <c r="A78" s="394">
        <v>1</v>
      </c>
      <c r="B78" s="396" t="s">
        <v>18</v>
      </c>
      <c r="C78" s="314" t="s">
        <v>378</v>
      </c>
      <c r="D78" s="313">
        <v>92</v>
      </c>
      <c r="E78" s="313" t="s">
        <v>38</v>
      </c>
      <c r="F78" s="360">
        <v>150000</v>
      </c>
      <c r="G78" s="309">
        <v>72000</v>
      </c>
      <c r="H78" s="310">
        <v>3000</v>
      </c>
      <c r="I78" s="382">
        <f t="shared" ref="I78:I82" si="24">ROUND(G78*13%*31/365,0)</f>
        <v>795</v>
      </c>
      <c r="J78" s="311">
        <f t="shared" ref="J78:J82" si="25">SUM(H78:I78)</f>
        <v>3795</v>
      </c>
      <c r="K78" s="334">
        <f t="shared" ref="K78:K82" si="26">G78-H78</f>
        <v>69000</v>
      </c>
    </row>
    <row r="79" spans="1:11" ht="21">
      <c r="A79" s="394">
        <v>2</v>
      </c>
      <c r="B79" s="396" t="s">
        <v>18</v>
      </c>
      <c r="C79" s="314" t="s">
        <v>379</v>
      </c>
      <c r="D79" s="313">
        <v>94</v>
      </c>
      <c r="E79" s="313" t="s">
        <v>38</v>
      </c>
      <c r="F79" s="360">
        <v>300000</v>
      </c>
      <c r="G79" s="309">
        <v>144000</v>
      </c>
      <c r="H79" s="310">
        <v>6000</v>
      </c>
      <c r="I79" s="382">
        <f t="shared" si="24"/>
        <v>1590</v>
      </c>
      <c r="J79" s="311">
        <f t="shared" si="25"/>
        <v>7590</v>
      </c>
      <c r="K79" s="334">
        <f t="shared" si="26"/>
        <v>138000</v>
      </c>
    </row>
    <row r="80" spans="1:11" ht="21">
      <c r="A80" s="394">
        <v>3</v>
      </c>
      <c r="B80" s="396" t="s">
        <v>18</v>
      </c>
      <c r="C80" s="314" t="s">
        <v>380</v>
      </c>
      <c r="D80" s="313">
        <v>96</v>
      </c>
      <c r="E80" s="313" t="s">
        <v>38</v>
      </c>
      <c r="F80" s="360">
        <v>150000</v>
      </c>
      <c r="G80" s="309">
        <v>72000</v>
      </c>
      <c r="H80" s="310">
        <v>3000</v>
      </c>
      <c r="I80" s="382">
        <f t="shared" si="24"/>
        <v>795</v>
      </c>
      <c r="J80" s="311">
        <f t="shared" si="25"/>
        <v>3795</v>
      </c>
      <c r="K80" s="334">
        <f t="shared" si="26"/>
        <v>69000</v>
      </c>
    </row>
    <row r="81" spans="1:11" ht="21">
      <c r="A81" s="394">
        <v>4</v>
      </c>
      <c r="B81" s="396" t="s">
        <v>18</v>
      </c>
      <c r="C81" s="314" t="s">
        <v>393</v>
      </c>
      <c r="D81" s="313">
        <v>130</v>
      </c>
      <c r="E81" s="313" t="s">
        <v>38</v>
      </c>
      <c r="F81" s="360">
        <v>230000</v>
      </c>
      <c r="G81" s="309">
        <v>102225</v>
      </c>
      <c r="H81" s="310">
        <v>5111</v>
      </c>
      <c r="I81" s="382">
        <f t="shared" si="24"/>
        <v>1129</v>
      </c>
      <c r="J81" s="311">
        <f t="shared" si="25"/>
        <v>6240</v>
      </c>
      <c r="K81" s="334">
        <f t="shared" si="26"/>
        <v>97114</v>
      </c>
    </row>
    <row r="82" spans="1:11" ht="21">
      <c r="A82" s="394">
        <v>5</v>
      </c>
      <c r="B82" s="396" t="s">
        <v>19</v>
      </c>
      <c r="C82" s="314" t="s">
        <v>400</v>
      </c>
      <c r="D82" s="313">
        <v>142</v>
      </c>
      <c r="E82" s="313" t="s">
        <v>38</v>
      </c>
      <c r="F82" s="360">
        <v>170000</v>
      </c>
      <c r="G82" s="309">
        <v>88400</v>
      </c>
      <c r="H82" s="310">
        <v>3400</v>
      </c>
      <c r="I82" s="382">
        <f t="shared" si="24"/>
        <v>976</v>
      </c>
      <c r="J82" s="311">
        <f t="shared" si="25"/>
        <v>4376</v>
      </c>
      <c r="K82" s="334">
        <f t="shared" si="26"/>
        <v>85000</v>
      </c>
    </row>
    <row r="83" spans="1:11" ht="21">
      <c r="A83" s="394">
        <v>6</v>
      </c>
      <c r="B83" s="396" t="s">
        <v>19</v>
      </c>
      <c r="C83" s="314" t="s">
        <v>467</v>
      </c>
      <c r="D83" s="363">
        <v>15.2</v>
      </c>
      <c r="E83" s="367" t="s">
        <v>78</v>
      </c>
      <c r="F83" s="360">
        <v>235000</v>
      </c>
      <c r="G83" s="309">
        <v>188000</v>
      </c>
      <c r="H83" s="310">
        <v>4700</v>
      </c>
      <c r="I83" s="382">
        <f>ROUND(G83*13%*31/365,0)</f>
        <v>2076</v>
      </c>
      <c r="J83" s="311">
        <f t="shared" ref="J83:J88" si="27">SUM(H83:I83)</f>
        <v>6776</v>
      </c>
      <c r="K83" s="334">
        <f>G83-H83</f>
        <v>183300</v>
      </c>
    </row>
    <row r="84" spans="1:11" ht="21">
      <c r="A84" s="394">
        <v>7</v>
      </c>
      <c r="B84" s="396" t="s">
        <v>398</v>
      </c>
      <c r="C84" s="314" t="s">
        <v>470</v>
      </c>
      <c r="D84" s="313">
        <v>138</v>
      </c>
      <c r="E84" s="313" t="s">
        <v>38</v>
      </c>
      <c r="F84" s="360">
        <v>200000</v>
      </c>
      <c r="G84" s="309">
        <v>104000</v>
      </c>
      <c r="H84" s="310">
        <v>4000</v>
      </c>
      <c r="I84" s="382">
        <f>ROUND(G84*13%*31/365,0)</f>
        <v>1148</v>
      </c>
      <c r="J84" s="311">
        <f t="shared" si="27"/>
        <v>5148</v>
      </c>
      <c r="K84" s="334">
        <f>G84-H84</f>
        <v>100000</v>
      </c>
    </row>
    <row r="85" spans="1:11" ht="21">
      <c r="A85" s="394">
        <v>8</v>
      </c>
      <c r="B85" s="396" t="s">
        <v>381</v>
      </c>
      <c r="C85" s="314" t="s">
        <v>469</v>
      </c>
      <c r="D85" s="313">
        <v>108</v>
      </c>
      <c r="E85" s="313" t="s">
        <v>38</v>
      </c>
      <c r="F85" s="360">
        <v>150000</v>
      </c>
      <c r="G85" s="309">
        <v>72000</v>
      </c>
      <c r="H85" s="310">
        <v>3000</v>
      </c>
      <c r="I85" s="382">
        <f>ROUND(G85*13%*31/365,0)</f>
        <v>795</v>
      </c>
      <c r="J85" s="311">
        <f t="shared" si="27"/>
        <v>3795</v>
      </c>
      <c r="K85" s="334">
        <f>G85-H85</f>
        <v>69000</v>
      </c>
    </row>
    <row r="86" spans="1:11" ht="21">
      <c r="A86" s="394">
        <v>9</v>
      </c>
      <c r="B86" s="396" t="s">
        <v>381</v>
      </c>
      <c r="C86" s="314" t="s">
        <v>383</v>
      </c>
      <c r="D86" s="313">
        <v>110</v>
      </c>
      <c r="E86" s="313" t="s">
        <v>38</v>
      </c>
      <c r="F86" s="360">
        <v>160000</v>
      </c>
      <c r="G86" s="309">
        <v>76800</v>
      </c>
      <c r="H86" s="310">
        <v>3200</v>
      </c>
      <c r="I86" s="382">
        <f>ROUND(G86*13%*31/365,0)</f>
        <v>848</v>
      </c>
      <c r="J86" s="311">
        <f t="shared" si="27"/>
        <v>4048</v>
      </c>
      <c r="K86" s="334">
        <f>G86-H86</f>
        <v>73600</v>
      </c>
    </row>
    <row r="87" spans="1:11" ht="21">
      <c r="B87" s="396" t="s">
        <v>71</v>
      </c>
      <c r="C87" s="314" t="s">
        <v>235</v>
      </c>
      <c r="D87" s="313">
        <v>146</v>
      </c>
      <c r="E87" s="313" t="s">
        <v>38</v>
      </c>
      <c r="F87" s="360">
        <v>175000</v>
      </c>
      <c r="G87" s="309">
        <v>94500</v>
      </c>
      <c r="H87" s="310">
        <v>3500</v>
      </c>
      <c r="I87" s="382">
        <f>ROUND(G87*13%*31/365,0)</f>
        <v>1043</v>
      </c>
      <c r="J87" s="311">
        <f t="shared" si="27"/>
        <v>4543</v>
      </c>
      <c r="K87" s="334">
        <f>G87-H87</f>
        <v>91000</v>
      </c>
    </row>
    <row r="88" spans="1:11" ht="21">
      <c r="A88" s="396"/>
      <c r="B88" s="400" t="s">
        <v>4</v>
      </c>
      <c r="C88" s="329"/>
      <c r="D88" s="329"/>
      <c r="E88" s="329"/>
      <c r="F88" s="357">
        <f>SUM(F78:F87)</f>
        <v>1920000</v>
      </c>
      <c r="G88" s="357">
        <f>SUM(G78:G87)</f>
        <v>1013925</v>
      </c>
      <c r="H88" s="357">
        <f>SUM(H78:H87)</f>
        <v>38911</v>
      </c>
      <c r="I88" s="357">
        <f>SUM(I78:I87)</f>
        <v>11195</v>
      </c>
      <c r="J88" s="357">
        <f t="shared" si="27"/>
        <v>50106</v>
      </c>
      <c r="K88" s="357">
        <f>SUM(K78:K87)</f>
        <v>975014</v>
      </c>
    </row>
    <row r="89" spans="1:11" ht="21">
      <c r="A89" s="407"/>
      <c r="B89" s="398"/>
      <c r="C89" s="354"/>
      <c r="D89" s="354"/>
      <c r="E89" s="354"/>
      <c r="F89" s="355"/>
      <c r="G89" s="355"/>
      <c r="H89" s="355"/>
      <c r="I89" s="355"/>
      <c r="J89" s="355"/>
      <c r="K89" s="355"/>
    </row>
    <row r="90" spans="1:11" ht="71.25" customHeight="1">
      <c r="A90" s="325" t="s">
        <v>446</v>
      </c>
      <c r="B90" s="325" t="s">
        <v>1</v>
      </c>
      <c r="C90" s="325" t="s">
        <v>21</v>
      </c>
      <c r="D90" s="325" t="s">
        <v>22</v>
      </c>
      <c r="E90" s="325" t="s">
        <v>23</v>
      </c>
      <c r="F90" s="326" t="s">
        <v>24</v>
      </c>
      <c r="G90" s="327" t="s">
        <v>25</v>
      </c>
      <c r="H90" s="327" t="s">
        <v>26</v>
      </c>
      <c r="I90" s="327" t="s">
        <v>27</v>
      </c>
      <c r="J90" s="328" t="s">
        <v>57</v>
      </c>
      <c r="K90" s="327" t="s">
        <v>242</v>
      </c>
    </row>
    <row r="91" spans="1:11" ht="21">
      <c r="A91" s="396"/>
      <c r="B91" s="400" t="s">
        <v>79</v>
      </c>
      <c r="C91" s="329"/>
      <c r="D91" s="361"/>
      <c r="E91" s="329"/>
      <c r="F91" s="362"/>
      <c r="G91" s="318"/>
      <c r="H91" s="357"/>
      <c r="I91" s="311"/>
      <c r="J91" s="357"/>
      <c r="K91" s="333"/>
    </row>
    <row r="92" spans="1:11" ht="24.95" customHeight="1">
      <c r="A92" s="396">
        <v>1</v>
      </c>
      <c r="B92" s="396" t="s">
        <v>79</v>
      </c>
      <c r="C92" s="314" t="s">
        <v>342</v>
      </c>
      <c r="D92" s="363">
        <v>67</v>
      </c>
      <c r="E92" s="314" t="s">
        <v>78</v>
      </c>
      <c r="F92" s="360">
        <v>180000</v>
      </c>
      <c r="G92" s="308">
        <v>15000</v>
      </c>
      <c r="H92" s="310">
        <v>5000</v>
      </c>
      <c r="I92" s="382">
        <f t="shared" ref="I92:I97" si="28">ROUND(G92*13%*31/365,0)</f>
        <v>166</v>
      </c>
      <c r="J92" s="311">
        <f t="shared" ref="J92:J97" si="29">SUM(H92:I92)</f>
        <v>5166</v>
      </c>
      <c r="K92" s="334">
        <f t="shared" ref="K92:K97" si="30">G92-H92</f>
        <v>10000</v>
      </c>
    </row>
    <row r="93" spans="1:11" ht="24.95" customHeight="1">
      <c r="A93" s="396">
        <v>2</v>
      </c>
      <c r="B93" s="396" t="s">
        <v>79</v>
      </c>
      <c r="C93" s="314" t="s">
        <v>453</v>
      </c>
      <c r="D93" s="363">
        <v>3.1</v>
      </c>
      <c r="E93" s="314" t="s">
        <v>78</v>
      </c>
      <c r="F93" s="360">
        <v>220000</v>
      </c>
      <c r="G93" s="308">
        <v>54000</v>
      </c>
      <c r="H93" s="310">
        <v>4400</v>
      </c>
      <c r="I93" s="382">
        <f t="shared" si="28"/>
        <v>596</v>
      </c>
      <c r="J93" s="311">
        <f t="shared" si="29"/>
        <v>4996</v>
      </c>
      <c r="K93" s="334">
        <f t="shared" si="30"/>
        <v>49600</v>
      </c>
    </row>
    <row r="94" spans="1:11" ht="24.95" customHeight="1">
      <c r="A94" s="396">
        <v>3</v>
      </c>
      <c r="B94" s="396" t="s">
        <v>79</v>
      </c>
      <c r="C94" s="314" t="s">
        <v>465</v>
      </c>
      <c r="D94" s="363">
        <v>13.2</v>
      </c>
      <c r="E94" s="314" t="s">
        <v>78</v>
      </c>
      <c r="F94" s="360">
        <v>215000</v>
      </c>
      <c r="G94" s="308">
        <v>172000</v>
      </c>
      <c r="H94" s="310">
        <v>4300</v>
      </c>
      <c r="I94" s="382">
        <f t="shared" si="28"/>
        <v>1899</v>
      </c>
      <c r="J94" s="311">
        <f t="shared" si="29"/>
        <v>6199</v>
      </c>
      <c r="K94" s="334">
        <f t="shared" si="30"/>
        <v>167700</v>
      </c>
    </row>
    <row r="95" spans="1:11" ht="24.95" customHeight="1">
      <c r="A95" s="396">
        <v>4</v>
      </c>
      <c r="B95" s="396" t="s">
        <v>224</v>
      </c>
      <c r="C95" s="314" t="s">
        <v>501</v>
      </c>
      <c r="D95" s="363">
        <v>33.1</v>
      </c>
      <c r="E95" s="314" t="s">
        <v>78</v>
      </c>
      <c r="F95" s="360">
        <v>185000</v>
      </c>
      <c r="G95" s="309">
        <v>155400</v>
      </c>
      <c r="H95" s="310">
        <v>3700</v>
      </c>
      <c r="I95" s="382">
        <f t="shared" si="28"/>
        <v>1716</v>
      </c>
      <c r="J95" s="311">
        <f t="shared" si="29"/>
        <v>5416</v>
      </c>
      <c r="K95" s="334">
        <f t="shared" si="30"/>
        <v>151700</v>
      </c>
    </row>
    <row r="96" spans="1:11" ht="24.95" customHeight="1">
      <c r="A96" s="396">
        <v>5</v>
      </c>
      <c r="B96" s="396" t="s">
        <v>224</v>
      </c>
      <c r="C96" s="314" t="s">
        <v>515</v>
      </c>
      <c r="D96" s="363">
        <v>55.1</v>
      </c>
      <c r="E96" s="314" t="s">
        <v>78</v>
      </c>
      <c r="F96" s="360">
        <v>200000</v>
      </c>
      <c r="G96" s="309">
        <v>176000</v>
      </c>
      <c r="H96" s="310">
        <v>4000</v>
      </c>
      <c r="I96" s="382">
        <f t="shared" si="28"/>
        <v>1943</v>
      </c>
      <c r="J96" s="311">
        <f t="shared" si="29"/>
        <v>5943</v>
      </c>
      <c r="K96" s="334">
        <f t="shared" si="30"/>
        <v>172000</v>
      </c>
    </row>
    <row r="97" spans="1:11" ht="23.25" customHeight="1">
      <c r="A97" s="396">
        <v>6</v>
      </c>
      <c r="B97" s="396" t="s">
        <v>437</v>
      </c>
      <c r="C97" s="314" t="s">
        <v>438</v>
      </c>
      <c r="D97" s="363">
        <v>168</v>
      </c>
      <c r="E97" s="314" t="s">
        <v>78</v>
      </c>
      <c r="F97" s="360">
        <v>175000</v>
      </c>
      <c r="G97" s="309">
        <v>105000</v>
      </c>
      <c r="H97" s="310">
        <v>3500</v>
      </c>
      <c r="I97" s="382">
        <f t="shared" si="28"/>
        <v>1159</v>
      </c>
      <c r="J97" s="311">
        <f t="shared" si="29"/>
        <v>4659</v>
      </c>
      <c r="K97" s="334">
        <f t="shared" si="30"/>
        <v>101500</v>
      </c>
    </row>
    <row r="98" spans="1:11" ht="24.75" hidden="1" customHeight="1">
      <c r="A98" s="396">
        <v>7</v>
      </c>
      <c r="B98" s="396"/>
      <c r="C98" s="314"/>
      <c r="D98" s="363"/>
      <c r="E98" s="314"/>
      <c r="F98" s="360"/>
      <c r="G98" s="309"/>
      <c r="H98" s="310"/>
      <c r="I98" s="311"/>
      <c r="J98" s="311"/>
      <c r="K98" s="334"/>
    </row>
    <row r="99" spans="1:11" ht="0.75" customHeight="1">
      <c r="A99" s="396">
        <v>8</v>
      </c>
      <c r="B99" s="396"/>
      <c r="C99" s="314"/>
      <c r="D99" s="363"/>
      <c r="E99" s="314"/>
      <c r="F99" s="360"/>
      <c r="G99" s="309"/>
      <c r="H99" s="310"/>
      <c r="I99" s="311"/>
      <c r="J99" s="311"/>
      <c r="K99" s="334"/>
    </row>
    <row r="100" spans="1:11" ht="24.95" customHeight="1">
      <c r="A100" s="396">
        <v>7</v>
      </c>
      <c r="B100" s="396" t="s">
        <v>211</v>
      </c>
      <c r="C100" s="314" t="s">
        <v>225</v>
      </c>
      <c r="D100" s="363">
        <v>198</v>
      </c>
      <c r="E100" s="314" t="s">
        <v>78</v>
      </c>
      <c r="F100" s="360">
        <v>220000</v>
      </c>
      <c r="G100" s="309">
        <v>154000</v>
      </c>
      <c r="H100" s="310">
        <v>4400</v>
      </c>
      <c r="I100" s="382">
        <f t="shared" ref="I100:I107" si="31">ROUND(G100*13%*31/365,0)</f>
        <v>1700</v>
      </c>
      <c r="J100" s="311">
        <f t="shared" ref="J100:J107" si="32">SUM(H100:I100)</f>
        <v>6100</v>
      </c>
      <c r="K100" s="334">
        <f t="shared" ref="K100:K107" si="33">G100-H100</f>
        <v>149600</v>
      </c>
    </row>
    <row r="101" spans="1:11" ht="24.95" customHeight="1">
      <c r="A101" s="396">
        <v>8</v>
      </c>
      <c r="B101" s="396" t="s">
        <v>103</v>
      </c>
      <c r="C101" s="314" t="s">
        <v>442</v>
      </c>
      <c r="D101" s="363">
        <v>178</v>
      </c>
      <c r="E101" s="314" t="s">
        <v>78</v>
      </c>
      <c r="F101" s="360">
        <v>180000</v>
      </c>
      <c r="G101" s="309">
        <v>115200</v>
      </c>
      <c r="H101" s="310">
        <v>3600</v>
      </c>
      <c r="I101" s="382">
        <f t="shared" si="31"/>
        <v>1272</v>
      </c>
      <c r="J101" s="311">
        <f t="shared" si="32"/>
        <v>4872</v>
      </c>
      <c r="K101" s="334">
        <f t="shared" si="33"/>
        <v>111600</v>
      </c>
    </row>
    <row r="102" spans="1:11" ht="24.95" customHeight="1">
      <c r="A102" s="396">
        <v>9</v>
      </c>
      <c r="B102" s="396" t="s">
        <v>103</v>
      </c>
      <c r="C102" s="314" t="s">
        <v>460</v>
      </c>
      <c r="D102" s="359">
        <v>5.0999999999999996</v>
      </c>
      <c r="E102" s="314" t="s">
        <v>78</v>
      </c>
      <c r="F102" s="360">
        <v>200000</v>
      </c>
      <c r="G102" s="309">
        <v>144000</v>
      </c>
      <c r="H102" s="310">
        <v>4000</v>
      </c>
      <c r="I102" s="382">
        <f t="shared" si="31"/>
        <v>1590</v>
      </c>
      <c r="J102" s="311">
        <f t="shared" si="32"/>
        <v>5590</v>
      </c>
      <c r="K102" s="334">
        <f t="shared" si="33"/>
        <v>140000</v>
      </c>
    </row>
    <row r="103" spans="1:11" ht="24.95" customHeight="1">
      <c r="A103" s="396">
        <v>10</v>
      </c>
      <c r="B103" s="396" t="s">
        <v>103</v>
      </c>
      <c r="C103" s="314" t="s">
        <v>107</v>
      </c>
      <c r="D103" s="363">
        <v>192</v>
      </c>
      <c r="E103" s="314" t="s">
        <v>78</v>
      </c>
      <c r="F103" s="360">
        <v>200000</v>
      </c>
      <c r="G103" s="309">
        <v>132000</v>
      </c>
      <c r="H103" s="310">
        <v>4000</v>
      </c>
      <c r="I103" s="382">
        <f t="shared" si="31"/>
        <v>1457</v>
      </c>
      <c r="J103" s="311">
        <f t="shared" si="32"/>
        <v>5457</v>
      </c>
      <c r="K103" s="334">
        <f t="shared" si="33"/>
        <v>128000</v>
      </c>
    </row>
    <row r="104" spans="1:11" ht="24.95" customHeight="1">
      <c r="A104" s="396">
        <v>11</v>
      </c>
      <c r="B104" s="396" t="s">
        <v>493</v>
      </c>
      <c r="C104" s="314" t="s">
        <v>494</v>
      </c>
      <c r="D104" s="363">
        <v>17.100000000000001</v>
      </c>
      <c r="E104" s="314" t="s">
        <v>78</v>
      </c>
      <c r="F104" s="360">
        <v>185000</v>
      </c>
      <c r="G104" s="309">
        <v>151700</v>
      </c>
      <c r="H104" s="310">
        <v>3700</v>
      </c>
      <c r="I104" s="382">
        <f t="shared" si="31"/>
        <v>1675</v>
      </c>
      <c r="J104" s="311">
        <f t="shared" si="32"/>
        <v>5375</v>
      </c>
      <c r="K104" s="334">
        <f t="shared" si="33"/>
        <v>148000</v>
      </c>
    </row>
    <row r="105" spans="1:11" ht="24.95" customHeight="1">
      <c r="A105" s="396">
        <v>12</v>
      </c>
      <c r="B105" s="396" t="s">
        <v>493</v>
      </c>
      <c r="C105" s="314" t="s">
        <v>48</v>
      </c>
      <c r="D105" s="363">
        <v>19.100000000000001</v>
      </c>
      <c r="E105" s="314" t="s">
        <v>78</v>
      </c>
      <c r="F105" s="360">
        <v>165000</v>
      </c>
      <c r="G105" s="309">
        <v>135300</v>
      </c>
      <c r="H105" s="310">
        <v>3300</v>
      </c>
      <c r="I105" s="382">
        <f t="shared" si="31"/>
        <v>1494</v>
      </c>
      <c r="J105" s="311">
        <f t="shared" si="32"/>
        <v>4794</v>
      </c>
      <c r="K105" s="334">
        <f t="shared" si="33"/>
        <v>132000</v>
      </c>
    </row>
    <row r="106" spans="1:11" ht="24.95" customHeight="1">
      <c r="A106" s="396">
        <v>13</v>
      </c>
      <c r="B106" s="396" t="s">
        <v>493</v>
      </c>
      <c r="C106" s="314" t="s">
        <v>496</v>
      </c>
      <c r="D106" s="363">
        <v>23.1</v>
      </c>
      <c r="E106" s="314" t="s">
        <v>78</v>
      </c>
      <c r="F106" s="360">
        <v>160000</v>
      </c>
      <c r="G106" s="309">
        <v>131200</v>
      </c>
      <c r="H106" s="310">
        <v>3200</v>
      </c>
      <c r="I106" s="382">
        <f t="shared" si="31"/>
        <v>1449</v>
      </c>
      <c r="J106" s="311">
        <f t="shared" si="32"/>
        <v>4649</v>
      </c>
      <c r="K106" s="334">
        <f t="shared" si="33"/>
        <v>128000</v>
      </c>
    </row>
    <row r="107" spans="1:11" ht="24.95" customHeight="1">
      <c r="A107" s="396">
        <v>14</v>
      </c>
      <c r="B107" s="396" t="s">
        <v>516</v>
      </c>
      <c r="C107" s="314" t="s">
        <v>133</v>
      </c>
      <c r="D107" s="363">
        <v>57.1</v>
      </c>
      <c r="E107" s="314" t="s">
        <v>78</v>
      </c>
      <c r="F107" s="360">
        <v>200000</v>
      </c>
      <c r="G107" s="309">
        <v>176000</v>
      </c>
      <c r="H107" s="310">
        <v>4000</v>
      </c>
      <c r="I107" s="382">
        <f t="shared" si="31"/>
        <v>1943</v>
      </c>
      <c r="J107" s="311">
        <f t="shared" si="32"/>
        <v>5943</v>
      </c>
      <c r="K107" s="334">
        <f t="shared" si="33"/>
        <v>172000</v>
      </c>
    </row>
    <row r="108" spans="1:11" ht="24.95" customHeight="1">
      <c r="A108" s="499">
        <v>15</v>
      </c>
    </row>
    <row r="109" spans="1:11" ht="24.95" customHeight="1">
      <c r="A109" s="396"/>
      <c r="B109" s="400" t="s">
        <v>4</v>
      </c>
      <c r="C109" s="329"/>
      <c r="D109" s="361"/>
      <c r="E109" s="329"/>
      <c r="F109" s="357">
        <f>SUM(F92:F107)</f>
        <v>2685000</v>
      </c>
      <c r="G109" s="357">
        <f>SUM(G92:G107)</f>
        <v>1816800</v>
      </c>
      <c r="H109" s="357">
        <f>SUM(H92:H107)</f>
        <v>55100</v>
      </c>
      <c r="I109" s="357">
        <f>SUM(I92:I107)</f>
        <v>20059</v>
      </c>
      <c r="J109" s="357">
        <f>SUM(H109:I109)</f>
        <v>75159</v>
      </c>
      <c r="K109" s="357">
        <f>SUM(K92:K107)</f>
        <v>1761700</v>
      </c>
    </row>
    <row r="110" spans="1:11" ht="24.95" customHeight="1">
      <c r="A110" s="407"/>
      <c r="B110" s="398"/>
      <c r="C110" s="354"/>
      <c r="D110" s="364"/>
      <c r="E110" s="354"/>
      <c r="F110" s="355"/>
      <c r="G110" s="355"/>
      <c r="H110" s="355"/>
      <c r="I110" s="355"/>
      <c r="J110" s="355"/>
      <c r="K110" s="355"/>
    </row>
    <row r="111" spans="1:11" ht="60.75" hidden="1">
      <c r="A111" s="325" t="s">
        <v>446</v>
      </c>
      <c r="B111" s="325" t="s">
        <v>1</v>
      </c>
      <c r="C111" s="325" t="s">
        <v>21</v>
      </c>
      <c r="D111" s="325" t="s">
        <v>22</v>
      </c>
      <c r="E111" s="325" t="s">
        <v>23</v>
      </c>
      <c r="F111" s="326" t="s">
        <v>24</v>
      </c>
      <c r="G111" s="327" t="s">
        <v>25</v>
      </c>
      <c r="H111" s="327" t="s">
        <v>26</v>
      </c>
      <c r="I111" s="327" t="s">
        <v>27</v>
      </c>
      <c r="J111" s="328" t="s">
        <v>57</v>
      </c>
      <c r="K111" s="327" t="s">
        <v>242</v>
      </c>
    </row>
    <row r="112" spans="1:11" ht="21" hidden="1">
      <c r="A112" s="396"/>
      <c r="B112" s="400" t="s">
        <v>422</v>
      </c>
      <c r="C112" s="329"/>
      <c r="D112" s="329"/>
      <c r="E112" s="329"/>
      <c r="F112" s="342"/>
      <c r="G112" s="318"/>
      <c r="H112" s="357"/>
      <c r="I112" s="311"/>
      <c r="J112" s="357"/>
      <c r="K112" s="333"/>
    </row>
    <row r="113" spans="1:11" ht="21" hidden="1">
      <c r="A113" s="396">
        <v>1</v>
      </c>
      <c r="B113" s="396" t="s">
        <v>285</v>
      </c>
      <c r="C113" s="314"/>
      <c r="D113" s="363"/>
      <c r="E113" s="314"/>
      <c r="F113" s="360"/>
      <c r="G113" s="309"/>
      <c r="H113" s="310"/>
      <c r="I113" s="311"/>
      <c r="J113" s="311"/>
      <c r="K113" s="334"/>
    </row>
    <row r="114" spans="1:11" ht="21" hidden="1">
      <c r="A114" s="396"/>
      <c r="B114" s="400" t="s">
        <v>4</v>
      </c>
      <c r="C114" s="329"/>
      <c r="D114" s="361"/>
      <c r="E114" s="329"/>
      <c r="F114" s="362">
        <f>SUM(F113)</f>
        <v>0</v>
      </c>
      <c r="G114" s="362">
        <f t="shared" ref="G114:K114" si="34">SUM(G113)</f>
        <v>0</v>
      </c>
      <c r="H114" s="362">
        <f t="shared" si="34"/>
        <v>0</v>
      </c>
      <c r="I114" s="362">
        <f t="shared" si="34"/>
        <v>0</v>
      </c>
      <c r="J114" s="362">
        <f t="shared" si="34"/>
        <v>0</v>
      </c>
      <c r="K114" s="362">
        <f t="shared" si="34"/>
        <v>0</v>
      </c>
    </row>
    <row r="115" spans="1:11" ht="21">
      <c r="A115" s="407"/>
      <c r="B115" s="398"/>
      <c r="C115" s="354"/>
      <c r="D115" s="364"/>
      <c r="E115" s="354"/>
      <c r="F115" s="365"/>
      <c r="G115" s="365"/>
      <c r="H115" s="365"/>
      <c r="I115" s="365"/>
      <c r="J115" s="365"/>
      <c r="K115" s="365"/>
    </row>
    <row r="116" spans="1:11" ht="60.75">
      <c r="A116" s="325" t="s">
        <v>446</v>
      </c>
      <c r="B116" s="325" t="s">
        <v>1</v>
      </c>
      <c r="C116" s="325" t="s">
        <v>21</v>
      </c>
      <c r="D116" s="325" t="s">
        <v>22</v>
      </c>
      <c r="E116" s="325" t="s">
        <v>23</v>
      </c>
      <c r="F116" s="326" t="s">
        <v>24</v>
      </c>
      <c r="G116" s="327" t="s">
        <v>25</v>
      </c>
      <c r="H116" s="327" t="s">
        <v>26</v>
      </c>
      <c r="I116" s="327" t="s">
        <v>27</v>
      </c>
      <c r="J116" s="328" t="s">
        <v>57</v>
      </c>
      <c r="K116" s="327" t="s">
        <v>242</v>
      </c>
    </row>
    <row r="117" spans="1:11" ht="21">
      <c r="A117" s="396"/>
      <c r="B117" s="400" t="s">
        <v>109</v>
      </c>
      <c r="C117" s="329"/>
      <c r="D117" s="361"/>
      <c r="E117" s="329"/>
      <c r="F117" s="362"/>
      <c r="G117" s="318"/>
      <c r="H117" s="357"/>
      <c r="I117" s="311"/>
      <c r="J117" s="357"/>
      <c r="K117" s="333"/>
    </row>
    <row r="118" spans="1:11" ht="21">
      <c r="A118" s="396">
        <v>1</v>
      </c>
      <c r="B118" s="396" t="s">
        <v>169</v>
      </c>
      <c r="C118" s="314" t="s">
        <v>424</v>
      </c>
      <c r="D118" s="363">
        <v>150</v>
      </c>
      <c r="E118" s="314" t="s">
        <v>78</v>
      </c>
      <c r="F118" s="360">
        <v>150000</v>
      </c>
      <c r="G118" s="309">
        <v>84000</v>
      </c>
      <c r="H118" s="310">
        <v>3000</v>
      </c>
      <c r="I118" s="382">
        <f t="shared" ref="I118" si="35">ROUND(G118*13%*31/365,0)</f>
        <v>927</v>
      </c>
      <c r="J118" s="311">
        <f t="shared" ref="J118:J128" si="36">SUM(H118:I118)</f>
        <v>3927</v>
      </c>
      <c r="K118" s="334">
        <f t="shared" ref="K118:K127" si="37">G118-H118</f>
        <v>81000</v>
      </c>
    </row>
    <row r="119" spans="1:11" ht="2.25" customHeight="1">
      <c r="A119" s="396"/>
      <c r="B119" s="396"/>
      <c r="C119" s="314"/>
      <c r="D119" s="363"/>
      <c r="E119" s="314"/>
      <c r="F119" s="360"/>
      <c r="G119" s="309"/>
      <c r="H119" s="310"/>
      <c r="I119" s="311"/>
      <c r="J119" s="311"/>
      <c r="K119" s="334"/>
    </row>
    <row r="120" spans="1:11" ht="21">
      <c r="A120" s="396">
        <v>2</v>
      </c>
      <c r="B120" s="396" t="s">
        <v>169</v>
      </c>
      <c r="C120" s="314" t="s">
        <v>475</v>
      </c>
      <c r="D120" s="363">
        <v>180</v>
      </c>
      <c r="E120" s="314" t="s">
        <v>78</v>
      </c>
      <c r="F120" s="360">
        <v>100000</v>
      </c>
      <c r="G120" s="309">
        <v>24994</v>
      </c>
      <c r="H120" s="310">
        <v>4167</v>
      </c>
      <c r="I120" s="382">
        <f t="shared" ref="I120:I127" si="38">ROUND(G120*13%*31/365,0)</f>
        <v>276</v>
      </c>
      <c r="J120" s="311">
        <f t="shared" si="36"/>
        <v>4443</v>
      </c>
      <c r="K120" s="334">
        <f t="shared" si="37"/>
        <v>20827</v>
      </c>
    </row>
    <row r="121" spans="1:11" ht="21">
      <c r="A121" s="396">
        <v>3</v>
      </c>
      <c r="B121" s="396" t="s">
        <v>109</v>
      </c>
      <c r="C121" s="314" t="s">
        <v>476</v>
      </c>
      <c r="D121" s="363">
        <v>144</v>
      </c>
      <c r="E121" s="314" t="s">
        <v>78</v>
      </c>
      <c r="F121" s="360">
        <v>180000</v>
      </c>
      <c r="G121" s="309">
        <v>88000</v>
      </c>
      <c r="H121" s="310">
        <v>4000</v>
      </c>
      <c r="I121" s="382">
        <f t="shared" si="38"/>
        <v>972</v>
      </c>
      <c r="J121" s="311">
        <f t="shared" si="36"/>
        <v>4972</v>
      </c>
      <c r="K121" s="334">
        <f t="shared" si="37"/>
        <v>84000</v>
      </c>
    </row>
    <row r="122" spans="1:11" ht="21">
      <c r="A122" s="396">
        <v>4</v>
      </c>
      <c r="B122" s="396" t="s">
        <v>273</v>
      </c>
      <c r="C122" s="314" t="s">
        <v>495</v>
      </c>
      <c r="D122" s="363">
        <v>21.1</v>
      </c>
      <c r="E122" s="314" t="s">
        <v>78</v>
      </c>
      <c r="F122" s="360">
        <v>150000</v>
      </c>
      <c r="G122" s="309">
        <v>123000</v>
      </c>
      <c r="H122" s="310">
        <v>3000</v>
      </c>
      <c r="I122" s="382">
        <f t="shared" si="38"/>
        <v>1358</v>
      </c>
      <c r="J122" s="311">
        <f t="shared" si="36"/>
        <v>4358</v>
      </c>
      <c r="K122" s="334">
        <f t="shared" si="37"/>
        <v>120000</v>
      </c>
    </row>
    <row r="123" spans="1:11" ht="21">
      <c r="A123" s="396">
        <v>5</v>
      </c>
      <c r="B123" s="396" t="s">
        <v>273</v>
      </c>
      <c r="C123" s="314" t="s">
        <v>506</v>
      </c>
      <c r="D123" s="363">
        <v>39.1</v>
      </c>
      <c r="E123" s="314" t="s">
        <v>78</v>
      </c>
      <c r="F123" s="360">
        <v>150000</v>
      </c>
      <c r="G123" s="309">
        <v>129000</v>
      </c>
      <c r="H123" s="310">
        <v>3000</v>
      </c>
      <c r="I123" s="382">
        <f t="shared" si="38"/>
        <v>1424</v>
      </c>
      <c r="J123" s="311">
        <f t="shared" si="36"/>
        <v>4424</v>
      </c>
      <c r="K123" s="334">
        <f t="shared" si="37"/>
        <v>126000</v>
      </c>
    </row>
    <row r="124" spans="1:11" ht="21">
      <c r="A124" s="396">
        <v>6</v>
      </c>
      <c r="B124" s="396" t="s">
        <v>233</v>
      </c>
      <c r="C124" s="314" t="s">
        <v>507</v>
      </c>
      <c r="D124" s="363">
        <v>41.1</v>
      </c>
      <c r="E124" s="314" t="s">
        <v>78</v>
      </c>
      <c r="F124" s="360">
        <v>100000</v>
      </c>
      <c r="G124" s="309">
        <v>86000</v>
      </c>
      <c r="H124" s="310">
        <v>2000</v>
      </c>
      <c r="I124" s="382">
        <f t="shared" si="38"/>
        <v>950</v>
      </c>
      <c r="J124" s="311">
        <f t="shared" si="36"/>
        <v>2950</v>
      </c>
      <c r="K124" s="334">
        <f t="shared" si="37"/>
        <v>84000</v>
      </c>
    </row>
    <row r="125" spans="1:11" ht="21">
      <c r="A125" s="396">
        <v>7</v>
      </c>
      <c r="B125" s="396" t="s">
        <v>233</v>
      </c>
      <c r="C125" s="314" t="s">
        <v>513</v>
      </c>
      <c r="D125" s="363">
        <v>49.1</v>
      </c>
      <c r="E125" s="314" t="s">
        <v>78</v>
      </c>
      <c r="F125" s="360">
        <v>195000</v>
      </c>
      <c r="G125" s="309">
        <v>171600</v>
      </c>
      <c r="H125" s="310">
        <v>3900</v>
      </c>
      <c r="I125" s="382">
        <f t="shared" si="38"/>
        <v>1895</v>
      </c>
      <c r="J125" s="311">
        <f t="shared" si="36"/>
        <v>5795</v>
      </c>
      <c r="K125" s="334">
        <f t="shared" si="37"/>
        <v>167700</v>
      </c>
    </row>
    <row r="126" spans="1:11" ht="21">
      <c r="A126" s="396">
        <v>8</v>
      </c>
      <c r="B126" s="396" t="s">
        <v>110</v>
      </c>
      <c r="C126" s="314" t="s">
        <v>114</v>
      </c>
      <c r="D126" s="363">
        <v>51.1</v>
      </c>
      <c r="E126" s="314" t="s">
        <v>78</v>
      </c>
      <c r="F126" s="360">
        <v>170000</v>
      </c>
      <c r="G126" s="309">
        <v>148298</v>
      </c>
      <c r="H126" s="310">
        <v>3617</v>
      </c>
      <c r="I126" s="382">
        <f t="shared" si="38"/>
        <v>1637</v>
      </c>
      <c r="J126" s="311">
        <f t="shared" si="36"/>
        <v>5254</v>
      </c>
      <c r="K126" s="334">
        <f t="shared" si="37"/>
        <v>144681</v>
      </c>
    </row>
    <row r="127" spans="1:11" ht="21">
      <c r="A127" s="396">
        <v>9</v>
      </c>
      <c r="B127" s="396" t="s">
        <v>110</v>
      </c>
      <c r="C127" s="314" t="s">
        <v>514</v>
      </c>
      <c r="D127" s="363">
        <v>53.1</v>
      </c>
      <c r="E127" s="314" t="s">
        <v>78</v>
      </c>
      <c r="F127" s="360">
        <v>200000</v>
      </c>
      <c r="G127" s="309">
        <v>176000</v>
      </c>
      <c r="H127" s="310">
        <v>4000</v>
      </c>
      <c r="I127" s="382">
        <f t="shared" si="38"/>
        <v>1943</v>
      </c>
      <c r="J127" s="311">
        <f t="shared" si="36"/>
        <v>5943</v>
      </c>
      <c r="K127" s="334">
        <f t="shared" si="37"/>
        <v>172000</v>
      </c>
    </row>
    <row r="128" spans="1:11" ht="21">
      <c r="A128" s="396"/>
      <c r="B128" s="400" t="s">
        <v>4</v>
      </c>
      <c r="C128" s="329"/>
      <c r="D128" s="329"/>
      <c r="E128" s="329"/>
      <c r="F128" s="357">
        <f t="shared" ref="F128:K128" si="39">SUM(F118:F127)</f>
        <v>1395000</v>
      </c>
      <c r="G128" s="357">
        <f t="shared" si="39"/>
        <v>1030892</v>
      </c>
      <c r="H128" s="357">
        <f>SUM(H118:H127)</f>
        <v>30684</v>
      </c>
      <c r="I128" s="357">
        <f>SUM(I118:I127)</f>
        <v>11382</v>
      </c>
      <c r="J128" s="357">
        <f t="shared" si="36"/>
        <v>42066</v>
      </c>
      <c r="K128" s="357">
        <f t="shared" si="39"/>
        <v>1000208</v>
      </c>
    </row>
    <row r="129" spans="1:11" ht="21">
      <c r="A129" s="407"/>
      <c r="B129" s="398"/>
      <c r="C129" s="354"/>
      <c r="D129" s="354"/>
      <c r="E129" s="354"/>
      <c r="F129" s="355"/>
      <c r="G129" s="355"/>
      <c r="H129" s="355"/>
      <c r="I129" s="355"/>
      <c r="J129" s="355"/>
      <c r="K129" s="355"/>
    </row>
    <row r="130" spans="1:11" ht="21">
      <c r="A130" s="407"/>
      <c r="B130" s="398"/>
      <c r="C130" s="354"/>
      <c r="D130" s="354"/>
      <c r="E130" s="354"/>
      <c r="F130" s="355"/>
      <c r="G130" s="355"/>
      <c r="H130" s="358"/>
      <c r="I130" s="355"/>
      <c r="J130" s="355"/>
      <c r="K130" s="355"/>
    </row>
    <row r="131" spans="1:11" ht="60.75">
      <c r="A131" s="325" t="s">
        <v>446</v>
      </c>
      <c r="B131" s="325" t="s">
        <v>1</v>
      </c>
      <c r="C131" s="325" t="s">
        <v>21</v>
      </c>
      <c r="D131" s="325" t="s">
        <v>22</v>
      </c>
      <c r="E131" s="325" t="s">
        <v>23</v>
      </c>
      <c r="F131" s="326" t="s">
        <v>24</v>
      </c>
      <c r="G131" s="327" t="s">
        <v>25</v>
      </c>
      <c r="H131" s="327" t="s">
        <v>26</v>
      </c>
      <c r="I131" s="327" t="s">
        <v>27</v>
      </c>
      <c r="J131" s="328" t="s">
        <v>57</v>
      </c>
      <c r="K131" s="327" t="s">
        <v>242</v>
      </c>
    </row>
    <row r="132" spans="1:11" ht="21">
      <c r="A132" s="396"/>
      <c r="B132" s="400" t="s">
        <v>125</v>
      </c>
      <c r="C132" s="329"/>
      <c r="D132" s="329"/>
      <c r="E132" s="329"/>
      <c r="F132" s="342"/>
      <c r="G132" s="318"/>
      <c r="H132" s="358"/>
      <c r="I132" s="311"/>
      <c r="J132" s="357"/>
      <c r="K132" s="333"/>
    </row>
    <row r="133" spans="1:11" ht="21">
      <c r="A133" s="396">
        <v>1</v>
      </c>
      <c r="B133" s="396" t="s">
        <v>137</v>
      </c>
      <c r="C133" s="314" t="s">
        <v>419</v>
      </c>
      <c r="D133" s="313">
        <v>140</v>
      </c>
      <c r="E133" s="314" t="s">
        <v>78</v>
      </c>
      <c r="F133" s="308">
        <v>200000</v>
      </c>
      <c r="G133" s="308">
        <v>104000</v>
      </c>
      <c r="H133" s="310">
        <v>4000</v>
      </c>
      <c r="I133" s="382">
        <f t="shared" ref="I133:I137" si="40">ROUND(G133*13%*31/365,0)</f>
        <v>1148</v>
      </c>
      <c r="J133" s="310">
        <f t="shared" ref="J133:J137" si="41">SUM(H133:I133)</f>
        <v>5148</v>
      </c>
      <c r="K133" s="334">
        <f>G133-H133</f>
        <v>100000</v>
      </c>
    </row>
    <row r="134" spans="1:11" ht="21">
      <c r="A134" s="396">
        <v>2</v>
      </c>
      <c r="B134" s="396" t="s">
        <v>137</v>
      </c>
      <c r="C134" s="314" t="s">
        <v>207</v>
      </c>
      <c r="D134" s="359">
        <v>35.1</v>
      </c>
      <c r="E134" s="314" t="s">
        <v>78</v>
      </c>
      <c r="F134" s="308">
        <v>100000</v>
      </c>
      <c r="G134" s="308">
        <v>84000</v>
      </c>
      <c r="H134" s="310">
        <v>2000</v>
      </c>
      <c r="I134" s="382">
        <f t="shared" si="40"/>
        <v>927</v>
      </c>
      <c r="J134" s="310">
        <f t="shared" si="41"/>
        <v>2927</v>
      </c>
      <c r="K134" s="334">
        <f t="shared" ref="K134:K137" si="42">G134-H134</f>
        <v>82000</v>
      </c>
    </row>
    <row r="135" spans="1:11" ht="21">
      <c r="A135" s="396">
        <v>3</v>
      </c>
      <c r="B135" s="396" t="s">
        <v>126</v>
      </c>
      <c r="C135" s="314" t="s">
        <v>447</v>
      </c>
      <c r="D135" s="363">
        <v>188</v>
      </c>
      <c r="E135" s="314" t="s">
        <v>78</v>
      </c>
      <c r="F135" s="360">
        <v>175000</v>
      </c>
      <c r="G135" s="308">
        <v>115500</v>
      </c>
      <c r="H135" s="310">
        <v>3500</v>
      </c>
      <c r="I135" s="382">
        <f t="shared" si="40"/>
        <v>1275</v>
      </c>
      <c r="J135" s="310">
        <f t="shared" si="41"/>
        <v>4775</v>
      </c>
      <c r="K135" s="334">
        <f t="shared" si="42"/>
        <v>112000</v>
      </c>
    </row>
    <row r="136" spans="1:11" ht="21">
      <c r="A136" s="396">
        <v>4</v>
      </c>
      <c r="B136" s="396" t="s">
        <v>126</v>
      </c>
      <c r="C136" s="314" t="s">
        <v>448</v>
      </c>
      <c r="D136" s="363">
        <v>190</v>
      </c>
      <c r="E136" s="314" t="s">
        <v>78</v>
      </c>
      <c r="F136" s="360">
        <v>230000</v>
      </c>
      <c r="G136" s="308">
        <v>151800</v>
      </c>
      <c r="H136" s="310">
        <v>4600</v>
      </c>
      <c r="I136" s="382">
        <f t="shared" si="40"/>
        <v>1676</v>
      </c>
      <c r="J136" s="310">
        <f t="shared" si="41"/>
        <v>6276</v>
      </c>
      <c r="K136" s="334">
        <f t="shared" si="42"/>
        <v>147200</v>
      </c>
    </row>
    <row r="137" spans="1:11" ht="21">
      <c r="A137" s="396">
        <v>5</v>
      </c>
      <c r="B137" s="396" t="s">
        <v>505</v>
      </c>
      <c r="C137" s="314" t="s">
        <v>245</v>
      </c>
      <c r="D137" s="363">
        <v>37.1</v>
      </c>
      <c r="E137" s="314" t="s">
        <v>78</v>
      </c>
      <c r="F137" s="360">
        <v>200000</v>
      </c>
      <c r="G137" s="308">
        <v>172000</v>
      </c>
      <c r="H137" s="310">
        <v>4000</v>
      </c>
      <c r="I137" s="382">
        <f t="shared" si="40"/>
        <v>1899</v>
      </c>
      <c r="J137" s="310">
        <f t="shared" si="41"/>
        <v>5899</v>
      </c>
      <c r="K137" s="334">
        <f t="shared" si="42"/>
        <v>168000</v>
      </c>
    </row>
    <row r="138" spans="1:11" ht="21">
      <c r="A138" s="396"/>
      <c r="B138" s="400" t="s">
        <v>4</v>
      </c>
      <c r="C138" s="329"/>
      <c r="D138" s="329"/>
      <c r="E138" s="329"/>
      <c r="F138" s="319">
        <f>SUM(F133:F137)</f>
        <v>905000</v>
      </c>
      <c r="G138" s="319">
        <f t="shared" ref="G138:K138" si="43">SUM(G133:G137)</f>
        <v>627300</v>
      </c>
      <c r="H138" s="319">
        <f>SUM(H133:H137)</f>
        <v>18100</v>
      </c>
      <c r="I138" s="319">
        <f>SUM(I133:I137)</f>
        <v>6925</v>
      </c>
      <c r="J138" s="319">
        <f>SUM(H138:I138)</f>
        <v>25025</v>
      </c>
      <c r="K138" s="319">
        <f t="shared" si="43"/>
        <v>609200</v>
      </c>
    </row>
    <row r="139" spans="1:11" ht="21">
      <c r="A139" s="407"/>
      <c r="B139" s="398"/>
      <c r="C139" s="354"/>
      <c r="D139" s="354"/>
      <c r="E139" s="354"/>
      <c r="F139" s="366"/>
      <c r="G139" s="366"/>
      <c r="H139" s="366"/>
      <c r="I139" s="366"/>
      <c r="J139" s="366"/>
      <c r="K139" s="366"/>
    </row>
    <row r="140" spans="1:11" ht="21">
      <c r="A140" s="407"/>
      <c r="B140" s="398"/>
      <c r="C140" s="354"/>
      <c r="D140" s="354"/>
      <c r="E140" s="354"/>
      <c r="F140" s="366"/>
      <c r="G140" s="366"/>
      <c r="H140" s="358"/>
      <c r="I140" s="366"/>
      <c r="J140" s="366"/>
      <c r="K140" s="366"/>
    </row>
    <row r="141" spans="1:11" ht="60.75">
      <c r="A141" s="325" t="s">
        <v>446</v>
      </c>
      <c r="B141" s="325" t="s">
        <v>1</v>
      </c>
      <c r="C141" s="325" t="s">
        <v>21</v>
      </c>
      <c r="D141" s="325" t="s">
        <v>22</v>
      </c>
      <c r="E141" s="325" t="s">
        <v>23</v>
      </c>
      <c r="F141" s="326" t="s">
        <v>24</v>
      </c>
      <c r="G141" s="327" t="s">
        <v>25</v>
      </c>
      <c r="H141" s="327" t="s">
        <v>26</v>
      </c>
      <c r="I141" s="327" t="s">
        <v>27</v>
      </c>
      <c r="J141" s="328" t="s">
        <v>57</v>
      </c>
      <c r="K141" s="327" t="s">
        <v>242</v>
      </c>
    </row>
    <row r="142" spans="1:11" ht="21">
      <c r="A142" s="396"/>
      <c r="B142" s="400" t="s">
        <v>148</v>
      </c>
      <c r="C142" s="329"/>
      <c r="D142" s="361"/>
      <c r="E142" s="329"/>
      <c r="F142" s="362"/>
      <c r="G142" s="318"/>
      <c r="H142" s="310"/>
      <c r="I142" s="311"/>
      <c r="J142" s="357"/>
      <c r="K142" s="333"/>
    </row>
    <row r="143" spans="1:11" ht="21">
      <c r="A143" s="396">
        <v>1</v>
      </c>
      <c r="B143" s="396" t="s">
        <v>148</v>
      </c>
      <c r="C143" s="314" t="s">
        <v>391</v>
      </c>
      <c r="D143" s="363">
        <v>126</v>
      </c>
      <c r="E143" s="314" t="s">
        <v>78</v>
      </c>
      <c r="F143" s="360">
        <v>80000</v>
      </c>
      <c r="G143" s="309">
        <v>40000</v>
      </c>
      <c r="H143" s="310">
        <v>1600</v>
      </c>
      <c r="I143" s="382">
        <f t="shared" ref="I143:I147" si="44">ROUND(G143*13%*31/365,0)</f>
        <v>442</v>
      </c>
      <c r="J143" s="311">
        <f t="shared" ref="J143:J148" si="45">SUM(H143:I143)</f>
        <v>2042</v>
      </c>
      <c r="K143" s="334">
        <f t="shared" ref="K143:K147" si="46">G143-H143</f>
        <v>38400</v>
      </c>
    </row>
    <row r="144" spans="1:11" ht="21">
      <c r="A144" s="396">
        <v>2</v>
      </c>
      <c r="B144" s="396" t="s">
        <v>148</v>
      </c>
      <c r="C144" s="314" t="s">
        <v>478</v>
      </c>
      <c r="D144" s="363">
        <v>134</v>
      </c>
      <c r="E144" s="314" t="s">
        <v>78</v>
      </c>
      <c r="F144" s="360">
        <v>250000</v>
      </c>
      <c r="G144" s="309">
        <v>107152</v>
      </c>
      <c r="H144" s="310">
        <v>5952</v>
      </c>
      <c r="I144" s="382">
        <f t="shared" si="44"/>
        <v>1183</v>
      </c>
      <c r="J144" s="311">
        <f t="shared" si="45"/>
        <v>7135</v>
      </c>
      <c r="K144" s="334">
        <f t="shared" si="46"/>
        <v>101200</v>
      </c>
    </row>
    <row r="145" spans="1:11" ht="21">
      <c r="A145" s="396">
        <v>3</v>
      </c>
      <c r="B145" s="396" t="s">
        <v>148</v>
      </c>
      <c r="C145" s="314" t="s">
        <v>477</v>
      </c>
      <c r="D145" s="363">
        <v>136</v>
      </c>
      <c r="E145" s="314" t="s">
        <v>78</v>
      </c>
      <c r="F145" s="360">
        <v>100000</v>
      </c>
      <c r="G145" s="309">
        <v>42856</v>
      </c>
      <c r="H145" s="310">
        <v>2381</v>
      </c>
      <c r="I145" s="382">
        <f t="shared" si="44"/>
        <v>473</v>
      </c>
      <c r="J145" s="311">
        <f t="shared" si="45"/>
        <v>2854</v>
      </c>
      <c r="K145" s="334">
        <f t="shared" si="46"/>
        <v>40475</v>
      </c>
    </row>
    <row r="146" spans="1:11" ht="21">
      <c r="A146" s="396">
        <v>4</v>
      </c>
      <c r="B146" s="396" t="s">
        <v>215</v>
      </c>
      <c r="C146" s="314" t="s">
        <v>508</v>
      </c>
      <c r="D146" s="363">
        <v>43.1</v>
      </c>
      <c r="E146" s="314" t="s">
        <v>78</v>
      </c>
      <c r="F146" s="360">
        <v>210000</v>
      </c>
      <c r="G146" s="309">
        <v>180600</v>
      </c>
      <c r="H146" s="310">
        <v>4200</v>
      </c>
      <c r="I146" s="382">
        <f t="shared" si="44"/>
        <v>1994</v>
      </c>
      <c r="J146" s="311">
        <f t="shared" si="45"/>
        <v>6194</v>
      </c>
      <c r="K146" s="334">
        <f t="shared" si="46"/>
        <v>176400</v>
      </c>
    </row>
    <row r="147" spans="1:11" ht="21">
      <c r="A147" s="396">
        <v>5</v>
      </c>
      <c r="B147" s="396" t="s">
        <v>509</v>
      </c>
      <c r="C147" s="314" t="s">
        <v>510</v>
      </c>
      <c r="D147" s="363">
        <v>45.1</v>
      </c>
      <c r="E147" s="314" t="s">
        <v>78</v>
      </c>
      <c r="F147" s="360">
        <v>275000</v>
      </c>
      <c r="G147" s="309">
        <v>236500</v>
      </c>
      <c r="H147" s="310">
        <v>5500</v>
      </c>
      <c r="I147" s="382">
        <f t="shared" si="44"/>
        <v>2611</v>
      </c>
      <c r="J147" s="311">
        <f t="shared" si="45"/>
        <v>8111</v>
      </c>
      <c r="K147" s="334">
        <f t="shared" si="46"/>
        <v>231000</v>
      </c>
    </row>
    <row r="148" spans="1:11" ht="21">
      <c r="A148" s="396"/>
      <c r="B148" s="400" t="s">
        <v>4</v>
      </c>
      <c r="C148" s="329"/>
      <c r="D148" s="361"/>
      <c r="E148" s="329"/>
      <c r="F148" s="357">
        <f>SUM(F143:F147)</f>
        <v>915000</v>
      </c>
      <c r="G148" s="357">
        <f>SUM(G143:G147)</f>
        <v>607108</v>
      </c>
      <c r="H148" s="357">
        <f>SUM(H143:H147)</f>
        <v>19633</v>
      </c>
      <c r="I148" s="357">
        <f>SUM(I143:I147)</f>
        <v>6703</v>
      </c>
      <c r="J148" s="357">
        <f t="shared" si="45"/>
        <v>26336</v>
      </c>
      <c r="K148" s="357">
        <f>SUM(K143:K147)</f>
        <v>587475</v>
      </c>
    </row>
    <row r="149" spans="1:11" ht="21">
      <c r="A149" s="407"/>
      <c r="B149" s="398"/>
      <c r="C149" s="354"/>
      <c r="D149" s="364"/>
      <c r="E149" s="354"/>
      <c r="F149" s="355"/>
      <c r="G149" s="355"/>
      <c r="H149" s="358"/>
      <c r="I149" s="355"/>
      <c r="J149" s="355"/>
      <c r="K149" s="355"/>
    </row>
    <row r="150" spans="1:11" ht="60.75">
      <c r="A150" s="325" t="s">
        <v>446</v>
      </c>
      <c r="B150" s="325" t="s">
        <v>1</v>
      </c>
      <c r="C150" s="325" t="s">
        <v>21</v>
      </c>
      <c r="D150" s="325" t="s">
        <v>22</v>
      </c>
      <c r="E150" s="325" t="s">
        <v>23</v>
      </c>
      <c r="F150" s="326" t="s">
        <v>24</v>
      </c>
      <c r="G150" s="327" t="s">
        <v>25</v>
      </c>
      <c r="H150" s="327" t="s">
        <v>26</v>
      </c>
      <c r="I150" s="327" t="s">
        <v>27</v>
      </c>
      <c r="J150" s="328" t="s">
        <v>57</v>
      </c>
      <c r="K150" s="327" t="s">
        <v>242</v>
      </c>
    </row>
    <row r="151" spans="1:11" ht="27.95" customHeight="1">
      <c r="A151" s="396"/>
      <c r="B151" s="400" t="s">
        <v>162</v>
      </c>
      <c r="C151" s="314"/>
      <c r="D151" s="367"/>
      <c r="E151" s="367"/>
      <c r="F151" s="360"/>
      <c r="G151" s="309"/>
      <c r="H151" s="358"/>
      <c r="I151" s="311"/>
      <c r="J151" s="311"/>
      <c r="K151" s="334"/>
    </row>
    <row r="152" spans="1:11" ht="21">
      <c r="A152" s="396">
        <v>1</v>
      </c>
      <c r="B152" s="396" t="s">
        <v>163</v>
      </c>
      <c r="C152" s="314" t="s">
        <v>479</v>
      </c>
      <c r="D152" s="367">
        <v>162</v>
      </c>
      <c r="E152" s="367" t="s">
        <v>78</v>
      </c>
      <c r="F152" s="360">
        <v>200000</v>
      </c>
      <c r="G152" s="309">
        <v>116000</v>
      </c>
      <c r="H152" s="310">
        <v>4000</v>
      </c>
      <c r="I152" s="382">
        <f t="shared" ref="I152" si="47">ROUND(G152*13%*31/365,0)</f>
        <v>1281</v>
      </c>
      <c r="J152" s="311">
        <f t="shared" ref="J152" si="48">SUM(H152:I152)</f>
        <v>5281</v>
      </c>
      <c r="K152" s="334">
        <f>G152-H153</f>
        <v>112000</v>
      </c>
    </row>
    <row r="153" spans="1:11" ht="21">
      <c r="A153" s="396"/>
      <c r="B153" s="400" t="s">
        <v>4</v>
      </c>
      <c r="C153" s="329"/>
      <c r="D153" s="329"/>
      <c r="E153" s="329"/>
      <c r="F153" s="317">
        <f t="shared" ref="F153:K153" si="49">SUM(F152:F152)</f>
        <v>200000</v>
      </c>
      <c r="G153" s="317">
        <f t="shared" si="49"/>
        <v>116000</v>
      </c>
      <c r="H153" s="317">
        <f t="shared" si="49"/>
        <v>4000</v>
      </c>
      <c r="I153" s="317">
        <f t="shared" si="49"/>
        <v>1281</v>
      </c>
      <c r="J153" s="317">
        <f t="shared" si="49"/>
        <v>5281</v>
      </c>
      <c r="K153" s="317">
        <f t="shared" si="49"/>
        <v>112000</v>
      </c>
    </row>
    <row r="154" spans="1:11" ht="21">
      <c r="A154" s="407"/>
      <c r="B154" s="398"/>
      <c r="C154" s="354"/>
      <c r="D154" s="354"/>
      <c r="E154" s="354"/>
      <c r="F154" s="340"/>
      <c r="G154" s="340"/>
      <c r="H154" s="358"/>
      <c r="I154" s="340"/>
      <c r="J154" s="340"/>
      <c r="K154" s="340"/>
    </row>
    <row r="155" spans="1:11" ht="60.75">
      <c r="A155" s="325" t="s">
        <v>446</v>
      </c>
      <c r="B155" s="325" t="s">
        <v>1</v>
      </c>
      <c r="C155" s="325" t="s">
        <v>21</v>
      </c>
      <c r="D155" s="325" t="s">
        <v>22</v>
      </c>
      <c r="E155" s="325" t="s">
        <v>23</v>
      </c>
      <c r="F155" s="326" t="s">
        <v>24</v>
      </c>
      <c r="G155" s="327" t="s">
        <v>25</v>
      </c>
      <c r="H155" s="327" t="s">
        <v>26</v>
      </c>
      <c r="I155" s="327" t="s">
        <v>27</v>
      </c>
      <c r="J155" s="328" t="s">
        <v>57</v>
      </c>
      <c r="K155" s="327" t="s">
        <v>242</v>
      </c>
    </row>
    <row r="156" spans="1:11" ht="24.95" customHeight="1">
      <c r="A156" s="396"/>
      <c r="B156" s="400" t="s">
        <v>282</v>
      </c>
      <c r="C156" s="329"/>
      <c r="D156" s="329"/>
      <c r="E156" s="329"/>
      <c r="F156" s="342"/>
      <c r="G156" s="318"/>
      <c r="H156" s="310"/>
      <c r="I156" s="311"/>
      <c r="J156" s="357"/>
      <c r="K156" s="333"/>
    </row>
    <row r="157" spans="1:11" ht="24.95" customHeight="1">
      <c r="A157" s="396">
        <v>1</v>
      </c>
      <c r="B157" s="396" t="s">
        <v>84</v>
      </c>
      <c r="C157" s="314" t="s">
        <v>283</v>
      </c>
      <c r="D157" s="367">
        <v>77</v>
      </c>
      <c r="E157" s="367" t="s">
        <v>78</v>
      </c>
      <c r="F157" s="360">
        <v>150000</v>
      </c>
      <c r="G157" s="309">
        <v>24990</v>
      </c>
      <c r="H157" s="310">
        <f>ROUND(F157/36,0)</f>
        <v>4167</v>
      </c>
      <c r="I157" s="382">
        <f t="shared" ref="I157:I161" si="50">ROUND(G157*13%*31/365,0)</f>
        <v>276</v>
      </c>
      <c r="J157" s="311">
        <f t="shared" ref="J157:J163" si="51">SUM(H157:I157)</f>
        <v>4443</v>
      </c>
      <c r="K157" s="334">
        <f t="shared" ref="K157:K161" si="52">G157-H157</f>
        <v>20823</v>
      </c>
    </row>
    <row r="158" spans="1:11" ht="24.95" customHeight="1">
      <c r="A158" s="396">
        <v>2</v>
      </c>
      <c r="B158" s="396" t="s">
        <v>84</v>
      </c>
      <c r="C158" s="314" t="s">
        <v>392</v>
      </c>
      <c r="D158" s="363">
        <v>128</v>
      </c>
      <c r="E158" s="367" t="s">
        <v>78</v>
      </c>
      <c r="F158" s="360">
        <v>120000</v>
      </c>
      <c r="G158" s="309">
        <v>60000</v>
      </c>
      <c r="H158" s="310">
        <v>2400</v>
      </c>
      <c r="I158" s="382">
        <f t="shared" si="50"/>
        <v>662</v>
      </c>
      <c r="J158" s="311">
        <f t="shared" si="51"/>
        <v>3062</v>
      </c>
      <c r="K158" s="334">
        <f t="shared" si="52"/>
        <v>57600</v>
      </c>
    </row>
    <row r="159" spans="1:11" ht="24.95" customHeight="1">
      <c r="A159" s="396">
        <v>3</v>
      </c>
      <c r="B159" s="396" t="s">
        <v>84</v>
      </c>
      <c r="C159" s="314" t="s">
        <v>323</v>
      </c>
      <c r="D159" s="363">
        <v>27.1</v>
      </c>
      <c r="E159" s="367" t="s">
        <v>78</v>
      </c>
      <c r="F159" s="360">
        <v>120000</v>
      </c>
      <c r="G159" s="309">
        <v>98400</v>
      </c>
      <c r="H159" s="310">
        <v>2400</v>
      </c>
      <c r="I159" s="382">
        <f t="shared" si="50"/>
        <v>1086</v>
      </c>
      <c r="J159" s="311">
        <f t="shared" si="51"/>
        <v>3486</v>
      </c>
      <c r="K159" s="334">
        <f t="shared" si="52"/>
        <v>96000</v>
      </c>
    </row>
    <row r="160" spans="1:11" ht="24.95" customHeight="1">
      <c r="A160" s="396">
        <v>4</v>
      </c>
      <c r="B160" s="396" t="s">
        <v>497</v>
      </c>
      <c r="C160" s="314" t="s">
        <v>498</v>
      </c>
      <c r="D160" s="363">
        <v>29.1</v>
      </c>
      <c r="E160" s="367" t="s">
        <v>78</v>
      </c>
      <c r="F160" s="360">
        <v>120000</v>
      </c>
      <c r="G160" s="309">
        <v>98400</v>
      </c>
      <c r="H160" s="310">
        <v>2400</v>
      </c>
      <c r="I160" s="382">
        <f t="shared" si="50"/>
        <v>1086</v>
      </c>
      <c r="J160" s="311">
        <f t="shared" si="51"/>
        <v>3486</v>
      </c>
      <c r="K160" s="334">
        <f t="shared" si="52"/>
        <v>96000</v>
      </c>
    </row>
    <row r="161" spans="1:11" ht="24.95" customHeight="1">
      <c r="A161" s="396">
        <v>5</v>
      </c>
      <c r="B161" s="396" t="s">
        <v>497</v>
      </c>
      <c r="C161" s="314" t="s">
        <v>499</v>
      </c>
      <c r="D161" s="363">
        <v>31.1</v>
      </c>
      <c r="E161" s="367" t="s">
        <v>78</v>
      </c>
      <c r="F161" s="360">
        <v>120000</v>
      </c>
      <c r="G161" s="309">
        <v>98400</v>
      </c>
      <c r="H161" s="310">
        <v>2400</v>
      </c>
      <c r="I161" s="382">
        <f t="shared" si="50"/>
        <v>1086</v>
      </c>
      <c r="J161" s="311">
        <f t="shared" si="51"/>
        <v>3486</v>
      </c>
      <c r="K161" s="334">
        <f t="shared" si="52"/>
        <v>96000</v>
      </c>
    </row>
    <row r="162" spans="1:11" ht="24.95" customHeight="1">
      <c r="A162" s="396">
        <v>6</v>
      </c>
    </row>
    <row r="163" spans="1:11" ht="24.95" customHeight="1">
      <c r="A163" s="396"/>
      <c r="B163" s="400" t="s">
        <v>4</v>
      </c>
      <c r="C163" s="314"/>
      <c r="D163" s="363"/>
      <c r="E163" s="367"/>
      <c r="F163" s="317">
        <f>SUM(F157:F162)</f>
        <v>630000</v>
      </c>
      <c r="G163" s="317">
        <f>SUM(G157:G162)</f>
        <v>380190</v>
      </c>
      <c r="H163" s="317">
        <f>SUM(H157:H162)</f>
        <v>13767</v>
      </c>
      <c r="I163" s="317">
        <f>SUM(I157:I162)</f>
        <v>4196</v>
      </c>
      <c r="J163" s="357">
        <f t="shared" si="51"/>
        <v>17963</v>
      </c>
      <c r="K163" s="317">
        <f>SUM(K157:K162)</f>
        <v>366423</v>
      </c>
    </row>
    <row r="164" spans="1:11" ht="21">
      <c r="A164" s="407"/>
      <c r="B164" s="398"/>
      <c r="C164" s="339"/>
      <c r="D164" s="368"/>
      <c r="E164" s="369"/>
      <c r="F164" s="340"/>
      <c r="G164" s="340"/>
      <c r="H164" s="358"/>
      <c r="I164" s="340"/>
      <c r="J164" s="355"/>
      <c r="K164" s="340"/>
    </row>
    <row r="165" spans="1:11" ht="60.75">
      <c r="A165" s="325" t="s">
        <v>446</v>
      </c>
      <c r="B165" s="325" t="s">
        <v>1</v>
      </c>
      <c r="C165" s="325" t="s">
        <v>21</v>
      </c>
      <c r="D165" s="325" t="s">
        <v>22</v>
      </c>
      <c r="E165" s="325" t="s">
        <v>23</v>
      </c>
      <c r="F165" s="326" t="s">
        <v>24</v>
      </c>
      <c r="G165" s="327" t="s">
        <v>25</v>
      </c>
      <c r="H165" s="327" t="s">
        <v>26</v>
      </c>
      <c r="I165" s="327" t="s">
        <v>27</v>
      </c>
      <c r="J165" s="328" t="s">
        <v>57</v>
      </c>
      <c r="K165" s="327" t="s">
        <v>242</v>
      </c>
    </row>
    <row r="166" spans="1:11" ht="20.25" customHeight="1">
      <c r="A166" s="396"/>
      <c r="B166" s="400" t="s">
        <v>300</v>
      </c>
      <c r="C166" s="329"/>
      <c r="D166" s="329"/>
      <c r="E166" s="329"/>
      <c r="F166" s="342"/>
      <c r="G166" s="318"/>
      <c r="H166" s="310"/>
      <c r="I166" s="311"/>
      <c r="J166" s="357"/>
      <c r="K166" s="333"/>
    </row>
    <row r="167" spans="1:11" ht="2.25" hidden="1" customHeight="1">
      <c r="A167" s="396">
        <v>1</v>
      </c>
      <c r="B167" s="409"/>
      <c r="C167" s="410"/>
      <c r="D167" s="370"/>
      <c r="E167" s="370"/>
      <c r="F167" s="371"/>
      <c r="G167" s="372"/>
      <c r="H167" s="310"/>
      <c r="I167" s="373"/>
      <c r="J167" s="373"/>
      <c r="K167" s="374"/>
    </row>
    <row r="168" spans="1:11" ht="21" hidden="1">
      <c r="A168" s="396">
        <v>2</v>
      </c>
      <c r="B168" s="409"/>
      <c r="C168" s="410"/>
      <c r="D168" s="370"/>
      <c r="E168" s="370"/>
      <c r="F168" s="371"/>
      <c r="G168" s="372"/>
      <c r="H168" s="310"/>
      <c r="I168" s="373"/>
      <c r="J168" s="373"/>
      <c r="K168" s="374"/>
    </row>
    <row r="169" spans="1:11" ht="23.25" customHeight="1">
      <c r="A169" s="396">
        <v>1</v>
      </c>
      <c r="B169" s="396" t="s">
        <v>456</v>
      </c>
      <c r="C169" s="314" t="s">
        <v>481</v>
      </c>
      <c r="D169" s="363">
        <v>7.1</v>
      </c>
      <c r="E169" s="367" t="s">
        <v>78</v>
      </c>
      <c r="F169" s="360">
        <v>175000</v>
      </c>
      <c r="G169" s="309">
        <v>55675</v>
      </c>
      <c r="H169" s="310">
        <v>7955</v>
      </c>
      <c r="I169" s="382">
        <f t="shared" ref="I169" si="53">ROUND(G169*13%*31/365,0)</f>
        <v>615</v>
      </c>
      <c r="J169" s="311">
        <f>SUM(H169:I169)</f>
        <v>8570</v>
      </c>
      <c r="K169" s="334">
        <f>G169-H169</f>
        <v>47720</v>
      </c>
    </row>
    <row r="170" spans="1:11" ht="35.25" customHeight="1" thickBot="1">
      <c r="A170" s="396"/>
      <c r="B170" s="400" t="s">
        <v>4</v>
      </c>
      <c r="C170" s="329"/>
      <c r="D170" s="329"/>
      <c r="E170" s="329"/>
      <c r="F170" s="317">
        <f>SUM(F167:F169)</f>
        <v>175000</v>
      </c>
      <c r="G170" s="317">
        <f t="shared" ref="G170:K170" si="54">SUM(G167:G169)</f>
        <v>55675</v>
      </c>
      <c r="H170" s="317">
        <f>SUM(H167:H169)</f>
        <v>7955</v>
      </c>
      <c r="I170" s="317">
        <f>SUM(I167:I169)</f>
        <v>615</v>
      </c>
      <c r="J170" s="317">
        <f>SUM(H170:I170)</f>
        <v>8570</v>
      </c>
      <c r="K170" s="317">
        <f t="shared" si="54"/>
        <v>47720</v>
      </c>
    </row>
    <row r="171" spans="1:11" ht="21.75" hidden="1" thickBot="1">
      <c r="A171" s="407"/>
      <c r="B171" s="398"/>
      <c r="C171" s="354"/>
      <c r="D171" s="354"/>
      <c r="E171" s="354"/>
      <c r="F171" s="340"/>
      <c r="G171" s="340"/>
      <c r="H171" s="358"/>
      <c r="I171" s="340"/>
      <c r="J171" s="340"/>
      <c r="K171" s="340"/>
    </row>
    <row r="172" spans="1:11" ht="61.5" hidden="1" thickBot="1">
      <c r="A172" s="325" t="s">
        <v>446</v>
      </c>
      <c r="B172" s="325" t="s">
        <v>1</v>
      </c>
      <c r="C172" s="325" t="s">
        <v>21</v>
      </c>
      <c r="D172" s="325" t="s">
        <v>22</v>
      </c>
      <c r="E172" s="325" t="s">
        <v>23</v>
      </c>
      <c r="F172" s="326" t="s">
        <v>24</v>
      </c>
      <c r="G172" s="327" t="s">
        <v>25</v>
      </c>
      <c r="H172" s="327" t="s">
        <v>26</v>
      </c>
      <c r="I172" s="327" t="s">
        <v>27</v>
      </c>
      <c r="J172" s="328" t="s">
        <v>57</v>
      </c>
      <c r="K172" s="327" t="s">
        <v>242</v>
      </c>
    </row>
    <row r="173" spans="1:11" ht="21.75" hidden="1" thickBot="1">
      <c r="A173" s="396"/>
      <c r="B173" s="400" t="s">
        <v>404</v>
      </c>
      <c r="C173" s="329"/>
      <c r="D173" s="329"/>
      <c r="E173" s="329"/>
      <c r="F173" s="342"/>
      <c r="G173" s="318"/>
      <c r="H173" s="358"/>
      <c r="I173" s="311"/>
      <c r="J173" s="357"/>
      <c r="K173" s="333"/>
    </row>
    <row r="174" spans="1:11" ht="21.75" hidden="1" thickBot="1">
      <c r="A174" s="396">
        <v>1</v>
      </c>
      <c r="B174" s="396"/>
      <c r="C174" s="314"/>
      <c r="D174" s="367"/>
      <c r="E174" s="367"/>
      <c r="F174" s="360"/>
      <c r="G174" s="309"/>
      <c r="H174" s="310"/>
      <c r="I174" s="311"/>
      <c r="J174" s="311"/>
      <c r="K174" s="334"/>
    </row>
    <row r="175" spans="1:11" ht="21.75" hidden="1" thickBot="1">
      <c r="A175" s="396"/>
      <c r="B175" s="400" t="s">
        <v>4</v>
      </c>
      <c r="C175" s="329"/>
      <c r="D175" s="329"/>
      <c r="E175" s="329"/>
      <c r="F175" s="317">
        <f>SUM(F174)</f>
        <v>0</v>
      </c>
      <c r="G175" s="317">
        <f t="shared" ref="G175:I175" si="55">SUM(G174)</f>
        <v>0</v>
      </c>
      <c r="H175" s="317">
        <f t="shared" si="55"/>
        <v>0</v>
      </c>
      <c r="I175" s="317">
        <f t="shared" si="55"/>
        <v>0</v>
      </c>
      <c r="J175" s="317">
        <f>SUM(H175:I175)</f>
        <v>0</v>
      </c>
      <c r="K175" s="317">
        <f t="shared" ref="K175" si="56">SUM(K174)</f>
        <v>0</v>
      </c>
    </row>
    <row r="176" spans="1:11" ht="21.75" hidden="1" thickBot="1">
      <c r="A176" s="407"/>
      <c r="B176" s="398"/>
      <c r="C176" s="354"/>
      <c r="D176" s="354"/>
      <c r="E176" s="354"/>
      <c r="F176" s="340"/>
      <c r="G176" s="340"/>
      <c r="H176" s="358"/>
      <c r="I176" s="355"/>
      <c r="J176" s="355"/>
      <c r="K176" s="375"/>
    </row>
    <row r="177" spans="1:11" ht="54" customHeight="1" thickBot="1">
      <c r="A177" s="411"/>
      <c r="B177" s="412" t="s">
        <v>20</v>
      </c>
      <c r="C177" s="376"/>
      <c r="D177" s="376"/>
      <c r="E177" s="377"/>
      <c r="F177" s="377">
        <f t="shared" ref="F177:K177" si="57">SUM(F11+F21+F29+F36+F45+F59+F74+F88+F109+F114+F128+F138+F148+F153+F163+F170+F175)</f>
        <v>16409000</v>
      </c>
      <c r="G177" s="377">
        <f t="shared" si="57"/>
        <v>10024399</v>
      </c>
      <c r="H177" s="377">
        <f t="shared" si="57"/>
        <v>347498</v>
      </c>
      <c r="I177" s="377">
        <f t="shared" si="57"/>
        <v>110680</v>
      </c>
      <c r="J177" s="377">
        <f t="shared" si="57"/>
        <v>458178</v>
      </c>
      <c r="K177" s="378">
        <f t="shared" si="57"/>
        <v>9676901</v>
      </c>
    </row>
    <row r="178" spans="1:11" ht="21">
      <c r="A178" s="358"/>
      <c r="B178" s="358"/>
      <c r="C178" s="358"/>
      <c r="D178" s="358"/>
      <c r="E178" s="358"/>
      <c r="F178" s="358"/>
      <c r="G178" s="358"/>
      <c r="H178" s="358" t="s">
        <v>528</v>
      </c>
      <c r="I178" s="358" t="s">
        <v>528</v>
      </c>
      <c r="J178" s="358" t="s">
        <v>529</v>
      </c>
      <c r="K178" s="358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9" scale="52" orientation="portrait" horizontalDpi="0" verticalDpi="0" r:id="rId1"/>
  <rowBreaks count="2" manualBreakCount="2">
    <brk id="60" max="16383" man="1"/>
    <brk id="139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>
  <dimension ref="A1:K182"/>
  <sheetViews>
    <sheetView view="pageBreakPreview" zoomScale="60" zoomScaleNormal="60" workbookViewId="0">
      <selection sqref="A1:K186"/>
    </sheetView>
  </sheetViews>
  <sheetFormatPr defaultRowHeight="15"/>
  <cols>
    <col min="1" max="1" width="6.140625" customWidth="1"/>
    <col min="2" max="2" width="40.28515625" customWidth="1"/>
    <col min="3" max="3" width="29.85546875" customWidth="1"/>
    <col min="4" max="4" width="8" customWidth="1"/>
    <col min="5" max="5" width="11.85546875" customWidth="1"/>
    <col min="6" max="6" width="20.85546875" customWidth="1"/>
    <col min="7" max="7" width="19.42578125" bestFit="1" customWidth="1"/>
    <col min="8" max="8" width="14.140625" customWidth="1"/>
    <col min="9" max="9" width="13.7109375" customWidth="1"/>
    <col min="10" max="10" width="13.85546875" customWidth="1"/>
    <col min="11" max="11" width="18" customWidth="1"/>
  </cols>
  <sheetData>
    <row r="1" spans="1:11" ht="26.25">
      <c r="A1" s="905" t="s">
        <v>86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</row>
    <row r="2" spans="1:11" ht="26.25">
      <c r="A2" s="586"/>
      <c r="B2" s="906" t="s">
        <v>543</v>
      </c>
      <c r="C2" s="906"/>
      <c r="D2" s="906"/>
      <c r="E2" s="906"/>
      <c r="F2" s="906"/>
      <c r="G2" s="906"/>
      <c r="H2" s="906"/>
      <c r="I2" s="906"/>
      <c r="J2" s="906"/>
      <c r="K2" s="477"/>
    </row>
    <row r="3" spans="1:11" ht="73.5" customHeight="1">
      <c r="A3" s="440" t="s">
        <v>446</v>
      </c>
      <c r="B3" s="440" t="s">
        <v>1</v>
      </c>
      <c r="C3" s="440" t="s">
        <v>21</v>
      </c>
      <c r="D3" s="440" t="s">
        <v>22</v>
      </c>
      <c r="E3" s="440" t="s">
        <v>23</v>
      </c>
      <c r="F3" s="441" t="s">
        <v>24</v>
      </c>
      <c r="G3" s="442" t="s">
        <v>25</v>
      </c>
      <c r="H3" s="442" t="s">
        <v>26</v>
      </c>
      <c r="I3" s="442" t="s">
        <v>27</v>
      </c>
      <c r="J3" s="443" t="s">
        <v>57</v>
      </c>
      <c r="K3" s="442" t="s">
        <v>242</v>
      </c>
    </row>
    <row r="4" spans="1:11" ht="30" customHeight="1">
      <c r="A4" s="440"/>
      <c r="B4" s="440" t="s">
        <v>270</v>
      </c>
      <c r="C4" s="440"/>
      <c r="D4" s="440"/>
      <c r="E4" s="440"/>
      <c r="F4" s="441"/>
      <c r="G4" s="443"/>
      <c r="H4" s="443"/>
      <c r="I4" s="443"/>
      <c r="J4" s="443"/>
      <c r="K4" s="443"/>
    </row>
    <row r="5" spans="1:11" ht="46.5" customHeight="1">
      <c r="A5" s="440">
        <v>1</v>
      </c>
      <c r="B5" s="587" t="s">
        <v>88</v>
      </c>
      <c r="C5" s="423" t="s">
        <v>426</v>
      </c>
      <c r="D5" s="423">
        <v>154</v>
      </c>
      <c r="E5" s="423" t="s">
        <v>38</v>
      </c>
      <c r="F5" s="424">
        <v>100000</v>
      </c>
      <c r="G5" s="424">
        <v>54000</v>
      </c>
      <c r="H5" s="425">
        <v>2000</v>
      </c>
      <c r="I5" s="426">
        <f>ROUND(G5*13%*30/365,0)</f>
        <v>577</v>
      </c>
      <c r="J5" s="425">
        <f t="shared" ref="J5:J11" si="0">SUM(H5:I5)</f>
        <v>2577</v>
      </c>
      <c r="K5" s="427">
        <f t="shared" ref="K5:K10" si="1">G5-H5</f>
        <v>52000</v>
      </c>
    </row>
    <row r="6" spans="1:11" ht="47.25" customHeight="1">
      <c r="A6" s="440">
        <v>2</v>
      </c>
      <c r="B6" s="588" t="s">
        <v>88</v>
      </c>
      <c r="C6" s="428" t="s">
        <v>502</v>
      </c>
      <c r="D6" s="429">
        <v>200</v>
      </c>
      <c r="E6" s="428" t="s">
        <v>38</v>
      </c>
      <c r="F6" s="424">
        <v>215000</v>
      </c>
      <c r="G6" s="430">
        <v>141900</v>
      </c>
      <c r="H6" s="425">
        <v>4300</v>
      </c>
      <c r="I6" s="426">
        <f t="shared" ref="I6:I10" si="2">ROUND(G6*13%*30/365,0)</f>
        <v>1516</v>
      </c>
      <c r="J6" s="425">
        <f t="shared" si="0"/>
        <v>5816</v>
      </c>
      <c r="K6" s="427">
        <f t="shared" si="1"/>
        <v>137600</v>
      </c>
    </row>
    <row r="7" spans="1:11" ht="30" customHeight="1">
      <c r="A7" s="440">
        <v>3</v>
      </c>
      <c r="B7" s="589" t="s">
        <v>3</v>
      </c>
      <c r="C7" s="431" t="s">
        <v>143</v>
      </c>
      <c r="D7" s="432">
        <v>102</v>
      </c>
      <c r="E7" s="431" t="s">
        <v>38</v>
      </c>
      <c r="F7" s="424">
        <v>190000</v>
      </c>
      <c r="G7" s="430">
        <v>87400</v>
      </c>
      <c r="H7" s="425">
        <v>3800</v>
      </c>
      <c r="I7" s="426">
        <f t="shared" si="2"/>
        <v>934</v>
      </c>
      <c r="J7" s="425">
        <f t="shared" si="0"/>
        <v>4734</v>
      </c>
      <c r="K7" s="427">
        <f t="shared" si="1"/>
        <v>83600</v>
      </c>
    </row>
    <row r="8" spans="1:11" ht="2.25" hidden="1" customHeight="1">
      <c r="A8" s="440"/>
      <c r="B8" s="589"/>
      <c r="C8" s="428"/>
      <c r="D8" s="429"/>
      <c r="E8" s="428"/>
      <c r="F8" s="424"/>
      <c r="G8" s="430"/>
      <c r="H8" s="425"/>
      <c r="I8" s="426"/>
      <c r="J8" s="425"/>
      <c r="K8" s="427"/>
    </row>
    <row r="9" spans="1:11" ht="30" customHeight="1">
      <c r="A9" s="440">
        <v>4</v>
      </c>
      <c r="B9" s="589" t="s">
        <v>527</v>
      </c>
      <c r="C9" s="428" t="s">
        <v>526</v>
      </c>
      <c r="D9" s="429"/>
      <c r="E9" s="428" t="s">
        <v>38</v>
      </c>
      <c r="F9" s="424">
        <v>290000</v>
      </c>
      <c r="G9" s="430">
        <v>278400</v>
      </c>
      <c r="H9" s="425">
        <v>5800</v>
      </c>
      <c r="I9" s="426">
        <f t="shared" si="2"/>
        <v>2975</v>
      </c>
      <c r="J9" s="425">
        <f t="shared" si="0"/>
        <v>8775</v>
      </c>
      <c r="K9" s="427">
        <f t="shared" si="1"/>
        <v>272600</v>
      </c>
    </row>
    <row r="10" spans="1:11" ht="30" customHeight="1">
      <c r="A10" s="440">
        <v>5</v>
      </c>
      <c r="B10" s="589" t="s">
        <v>353</v>
      </c>
      <c r="C10" s="433" t="s">
        <v>490</v>
      </c>
      <c r="D10" s="434">
        <v>74</v>
      </c>
      <c r="E10" s="433" t="s">
        <v>38</v>
      </c>
      <c r="F10" s="424">
        <v>50000</v>
      </c>
      <c r="G10" s="430">
        <v>6941</v>
      </c>
      <c r="H10" s="425">
        <f t="shared" ref="H10" si="3">ROUND(F10/36,0)</f>
        <v>1389</v>
      </c>
      <c r="I10" s="426">
        <f t="shared" si="2"/>
        <v>74</v>
      </c>
      <c r="J10" s="425">
        <f t="shared" si="0"/>
        <v>1463</v>
      </c>
      <c r="K10" s="427">
        <f t="shared" si="1"/>
        <v>5552</v>
      </c>
    </row>
    <row r="11" spans="1:11" ht="43.5" customHeight="1" thickBot="1">
      <c r="A11" s="435"/>
      <c r="B11" s="590" t="s">
        <v>4</v>
      </c>
      <c r="C11" s="435"/>
      <c r="D11" s="435"/>
      <c r="E11" s="435"/>
      <c r="F11" s="436">
        <f>SUM(F5:F10)</f>
        <v>845000</v>
      </c>
      <c r="G11" s="436">
        <f t="shared" ref="G11" si="4">SUM(G5:G10)</f>
        <v>568641</v>
      </c>
      <c r="H11" s="436">
        <f>SUM(H5:H10)</f>
        <v>17289</v>
      </c>
      <c r="I11" s="436">
        <f>SUM(I5:I10)</f>
        <v>6076</v>
      </c>
      <c r="J11" s="437">
        <f t="shared" si="0"/>
        <v>23365</v>
      </c>
      <c r="K11" s="436">
        <f t="shared" ref="K11" si="5">SUM(K5:K10)</f>
        <v>551352</v>
      </c>
    </row>
    <row r="12" spans="1:11" ht="30" customHeight="1">
      <c r="A12" s="438"/>
      <c r="B12" s="591"/>
      <c r="C12" s="438"/>
      <c r="D12" s="438"/>
      <c r="E12" s="438"/>
      <c r="F12" s="439"/>
      <c r="G12" s="439"/>
      <c r="H12" s="439"/>
      <c r="I12" s="439"/>
      <c r="J12" s="439"/>
      <c r="K12" s="439"/>
    </row>
    <row r="13" spans="1:11" ht="48.75" customHeight="1">
      <c r="A13" s="440" t="s">
        <v>446</v>
      </c>
      <c r="B13" s="440" t="s">
        <v>1</v>
      </c>
      <c r="C13" s="440" t="s">
        <v>21</v>
      </c>
      <c r="D13" s="440" t="s">
        <v>22</v>
      </c>
      <c r="E13" s="440" t="s">
        <v>23</v>
      </c>
      <c r="F13" s="441" t="s">
        <v>24</v>
      </c>
      <c r="G13" s="442" t="s">
        <v>25</v>
      </c>
      <c r="H13" s="442" t="s">
        <v>26</v>
      </c>
      <c r="I13" s="442" t="s">
        <v>27</v>
      </c>
      <c r="J13" s="443" t="s">
        <v>57</v>
      </c>
      <c r="K13" s="442" t="s">
        <v>242</v>
      </c>
    </row>
    <row r="14" spans="1:11" ht="30" customHeight="1">
      <c r="A14" s="592"/>
      <c r="B14" s="585" t="s">
        <v>5</v>
      </c>
      <c r="C14" s="444"/>
      <c r="D14" s="444"/>
      <c r="E14" s="444"/>
      <c r="F14" s="445"/>
      <c r="G14" s="445"/>
      <c r="H14" s="446"/>
      <c r="I14" s="447"/>
      <c r="J14" s="447"/>
      <c r="K14" s="448"/>
    </row>
    <row r="15" spans="1:11" ht="30" customHeight="1">
      <c r="A15" s="592">
        <v>1</v>
      </c>
      <c r="B15" s="589" t="s">
        <v>179</v>
      </c>
      <c r="C15" s="431" t="s">
        <v>416</v>
      </c>
      <c r="D15" s="432">
        <v>82</v>
      </c>
      <c r="E15" s="431" t="s">
        <v>38</v>
      </c>
      <c r="F15" s="424">
        <v>250000</v>
      </c>
      <c r="G15" s="430">
        <v>92385</v>
      </c>
      <c r="H15" s="425">
        <v>5435</v>
      </c>
      <c r="I15" s="449">
        <f>ROUND(G15*13%*30/365,0)</f>
        <v>987</v>
      </c>
      <c r="J15" s="425">
        <f t="shared" ref="J15:J21" si="6">SUM(H15:I15)</f>
        <v>6422</v>
      </c>
      <c r="K15" s="450">
        <f t="shared" ref="K15:K27" si="7">G15-H15</f>
        <v>86950</v>
      </c>
    </row>
    <row r="16" spans="1:11" ht="30" customHeight="1">
      <c r="A16" s="592">
        <v>2</v>
      </c>
      <c r="B16" s="589" t="s">
        <v>179</v>
      </c>
      <c r="C16" s="431" t="s">
        <v>376</v>
      </c>
      <c r="D16" s="432">
        <v>84</v>
      </c>
      <c r="E16" s="431" t="s">
        <v>38</v>
      </c>
      <c r="F16" s="424">
        <v>250000</v>
      </c>
      <c r="G16" s="430">
        <v>105000</v>
      </c>
      <c r="H16" s="425">
        <v>5000</v>
      </c>
      <c r="I16" s="449">
        <f t="shared" ref="I16:I20" si="8">ROUND(G16*13%*30/365,0)</f>
        <v>1122</v>
      </c>
      <c r="J16" s="425">
        <f t="shared" si="6"/>
        <v>6122</v>
      </c>
      <c r="K16" s="450">
        <f t="shared" si="7"/>
        <v>100000</v>
      </c>
    </row>
    <row r="17" spans="1:11" ht="30" customHeight="1">
      <c r="A17" s="592">
        <v>3</v>
      </c>
      <c r="B17" s="589" t="s">
        <v>5</v>
      </c>
      <c r="C17" s="431" t="s">
        <v>375</v>
      </c>
      <c r="D17" s="432">
        <v>86</v>
      </c>
      <c r="E17" s="431" t="s">
        <v>38</v>
      </c>
      <c r="F17" s="424">
        <v>400000</v>
      </c>
      <c r="G17" s="430">
        <v>176000</v>
      </c>
      <c r="H17" s="425">
        <v>8000</v>
      </c>
      <c r="I17" s="449">
        <f t="shared" si="8"/>
        <v>1881</v>
      </c>
      <c r="J17" s="425">
        <f t="shared" si="6"/>
        <v>9881</v>
      </c>
      <c r="K17" s="450">
        <f t="shared" si="7"/>
        <v>168000</v>
      </c>
    </row>
    <row r="18" spans="1:11" ht="30" customHeight="1">
      <c r="A18" s="592">
        <v>4</v>
      </c>
      <c r="B18" s="589" t="s">
        <v>386</v>
      </c>
      <c r="C18" s="431" t="s">
        <v>489</v>
      </c>
      <c r="D18" s="432">
        <v>116</v>
      </c>
      <c r="E18" s="431" t="s">
        <v>38</v>
      </c>
      <c r="F18" s="424">
        <v>200000</v>
      </c>
      <c r="G18" s="430">
        <v>92000</v>
      </c>
      <c r="H18" s="425">
        <v>4000</v>
      </c>
      <c r="I18" s="449">
        <f t="shared" si="8"/>
        <v>983</v>
      </c>
      <c r="J18" s="425">
        <f t="shared" si="6"/>
        <v>4983</v>
      </c>
      <c r="K18" s="450">
        <f>G18-H18</f>
        <v>88000</v>
      </c>
    </row>
    <row r="19" spans="1:11" ht="30" customHeight="1">
      <c r="A19" s="592">
        <v>5</v>
      </c>
      <c r="B19" s="589" t="s">
        <v>386</v>
      </c>
      <c r="C19" s="431" t="s">
        <v>455</v>
      </c>
      <c r="D19" s="432">
        <v>184</v>
      </c>
      <c r="E19" s="431" t="s">
        <v>38</v>
      </c>
      <c r="F19" s="424">
        <v>100000</v>
      </c>
      <c r="G19" s="430">
        <v>62000</v>
      </c>
      <c r="H19" s="425">
        <v>2000</v>
      </c>
      <c r="I19" s="449">
        <f t="shared" si="8"/>
        <v>662</v>
      </c>
      <c r="J19" s="425">
        <f t="shared" si="6"/>
        <v>2662</v>
      </c>
      <c r="K19" s="450">
        <f>G19-H19</f>
        <v>60000</v>
      </c>
    </row>
    <row r="20" spans="1:11" ht="30" customHeight="1">
      <c r="A20" s="592">
        <v>6</v>
      </c>
      <c r="B20" s="589" t="s">
        <v>429</v>
      </c>
      <c r="C20" s="431" t="s">
        <v>488</v>
      </c>
      <c r="D20" s="432">
        <v>156</v>
      </c>
      <c r="E20" s="431" t="s">
        <v>38</v>
      </c>
      <c r="F20" s="424">
        <v>150000</v>
      </c>
      <c r="G20" s="430">
        <v>84000</v>
      </c>
      <c r="H20" s="425">
        <v>3000</v>
      </c>
      <c r="I20" s="449">
        <f t="shared" si="8"/>
        <v>898</v>
      </c>
      <c r="J20" s="425">
        <f t="shared" si="6"/>
        <v>3898</v>
      </c>
      <c r="K20" s="450">
        <f>G20-H20</f>
        <v>81000</v>
      </c>
    </row>
    <row r="21" spans="1:11" ht="30" customHeight="1" thickBot="1">
      <c r="A21" s="593"/>
      <c r="B21" s="590" t="s">
        <v>4</v>
      </c>
      <c r="C21" s="451"/>
      <c r="D21" s="452"/>
      <c r="E21" s="451"/>
      <c r="F21" s="453">
        <f t="shared" ref="F21:K21" si="9">SUM(F15:F20)</f>
        <v>1350000</v>
      </c>
      <c r="G21" s="453">
        <f t="shared" si="9"/>
        <v>611385</v>
      </c>
      <c r="H21" s="453">
        <f>SUM(H15:H20)</f>
        <v>27435</v>
      </c>
      <c r="I21" s="453">
        <f>SUM(I15:I20)</f>
        <v>6533</v>
      </c>
      <c r="J21" s="453">
        <f t="shared" si="6"/>
        <v>33968</v>
      </c>
      <c r="K21" s="453">
        <f t="shared" si="9"/>
        <v>583950</v>
      </c>
    </row>
    <row r="22" spans="1:11" ht="30" customHeight="1">
      <c r="A22" s="594"/>
      <c r="B22" s="591"/>
      <c r="C22" s="454"/>
      <c r="D22" s="455"/>
      <c r="E22" s="454"/>
      <c r="F22" s="456"/>
      <c r="G22" s="456"/>
      <c r="H22" s="456"/>
      <c r="I22" s="456"/>
      <c r="J22" s="456"/>
      <c r="K22" s="456"/>
    </row>
    <row r="23" spans="1:11" ht="52.5" customHeight="1">
      <c r="A23" s="440" t="s">
        <v>446</v>
      </c>
      <c r="B23" s="440" t="s">
        <v>1</v>
      </c>
      <c r="C23" s="440" t="s">
        <v>21</v>
      </c>
      <c r="D23" s="440" t="s">
        <v>22</v>
      </c>
      <c r="E23" s="440" t="s">
        <v>23</v>
      </c>
      <c r="F23" s="441" t="s">
        <v>24</v>
      </c>
      <c r="G23" s="442" t="s">
        <v>25</v>
      </c>
      <c r="H23" s="442" t="s">
        <v>26</v>
      </c>
      <c r="I23" s="442" t="s">
        <v>27</v>
      </c>
      <c r="J23" s="443" t="s">
        <v>57</v>
      </c>
      <c r="K23" s="442" t="s">
        <v>242</v>
      </c>
    </row>
    <row r="24" spans="1:11" ht="30" customHeight="1">
      <c r="A24" s="592"/>
      <c r="B24" s="585" t="s">
        <v>363</v>
      </c>
      <c r="C24" s="431"/>
      <c r="D24" s="432"/>
      <c r="E24" s="431"/>
      <c r="F24" s="424"/>
      <c r="G24" s="430"/>
      <c r="H24" s="425"/>
      <c r="I24" s="457"/>
      <c r="J24" s="425"/>
      <c r="K24" s="450"/>
    </row>
    <row r="25" spans="1:11" ht="30" customHeight="1">
      <c r="A25" s="592">
        <v>1</v>
      </c>
      <c r="B25" s="589" t="s">
        <v>357</v>
      </c>
      <c r="C25" s="431" t="s">
        <v>371</v>
      </c>
      <c r="D25" s="432">
        <v>87</v>
      </c>
      <c r="E25" s="431" t="s">
        <v>38</v>
      </c>
      <c r="F25" s="424">
        <v>275000</v>
      </c>
      <c r="G25" s="430">
        <v>121000</v>
      </c>
      <c r="H25" s="425">
        <v>5500</v>
      </c>
      <c r="I25" s="449">
        <f>ROUND(G25*13%*30/365,0)</f>
        <v>1293</v>
      </c>
      <c r="J25" s="425">
        <f>SUM(H25:I25)</f>
        <v>6793</v>
      </c>
      <c r="K25" s="450">
        <f t="shared" si="7"/>
        <v>115500</v>
      </c>
    </row>
    <row r="26" spans="1:11" ht="30" hidden="1" customHeight="1">
      <c r="A26" s="592"/>
      <c r="B26" s="589"/>
      <c r="C26" s="431"/>
      <c r="D26" s="432"/>
      <c r="E26" s="431"/>
      <c r="F26" s="424"/>
      <c r="G26" s="430"/>
      <c r="H26" s="425"/>
      <c r="I26" s="449"/>
      <c r="J26" s="425"/>
      <c r="K26" s="450"/>
    </row>
    <row r="27" spans="1:11" ht="30" customHeight="1">
      <c r="A27" s="592">
        <v>2</v>
      </c>
      <c r="B27" s="589" t="s">
        <v>368</v>
      </c>
      <c r="C27" s="431" t="s">
        <v>372</v>
      </c>
      <c r="D27" s="432">
        <v>90</v>
      </c>
      <c r="E27" s="431" t="s">
        <v>38</v>
      </c>
      <c r="F27" s="424">
        <v>340000</v>
      </c>
      <c r="G27" s="430">
        <v>149600</v>
      </c>
      <c r="H27" s="425">
        <v>6800</v>
      </c>
      <c r="I27" s="449">
        <f t="shared" ref="I27" si="10">ROUND(G27*13%*30/365,0)</f>
        <v>1598</v>
      </c>
      <c r="J27" s="425">
        <f>SUM(H27:I27)</f>
        <v>8398</v>
      </c>
      <c r="K27" s="450">
        <f t="shared" si="7"/>
        <v>142800</v>
      </c>
    </row>
    <row r="28" spans="1:11" ht="30" hidden="1" customHeight="1">
      <c r="A28" s="592"/>
      <c r="B28" s="589"/>
      <c r="C28" s="431"/>
      <c r="D28" s="432"/>
      <c r="E28" s="431"/>
      <c r="F28" s="424"/>
      <c r="G28" s="430"/>
      <c r="H28" s="425"/>
      <c r="I28" s="449"/>
      <c r="J28" s="425"/>
      <c r="K28" s="450"/>
    </row>
    <row r="29" spans="1:11" ht="30" customHeight="1">
      <c r="A29" s="592">
        <v>3</v>
      </c>
      <c r="B29" s="589" t="s">
        <v>534</v>
      </c>
      <c r="C29" s="431" t="s">
        <v>535</v>
      </c>
      <c r="D29" s="432">
        <v>72</v>
      </c>
      <c r="E29" s="431" t="s">
        <v>38</v>
      </c>
      <c r="F29" s="424">
        <v>290000</v>
      </c>
      <c r="G29" s="430">
        <v>290000</v>
      </c>
      <c r="H29" s="425">
        <v>5800</v>
      </c>
      <c r="I29" s="449">
        <v>3925</v>
      </c>
      <c r="J29" s="425">
        <f>SUM(H29:I29)</f>
        <v>9725</v>
      </c>
      <c r="K29" s="450">
        <f t="shared" ref="K29:K30" si="11">G29-H29</f>
        <v>284200</v>
      </c>
    </row>
    <row r="30" spans="1:11" ht="30" customHeight="1">
      <c r="A30" s="448"/>
      <c r="B30" s="585" t="s">
        <v>4</v>
      </c>
      <c r="C30" s="448"/>
      <c r="D30" s="448"/>
      <c r="E30" s="448"/>
      <c r="F30" s="458">
        <f>SUM(F25:F28)</f>
        <v>615000</v>
      </c>
      <c r="G30" s="458">
        <f>SUM(G25:G29)</f>
        <v>560600</v>
      </c>
      <c r="H30" s="458">
        <f>SUM(H25:H29)</f>
        <v>18100</v>
      </c>
      <c r="I30" s="458">
        <f>SUM(I25:I29)</f>
        <v>6816</v>
      </c>
      <c r="J30" s="458">
        <f>SUM(H30:I30)</f>
        <v>24916</v>
      </c>
      <c r="K30" s="498">
        <f t="shared" si="11"/>
        <v>542500</v>
      </c>
    </row>
    <row r="31" spans="1:11" ht="30" customHeight="1">
      <c r="A31" s="459"/>
      <c r="B31" s="591"/>
      <c r="C31" s="459"/>
      <c r="D31" s="459"/>
      <c r="E31" s="459"/>
      <c r="F31" s="456"/>
      <c r="G31" s="456"/>
      <c r="H31" s="456"/>
      <c r="I31" s="456"/>
      <c r="J31" s="456"/>
      <c r="K31" s="456"/>
    </row>
    <row r="32" spans="1:11" ht="56.25" customHeight="1">
      <c r="A32" s="440" t="s">
        <v>446</v>
      </c>
      <c r="B32" s="440" t="s">
        <v>1</v>
      </c>
      <c r="C32" s="440" t="s">
        <v>21</v>
      </c>
      <c r="D32" s="440" t="s">
        <v>22</v>
      </c>
      <c r="E32" s="440" t="s">
        <v>23</v>
      </c>
      <c r="F32" s="441" t="s">
        <v>24</v>
      </c>
      <c r="G32" s="442" t="s">
        <v>25</v>
      </c>
      <c r="H32" s="442" t="s">
        <v>26</v>
      </c>
      <c r="I32" s="442" t="s">
        <v>27</v>
      </c>
      <c r="J32" s="443" t="s">
        <v>57</v>
      </c>
      <c r="K32" s="442" t="s">
        <v>242</v>
      </c>
    </row>
    <row r="33" spans="1:11" ht="30" customHeight="1">
      <c r="A33" s="592"/>
      <c r="B33" s="585" t="s">
        <v>10</v>
      </c>
      <c r="C33" s="444"/>
      <c r="D33" s="444"/>
      <c r="E33" s="444"/>
      <c r="F33" s="460"/>
      <c r="G33" s="461"/>
      <c r="H33" s="447"/>
      <c r="I33" s="457"/>
      <c r="J33" s="447"/>
      <c r="K33" s="448"/>
    </row>
    <row r="34" spans="1:11" ht="30" customHeight="1">
      <c r="A34" s="595">
        <v>1</v>
      </c>
      <c r="B34" s="589" t="s">
        <v>10</v>
      </c>
      <c r="C34" s="431" t="s">
        <v>390</v>
      </c>
      <c r="D34" s="432">
        <v>124</v>
      </c>
      <c r="E34" s="431" t="s">
        <v>38</v>
      </c>
      <c r="F34" s="424">
        <v>200000</v>
      </c>
      <c r="G34" s="430">
        <v>96000</v>
      </c>
      <c r="H34" s="425">
        <v>4000</v>
      </c>
      <c r="I34" s="449">
        <f t="shared" ref="I34:I35" si="12">ROUND(G34*13%*30/365,0)</f>
        <v>1026</v>
      </c>
      <c r="J34" s="457">
        <f>SUM(H34:I34)</f>
        <v>5026</v>
      </c>
      <c r="K34" s="450">
        <f>G34-H34</f>
        <v>92000</v>
      </c>
    </row>
    <row r="35" spans="1:11" ht="30" customHeight="1">
      <c r="A35" s="592">
        <v>2</v>
      </c>
      <c r="B35" s="596" t="s">
        <v>91</v>
      </c>
      <c r="C35" s="431" t="s">
        <v>432</v>
      </c>
      <c r="D35" s="462" t="s">
        <v>433</v>
      </c>
      <c r="E35" s="431" t="s">
        <v>38</v>
      </c>
      <c r="F35" s="424">
        <v>150000</v>
      </c>
      <c r="G35" s="430">
        <v>84000</v>
      </c>
      <c r="H35" s="425">
        <v>3000</v>
      </c>
      <c r="I35" s="449">
        <f t="shared" si="12"/>
        <v>898</v>
      </c>
      <c r="J35" s="457">
        <f>SUM(H35:I35)</f>
        <v>3898</v>
      </c>
      <c r="K35" s="450">
        <f t="shared" ref="K35:K37" si="13">G35-H35</f>
        <v>81000</v>
      </c>
    </row>
    <row r="36" spans="1:11" ht="30" customHeight="1">
      <c r="A36" s="597">
        <v>3</v>
      </c>
      <c r="B36" s="598"/>
      <c r="C36" s="463"/>
      <c r="D36" s="464"/>
      <c r="E36" s="463"/>
      <c r="F36" s="465"/>
      <c r="G36" s="466"/>
      <c r="H36" s="467"/>
      <c r="I36" s="468"/>
      <c r="J36" s="468"/>
      <c r="K36" s="469"/>
    </row>
    <row r="37" spans="1:11" ht="30" customHeight="1" thickBot="1">
      <c r="A37" s="593"/>
      <c r="B37" s="590" t="s">
        <v>4</v>
      </c>
      <c r="C37" s="470"/>
      <c r="D37" s="470"/>
      <c r="E37" s="470"/>
      <c r="F37" s="471">
        <f>SUM(F34:F35)</f>
        <v>350000</v>
      </c>
      <c r="G37" s="471">
        <f>SUM(G34:G35)</f>
        <v>180000</v>
      </c>
      <c r="H37" s="471">
        <f>SUM(H34:H35)</f>
        <v>7000</v>
      </c>
      <c r="I37" s="471">
        <f>SUM(I34:I35)</f>
        <v>1924</v>
      </c>
      <c r="J37" s="471">
        <f>SUM(H37:I37)</f>
        <v>8924</v>
      </c>
      <c r="K37" s="472">
        <f t="shared" si="13"/>
        <v>173000</v>
      </c>
    </row>
    <row r="38" spans="1:11" ht="30" customHeight="1">
      <c r="A38" s="594"/>
      <c r="B38" s="591"/>
      <c r="C38" s="473"/>
      <c r="D38" s="473"/>
      <c r="E38" s="473"/>
      <c r="F38" s="474"/>
      <c r="G38" s="474"/>
      <c r="H38" s="474"/>
      <c r="I38" s="474"/>
      <c r="J38" s="474"/>
      <c r="K38" s="474"/>
    </row>
    <row r="39" spans="1:11" ht="47.25" customHeight="1">
      <c r="A39" s="440" t="s">
        <v>446</v>
      </c>
      <c r="B39" s="440" t="s">
        <v>1</v>
      </c>
      <c r="C39" s="440" t="s">
        <v>21</v>
      </c>
      <c r="D39" s="440" t="s">
        <v>22</v>
      </c>
      <c r="E39" s="440" t="s">
        <v>23</v>
      </c>
      <c r="F39" s="441" t="s">
        <v>24</v>
      </c>
      <c r="G39" s="442" t="s">
        <v>25</v>
      </c>
      <c r="H39" s="442" t="s">
        <v>26</v>
      </c>
      <c r="I39" s="442" t="s">
        <v>27</v>
      </c>
      <c r="J39" s="443" t="s">
        <v>57</v>
      </c>
      <c r="K39" s="442" t="s">
        <v>242</v>
      </c>
    </row>
    <row r="40" spans="1:11" ht="30" customHeight="1">
      <c r="A40" s="592"/>
      <c r="B40" s="585" t="s">
        <v>11</v>
      </c>
      <c r="C40" s="444"/>
      <c r="D40" s="444"/>
      <c r="E40" s="444"/>
      <c r="F40" s="460"/>
      <c r="G40" s="461"/>
      <c r="H40" s="447"/>
      <c r="I40" s="457"/>
      <c r="J40" s="447"/>
      <c r="K40" s="448"/>
    </row>
    <row r="41" spans="1:11" ht="30" customHeight="1">
      <c r="A41" s="592">
        <v>1</v>
      </c>
      <c r="B41" s="589" t="s">
        <v>11</v>
      </c>
      <c r="C41" s="431" t="s">
        <v>412</v>
      </c>
      <c r="D41" s="475">
        <v>70</v>
      </c>
      <c r="E41" s="431" t="s">
        <v>38</v>
      </c>
      <c r="F41" s="424">
        <v>300000</v>
      </c>
      <c r="G41" s="430">
        <v>25011</v>
      </c>
      <c r="H41" s="425">
        <f>ROUND(F41/36,0)</f>
        <v>8333</v>
      </c>
      <c r="I41" s="449">
        <f t="shared" ref="I41:I44" si="14">ROUND(G41*13%*30/365,0)</f>
        <v>267</v>
      </c>
      <c r="J41" s="457">
        <f t="shared" ref="J41:J46" si="15">SUM(H41:I41)</f>
        <v>8600</v>
      </c>
      <c r="K41" s="450">
        <f t="shared" ref="K41:K46" si="16">G41-H41</f>
        <v>16678</v>
      </c>
    </row>
    <row r="42" spans="1:11" ht="30" customHeight="1">
      <c r="A42" s="592">
        <v>2</v>
      </c>
      <c r="B42" s="589" t="s">
        <v>11</v>
      </c>
      <c r="C42" s="431" t="s">
        <v>487</v>
      </c>
      <c r="D42" s="475">
        <v>164</v>
      </c>
      <c r="E42" s="431" t="s">
        <v>38</v>
      </c>
      <c r="F42" s="424">
        <v>270000</v>
      </c>
      <c r="G42" s="430">
        <v>156600</v>
      </c>
      <c r="H42" s="425">
        <v>5400</v>
      </c>
      <c r="I42" s="449">
        <f t="shared" si="14"/>
        <v>1673</v>
      </c>
      <c r="J42" s="457">
        <f>SUM(H42:I42)</f>
        <v>7073</v>
      </c>
      <c r="K42" s="450">
        <f t="shared" si="16"/>
        <v>151200</v>
      </c>
    </row>
    <row r="43" spans="1:11" ht="30" customHeight="1">
      <c r="A43" s="592">
        <v>3</v>
      </c>
      <c r="B43" s="589" t="s">
        <v>236</v>
      </c>
      <c r="C43" s="431" t="s">
        <v>518</v>
      </c>
      <c r="D43" s="475">
        <v>58</v>
      </c>
      <c r="E43" s="431" t="s">
        <v>38</v>
      </c>
      <c r="F43" s="424">
        <v>200000</v>
      </c>
      <c r="G43" s="430">
        <v>176000</v>
      </c>
      <c r="H43" s="425">
        <v>4000</v>
      </c>
      <c r="I43" s="449">
        <f t="shared" si="14"/>
        <v>1881</v>
      </c>
      <c r="J43" s="457">
        <f t="shared" si="15"/>
        <v>5881</v>
      </c>
      <c r="K43" s="450">
        <f t="shared" si="16"/>
        <v>172000</v>
      </c>
    </row>
    <row r="44" spans="1:11" ht="30" customHeight="1">
      <c r="A44" s="592">
        <v>4</v>
      </c>
      <c r="B44" s="589" t="s">
        <v>236</v>
      </c>
      <c r="C44" s="431" t="s">
        <v>519</v>
      </c>
      <c r="D44" s="475">
        <v>60</v>
      </c>
      <c r="E44" s="431" t="s">
        <v>38</v>
      </c>
      <c r="F44" s="424">
        <v>250000</v>
      </c>
      <c r="G44" s="430">
        <v>220000</v>
      </c>
      <c r="H44" s="425">
        <v>5000</v>
      </c>
      <c r="I44" s="449">
        <f t="shared" si="14"/>
        <v>2351</v>
      </c>
      <c r="J44" s="457">
        <f t="shared" si="15"/>
        <v>7351</v>
      </c>
      <c r="K44" s="450">
        <f t="shared" si="16"/>
        <v>215000</v>
      </c>
    </row>
    <row r="45" spans="1:11" ht="30" customHeight="1">
      <c r="A45" s="592"/>
      <c r="B45" s="589"/>
      <c r="C45" s="431"/>
      <c r="D45" s="475"/>
      <c r="E45" s="431"/>
      <c r="F45" s="424"/>
      <c r="G45" s="430"/>
      <c r="H45" s="425"/>
      <c r="I45" s="457"/>
      <c r="J45" s="457"/>
      <c r="K45" s="450"/>
    </row>
    <row r="46" spans="1:11" ht="30" customHeight="1">
      <c r="A46" s="592"/>
      <c r="B46" s="585" t="s">
        <v>4</v>
      </c>
      <c r="C46" s="444"/>
      <c r="D46" s="444"/>
      <c r="E46" s="444"/>
      <c r="F46" s="476">
        <f t="shared" ref="F46:G46" si="17">SUM(F41:F45)</f>
        <v>1020000</v>
      </c>
      <c r="G46" s="476">
        <f t="shared" si="17"/>
        <v>577611</v>
      </c>
      <c r="H46" s="476">
        <f>SUM(H41:H45)</f>
        <v>22733</v>
      </c>
      <c r="I46" s="476">
        <f>SUM(I41:I45)</f>
        <v>6172</v>
      </c>
      <c r="J46" s="476">
        <f t="shared" si="15"/>
        <v>28905</v>
      </c>
      <c r="K46" s="450">
        <f t="shared" si="16"/>
        <v>554878</v>
      </c>
    </row>
    <row r="47" spans="1:11" ht="30" customHeight="1">
      <c r="A47" s="594"/>
      <c r="B47" s="591"/>
      <c r="C47" s="473"/>
      <c r="D47" s="473"/>
      <c r="E47" s="473"/>
      <c r="F47" s="474"/>
      <c r="G47" s="474"/>
      <c r="H47" s="474"/>
      <c r="I47" s="474"/>
      <c r="J47" s="474"/>
      <c r="K47" s="474"/>
    </row>
    <row r="48" spans="1:11" ht="50.25" customHeight="1">
      <c r="A48" s="440" t="s">
        <v>446</v>
      </c>
      <c r="B48" s="440" t="s">
        <v>1</v>
      </c>
      <c r="C48" s="440" t="s">
        <v>21</v>
      </c>
      <c r="D48" s="440" t="s">
        <v>22</v>
      </c>
      <c r="E48" s="440" t="s">
        <v>23</v>
      </c>
      <c r="F48" s="441" t="s">
        <v>24</v>
      </c>
      <c r="G48" s="442" t="s">
        <v>25</v>
      </c>
      <c r="H48" s="442" t="s">
        <v>26</v>
      </c>
      <c r="I48" s="442" t="s">
        <v>27</v>
      </c>
      <c r="J48" s="443" t="s">
        <v>57</v>
      </c>
      <c r="K48" s="442" t="s">
        <v>242</v>
      </c>
    </row>
    <row r="49" spans="1:11" ht="24" customHeight="1">
      <c r="A49" s="592"/>
      <c r="B49" s="585" t="s">
        <v>14</v>
      </c>
      <c r="C49" s="444"/>
      <c r="D49" s="444"/>
      <c r="E49" s="444"/>
      <c r="F49" s="460"/>
      <c r="G49" s="461"/>
      <c r="H49" s="447"/>
      <c r="I49" s="457"/>
      <c r="J49" s="447"/>
      <c r="K49" s="448"/>
    </row>
    <row r="50" spans="1:11" ht="2.25" customHeight="1">
      <c r="A50" s="592">
        <v>1</v>
      </c>
      <c r="B50" s="589"/>
      <c r="C50" s="431"/>
      <c r="D50" s="432"/>
      <c r="E50" s="431"/>
      <c r="F50" s="424"/>
      <c r="G50" s="430"/>
      <c r="H50" s="425"/>
      <c r="I50" s="457"/>
      <c r="J50" s="457"/>
      <c r="K50" s="450"/>
    </row>
    <row r="51" spans="1:11" ht="30" customHeight="1">
      <c r="A51" s="592">
        <v>1</v>
      </c>
      <c r="B51" s="589" t="s">
        <v>327</v>
      </c>
      <c r="C51" s="431" t="s">
        <v>520</v>
      </c>
      <c r="D51" s="432">
        <v>62</v>
      </c>
      <c r="E51" s="431" t="s">
        <v>38</v>
      </c>
      <c r="F51" s="424">
        <v>250000</v>
      </c>
      <c r="G51" s="424">
        <v>220000</v>
      </c>
      <c r="H51" s="425">
        <v>5000</v>
      </c>
      <c r="I51" s="449">
        <f t="shared" ref="I51:I60" si="18">ROUND(G51*13%*30/365,0)</f>
        <v>2351</v>
      </c>
      <c r="J51" s="457">
        <f t="shared" ref="J51:J61" si="19">SUM(H51:I51)</f>
        <v>7351</v>
      </c>
      <c r="K51" s="450">
        <f t="shared" ref="K51:K60" si="20">G51-H51</f>
        <v>215000</v>
      </c>
    </row>
    <row r="52" spans="1:11" ht="30" customHeight="1">
      <c r="A52" s="592">
        <v>2</v>
      </c>
      <c r="B52" s="589" t="s">
        <v>97</v>
      </c>
      <c r="C52" s="431" t="s">
        <v>484</v>
      </c>
      <c r="D52" s="432">
        <v>170</v>
      </c>
      <c r="E52" s="431" t="s">
        <v>38</v>
      </c>
      <c r="F52" s="424">
        <v>220000</v>
      </c>
      <c r="G52" s="430">
        <v>136400</v>
      </c>
      <c r="H52" s="425">
        <v>4400</v>
      </c>
      <c r="I52" s="449">
        <f t="shared" si="18"/>
        <v>1457</v>
      </c>
      <c r="J52" s="457">
        <f t="shared" si="19"/>
        <v>5857</v>
      </c>
      <c r="K52" s="450">
        <f t="shared" si="20"/>
        <v>132000</v>
      </c>
    </row>
    <row r="53" spans="1:11" ht="30" customHeight="1">
      <c r="A53" s="592">
        <v>3</v>
      </c>
      <c r="B53" s="589" t="s">
        <v>14</v>
      </c>
      <c r="C53" s="431" t="s">
        <v>59</v>
      </c>
      <c r="D53" s="432">
        <v>176</v>
      </c>
      <c r="E53" s="431" t="s">
        <v>38</v>
      </c>
      <c r="F53" s="424">
        <v>100000</v>
      </c>
      <c r="G53" s="430">
        <v>62000</v>
      </c>
      <c r="H53" s="425">
        <v>2000</v>
      </c>
      <c r="I53" s="449">
        <f t="shared" si="18"/>
        <v>662</v>
      </c>
      <c r="J53" s="457">
        <f t="shared" si="19"/>
        <v>2662</v>
      </c>
      <c r="K53" s="450">
        <f t="shared" si="20"/>
        <v>60000</v>
      </c>
    </row>
    <row r="54" spans="1:11" ht="30" customHeight="1">
      <c r="A54" s="592">
        <v>4</v>
      </c>
      <c r="B54" s="589" t="s">
        <v>15</v>
      </c>
      <c r="C54" s="431" t="s">
        <v>485</v>
      </c>
      <c r="D54" s="432">
        <v>112</v>
      </c>
      <c r="E54" s="431" t="s">
        <v>38</v>
      </c>
      <c r="F54" s="424">
        <v>200000</v>
      </c>
      <c r="G54" s="430">
        <v>49988</v>
      </c>
      <c r="H54" s="425">
        <f t="shared" ref="H54" si="21">ROUND(F54/36,0)</f>
        <v>5556</v>
      </c>
      <c r="I54" s="449">
        <f t="shared" si="18"/>
        <v>534</v>
      </c>
      <c r="J54" s="457">
        <f t="shared" si="19"/>
        <v>6090</v>
      </c>
      <c r="K54" s="450">
        <f t="shared" si="20"/>
        <v>44432</v>
      </c>
    </row>
    <row r="55" spans="1:11" ht="30" customHeight="1">
      <c r="A55" s="592">
        <v>5</v>
      </c>
      <c r="B55" s="589" t="s">
        <v>15</v>
      </c>
      <c r="C55" s="431" t="s">
        <v>385</v>
      </c>
      <c r="D55" s="432">
        <v>114</v>
      </c>
      <c r="E55" s="431" t="s">
        <v>38</v>
      </c>
      <c r="F55" s="424">
        <v>210000</v>
      </c>
      <c r="G55" s="430">
        <v>96600</v>
      </c>
      <c r="H55" s="425">
        <v>4200</v>
      </c>
      <c r="I55" s="449">
        <f t="shared" si="18"/>
        <v>1032</v>
      </c>
      <c r="J55" s="457">
        <f t="shared" si="19"/>
        <v>5232</v>
      </c>
      <c r="K55" s="450">
        <f t="shared" si="20"/>
        <v>92400</v>
      </c>
    </row>
    <row r="56" spans="1:11" ht="30" hidden="1" customHeight="1">
      <c r="A56" s="592">
        <v>6</v>
      </c>
      <c r="B56" s="589"/>
      <c r="C56" s="431"/>
      <c r="D56" s="432"/>
      <c r="E56" s="431"/>
      <c r="F56" s="424"/>
      <c r="G56" s="430"/>
      <c r="H56" s="425"/>
      <c r="I56" s="449">
        <f t="shared" si="18"/>
        <v>0</v>
      </c>
      <c r="J56" s="457"/>
      <c r="K56" s="450"/>
    </row>
    <row r="57" spans="1:11" ht="30" hidden="1" customHeight="1">
      <c r="A57" s="592">
        <v>8</v>
      </c>
      <c r="B57" s="477"/>
      <c r="C57" s="477"/>
      <c r="D57" s="477"/>
      <c r="E57" s="477"/>
      <c r="F57" s="477"/>
      <c r="G57" s="477"/>
      <c r="H57" s="425"/>
      <c r="I57" s="449">
        <f t="shared" si="18"/>
        <v>0</v>
      </c>
      <c r="J57" s="477"/>
      <c r="K57" s="477"/>
    </row>
    <row r="58" spans="1:11" ht="30" customHeight="1">
      <c r="A58" s="592">
        <v>6</v>
      </c>
      <c r="B58" s="589" t="s">
        <v>15</v>
      </c>
      <c r="C58" s="477" t="s">
        <v>533</v>
      </c>
      <c r="D58" s="477">
        <v>70</v>
      </c>
      <c r="E58" s="431" t="s">
        <v>38</v>
      </c>
      <c r="F58" s="477">
        <v>300000</v>
      </c>
      <c r="G58" s="477">
        <v>300000</v>
      </c>
      <c r="H58" s="425">
        <v>7500</v>
      </c>
      <c r="I58" s="449">
        <v>4273</v>
      </c>
      <c r="J58" s="457">
        <f t="shared" ref="J58" si="22">SUM(H58:I58)</f>
        <v>11773</v>
      </c>
      <c r="K58" s="450">
        <f t="shared" ref="K58" si="23">G58-H58</f>
        <v>292500</v>
      </c>
    </row>
    <row r="59" spans="1:11" ht="30" customHeight="1">
      <c r="A59" s="592">
        <v>7</v>
      </c>
      <c r="B59" s="589" t="s">
        <v>464</v>
      </c>
      <c r="C59" s="431" t="s">
        <v>131</v>
      </c>
      <c r="D59" s="478">
        <v>9.1999999999999993</v>
      </c>
      <c r="E59" s="431" t="s">
        <v>38</v>
      </c>
      <c r="F59" s="424">
        <v>200000</v>
      </c>
      <c r="G59" s="430">
        <v>156000</v>
      </c>
      <c r="H59" s="425">
        <v>4000</v>
      </c>
      <c r="I59" s="449">
        <f t="shared" si="18"/>
        <v>1667</v>
      </c>
      <c r="J59" s="457">
        <f t="shared" si="19"/>
        <v>5667</v>
      </c>
      <c r="K59" s="450">
        <f t="shared" si="20"/>
        <v>152000</v>
      </c>
    </row>
    <row r="60" spans="1:11" ht="30" customHeight="1">
      <c r="A60" s="592">
        <v>8</v>
      </c>
      <c r="B60" s="589" t="s">
        <v>317</v>
      </c>
      <c r="C60" s="431" t="s">
        <v>318</v>
      </c>
      <c r="D60" s="478">
        <v>25.1</v>
      </c>
      <c r="E60" s="431" t="s">
        <v>38</v>
      </c>
      <c r="F60" s="424">
        <v>225000</v>
      </c>
      <c r="G60" s="430">
        <v>180000</v>
      </c>
      <c r="H60" s="425">
        <v>4500</v>
      </c>
      <c r="I60" s="449">
        <f t="shared" si="18"/>
        <v>1923</v>
      </c>
      <c r="J60" s="457">
        <f t="shared" si="19"/>
        <v>6423</v>
      </c>
      <c r="K60" s="450">
        <f t="shared" si="20"/>
        <v>175500</v>
      </c>
    </row>
    <row r="61" spans="1:11" ht="30" customHeight="1">
      <c r="A61" s="589"/>
      <c r="B61" s="585" t="s">
        <v>4</v>
      </c>
      <c r="C61" s="444"/>
      <c r="D61" s="444"/>
      <c r="E61" s="444"/>
      <c r="F61" s="476">
        <f t="shared" ref="F61:K61" si="24">SUM(F50:F60)</f>
        <v>1705000</v>
      </c>
      <c r="G61" s="476">
        <f t="shared" si="24"/>
        <v>1200988</v>
      </c>
      <c r="H61" s="476">
        <f>SUM(H50:H60)</f>
        <v>37156</v>
      </c>
      <c r="I61" s="476">
        <f>SUM(I50:I60)</f>
        <v>13899</v>
      </c>
      <c r="J61" s="476">
        <f t="shared" si="19"/>
        <v>51055</v>
      </c>
      <c r="K61" s="476">
        <f t="shared" si="24"/>
        <v>1163832</v>
      </c>
    </row>
    <row r="62" spans="1:11" ht="30" customHeight="1">
      <c r="A62" s="599"/>
      <c r="B62" s="591"/>
      <c r="C62" s="473"/>
      <c r="D62" s="473"/>
      <c r="E62" s="473"/>
      <c r="F62" s="474"/>
      <c r="G62" s="474"/>
      <c r="H62" s="474"/>
      <c r="I62" s="474"/>
      <c r="J62" s="474"/>
      <c r="K62" s="474"/>
    </row>
    <row r="63" spans="1:11" ht="30" customHeight="1">
      <c r="A63" s="599"/>
      <c r="B63" s="591"/>
      <c r="C63" s="473"/>
      <c r="D63" s="473"/>
      <c r="E63" s="473"/>
      <c r="F63" s="474"/>
      <c r="G63" s="474"/>
      <c r="H63" s="474"/>
      <c r="I63" s="474"/>
      <c r="J63" s="474"/>
      <c r="K63" s="474"/>
    </row>
    <row r="64" spans="1:11" ht="52.5" customHeight="1">
      <c r="A64" s="440" t="s">
        <v>446</v>
      </c>
      <c r="B64" s="440" t="s">
        <v>1</v>
      </c>
      <c r="C64" s="440" t="s">
        <v>21</v>
      </c>
      <c r="D64" s="440" t="s">
        <v>22</v>
      </c>
      <c r="E64" s="440" t="s">
        <v>23</v>
      </c>
      <c r="F64" s="441" t="s">
        <v>24</v>
      </c>
      <c r="G64" s="442" t="s">
        <v>25</v>
      </c>
      <c r="H64" s="442" t="s">
        <v>26</v>
      </c>
      <c r="I64" s="442" t="s">
        <v>27</v>
      </c>
      <c r="J64" s="443" t="s">
        <v>57</v>
      </c>
      <c r="K64" s="442" t="s">
        <v>242</v>
      </c>
    </row>
    <row r="65" spans="1:11" ht="30" customHeight="1">
      <c r="A65" s="589"/>
      <c r="B65" s="585" t="s">
        <v>16</v>
      </c>
      <c r="C65" s="444"/>
      <c r="D65" s="444"/>
      <c r="E65" s="444"/>
      <c r="F65" s="460"/>
      <c r="G65" s="461"/>
      <c r="H65" s="476"/>
      <c r="I65" s="457"/>
      <c r="J65" s="476"/>
      <c r="K65" s="448"/>
    </row>
    <row r="66" spans="1:11" ht="30" customHeight="1">
      <c r="A66" s="589">
        <v>1</v>
      </c>
      <c r="B66" s="589" t="s">
        <v>17</v>
      </c>
      <c r="C66" s="431" t="s">
        <v>69</v>
      </c>
      <c r="D66" s="432">
        <v>1.1000000000000001</v>
      </c>
      <c r="E66" s="431" t="s">
        <v>78</v>
      </c>
      <c r="F66" s="424">
        <v>240000</v>
      </c>
      <c r="G66" s="430">
        <v>163200</v>
      </c>
      <c r="H66" s="425">
        <v>4800</v>
      </c>
      <c r="I66" s="449">
        <f t="shared" ref="I66:I74" si="25">ROUND(G66*13%*30/365,0)</f>
        <v>1744</v>
      </c>
      <c r="J66" s="457">
        <f t="shared" ref="J66:J77" si="26">SUM(H66:I66)</f>
        <v>6544</v>
      </c>
      <c r="K66" s="450">
        <f t="shared" ref="K66:K76" si="27">G66-H66</f>
        <v>158400</v>
      </c>
    </row>
    <row r="67" spans="1:11" ht="30" customHeight="1">
      <c r="A67" s="589">
        <v>2</v>
      </c>
      <c r="B67" s="589" t="s">
        <v>17</v>
      </c>
      <c r="C67" s="431" t="s">
        <v>511</v>
      </c>
      <c r="D67" s="478">
        <v>47.1</v>
      </c>
      <c r="E67" s="431" t="s">
        <v>78</v>
      </c>
      <c r="F67" s="424">
        <v>170000</v>
      </c>
      <c r="G67" s="430">
        <v>142800</v>
      </c>
      <c r="H67" s="425">
        <v>3400</v>
      </c>
      <c r="I67" s="449">
        <f t="shared" si="25"/>
        <v>1526</v>
      </c>
      <c r="J67" s="457">
        <f t="shared" si="26"/>
        <v>4926</v>
      </c>
      <c r="K67" s="450">
        <f t="shared" si="27"/>
        <v>139400</v>
      </c>
    </row>
    <row r="68" spans="1:11" ht="30" customHeight="1">
      <c r="A68" s="589">
        <v>3</v>
      </c>
      <c r="B68" s="589" t="s">
        <v>17</v>
      </c>
      <c r="C68" s="431" t="s">
        <v>536</v>
      </c>
      <c r="D68" s="478">
        <v>74</v>
      </c>
      <c r="E68" s="431" t="s">
        <v>78</v>
      </c>
      <c r="F68" s="424">
        <v>190000</v>
      </c>
      <c r="G68" s="430">
        <v>190000</v>
      </c>
      <c r="H68" s="425">
        <v>3800</v>
      </c>
      <c r="I68" s="449">
        <v>2571</v>
      </c>
      <c r="J68" s="457">
        <f t="shared" ref="J68" si="28">SUM(H68:I68)</f>
        <v>6371</v>
      </c>
      <c r="K68" s="450">
        <f t="shared" ref="K68" si="29">G68-H68</f>
        <v>186200</v>
      </c>
    </row>
    <row r="69" spans="1:11" ht="30" customHeight="1">
      <c r="A69" s="589">
        <v>4</v>
      </c>
      <c r="B69" s="589" t="s">
        <v>187</v>
      </c>
      <c r="C69" s="431" t="s">
        <v>394</v>
      </c>
      <c r="D69" s="432">
        <v>132</v>
      </c>
      <c r="E69" s="431" t="s">
        <v>38</v>
      </c>
      <c r="F69" s="424">
        <v>150000</v>
      </c>
      <c r="G69" s="430">
        <v>72000</v>
      </c>
      <c r="H69" s="425">
        <v>3000</v>
      </c>
      <c r="I69" s="449">
        <f t="shared" si="25"/>
        <v>769</v>
      </c>
      <c r="J69" s="457">
        <f t="shared" si="26"/>
        <v>3769</v>
      </c>
      <c r="K69" s="450">
        <f t="shared" si="27"/>
        <v>69000</v>
      </c>
    </row>
    <row r="70" spans="1:11" ht="30" customHeight="1">
      <c r="A70" s="589">
        <v>5</v>
      </c>
      <c r="B70" s="589" t="s">
        <v>187</v>
      </c>
      <c r="C70" s="431" t="s">
        <v>472</v>
      </c>
      <c r="D70" s="432">
        <v>194</v>
      </c>
      <c r="E70" s="431" t="s">
        <v>38</v>
      </c>
      <c r="F70" s="424">
        <v>190000</v>
      </c>
      <c r="G70" s="430">
        <v>105552</v>
      </c>
      <c r="H70" s="425">
        <v>5278</v>
      </c>
      <c r="I70" s="449">
        <f t="shared" si="25"/>
        <v>1128</v>
      </c>
      <c r="J70" s="457">
        <f t="shared" si="26"/>
        <v>6406</v>
      </c>
      <c r="K70" s="450">
        <f t="shared" si="27"/>
        <v>100274</v>
      </c>
    </row>
    <row r="71" spans="1:11" ht="30" customHeight="1">
      <c r="A71" s="589">
        <v>6</v>
      </c>
      <c r="B71" s="589" t="s">
        <v>62</v>
      </c>
      <c r="C71" s="431" t="s">
        <v>473</v>
      </c>
      <c r="D71" s="432">
        <v>62</v>
      </c>
      <c r="E71" s="431" t="s">
        <v>38</v>
      </c>
      <c r="F71" s="424">
        <v>160000</v>
      </c>
      <c r="G71" s="430">
        <v>4460</v>
      </c>
      <c r="H71" s="425">
        <v>4460</v>
      </c>
      <c r="I71" s="449">
        <f t="shared" si="25"/>
        <v>48</v>
      </c>
      <c r="J71" s="457">
        <f t="shared" si="26"/>
        <v>4508</v>
      </c>
      <c r="K71" s="450">
        <f t="shared" si="27"/>
        <v>0</v>
      </c>
    </row>
    <row r="72" spans="1:11" ht="30" customHeight="1">
      <c r="A72" s="589">
        <v>7</v>
      </c>
      <c r="B72" s="589" t="s">
        <v>62</v>
      </c>
      <c r="C72" s="431" t="s">
        <v>291</v>
      </c>
      <c r="D72" s="432">
        <v>100</v>
      </c>
      <c r="E72" s="431" t="s">
        <v>38</v>
      </c>
      <c r="F72" s="424">
        <v>180000</v>
      </c>
      <c r="G72" s="430">
        <v>82800</v>
      </c>
      <c r="H72" s="425">
        <v>3600</v>
      </c>
      <c r="I72" s="449">
        <f t="shared" si="25"/>
        <v>885</v>
      </c>
      <c r="J72" s="457">
        <f t="shared" si="26"/>
        <v>4485</v>
      </c>
      <c r="K72" s="450">
        <f t="shared" si="27"/>
        <v>79200</v>
      </c>
    </row>
    <row r="73" spans="1:11" ht="30" customHeight="1">
      <c r="A73" s="589">
        <v>8</v>
      </c>
      <c r="B73" s="589" t="s">
        <v>62</v>
      </c>
      <c r="C73" s="431" t="s">
        <v>468</v>
      </c>
      <c r="D73" s="432">
        <v>182</v>
      </c>
      <c r="E73" s="431" t="s">
        <v>38</v>
      </c>
      <c r="F73" s="424">
        <v>239000</v>
      </c>
      <c r="G73" s="430">
        <v>148180</v>
      </c>
      <c r="H73" s="425">
        <v>4780</v>
      </c>
      <c r="I73" s="449">
        <f t="shared" si="25"/>
        <v>1583</v>
      </c>
      <c r="J73" s="457">
        <f t="shared" si="26"/>
        <v>6363</v>
      </c>
      <c r="K73" s="450">
        <f t="shared" si="27"/>
        <v>143400</v>
      </c>
    </row>
    <row r="74" spans="1:11" ht="30" customHeight="1">
      <c r="A74" s="589">
        <v>9</v>
      </c>
      <c r="B74" s="589" t="s">
        <v>62</v>
      </c>
      <c r="C74" s="431" t="s">
        <v>471</v>
      </c>
      <c r="D74" s="478">
        <v>11.2</v>
      </c>
      <c r="E74" s="431" t="s">
        <v>38</v>
      </c>
      <c r="F74" s="424">
        <v>210000</v>
      </c>
      <c r="G74" s="430">
        <v>163800</v>
      </c>
      <c r="H74" s="425">
        <v>4200</v>
      </c>
      <c r="I74" s="449">
        <f t="shared" si="25"/>
        <v>1750</v>
      </c>
      <c r="J74" s="457">
        <f t="shared" si="26"/>
        <v>5950</v>
      </c>
      <c r="K74" s="450">
        <f t="shared" si="27"/>
        <v>159600</v>
      </c>
    </row>
    <row r="75" spans="1:11" ht="2.25" customHeight="1">
      <c r="A75" s="589">
        <v>10</v>
      </c>
      <c r="B75" s="589"/>
      <c r="C75" s="431"/>
      <c r="D75" s="432"/>
      <c r="E75" s="431"/>
      <c r="F75" s="424"/>
      <c r="G75" s="430"/>
      <c r="H75" s="425"/>
      <c r="I75" s="449"/>
      <c r="J75" s="457"/>
      <c r="K75" s="450"/>
    </row>
    <row r="76" spans="1:11" ht="30" customHeight="1">
      <c r="A76" s="589">
        <v>10</v>
      </c>
      <c r="B76" s="589" t="s">
        <v>336</v>
      </c>
      <c r="C76" s="431" t="s">
        <v>48</v>
      </c>
      <c r="D76" s="432">
        <v>174</v>
      </c>
      <c r="E76" s="431" t="s">
        <v>38</v>
      </c>
      <c r="F76" s="424">
        <v>150000</v>
      </c>
      <c r="G76" s="430">
        <v>93000</v>
      </c>
      <c r="H76" s="425">
        <v>3000</v>
      </c>
      <c r="I76" s="449">
        <f t="shared" ref="I76" si="30">ROUND(G76*13%*30/365,0)</f>
        <v>994</v>
      </c>
      <c r="J76" s="457">
        <f t="shared" si="26"/>
        <v>3994</v>
      </c>
      <c r="K76" s="450">
        <f t="shared" si="27"/>
        <v>90000</v>
      </c>
    </row>
    <row r="77" spans="1:11" ht="30" customHeight="1">
      <c r="A77" s="587"/>
      <c r="B77" s="585" t="s">
        <v>4</v>
      </c>
      <c r="C77" s="444"/>
      <c r="D77" s="444"/>
      <c r="E77" s="444"/>
      <c r="F77" s="476">
        <f t="shared" ref="F77:K77" si="31">SUM(F66:F76)</f>
        <v>1879000</v>
      </c>
      <c r="G77" s="476">
        <f t="shared" si="31"/>
        <v>1165792</v>
      </c>
      <c r="H77" s="476">
        <f>SUM(H66:H76)</f>
        <v>40318</v>
      </c>
      <c r="I77" s="476">
        <f>SUM(I66:I76)</f>
        <v>12998</v>
      </c>
      <c r="J77" s="476">
        <f t="shared" si="26"/>
        <v>53316</v>
      </c>
      <c r="K77" s="476">
        <f t="shared" si="31"/>
        <v>1125474</v>
      </c>
    </row>
    <row r="78" spans="1:11" ht="30" customHeight="1">
      <c r="A78" s="600"/>
      <c r="B78" s="591"/>
      <c r="C78" s="473"/>
      <c r="D78" s="473"/>
      <c r="E78" s="473"/>
      <c r="F78" s="474"/>
      <c r="G78" s="474"/>
      <c r="H78" s="474"/>
      <c r="I78" s="474"/>
      <c r="J78" s="474"/>
      <c r="K78" s="474"/>
    </row>
    <row r="79" spans="1:11" ht="56.25" customHeight="1">
      <c r="A79" s="440" t="s">
        <v>446</v>
      </c>
      <c r="B79" s="440" t="s">
        <v>1</v>
      </c>
      <c r="C79" s="440" t="s">
        <v>21</v>
      </c>
      <c r="D79" s="440" t="s">
        <v>22</v>
      </c>
      <c r="E79" s="440" t="s">
        <v>23</v>
      </c>
      <c r="F79" s="441" t="s">
        <v>24</v>
      </c>
      <c r="G79" s="442" t="s">
        <v>25</v>
      </c>
      <c r="H79" s="442" t="s">
        <v>26</v>
      </c>
      <c r="I79" s="442" t="s">
        <v>27</v>
      </c>
      <c r="J79" s="443" t="s">
        <v>57</v>
      </c>
      <c r="K79" s="442" t="s">
        <v>242</v>
      </c>
    </row>
    <row r="80" spans="1:11" ht="30" customHeight="1">
      <c r="A80" s="587"/>
      <c r="B80" s="585" t="s">
        <v>18</v>
      </c>
      <c r="C80" s="444"/>
      <c r="D80" s="444"/>
      <c r="E80" s="444"/>
      <c r="F80" s="460"/>
      <c r="G80" s="461"/>
      <c r="H80" s="447"/>
      <c r="I80" s="457"/>
      <c r="J80" s="447"/>
      <c r="K80" s="448"/>
    </row>
    <row r="81" spans="1:11" ht="30" customHeight="1">
      <c r="A81" s="587">
        <v>1</v>
      </c>
      <c r="B81" s="589" t="s">
        <v>18</v>
      </c>
      <c r="C81" s="431" t="s">
        <v>378</v>
      </c>
      <c r="D81" s="432">
        <v>92</v>
      </c>
      <c r="E81" s="432" t="s">
        <v>38</v>
      </c>
      <c r="F81" s="479">
        <v>150000</v>
      </c>
      <c r="G81" s="430">
        <v>69000</v>
      </c>
      <c r="H81" s="425">
        <v>3000</v>
      </c>
      <c r="I81" s="449">
        <f t="shared" ref="I81:I90" si="32">ROUND(G81*13%*30/365,0)</f>
        <v>737</v>
      </c>
      <c r="J81" s="457">
        <f t="shared" ref="J81:J91" si="33">SUM(H81:I81)</f>
        <v>3737</v>
      </c>
      <c r="K81" s="450">
        <f t="shared" ref="K81:K90" si="34">G81-H81</f>
        <v>66000</v>
      </c>
    </row>
    <row r="82" spans="1:11" ht="30" customHeight="1">
      <c r="A82" s="587">
        <v>2</v>
      </c>
      <c r="B82" s="589" t="s">
        <v>18</v>
      </c>
      <c r="C82" s="431" t="s">
        <v>379</v>
      </c>
      <c r="D82" s="432">
        <v>94</v>
      </c>
      <c r="E82" s="432" t="s">
        <v>38</v>
      </c>
      <c r="F82" s="479">
        <v>300000</v>
      </c>
      <c r="G82" s="430">
        <v>138000</v>
      </c>
      <c r="H82" s="425">
        <v>6000</v>
      </c>
      <c r="I82" s="449">
        <f t="shared" si="32"/>
        <v>1475</v>
      </c>
      <c r="J82" s="457">
        <f t="shared" si="33"/>
        <v>7475</v>
      </c>
      <c r="K82" s="450">
        <f t="shared" si="34"/>
        <v>132000</v>
      </c>
    </row>
    <row r="83" spans="1:11" ht="30" customHeight="1">
      <c r="A83" s="587">
        <v>3</v>
      </c>
      <c r="B83" s="589" t="s">
        <v>18</v>
      </c>
      <c r="C83" s="431" t="s">
        <v>380</v>
      </c>
      <c r="D83" s="432">
        <v>96</v>
      </c>
      <c r="E83" s="432" t="s">
        <v>38</v>
      </c>
      <c r="F83" s="479">
        <v>150000</v>
      </c>
      <c r="G83" s="430">
        <v>69000</v>
      </c>
      <c r="H83" s="425">
        <v>3000</v>
      </c>
      <c r="I83" s="449">
        <f t="shared" si="32"/>
        <v>737</v>
      </c>
      <c r="J83" s="457">
        <f t="shared" si="33"/>
        <v>3737</v>
      </c>
      <c r="K83" s="450">
        <f t="shared" si="34"/>
        <v>66000</v>
      </c>
    </row>
    <row r="84" spans="1:11" ht="30" customHeight="1">
      <c r="A84" s="587">
        <v>4</v>
      </c>
      <c r="B84" s="589" t="s">
        <v>18</v>
      </c>
      <c r="C84" s="431" t="s">
        <v>393</v>
      </c>
      <c r="D84" s="432">
        <v>130</v>
      </c>
      <c r="E84" s="432" t="s">
        <v>38</v>
      </c>
      <c r="F84" s="479">
        <v>230000</v>
      </c>
      <c r="G84" s="430">
        <v>97114</v>
      </c>
      <c r="H84" s="425">
        <v>5111</v>
      </c>
      <c r="I84" s="449">
        <f t="shared" si="32"/>
        <v>1038</v>
      </c>
      <c r="J84" s="457">
        <f t="shared" si="33"/>
        <v>6149</v>
      </c>
      <c r="K84" s="450">
        <f t="shared" si="34"/>
        <v>92003</v>
      </c>
    </row>
    <row r="85" spans="1:11" ht="30" customHeight="1">
      <c r="A85" s="587">
        <v>5</v>
      </c>
      <c r="B85" s="589" t="s">
        <v>19</v>
      </c>
      <c r="C85" s="431" t="s">
        <v>400</v>
      </c>
      <c r="D85" s="432">
        <v>142</v>
      </c>
      <c r="E85" s="432" t="s">
        <v>38</v>
      </c>
      <c r="F85" s="479">
        <v>170000</v>
      </c>
      <c r="G85" s="430">
        <v>85000</v>
      </c>
      <c r="H85" s="425">
        <v>3400</v>
      </c>
      <c r="I85" s="449">
        <f t="shared" si="32"/>
        <v>908</v>
      </c>
      <c r="J85" s="457">
        <f t="shared" si="33"/>
        <v>4308</v>
      </c>
      <c r="K85" s="450">
        <f t="shared" si="34"/>
        <v>81600</v>
      </c>
    </row>
    <row r="86" spans="1:11" ht="30" customHeight="1">
      <c r="A86" s="587">
        <v>6</v>
      </c>
      <c r="B86" s="589" t="s">
        <v>398</v>
      </c>
      <c r="C86" s="431" t="s">
        <v>470</v>
      </c>
      <c r="D86" s="432">
        <v>138</v>
      </c>
      <c r="E86" s="432" t="s">
        <v>38</v>
      </c>
      <c r="F86" s="479">
        <v>200000</v>
      </c>
      <c r="G86" s="430">
        <v>100000</v>
      </c>
      <c r="H86" s="425">
        <v>4000</v>
      </c>
      <c r="I86" s="449">
        <f t="shared" si="32"/>
        <v>1068</v>
      </c>
      <c r="J86" s="457">
        <f t="shared" si="33"/>
        <v>5068</v>
      </c>
      <c r="K86" s="450">
        <f t="shared" si="34"/>
        <v>96000</v>
      </c>
    </row>
    <row r="87" spans="1:11" ht="30" customHeight="1">
      <c r="A87" s="587">
        <v>7</v>
      </c>
      <c r="B87" s="589" t="s">
        <v>398</v>
      </c>
      <c r="C87" s="431" t="s">
        <v>531</v>
      </c>
      <c r="D87" s="432">
        <v>66</v>
      </c>
      <c r="E87" s="432" t="s">
        <v>38</v>
      </c>
      <c r="F87" s="479">
        <v>175000</v>
      </c>
      <c r="G87" s="430">
        <v>175000</v>
      </c>
      <c r="H87" s="425">
        <v>3500</v>
      </c>
      <c r="I87" s="449">
        <v>2992</v>
      </c>
      <c r="J87" s="457">
        <f>SUM(H87:I87)</f>
        <v>6492</v>
      </c>
      <c r="K87" s="450">
        <f t="shared" si="34"/>
        <v>171500</v>
      </c>
    </row>
    <row r="88" spans="1:11" ht="30" customHeight="1">
      <c r="A88" s="587">
        <v>8</v>
      </c>
      <c r="B88" s="589" t="s">
        <v>381</v>
      </c>
      <c r="C88" s="431" t="s">
        <v>469</v>
      </c>
      <c r="D88" s="432">
        <v>108</v>
      </c>
      <c r="E88" s="432" t="s">
        <v>38</v>
      </c>
      <c r="F88" s="479">
        <v>150000</v>
      </c>
      <c r="G88" s="430">
        <v>69000</v>
      </c>
      <c r="H88" s="425">
        <v>3000</v>
      </c>
      <c r="I88" s="449">
        <f t="shared" si="32"/>
        <v>737</v>
      </c>
      <c r="J88" s="457">
        <f t="shared" si="33"/>
        <v>3737</v>
      </c>
      <c r="K88" s="450">
        <f t="shared" si="34"/>
        <v>66000</v>
      </c>
    </row>
    <row r="89" spans="1:11" ht="30" customHeight="1">
      <c r="A89" s="587">
        <v>9</v>
      </c>
      <c r="B89" s="589" t="s">
        <v>381</v>
      </c>
      <c r="C89" s="431" t="s">
        <v>383</v>
      </c>
      <c r="D89" s="432">
        <v>110</v>
      </c>
      <c r="E89" s="432" t="s">
        <v>38</v>
      </c>
      <c r="F89" s="479">
        <v>160000</v>
      </c>
      <c r="G89" s="430">
        <v>73600</v>
      </c>
      <c r="H89" s="425">
        <v>3200</v>
      </c>
      <c r="I89" s="449">
        <f t="shared" si="32"/>
        <v>786</v>
      </c>
      <c r="J89" s="457">
        <f t="shared" si="33"/>
        <v>3986</v>
      </c>
      <c r="K89" s="450">
        <f t="shared" si="34"/>
        <v>70400</v>
      </c>
    </row>
    <row r="90" spans="1:11" ht="30" customHeight="1">
      <c r="A90" s="587">
        <v>10</v>
      </c>
      <c r="B90" s="589" t="s">
        <v>71</v>
      </c>
      <c r="C90" s="431" t="s">
        <v>235</v>
      </c>
      <c r="D90" s="432">
        <v>146</v>
      </c>
      <c r="E90" s="432" t="s">
        <v>38</v>
      </c>
      <c r="F90" s="479">
        <v>175000</v>
      </c>
      <c r="G90" s="430">
        <v>91000</v>
      </c>
      <c r="H90" s="425">
        <v>3500</v>
      </c>
      <c r="I90" s="449">
        <f t="shared" si="32"/>
        <v>972</v>
      </c>
      <c r="J90" s="457">
        <f t="shared" si="33"/>
        <v>4472</v>
      </c>
      <c r="K90" s="450">
        <f t="shared" si="34"/>
        <v>87500</v>
      </c>
    </row>
    <row r="91" spans="1:11" ht="30" customHeight="1">
      <c r="A91" s="589"/>
      <c r="B91" s="585" t="s">
        <v>4</v>
      </c>
      <c r="C91" s="444"/>
      <c r="D91" s="444"/>
      <c r="E91" s="444"/>
      <c r="F91" s="476">
        <f>SUM(F81:F90)</f>
        <v>1860000</v>
      </c>
      <c r="G91" s="476">
        <f t="shared" ref="G91:K91" si="35">SUM(G81:G90)</f>
        <v>966714</v>
      </c>
      <c r="H91" s="476">
        <f>SUM(H81:H90)</f>
        <v>37711</v>
      </c>
      <c r="I91" s="476">
        <f>SUM(I81:I90)</f>
        <v>11450</v>
      </c>
      <c r="J91" s="476">
        <f t="shared" si="33"/>
        <v>49161</v>
      </c>
      <c r="K91" s="476">
        <f t="shared" si="35"/>
        <v>929003</v>
      </c>
    </row>
    <row r="92" spans="1:11" ht="30" customHeight="1">
      <c r="A92" s="599"/>
      <c r="B92" s="591"/>
      <c r="C92" s="473"/>
      <c r="D92" s="473"/>
      <c r="E92" s="473"/>
      <c r="F92" s="474"/>
      <c r="G92" s="474"/>
      <c r="H92" s="474"/>
      <c r="I92" s="474"/>
      <c r="J92" s="474"/>
      <c r="K92" s="474"/>
    </row>
    <row r="93" spans="1:11" ht="30" customHeight="1">
      <c r="A93" s="599"/>
      <c r="B93" s="591"/>
      <c r="C93" s="473"/>
      <c r="D93" s="473"/>
      <c r="E93" s="473"/>
      <c r="F93" s="474"/>
      <c r="G93" s="474"/>
      <c r="H93" s="474"/>
      <c r="I93" s="474"/>
      <c r="J93" s="474"/>
      <c r="K93" s="474"/>
    </row>
    <row r="94" spans="1:11" ht="47.25" customHeight="1">
      <c r="A94" s="440" t="s">
        <v>446</v>
      </c>
      <c r="B94" s="440" t="s">
        <v>1</v>
      </c>
      <c r="C94" s="440" t="s">
        <v>21</v>
      </c>
      <c r="D94" s="440" t="s">
        <v>22</v>
      </c>
      <c r="E94" s="440" t="s">
        <v>23</v>
      </c>
      <c r="F94" s="441" t="s">
        <v>24</v>
      </c>
      <c r="G94" s="442" t="s">
        <v>25</v>
      </c>
      <c r="H94" s="442" t="s">
        <v>26</v>
      </c>
      <c r="I94" s="442" t="s">
        <v>27</v>
      </c>
      <c r="J94" s="443" t="s">
        <v>57</v>
      </c>
      <c r="K94" s="442" t="s">
        <v>242</v>
      </c>
    </row>
    <row r="95" spans="1:11" ht="30" customHeight="1">
      <c r="A95" s="589"/>
      <c r="B95" s="585" t="s">
        <v>79</v>
      </c>
      <c r="C95" s="444"/>
      <c r="D95" s="480"/>
      <c r="E95" s="444"/>
      <c r="F95" s="481"/>
      <c r="G95" s="461"/>
      <c r="H95" s="476"/>
      <c r="I95" s="457"/>
      <c r="J95" s="476"/>
      <c r="K95" s="448"/>
    </row>
    <row r="96" spans="1:11" ht="3.75" customHeight="1">
      <c r="A96" s="589"/>
      <c r="B96" s="589"/>
      <c r="C96" s="431"/>
      <c r="D96" s="482"/>
      <c r="E96" s="431"/>
      <c r="F96" s="479"/>
      <c r="G96" s="424"/>
      <c r="H96" s="425"/>
      <c r="I96" s="449"/>
      <c r="J96" s="457"/>
      <c r="K96" s="450"/>
    </row>
    <row r="97" spans="1:11" ht="30" customHeight="1">
      <c r="A97" s="589">
        <v>1</v>
      </c>
      <c r="B97" s="589" t="s">
        <v>79</v>
      </c>
      <c r="C97" s="431" t="s">
        <v>453</v>
      </c>
      <c r="D97" s="482">
        <v>3.1</v>
      </c>
      <c r="E97" s="431" t="s">
        <v>78</v>
      </c>
      <c r="F97" s="479">
        <v>220000</v>
      </c>
      <c r="G97" s="424">
        <v>49600</v>
      </c>
      <c r="H97" s="425">
        <v>4400</v>
      </c>
      <c r="I97" s="449">
        <f t="shared" ref="I97:I101" si="36">ROUND(G97*13%*30/365,0)</f>
        <v>530</v>
      </c>
      <c r="J97" s="457">
        <f t="shared" ref="J97:J112" si="37">SUM(H97:I97)</f>
        <v>4930</v>
      </c>
      <c r="K97" s="450">
        <f t="shared" ref="K97:K111" si="38">G97-H97</f>
        <v>45200</v>
      </c>
    </row>
    <row r="98" spans="1:11" ht="30" customHeight="1">
      <c r="A98" s="589">
        <v>2</v>
      </c>
      <c r="B98" s="589" t="s">
        <v>79</v>
      </c>
      <c r="C98" s="431" t="s">
        <v>465</v>
      </c>
      <c r="D98" s="482">
        <v>13.2</v>
      </c>
      <c r="E98" s="431" t="s">
        <v>78</v>
      </c>
      <c r="F98" s="479">
        <v>215000</v>
      </c>
      <c r="G98" s="424">
        <v>167700</v>
      </c>
      <c r="H98" s="425">
        <v>4300</v>
      </c>
      <c r="I98" s="449">
        <f t="shared" si="36"/>
        <v>1792</v>
      </c>
      <c r="J98" s="457">
        <f t="shared" si="37"/>
        <v>6092</v>
      </c>
      <c r="K98" s="450">
        <f t="shared" si="38"/>
        <v>163400</v>
      </c>
    </row>
    <row r="99" spans="1:11" ht="30" customHeight="1">
      <c r="A99" s="589">
        <v>3</v>
      </c>
      <c r="B99" s="589" t="s">
        <v>224</v>
      </c>
      <c r="C99" s="431" t="s">
        <v>501</v>
      </c>
      <c r="D99" s="482">
        <v>33.1</v>
      </c>
      <c r="E99" s="431" t="s">
        <v>78</v>
      </c>
      <c r="F99" s="479">
        <v>185000</v>
      </c>
      <c r="G99" s="430">
        <v>151700</v>
      </c>
      <c r="H99" s="425">
        <v>3700</v>
      </c>
      <c r="I99" s="449">
        <f t="shared" si="36"/>
        <v>1621</v>
      </c>
      <c r="J99" s="457">
        <f t="shared" si="37"/>
        <v>5321</v>
      </c>
      <c r="K99" s="450">
        <f t="shared" si="38"/>
        <v>148000</v>
      </c>
    </row>
    <row r="100" spans="1:11" ht="30" customHeight="1">
      <c r="A100" s="589">
        <v>4</v>
      </c>
      <c r="B100" s="589" t="s">
        <v>224</v>
      </c>
      <c r="C100" s="431" t="s">
        <v>515</v>
      </c>
      <c r="D100" s="482">
        <v>55.1</v>
      </c>
      <c r="E100" s="431" t="s">
        <v>78</v>
      </c>
      <c r="F100" s="479">
        <v>200000</v>
      </c>
      <c r="G100" s="430">
        <v>172000</v>
      </c>
      <c r="H100" s="425">
        <v>4000</v>
      </c>
      <c r="I100" s="449">
        <f t="shared" si="36"/>
        <v>1838</v>
      </c>
      <c r="J100" s="457">
        <f t="shared" si="37"/>
        <v>5838</v>
      </c>
      <c r="K100" s="450">
        <f t="shared" si="38"/>
        <v>168000</v>
      </c>
    </row>
    <row r="101" spans="1:11" ht="33.75" customHeight="1">
      <c r="A101" s="589">
        <v>5</v>
      </c>
      <c r="B101" s="589" t="s">
        <v>437</v>
      </c>
      <c r="C101" s="431" t="s">
        <v>438</v>
      </c>
      <c r="D101" s="482">
        <v>168</v>
      </c>
      <c r="E101" s="431" t="s">
        <v>78</v>
      </c>
      <c r="F101" s="479">
        <v>175000</v>
      </c>
      <c r="G101" s="430">
        <v>101500</v>
      </c>
      <c r="H101" s="425">
        <v>3500</v>
      </c>
      <c r="I101" s="449">
        <f t="shared" si="36"/>
        <v>1085</v>
      </c>
      <c r="J101" s="457">
        <f t="shared" si="37"/>
        <v>4585</v>
      </c>
      <c r="K101" s="450">
        <f t="shared" si="38"/>
        <v>98000</v>
      </c>
    </row>
    <row r="102" spans="1:11" ht="2.25" hidden="1" customHeight="1">
      <c r="A102" s="589"/>
      <c r="B102" s="589"/>
      <c r="C102" s="431"/>
      <c r="D102" s="482"/>
      <c r="E102" s="431"/>
      <c r="F102" s="479"/>
      <c r="G102" s="430"/>
      <c r="H102" s="425"/>
      <c r="I102" s="457"/>
      <c r="J102" s="457"/>
      <c r="K102" s="450"/>
    </row>
    <row r="103" spans="1:11" ht="30" hidden="1" customHeight="1">
      <c r="A103" s="589"/>
      <c r="B103" s="589"/>
      <c r="C103" s="431"/>
      <c r="D103" s="482"/>
      <c r="E103" s="431"/>
      <c r="F103" s="479"/>
      <c r="G103" s="430"/>
      <c r="H103" s="425"/>
      <c r="I103" s="457"/>
      <c r="J103" s="457"/>
      <c r="K103" s="450"/>
    </row>
    <row r="104" spans="1:11" ht="30" customHeight="1">
      <c r="A104" s="589">
        <v>6</v>
      </c>
      <c r="B104" s="589" t="s">
        <v>211</v>
      </c>
      <c r="C104" s="431" t="s">
        <v>225</v>
      </c>
      <c r="D104" s="482">
        <v>198</v>
      </c>
      <c r="E104" s="431" t="s">
        <v>78</v>
      </c>
      <c r="F104" s="479">
        <v>220000</v>
      </c>
      <c r="G104" s="430">
        <v>149600</v>
      </c>
      <c r="H104" s="425">
        <v>4400</v>
      </c>
      <c r="I104" s="449">
        <f t="shared" ref="I104:I111" si="39">ROUND(G104*13%*30/365,0)</f>
        <v>1598</v>
      </c>
      <c r="J104" s="457">
        <f t="shared" si="37"/>
        <v>5998</v>
      </c>
      <c r="K104" s="450">
        <f t="shared" si="38"/>
        <v>145200</v>
      </c>
    </row>
    <row r="105" spans="1:11" ht="30" customHeight="1">
      <c r="A105" s="589">
        <v>7</v>
      </c>
      <c r="B105" s="589" t="s">
        <v>103</v>
      </c>
      <c r="C105" s="431" t="s">
        <v>442</v>
      </c>
      <c r="D105" s="482">
        <v>178</v>
      </c>
      <c r="E105" s="431" t="s">
        <v>78</v>
      </c>
      <c r="F105" s="479">
        <v>180000</v>
      </c>
      <c r="G105" s="430">
        <v>111600</v>
      </c>
      <c r="H105" s="425">
        <v>3600</v>
      </c>
      <c r="I105" s="449">
        <f t="shared" si="39"/>
        <v>1192</v>
      </c>
      <c r="J105" s="457">
        <f t="shared" si="37"/>
        <v>4792</v>
      </c>
      <c r="K105" s="450">
        <f t="shared" si="38"/>
        <v>108000</v>
      </c>
    </row>
    <row r="106" spans="1:11" ht="30" customHeight="1">
      <c r="A106" s="589">
        <v>8</v>
      </c>
      <c r="B106" s="589" t="s">
        <v>103</v>
      </c>
      <c r="C106" s="431" t="s">
        <v>460</v>
      </c>
      <c r="D106" s="478">
        <v>5.0999999999999996</v>
      </c>
      <c r="E106" s="431" t="s">
        <v>78</v>
      </c>
      <c r="F106" s="479">
        <v>200000</v>
      </c>
      <c r="G106" s="430">
        <v>140000</v>
      </c>
      <c r="H106" s="425">
        <v>4000</v>
      </c>
      <c r="I106" s="449">
        <f t="shared" si="39"/>
        <v>1496</v>
      </c>
      <c r="J106" s="457">
        <f t="shared" si="37"/>
        <v>5496</v>
      </c>
      <c r="K106" s="450">
        <f t="shared" si="38"/>
        <v>136000</v>
      </c>
    </row>
    <row r="107" spans="1:11" ht="30" customHeight="1">
      <c r="A107" s="589">
        <v>9</v>
      </c>
      <c r="B107" s="589" t="s">
        <v>103</v>
      </c>
      <c r="C107" s="431" t="s">
        <v>107</v>
      </c>
      <c r="D107" s="482">
        <v>192</v>
      </c>
      <c r="E107" s="431" t="s">
        <v>78</v>
      </c>
      <c r="F107" s="479">
        <v>200000</v>
      </c>
      <c r="G107" s="430">
        <v>128000</v>
      </c>
      <c r="H107" s="425">
        <v>4000</v>
      </c>
      <c r="I107" s="449">
        <f t="shared" si="39"/>
        <v>1368</v>
      </c>
      <c r="J107" s="457">
        <f t="shared" si="37"/>
        <v>5368</v>
      </c>
      <c r="K107" s="450">
        <f t="shared" si="38"/>
        <v>124000</v>
      </c>
    </row>
    <row r="108" spans="1:11" ht="30" customHeight="1">
      <c r="A108" s="589">
        <v>10</v>
      </c>
      <c r="B108" s="589" t="s">
        <v>493</v>
      </c>
      <c r="C108" s="431" t="s">
        <v>494</v>
      </c>
      <c r="D108" s="482">
        <v>17.100000000000001</v>
      </c>
      <c r="E108" s="431" t="s">
        <v>78</v>
      </c>
      <c r="F108" s="479">
        <v>185000</v>
      </c>
      <c r="G108" s="430">
        <v>148000</v>
      </c>
      <c r="H108" s="425">
        <v>3700</v>
      </c>
      <c r="I108" s="449">
        <f t="shared" si="39"/>
        <v>1581</v>
      </c>
      <c r="J108" s="457">
        <f t="shared" si="37"/>
        <v>5281</v>
      </c>
      <c r="K108" s="450">
        <f t="shared" si="38"/>
        <v>144300</v>
      </c>
    </row>
    <row r="109" spans="1:11" ht="30" customHeight="1">
      <c r="A109" s="589">
        <v>11</v>
      </c>
      <c r="B109" s="589" t="s">
        <v>493</v>
      </c>
      <c r="C109" s="431" t="s">
        <v>48</v>
      </c>
      <c r="D109" s="482">
        <v>19.100000000000001</v>
      </c>
      <c r="E109" s="431" t="s">
        <v>78</v>
      </c>
      <c r="F109" s="479">
        <v>165000</v>
      </c>
      <c r="G109" s="430">
        <v>132000</v>
      </c>
      <c r="H109" s="425">
        <v>3300</v>
      </c>
      <c r="I109" s="449">
        <f t="shared" si="39"/>
        <v>1410</v>
      </c>
      <c r="J109" s="457">
        <f t="shared" si="37"/>
        <v>4710</v>
      </c>
      <c r="K109" s="450">
        <f t="shared" si="38"/>
        <v>128700</v>
      </c>
    </row>
    <row r="110" spans="1:11" ht="30" customHeight="1">
      <c r="A110" s="589">
        <v>12</v>
      </c>
      <c r="B110" s="589" t="s">
        <v>493</v>
      </c>
      <c r="C110" s="431" t="s">
        <v>496</v>
      </c>
      <c r="D110" s="482">
        <v>23.1</v>
      </c>
      <c r="E110" s="431" t="s">
        <v>78</v>
      </c>
      <c r="F110" s="479">
        <v>160000</v>
      </c>
      <c r="G110" s="430">
        <v>128000</v>
      </c>
      <c r="H110" s="425">
        <v>3200</v>
      </c>
      <c r="I110" s="449">
        <f t="shared" si="39"/>
        <v>1368</v>
      </c>
      <c r="J110" s="457">
        <f t="shared" si="37"/>
        <v>4568</v>
      </c>
      <c r="K110" s="450">
        <f t="shared" si="38"/>
        <v>124800</v>
      </c>
    </row>
    <row r="111" spans="1:11" ht="30" customHeight="1">
      <c r="A111" s="589">
        <v>13</v>
      </c>
      <c r="B111" s="589" t="s">
        <v>516</v>
      </c>
      <c r="C111" s="431" t="s">
        <v>133</v>
      </c>
      <c r="D111" s="482">
        <v>57.1</v>
      </c>
      <c r="E111" s="431" t="s">
        <v>78</v>
      </c>
      <c r="F111" s="479">
        <v>200000</v>
      </c>
      <c r="G111" s="430">
        <v>172000</v>
      </c>
      <c r="H111" s="425">
        <v>4000</v>
      </c>
      <c r="I111" s="449">
        <f t="shared" si="39"/>
        <v>1838</v>
      </c>
      <c r="J111" s="457">
        <f t="shared" si="37"/>
        <v>5838</v>
      </c>
      <c r="K111" s="450">
        <f t="shared" si="38"/>
        <v>168000</v>
      </c>
    </row>
    <row r="112" spans="1:11" ht="30" customHeight="1">
      <c r="A112" s="589"/>
      <c r="B112" s="585" t="s">
        <v>4</v>
      </c>
      <c r="C112" s="444"/>
      <c r="D112" s="480"/>
      <c r="E112" s="444"/>
      <c r="F112" s="476">
        <f t="shared" ref="F112:K112" si="40">SUM(F96:F111)</f>
        <v>2505000</v>
      </c>
      <c r="G112" s="476">
        <f t="shared" si="40"/>
        <v>1751700</v>
      </c>
      <c r="H112" s="476">
        <f>SUM(H96:H111)</f>
        <v>50100</v>
      </c>
      <c r="I112" s="476">
        <f>SUM(I96:I111)</f>
        <v>18717</v>
      </c>
      <c r="J112" s="476">
        <f t="shared" si="37"/>
        <v>68817</v>
      </c>
      <c r="K112" s="476">
        <f t="shared" si="40"/>
        <v>1701600</v>
      </c>
    </row>
    <row r="113" spans="1:11" ht="28.5" customHeight="1">
      <c r="A113" s="599"/>
      <c r="B113" s="591"/>
      <c r="C113" s="473"/>
      <c r="D113" s="483"/>
      <c r="E113" s="473"/>
      <c r="F113" s="474"/>
      <c r="G113" s="474"/>
      <c r="H113" s="474"/>
      <c r="I113" s="474"/>
      <c r="J113" s="474"/>
      <c r="K113" s="474"/>
    </row>
    <row r="114" spans="1:11" ht="42.75" hidden="1" customHeight="1">
      <c r="A114" s="440" t="s">
        <v>446</v>
      </c>
      <c r="B114" s="440" t="s">
        <v>1</v>
      </c>
      <c r="C114" s="440" t="s">
        <v>21</v>
      </c>
      <c r="D114" s="440" t="s">
        <v>22</v>
      </c>
      <c r="E114" s="440" t="s">
        <v>23</v>
      </c>
      <c r="F114" s="441" t="s">
        <v>24</v>
      </c>
      <c r="G114" s="442" t="s">
        <v>25</v>
      </c>
      <c r="H114" s="442" t="s">
        <v>26</v>
      </c>
      <c r="I114" s="442" t="s">
        <v>27</v>
      </c>
      <c r="J114" s="443" t="s">
        <v>57</v>
      </c>
      <c r="K114" s="442" t="s">
        <v>242</v>
      </c>
    </row>
    <row r="115" spans="1:11" ht="30" hidden="1" customHeight="1">
      <c r="A115" s="589"/>
      <c r="B115" s="585" t="s">
        <v>422</v>
      </c>
      <c r="C115" s="444"/>
      <c r="D115" s="444"/>
      <c r="E115" s="444"/>
      <c r="F115" s="460"/>
      <c r="G115" s="461"/>
      <c r="H115" s="476"/>
      <c r="I115" s="457"/>
      <c r="J115" s="476"/>
      <c r="K115" s="448"/>
    </row>
    <row r="116" spans="1:11" ht="30" hidden="1" customHeight="1">
      <c r="A116" s="589">
        <v>1</v>
      </c>
      <c r="B116" s="589" t="s">
        <v>285</v>
      </c>
      <c r="C116" s="431"/>
      <c r="D116" s="482"/>
      <c r="E116" s="431"/>
      <c r="F116" s="479"/>
      <c r="G116" s="430"/>
      <c r="H116" s="425"/>
      <c r="I116" s="457"/>
      <c r="J116" s="457"/>
      <c r="K116" s="450"/>
    </row>
    <row r="117" spans="1:11" ht="28.5" hidden="1" customHeight="1">
      <c r="A117" s="589"/>
      <c r="B117" s="585" t="s">
        <v>4</v>
      </c>
      <c r="C117" s="444"/>
      <c r="D117" s="480"/>
      <c r="E117" s="444"/>
      <c r="F117" s="481">
        <f>SUM(F116)</f>
        <v>0</v>
      </c>
      <c r="G117" s="481">
        <f t="shared" ref="G117:K117" si="41">SUM(G116)</f>
        <v>0</v>
      </c>
      <c r="H117" s="481">
        <f t="shared" si="41"/>
        <v>0</v>
      </c>
      <c r="I117" s="481">
        <f t="shared" si="41"/>
        <v>0</v>
      </c>
      <c r="J117" s="481">
        <f t="shared" si="41"/>
        <v>0</v>
      </c>
      <c r="K117" s="481">
        <f t="shared" si="41"/>
        <v>0</v>
      </c>
    </row>
    <row r="118" spans="1:11" ht="30" hidden="1" customHeight="1">
      <c r="A118" s="599"/>
      <c r="B118" s="591"/>
      <c r="C118" s="473"/>
      <c r="D118" s="483"/>
      <c r="E118" s="473"/>
      <c r="F118" s="484"/>
      <c r="G118" s="484"/>
      <c r="H118" s="484"/>
      <c r="I118" s="484"/>
      <c r="J118" s="484"/>
      <c r="K118" s="484"/>
    </row>
    <row r="119" spans="1:11" ht="48.75" hidden="1" customHeight="1">
      <c r="A119" s="440" t="s">
        <v>446</v>
      </c>
      <c r="B119" s="440" t="s">
        <v>1</v>
      </c>
      <c r="C119" s="440" t="s">
        <v>21</v>
      </c>
      <c r="D119" s="440" t="s">
        <v>22</v>
      </c>
      <c r="E119" s="440" t="s">
        <v>23</v>
      </c>
      <c r="F119" s="441" t="s">
        <v>24</v>
      </c>
      <c r="G119" s="442" t="s">
        <v>25</v>
      </c>
      <c r="H119" s="442" t="s">
        <v>26</v>
      </c>
      <c r="I119" s="442" t="s">
        <v>27</v>
      </c>
      <c r="J119" s="443" t="s">
        <v>57</v>
      </c>
      <c r="K119" s="442" t="s">
        <v>242</v>
      </c>
    </row>
    <row r="120" spans="1:11" ht="30.75" customHeight="1">
      <c r="A120" s="589"/>
      <c r="B120" s="585" t="s">
        <v>109</v>
      </c>
      <c r="C120" s="444"/>
      <c r="D120" s="480"/>
      <c r="E120" s="444"/>
      <c r="F120" s="481"/>
      <c r="G120" s="461"/>
      <c r="H120" s="476"/>
      <c r="I120" s="457"/>
      <c r="J120" s="476"/>
      <c r="K120" s="448"/>
    </row>
    <row r="121" spans="1:11" ht="36.75" customHeight="1">
      <c r="A121" s="589">
        <v>1</v>
      </c>
      <c r="B121" s="589" t="s">
        <v>169</v>
      </c>
      <c r="C121" s="431" t="s">
        <v>424</v>
      </c>
      <c r="D121" s="482">
        <v>150</v>
      </c>
      <c r="E121" s="431" t="s">
        <v>78</v>
      </c>
      <c r="F121" s="479">
        <v>150000</v>
      </c>
      <c r="G121" s="430">
        <v>81000</v>
      </c>
      <c r="H121" s="425">
        <v>3000</v>
      </c>
      <c r="I121" s="449">
        <f t="shared" ref="I121:I130" si="42">ROUND(G121*13%*30/365,0)</f>
        <v>865</v>
      </c>
      <c r="J121" s="457">
        <f t="shared" ref="J121:J131" si="43">SUM(H121:I121)</f>
        <v>3865</v>
      </c>
      <c r="K121" s="450">
        <f t="shared" ref="K121:K130" si="44">G121-H121</f>
        <v>78000</v>
      </c>
    </row>
    <row r="122" spans="1:11" ht="0.75" customHeight="1">
      <c r="A122" s="589"/>
      <c r="B122" s="589"/>
      <c r="C122" s="431"/>
      <c r="D122" s="482"/>
      <c r="E122" s="431"/>
      <c r="F122" s="479"/>
      <c r="G122" s="430"/>
      <c r="H122" s="425"/>
      <c r="I122" s="449">
        <f t="shared" si="42"/>
        <v>0</v>
      </c>
      <c r="J122" s="457"/>
      <c r="K122" s="450"/>
    </row>
    <row r="123" spans="1:11" ht="26.25" customHeight="1">
      <c r="A123" s="589">
        <v>2</v>
      </c>
      <c r="B123" s="589" t="s">
        <v>169</v>
      </c>
      <c r="C123" s="431" t="s">
        <v>475</v>
      </c>
      <c r="D123" s="482">
        <v>180</v>
      </c>
      <c r="E123" s="431" t="s">
        <v>78</v>
      </c>
      <c r="F123" s="479">
        <v>100000</v>
      </c>
      <c r="G123" s="430">
        <v>20827</v>
      </c>
      <c r="H123" s="425">
        <v>4167</v>
      </c>
      <c r="I123" s="449">
        <f t="shared" si="42"/>
        <v>223</v>
      </c>
      <c r="J123" s="457">
        <f t="shared" si="43"/>
        <v>4390</v>
      </c>
      <c r="K123" s="450">
        <f t="shared" si="44"/>
        <v>16660</v>
      </c>
    </row>
    <row r="124" spans="1:11" ht="30" customHeight="1">
      <c r="A124" s="589">
        <v>3</v>
      </c>
      <c r="B124" s="589" t="s">
        <v>109</v>
      </c>
      <c r="C124" s="431" t="s">
        <v>476</v>
      </c>
      <c r="D124" s="482">
        <v>144</v>
      </c>
      <c r="E124" s="431" t="s">
        <v>78</v>
      </c>
      <c r="F124" s="479">
        <v>180000</v>
      </c>
      <c r="G124" s="430">
        <v>84000</v>
      </c>
      <c r="H124" s="425">
        <v>4000</v>
      </c>
      <c r="I124" s="449">
        <f t="shared" si="42"/>
        <v>898</v>
      </c>
      <c r="J124" s="457">
        <f t="shared" si="43"/>
        <v>4898</v>
      </c>
      <c r="K124" s="450">
        <f t="shared" si="44"/>
        <v>80000</v>
      </c>
    </row>
    <row r="125" spans="1:11" ht="30" customHeight="1">
      <c r="A125" s="589">
        <v>4</v>
      </c>
      <c r="B125" s="589" t="s">
        <v>273</v>
      </c>
      <c r="C125" s="431" t="s">
        <v>495</v>
      </c>
      <c r="D125" s="482">
        <v>21.1</v>
      </c>
      <c r="E125" s="431" t="s">
        <v>78</v>
      </c>
      <c r="F125" s="479">
        <v>150000</v>
      </c>
      <c r="G125" s="430">
        <v>120000</v>
      </c>
      <c r="H125" s="425">
        <v>3000</v>
      </c>
      <c r="I125" s="449">
        <f t="shared" si="42"/>
        <v>1282</v>
      </c>
      <c r="J125" s="457">
        <f t="shared" si="43"/>
        <v>4282</v>
      </c>
      <c r="K125" s="450">
        <f t="shared" si="44"/>
        <v>117000</v>
      </c>
    </row>
    <row r="126" spans="1:11" ht="30" customHeight="1">
      <c r="A126" s="589">
        <v>5</v>
      </c>
      <c r="B126" s="589" t="s">
        <v>273</v>
      </c>
      <c r="C126" s="431" t="s">
        <v>506</v>
      </c>
      <c r="D126" s="482">
        <v>39.1</v>
      </c>
      <c r="E126" s="431" t="s">
        <v>78</v>
      </c>
      <c r="F126" s="479">
        <v>150000</v>
      </c>
      <c r="G126" s="430">
        <v>126000</v>
      </c>
      <c r="H126" s="425">
        <v>3000</v>
      </c>
      <c r="I126" s="449">
        <f t="shared" si="42"/>
        <v>1346</v>
      </c>
      <c r="J126" s="457">
        <f t="shared" si="43"/>
        <v>4346</v>
      </c>
      <c r="K126" s="450">
        <f t="shared" si="44"/>
        <v>123000</v>
      </c>
    </row>
    <row r="127" spans="1:11" ht="30" customHeight="1">
      <c r="A127" s="589">
        <v>6</v>
      </c>
      <c r="B127" s="589" t="s">
        <v>233</v>
      </c>
      <c r="C127" s="431" t="s">
        <v>507</v>
      </c>
      <c r="D127" s="482">
        <v>41.1</v>
      </c>
      <c r="E127" s="431" t="s">
        <v>78</v>
      </c>
      <c r="F127" s="479">
        <v>100000</v>
      </c>
      <c r="G127" s="430">
        <v>84000</v>
      </c>
      <c r="H127" s="425">
        <v>2000</v>
      </c>
      <c r="I127" s="449">
        <f t="shared" si="42"/>
        <v>898</v>
      </c>
      <c r="J127" s="457">
        <f t="shared" si="43"/>
        <v>2898</v>
      </c>
      <c r="K127" s="450">
        <f t="shared" si="44"/>
        <v>82000</v>
      </c>
    </row>
    <row r="128" spans="1:11" ht="30" customHeight="1">
      <c r="A128" s="589">
        <v>7</v>
      </c>
      <c r="B128" s="589" t="s">
        <v>233</v>
      </c>
      <c r="C128" s="431" t="s">
        <v>513</v>
      </c>
      <c r="D128" s="482">
        <v>49.1</v>
      </c>
      <c r="E128" s="431" t="s">
        <v>78</v>
      </c>
      <c r="F128" s="479">
        <v>195000</v>
      </c>
      <c r="G128" s="430">
        <v>167700</v>
      </c>
      <c r="H128" s="425">
        <v>3900</v>
      </c>
      <c r="I128" s="449">
        <f t="shared" si="42"/>
        <v>1792</v>
      </c>
      <c r="J128" s="457">
        <f t="shared" si="43"/>
        <v>5692</v>
      </c>
      <c r="K128" s="450">
        <f t="shared" si="44"/>
        <v>163800</v>
      </c>
    </row>
    <row r="129" spans="1:11" ht="30" customHeight="1">
      <c r="A129" s="589">
        <v>8</v>
      </c>
      <c r="B129" s="589" t="s">
        <v>110</v>
      </c>
      <c r="C129" s="431" t="s">
        <v>114</v>
      </c>
      <c r="D129" s="482">
        <v>51.1</v>
      </c>
      <c r="E129" s="431" t="s">
        <v>78</v>
      </c>
      <c r="F129" s="479">
        <v>170000</v>
      </c>
      <c r="G129" s="430">
        <v>144681</v>
      </c>
      <c r="H129" s="425">
        <v>3617</v>
      </c>
      <c r="I129" s="449">
        <f t="shared" si="42"/>
        <v>1546</v>
      </c>
      <c r="J129" s="457">
        <f t="shared" si="43"/>
        <v>5163</v>
      </c>
      <c r="K129" s="450">
        <f t="shared" si="44"/>
        <v>141064</v>
      </c>
    </row>
    <row r="130" spans="1:11" ht="30" customHeight="1">
      <c r="A130" s="589">
        <v>9</v>
      </c>
      <c r="B130" s="589" t="s">
        <v>110</v>
      </c>
      <c r="C130" s="431" t="s">
        <v>514</v>
      </c>
      <c r="D130" s="482">
        <v>53.1</v>
      </c>
      <c r="E130" s="431" t="s">
        <v>78</v>
      </c>
      <c r="F130" s="479">
        <v>200000</v>
      </c>
      <c r="G130" s="430">
        <v>172000</v>
      </c>
      <c r="H130" s="425">
        <v>4000</v>
      </c>
      <c r="I130" s="449">
        <f t="shared" si="42"/>
        <v>1838</v>
      </c>
      <c r="J130" s="457">
        <f t="shared" si="43"/>
        <v>5838</v>
      </c>
      <c r="K130" s="450">
        <f t="shared" si="44"/>
        <v>168000</v>
      </c>
    </row>
    <row r="131" spans="1:11" ht="30" customHeight="1">
      <c r="A131" s="589"/>
      <c r="B131" s="585" t="s">
        <v>4</v>
      </c>
      <c r="C131" s="444"/>
      <c r="D131" s="444"/>
      <c r="E131" s="444"/>
      <c r="F131" s="476">
        <f t="shared" ref="F131:K131" si="45">SUM(F121:F130)</f>
        <v>1395000</v>
      </c>
      <c r="G131" s="476">
        <f t="shared" si="45"/>
        <v>1000208</v>
      </c>
      <c r="H131" s="476">
        <f>SUM(H121:H130)</f>
        <v>30684</v>
      </c>
      <c r="I131" s="476">
        <f>SUM(I121:I130)</f>
        <v>10688</v>
      </c>
      <c r="J131" s="476">
        <f t="shared" si="43"/>
        <v>41372</v>
      </c>
      <c r="K131" s="476">
        <f t="shared" si="45"/>
        <v>969524</v>
      </c>
    </row>
    <row r="132" spans="1:11" ht="18.75" customHeight="1">
      <c r="A132" s="599"/>
      <c r="B132" s="591"/>
      <c r="C132" s="473"/>
      <c r="D132" s="473"/>
      <c r="E132" s="473"/>
      <c r="F132" s="474"/>
      <c r="G132" s="474"/>
      <c r="H132" s="474"/>
      <c r="I132" s="474"/>
      <c r="J132" s="474"/>
      <c r="K132" s="474"/>
    </row>
    <row r="133" spans="1:11" ht="18.75" customHeight="1">
      <c r="A133" s="599"/>
      <c r="B133" s="591"/>
      <c r="C133" s="473"/>
      <c r="D133" s="473"/>
      <c r="E133" s="473"/>
      <c r="F133" s="474"/>
      <c r="G133" s="474"/>
      <c r="H133" s="477"/>
      <c r="I133" s="474"/>
      <c r="J133" s="474"/>
      <c r="K133" s="474"/>
    </row>
    <row r="134" spans="1:11" ht="61.5" hidden="1" customHeight="1">
      <c r="A134" s="440" t="s">
        <v>446</v>
      </c>
      <c r="B134" s="440" t="s">
        <v>1</v>
      </c>
      <c r="C134" s="440" t="s">
        <v>21</v>
      </c>
      <c r="D134" s="440" t="s">
        <v>22</v>
      </c>
      <c r="E134" s="440" t="s">
        <v>23</v>
      </c>
      <c r="F134" s="441" t="s">
        <v>24</v>
      </c>
      <c r="G134" s="442" t="s">
        <v>25</v>
      </c>
      <c r="H134" s="442" t="s">
        <v>26</v>
      </c>
      <c r="I134" s="442" t="s">
        <v>27</v>
      </c>
      <c r="J134" s="443" t="s">
        <v>57</v>
      </c>
      <c r="K134" s="442" t="s">
        <v>242</v>
      </c>
    </row>
    <row r="135" spans="1:11" ht="31.5" customHeight="1">
      <c r="A135" s="589"/>
      <c r="B135" s="585" t="s">
        <v>125</v>
      </c>
      <c r="C135" s="444"/>
      <c r="D135" s="444"/>
      <c r="E135" s="444"/>
      <c r="F135" s="460"/>
      <c r="G135" s="461"/>
      <c r="H135" s="448"/>
      <c r="I135" s="457"/>
      <c r="J135" s="476"/>
      <c r="K135" s="448"/>
    </row>
    <row r="136" spans="1:11" ht="41.25" customHeight="1">
      <c r="A136" s="589">
        <v>1</v>
      </c>
      <c r="B136" s="589" t="s">
        <v>137</v>
      </c>
      <c r="C136" s="431" t="s">
        <v>419</v>
      </c>
      <c r="D136" s="432">
        <v>140</v>
      </c>
      <c r="E136" s="431" t="s">
        <v>78</v>
      </c>
      <c r="F136" s="424">
        <v>200000</v>
      </c>
      <c r="G136" s="424">
        <v>100000</v>
      </c>
      <c r="H136" s="425">
        <v>4000</v>
      </c>
      <c r="I136" s="449">
        <f t="shared" ref="I136:I140" si="46">ROUND(G136*13%*30/365,0)</f>
        <v>1068</v>
      </c>
      <c r="J136" s="425">
        <f t="shared" ref="J136:J140" si="47">SUM(H136:I136)</f>
        <v>5068</v>
      </c>
      <c r="K136" s="450">
        <f>G136-H136</f>
        <v>96000</v>
      </c>
    </row>
    <row r="137" spans="1:11" ht="30" customHeight="1">
      <c r="A137" s="589">
        <v>2</v>
      </c>
      <c r="B137" s="589" t="s">
        <v>137</v>
      </c>
      <c r="C137" s="431" t="s">
        <v>207</v>
      </c>
      <c r="D137" s="478">
        <v>35.1</v>
      </c>
      <c r="E137" s="431" t="s">
        <v>78</v>
      </c>
      <c r="F137" s="424">
        <v>100000</v>
      </c>
      <c r="G137" s="424">
        <v>82000</v>
      </c>
      <c r="H137" s="425">
        <v>2000</v>
      </c>
      <c r="I137" s="449">
        <f t="shared" si="46"/>
        <v>876</v>
      </c>
      <c r="J137" s="425">
        <f t="shared" si="47"/>
        <v>2876</v>
      </c>
      <c r="K137" s="450">
        <f t="shared" ref="K137:K140" si="48">G137-H137</f>
        <v>80000</v>
      </c>
    </row>
    <row r="138" spans="1:11" ht="30" customHeight="1">
      <c r="A138" s="589">
        <v>3</v>
      </c>
      <c r="B138" s="589" t="s">
        <v>126</v>
      </c>
      <c r="C138" s="431" t="s">
        <v>447</v>
      </c>
      <c r="D138" s="482">
        <v>188</v>
      </c>
      <c r="E138" s="431" t="s">
        <v>78</v>
      </c>
      <c r="F138" s="479">
        <v>175000</v>
      </c>
      <c r="G138" s="424">
        <v>112000</v>
      </c>
      <c r="H138" s="425">
        <v>3500</v>
      </c>
      <c r="I138" s="449">
        <f t="shared" si="46"/>
        <v>1197</v>
      </c>
      <c r="J138" s="425">
        <f t="shared" si="47"/>
        <v>4697</v>
      </c>
      <c r="K138" s="450">
        <f t="shared" si="48"/>
        <v>108500</v>
      </c>
    </row>
    <row r="139" spans="1:11" ht="33" customHeight="1">
      <c r="A139" s="589">
        <v>4</v>
      </c>
      <c r="B139" s="589" t="s">
        <v>126</v>
      </c>
      <c r="C139" s="431" t="s">
        <v>448</v>
      </c>
      <c r="D139" s="482">
        <v>190</v>
      </c>
      <c r="E139" s="431" t="s">
        <v>78</v>
      </c>
      <c r="F139" s="479">
        <v>230000</v>
      </c>
      <c r="G139" s="424">
        <v>147200</v>
      </c>
      <c r="H139" s="425">
        <v>4600</v>
      </c>
      <c r="I139" s="449">
        <f t="shared" si="46"/>
        <v>1573</v>
      </c>
      <c r="J139" s="425">
        <f t="shared" si="47"/>
        <v>6173</v>
      </c>
      <c r="K139" s="450">
        <f t="shared" si="48"/>
        <v>142600</v>
      </c>
    </row>
    <row r="140" spans="1:11" ht="30" customHeight="1">
      <c r="A140" s="589">
        <v>5</v>
      </c>
      <c r="B140" s="589" t="s">
        <v>505</v>
      </c>
      <c r="C140" s="431" t="s">
        <v>245</v>
      </c>
      <c r="D140" s="482">
        <v>37.1</v>
      </c>
      <c r="E140" s="431" t="s">
        <v>78</v>
      </c>
      <c r="F140" s="479">
        <v>200000</v>
      </c>
      <c r="G140" s="424">
        <v>168000</v>
      </c>
      <c r="H140" s="425">
        <v>4000</v>
      </c>
      <c r="I140" s="449">
        <f t="shared" si="46"/>
        <v>1795</v>
      </c>
      <c r="J140" s="425">
        <f t="shared" si="47"/>
        <v>5795</v>
      </c>
      <c r="K140" s="450">
        <f t="shared" si="48"/>
        <v>164000</v>
      </c>
    </row>
    <row r="141" spans="1:11" ht="30" customHeight="1">
      <c r="A141" s="589"/>
      <c r="B141" s="585" t="s">
        <v>4</v>
      </c>
      <c r="C141" s="444"/>
      <c r="D141" s="444"/>
      <c r="E141" s="444"/>
      <c r="F141" s="485">
        <f>SUM(F136:F140)</f>
        <v>905000</v>
      </c>
      <c r="G141" s="485">
        <f t="shared" ref="G141:K141" si="49">SUM(G136:G140)</f>
        <v>609200</v>
      </c>
      <c r="H141" s="485">
        <f>SUM(H136:H140)</f>
        <v>18100</v>
      </c>
      <c r="I141" s="485">
        <f>SUM(I136:I140)</f>
        <v>6509</v>
      </c>
      <c r="J141" s="485">
        <f>SUM(H141:I141)</f>
        <v>24609</v>
      </c>
      <c r="K141" s="485">
        <f t="shared" si="49"/>
        <v>591100</v>
      </c>
    </row>
    <row r="142" spans="1:11" ht="30" customHeight="1">
      <c r="A142" s="599"/>
      <c r="B142" s="591"/>
      <c r="C142" s="473"/>
      <c r="D142" s="473"/>
      <c r="E142" s="473"/>
      <c r="F142" s="486"/>
      <c r="G142" s="486"/>
      <c r="H142" s="486"/>
      <c r="I142" s="486"/>
      <c r="J142" s="486"/>
      <c r="K142" s="486"/>
    </row>
    <row r="143" spans="1:11" ht="30" customHeight="1">
      <c r="A143" s="599"/>
      <c r="B143" s="591"/>
      <c r="C143" s="473"/>
      <c r="D143" s="473"/>
      <c r="E143" s="473"/>
      <c r="F143" s="486"/>
      <c r="G143" s="486"/>
      <c r="H143" s="477"/>
      <c r="I143" s="486"/>
      <c r="J143" s="486"/>
      <c r="K143" s="486"/>
    </row>
    <row r="144" spans="1:11" ht="57.75" customHeight="1">
      <c r="A144" s="440" t="s">
        <v>446</v>
      </c>
      <c r="B144" s="440" t="s">
        <v>1</v>
      </c>
      <c r="C144" s="440" t="s">
        <v>21</v>
      </c>
      <c r="D144" s="440" t="s">
        <v>22</v>
      </c>
      <c r="E144" s="440" t="s">
        <v>23</v>
      </c>
      <c r="F144" s="441" t="s">
        <v>24</v>
      </c>
      <c r="G144" s="442" t="s">
        <v>25</v>
      </c>
      <c r="H144" s="442" t="s">
        <v>26</v>
      </c>
      <c r="I144" s="442" t="s">
        <v>27</v>
      </c>
      <c r="J144" s="443" t="s">
        <v>57</v>
      </c>
      <c r="K144" s="442" t="s">
        <v>242</v>
      </c>
    </row>
    <row r="145" spans="1:11" ht="30" customHeight="1">
      <c r="A145" s="589"/>
      <c r="B145" s="585" t="s">
        <v>148</v>
      </c>
      <c r="C145" s="444"/>
      <c r="D145" s="480"/>
      <c r="E145" s="444"/>
      <c r="F145" s="481"/>
      <c r="G145" s="461"/>
      <c r="H145" s="425"/>
      <c r="I145" s="457"/>
      <c r="J145" s="476"/>
      <c r="K145" s="448"/>
    </row>
    <row r="146" spans="1:11" ht="30" customHeight="1">
      <c r="A146" s="589">
        <v>1</v>
      </c>
      <c r="B146" s="589" t="s">
        <v>148</v>
      </c>
      <c r="C146" s="431" t="s">
        <v>391</v>
      </c>
      <c r="D146" s="482">
        <v>126</v>
      </c>
      <c r="E146" s="431" t="s">
        <v>78</v>
      </c>
      <c r="F146" s="479">
        <v>80000</v>
      </c>
      <c r="G146" s="430">
        <v>38400</v>
      </c>
      <c r="H146" s="425">
        <v>1600</v>
      </c>
      <c r="I146" s="449">
        <f t="shared" ref="I146:I151" si="50">ROUND(G146*13%*30/365,0)</f>
        <v>410</v>
      </c>
      <c r="J146" s="457">
        <f t="shared" ref="J146:J152" si="51">SUM(H146:I146)</f>
        <v>2010</v>
      </c>
      <c r="K146" s="450">
        <f t="shared" ref="K146:K151" si="52">G146-H146</f>
        <v>36800</v>
      </c>
    </row>
    <row r="147" spans="1:11" ht="30" customHeight="1">
      <c r="A147" s="589">
        <v>2</v>
      </c>
      <c r="B147" s="589" t="s">
        <v>148</v>
      </c>
      <c r="C147" s="431" t="s">
        <v>478</v>
      </c>
      <c r="D147" s="482">
        <v>134</v>
      </c>
      <c r="E147" s="431" t="s">
        <v>78</v>
      </c>
      <c r="F147" s="479">
        <v>250000</v>
      </c>
      <c r="G147" s="430">
        <v>101200</v>
      </c>
      <c r="H147" s="425">
        <v>5952</v>
      </c>
      <c r="I147" s="449">
        <f t="shared" si="50"/>
        <v>1081</v>
      </c>
      <c r="J147" s="457">
        <f t="shared" si="51"/>
        <v>7033</v>
      </c>
      <c r="K147" s="450">
        <f t="shared" si="52"/>
        <v>95248</v>
      </c>
    </row>
    <row r="148" spans="1:11" ht="30" customHeight="1">
      <c r="A148" s="589">
        <v>3</v>
      </c>
      <c r="B148" s="589" t="s">
        <v>148</v>
      </c>
      <c r="C148" s="431" t="s">
        <v>477</v>
      </c>
      <c r="D148" s="482">
        <v>136</v>
      </c>
      <c r="E148" s="431" t="s">
        <v>78</v>
      </c>
      <c r="F148" s="479">
        <v>100000</v>
      </c>
      <c r="G148" s="430">
        <v>40475</v>
      </c>
      <c r="H148" s="425">
        <v>2381</v>
      </c>
      <c r="I148" s="449">
        <f t="shared" si="50"/>
        <v>432</v>
      </c>
      <c r="J148" s="457">
        <f t="shared" si="51"/>
        <v>2813</v>
      </c>
      <c r="K148" s="450">
        <f t="shared" si="52"/>
        <v>38094</v>
      </c>
    </row>
    <row r="149" spans="1:11" ht="30" customHeight="1">
      <c r="A149" s="589">
        <v>4</v>
      </c>
      <c r="B149" s="589" t="s">
        <v>215</v>
      </c>
      <c r="C149" s="431" t="s">
        <v>508</v>
      </c>
      <c r="D149" s="482">
        <v>43.1</v>
      </c>
      <c r="E149" s="431" t="s">
        <v>78</v>
      </c>
      <c r="F149" s="479">
        <v>210000</v>
      </c>
      <c r="G149" s="430">
        <v>176400</v>
      </c>
      <c r="H149" s="425">
        <v>4200</v>
      </c>
      <c r="I149" s="449">
        <f t="shared" si="50"/>
        <v>1885</v>
      </c>
      <c r="J149" s="457">
        <f t="shared" si="51"/>
        <v>6085</v>
      </c>
      <c r="K149" s="450">
        <f t="shared" si="52"/>
        <v>172200</v>
      </c>
    </row>
    <row r="150" spans="1:11" ht="30" customHeight="1">
      <c r="A150" s="589">
        <v>5</v>
      </c>
      <c r="B150" s="589" t="s">
        <v>215</v>
      </c>
      <c r="C150" s="431" t="s">
        <v>532</v>
      </c>
      <c r="D150" s="482">
        <v>68.2</v>
      </c>
      <c r="E150" s="431" t="s">
        <v>78</v>
      </c>
      <c r="F150" s="479">
        <v>190000</v>
      </c>
      <c r="G150" s="430">
        <v>190000</v>
      </c>
      <c r="H150" s="425">
        <v>3800</v>
      </c>
      <c r="I150" s="449">
        <v>3045</v>
      </c>
      <c r="J150" s="457">
        <f t="shared" si="51"/>
        <v>6845</v>
      </c>
      <c r="K150" s="450">
        <f t="shared" si="52"/>
        <v>186200</v>
      </c>
    </row>
    <row r="151" spans="1:11" ht="30" customHeight="1">
      <c r="A151" s="589">
        <v>6</v>
      </c>
      <c r="B151" s="589" t="s">
        <v>509</v>
      </c>
      <c r="C151" s="431" t="s">
        <v>510</v>
      </c>
      <c r="D151" s="482">
        <v>45.1</v>
      </c>
      <c r="E151" s="431" t="s">
        <v>78</v>
      </c>
      <c r="F151" s="479">
        <v>275000</v>
      </c>
      <c r="G151" s="430">
        <v>231000</v>
      </c>
      <c r="H151" s="425">
        <v>5500</v>
      </c>
      <c r="I151" s="449">
        <f t="shared" si="50"/>
        <v>2468</v>
      </c>
      <c r="J151" s="457">
        <f t="shared" si="51"/>
        <v>7968</v>
      </c>
      <c r="K151" s="450">
        <f t="shared" si="52"/>
        <v>225500</v>
      </c>
    </row>
    <row r="152" spans="1:11" ht="30" customHeight="1">
      <c r="A152" s="589"/>
      <c r="B152" s="585" t="s">
        <v>4</v>
      </c>
      <c r="C152" s="444"/>
      <c r="D152" s="480"/>
      <c r="E152" s="444"/>
      <c r="F152" s="476">
        <f>SUM(F146:F151)</f>
        <v>1105000</v>
      </c>
      <c r="G152" s="476">
        <f t="shared" ref="G152:K152" si="53">SUM(G146:G151)</f>
        <v>777475</v>
      </c>
      <c r="H152" s="476">
        <f>SUM(H146:H151)</f>
        <v>23433</v>
      </c>
      <c r="I152" s="476">
        <f>SUM(I146:I151)</f>
        <v>9321</v>
      </c>
      <c r="J152" s="476">
        <f t="shared" si="51"/>
        <v>32754</v>
      </c>
      <c r="K152" s="476">
        <f t="shared" si="53"/>
        <v>754042</v>
      </c>
    </row>
    <row r="153" spans="1:11" ht="30" customHeight="1">
      <c r="A153" s="599"/>
      <c r="B153" s="591"/>
      <c r="C153" s="473"/>
      <c r="D153" s="483"/>
      <c r="E153" s="473"/>
      <c r="F153" s="474"/>
      <c r="G153" s="474"/>
      <c r="H153" s="477"/>
      <c r="I153" s="474"/>
      <c r="J153" s="474"/>
      <c r="K153" s="474"/>
    </row>
    <row r="154" spans="1:11" ht="75.75" customHeight="1">
      <c r="A154" s="440" t="s">
        <v>446</v>
      </c>
      <c r="B154" s="440" t="s">
        <v>1</v>
      </c>
      <c r="C154" s="440" t="s">
        <v>21</v>
      </c>
      <c r="D154" s="440" t="s">
        <v>22</v>
      </c>
      <c r="E154" s="440" t="s">
        <v>23</v>
      </c>
      <c r="F154" s="441" t="s">
        <v>24</v>
      </c>
      <c r="G154" s="442" t="s">
        <v>25</v>
      </c>
      <c r="H154" s="442" t="s">
        <v>26</v>
      </c>
      <c r="I154" s="442" t="s">
        <v>27</v>
      </c>
      <c r="J154" s="443" t="s">
        <v>57</v>
      </c>
      <c r="K154" s="442" t="s">
        <v>242</v>
      </c>
    </row>
    <row r="155" spans="1:11" ht="30" customHeight="1">
      <c r="A155" s="589"/>
      <c r="B155" s="585" t="s">
        <v>162</v>
      </c>
      <c r="C155" s="431"/>
      <c r="D155" s="487"/>
      <c r="E155" s="487"/>
      <c r="F155" s="479"/>
      <c r="G155" s="430"/>
      <c r="H155" s="477"/>
      <c r="I155" s="457"/>
      <c r="J155" s="457"/>
      <c r="K155" s="450"/>
    </row>
    <row r="156" spans="1:11" ht="30" customHeight="1">
      <c r="A156" s="589">
        <v>1</v>
      </c>
      <c r="B156" s="589" t="s">
        <v>163</v>
      </c>
      <c r="C156" s="431" t="s">
        <v>479</v>
      </c>
      <c r="D156" s="487">
        <v>162</v>
      </c>
      <c r="E156" s="487" t="s">
        <v>78</v>
      </c>
      <c r="F156" s="479">
        <v>200000</v>
      </c>
      <c r="G156" s="430">
        <v>112000</v>
      </c>
      <c r="H156" s="425">
        <v>4000</v>
      </c>
      <c r="I156" s="449">
        <f t="shared" ref="I156" si="54">ROUND(G156*13%*30/365,0)</f>
        <v>1197</v>
      </c>
      <c r="J156" s="457">
        <f t="shared" ref="J156" si="55">SUM(H156:I156)</f>
        <v>5197</v>
      </c>
      <c r="K156" s="450">
        <f>G156-H157</f>
        <v>108000</v>
      </c>
    </row>
    <row r="157" spans="1:11" ht="30" customHeight="1">
      <c r="A157" s="589"/>
      <c r="B157" s="585" t="s">
        <v>4</v>
      </c>
      <c r="C157" s="444"/>
      <c r="D157" s="444"/>
      <c r="E157" s="444"/>
      <c r="F157" s="458">
        <f t="shared" ref="F157:K157" si="56">SUM(F156:F156)</f>
        <v>200000</v>
      </c>
      <c r="G157" s="458">
        <f t="shared" si="56"/>
        <v>112000</v>
      </c>
      <c r="H157" s="458">
        <f t="shared" si="56"/>
        <v>4000</v>
      </c>
      <c r="I157" s="458">
        <f t="shared" si="56"/>
        <v>1197</v>
      </c>
      <c r="J157" s="458">
        <f t="shared" si="56"/>
        <v>5197</v>
      </c>
      <c r="K157" s="458">
        <f t="shared" si="56"/>
        <v>108000</v>
      </c>
    </row>
    <row r="158" spans="1:11" ht="30" customHeight="1">
      <c r="A158" s="599"/>
      <c r="B158" s="591"/>
      <c r="C158" s="473"/>
      <c r="D158" s="473"/>
      <c r="E158" s="473"/>
      <c r="F158" s="456"/>
      <c r="G158" s="456"/>
      <c r="H158" s="477"/>
      <c r="I158" s="456"/>
      <c r="J158" s="456"/>
      <c r="K158" s="456"/>
    </row>
    <row r="159" spans="1:11" ht="46.5" customHeight="1">
      <c r="A159" s="440" t="s">
        <v>446</v>
      </c>
      <c r="B159" s="440" t="s">
        <v>1</v>
      </c>
      <c r="C159" s="440" t="s">
        <v>21</v>
      </c>
      <c r="D159" s="440" t="s">
        <v>22</v>
      </c>
      <c r="E159" s="440" t="s">
        <v>23</v>
      </c>
      <c r="F159" s="441" t="s">
        <v>24</v>
      </c>
      <c r="G159" s="442" t="s">
        <v>25</v>
      </c>
      <c r="H159" s="442" t="s">
        <v>26</v>
      </c>
      <c r="I159" s="442" t="s">
        <v>27</v>
      </c>
      <c r="J159" s="443" t="s">
        <v>57</v>
      </c>
      <c r="K159" s="442" t="s">
        <v>242</v>
      </c>
    </row>
    <row r="160" spans="1:11" ht="39.950000000000003" customHeight="1">
      <c r="A160" s="589"/>
      <c r="B160" s="585" t="s">
        <v>282</v>
      </c>
      <c r="C160" s="444"/>
      <c r="D160" s="444"/>
      <c r="E160" s="444"/>
      <c r="F160" s="460"/>
      <c r="G160" s="461"/>
      <c r="H160" s="425"/>
      <c r="I160" s="457"/>
      <c r="J160" s="476"/>
      <c r="K160" s="448"/>
    </row>
    <row r="161" spans="1:11" ht="30" customHeight="1">
      <c r="A161" s="589">
        <v>1</v>
      </c>
      <c r="B161" s="589" t="s">
        <v>84</v>
      </c>
      <c r="C161" s="431" t="s">
        <v>283</v>
      </c>
      <c r="D161" s="487">
        <v>77</v>
      </c>
      <c r="E161" s="487" t="s">
        <v>78</v>
      </c>
      <c r="F161" s="479">
        <v>150000</v>
      </c>
      <c r="G161" s="430">
        <v>20823</v>
      </c>
      <c r="H161" s="425">
        <f>ROUND(F161/36,0)</f>
        <v>4167</v>
      </c>
      <c r="I161" s="449">
        <f t="shared" ref="I161:I166" si="57">ROUND(G161*13%*30/365,0)</f>
        <v>222</v>
      </c>
      <c r="J161" s="457">
        <f t="shared" ref="J161:J167" si="58">SUM(H161:I161)</f>
        <v>4389</v>
      </c>
      <c r="K161" s="450">
        <f t="shared" ref="K161:K166" si="59">G161-H161</f>
        <v>16656</v>
      </c>
    </row>
    <row r="162" spans="1:11" ht="30" customHeight="1">
      <c r="A162" s="589">
        <v>2</v>
      </c>
      <c r="B162" s="589" t="s">
        <v>84</v>
      </c>
      <c r="C162" s="431" t="s">
        <v>392</v>
      </c>
      <c r="D162" s="482">
        <v>128</v>
      </c>
      <c r="E162" s="487" t="s">
        <v>78</v>
      </c>
      <c r="F162" s="479">
        <v>120000</v>
      </c>
      <c r="G162" s="430">
        <v>57600</v>
      </c>
      <c r="H162" s="425">
        <v>2400</v>
      </c>
      <c r="I162" s="449">
        <f t="shared" si="57"/>
        <v>615</v>
      </c>
      <c r="J162" s="457">
        <f t="shared" si="58"/>
        <v>3015</v>
      </c>
      <c r="K162" s="450">
        <f t="shared" si="59"/>
        <v>55200</v>
      </c>
    </row>
    <row r="163" spans="1:11" ht="34.5" customHeight="1">
      <c r="A163" s="589">
        <v>3</v>
      </c>
      <c r="B163" s="589" t="s">
        <v>84</v>
      </c>
      <c r="C163" s="431" t="s">
        <v>323</v>
      </c>
      <c r="D163" s="482">
        <v>27.1</v>
      </c>
      <c r="E163" s="487" t="s">
        <v>78</v>
      </c>
      <c r="F163" s="479">
        <v>120000</v>
      </c>
      <c r="G163" s="430">
        <v>96000</v>
      </c>
      <c r="H163" s="425">
        <v>2400</v>
      </c>
      <c r="I163" s="449">
        <f t="shared" si="57"/>
        <v>1026</v>
      </c>
      <c r="J163" s="457">
        <f t="shared" si="58"/>
        <v>3426</v>
      </c>
      <c r="K163" s="450">
        <f t="shared" si="59"/>
        <v>93600</v>
      </c>
    </row>
    <row r="164" spans="1:11" ht="41.25" customHeight="1">
      <c r="A164" s="589">
        <v>4</v>
      </c>
      <c r="B164" s="589" t="s">
        <v>497</v>
      </c>
      <c r="C164" s="431" t="s">
        <v>498</v>
      </c>
      <c r="D164" s="482">
        <v>29.1</v>
      </c>
      <c r="E164" s="487" t="s">
        <v>78</v>
      </c>
      <c r="F164" s="479">
        <v>120000</v>
      </c>
      <c r="G164" s="430">
        <v>96000</v>
      </c>
      <c r="H164" s="425">
        <v>2400</v>
      </c>
      <c r="I164" s="449">
        <f t="shared" si="57"/>
        <v>1026</v>
      </c>
      <c r="J164" s="457">
        <f t="shared" si="58"/>
        <v>3426</v>
      </c>
      <c r="K164" s="450">
        <f t="shared" si="59"/>
        <v>93600</v>
      </c>
    </row>
    <row r="165" spans="1:11" ht="38.25" customHeight="1">
      <c r="A165" s="589">
        <v>5</v>
      </c>
      <c r="B165" s="589" t="s">
        <v>497</v>
      </c>
      <c r="C165" s="431" t="s">
        <v>499</v>
      </c>
      <c r="D165" s="482">
        <v>31.1</v>
      </c>
      <c r="E165" s="487" t="s">
        <v>78</v>
      </c>
      <c r="F165" s="479">
        <v>120000</v>
      </c>
      <c r="G165" s="430">
        <v>96000</v>
      </c>
      <c r="H165" s="425">
        <v>2400</v>
      </c>
      <c r="I165" s="449">
        <f t="shared" si="57"/>
        <v>1026</v>
      </c>
      <c r="J165" s="457">
        <f t="shared" si="58"/>
        <v>3426</v>
      </c>
      <c r="K165" s="450">
        <f t="shared" si="59"/>
        <v>93600</v>
      </c>
    </row>
    <row r="166" spans="1:11" ht="30" customHeight="1">
      <c r="A166" s="589">
        <v>6</v>
      </c>
      <c r="B166" s="589" t="s">
        <v>466</v>
      </c>
      <c r="C166" s="431" t="s">
        <v>467</v>
      </c>
      <c r="D166" s="482">
        <v>15.2</v>
      </c>
      <c r="E166" s="487" t="s">
        <v>78</v>
      </c>
      <c r="F166" s="479">
        <v>235000</v>
      </c>
      <c r="G166" s="430">
        <v>183300</v>
      </c>
      <c r="H166" s="425">
        <v>4700</v>
      </c>
      <c r="I166" s="449">
        <f t="shared" si="57"/>
        <v>1959</v>
      </c>
      <c r="J166" s="457">
        <f t="shared" si="58"/>
        <v>6659</v>
      </c>
      <c r="K166" s="450">
        <f t="shared" si="59"/>
        <v>178600</v>
      </c>
    </row>
    <row r="167" spans="1:11" ht="45" customHeight="1">
      <c r="A167" s="589"/>
      <c r="B167" s="585" t="s">
        <v>4</v>
      </c>
      <c r="C167" s="431"/>
      <c r="D167" s="482"/>
      <c r="E167" s="487"/>
      <c r="F167" s="458">
        <f>SUM(F161:F166)</f>
        <v>865000</v>
      </c>
      <c r="G167" s="458">
        <f>SUM(G161:G166)</f>
        <v>549723</v>
      </c>
      <c r="H167" s="458">
        <f>SUM(H161:H166)</f>
        <v>18467</v>
      </c>
      <c r="I167" s="458">
        <f>SUM(I161:I166)</f>
        <v>5874</v>
      </c>
      <c r="J167" s="476">
        <f t="shared" si="58"/>
        <v>24341</v>
      </c>
      <c r="K167" s="458">
        <f>SUM(K161:K166)</f>
        <v>531256</v>
      </c>
    </row>
    <row r="168" spans="1:11" ht="30" customHeight="1">
      <c r="A168" s="599"/>
      <c r="B168" s="591"/>
      <c r="C168" s="454"/>
      <c r="D168" s="488"/>
      <c r="E168" s="489"/>
      <c r="F168" s="456"/>
      <c r="G168" s="456"/>
      <c r="H168" s="477"/>
      <c r="I168" s="456"/>
      <c r="J168" s="474"/>
      <c r="K168" s="456"/>
    </row>
    <row r="169" spans="1:11" ht="54.75" customHeight="1">
      <c r="A169" s="440" t="s">
        <v>446</v>
      </c>
      <c r="B169" s="440" t="s">
        <v>1</v>
      </c>
      <c r="C169" s="440" t="s">
        <v>21</v>
      </c>
      <c r="D169" s="440" t="s">
        <v>22</v>
      </c>
      <c r="E169" s="440" t="s">
        <v>23</v>
      </c>
      <c r="F169" s="441" t="s">
        <v>24</v>
      </c>
      <c r="G169" s="442" t="s">
        <v>25</v>
      </c>
      <c r="H169" s="442" t="s">
        <v>26</v>
      </c>
      <c r="I169" s="442" t="s">
        <v>27</v>
      </c>
      <c r="J169" s="443" t="s">
        <v>57</v>
      </c>
      <c r="K169" s="442" t="s">
        <v>242</v>
      </c>
    </row>
    <row r="170" spans="1:11" ht="30" customHeight="1">
      <c r="A170" s="589"/>
      <c r="B170" s="585" t="s">
        <v>300</v>
      </c>
      <c r="C170" s="444"/>
      <c r="D170" s="444"/>
      <c r="E170" s="444"/>
      <c r="F170" s="460"/>
      <c r="G170" s="461"/>
      <c r="H170" s="425"/>
      <c r="I170" s="457"/>
      <c r="J170" s="476"/>
      <c r="K170" s="448"/>
    </row>
    <row r="171" spans="1:11" ht="0.75" customHeight="1">
      <c r="A171" s="589">
        <v>1</v>
      </c>
      <c r="B171" s="601"/>
      <c r="C171" s="490"/>
      <c r="D171" s="491"/>
      <c r="E171" s="491"/>
      <c r="F171" s="492"/>
      <c r="G171" s="493"/>
      <c r="H171" s="425"/>
      <c r="I171" s="494"/>
      <c r="J171" s="494"/>
      <c r="K171" s="495"/>
    </row>
    <row r="172" spans="1:11" ht="30" hidden="1" customHeight="1">
      <c r="A172" s="589">
        <v>2</v>
      </c>
      <c r="B172" s="601"/>
      <c r="C172" s="490"/>
      <c r="D172" s="491"/>
      <c r="E172" s="491"/>
      <c r="F172" s="492"/>
      <c r="G172" s="493"/>
      <c r="H172" s="425"/>
      <c r="I172" s="494"/>
      <c r="J172" s="494"/>
      <c r="K172" s="495"/>
    </row>
    <row r="173" spans="1:11" ht="30" customHeight="1">
      <c r="A173" s="589">
        <v>1</v>
      </c>
      <c r="B173" s="589" t="s">
        <v>456</v>
      </c>
      <c r="C173" s="431" t="s">
        <v>481</v>
      </c>
      <c r="D173" s="482">
        <v>7.1</v>
      </c>
      <c r="E173" s="487" t="s">
        <v>78</v>
      </c>
      <c r="F173" s="479">
        <v>175000</v>
      </c>
      <c r="G173" s="430">
        <v>14720</v>
      </c>
      <c r="H173" s="425">
        <v>7955</v>
      </c>
      <c r="I173" s="449">
        <f t="shared" ref="I173" si="60">ROUND(G173*13%*30/365,0)</f>
        <v>157</v>
      </c>
      <c r="J173" s="457">
        <f>SUM(H173:I173)</f>
        <v>8112</v>
      </c>
      <c r="K173" s="450">
        <f>G173-H173</f>
        <v>6765</v>
      </c>
    </row>
    <row r="174" spans="1:11" ht="39" customHeight="1">
      <c r="A174" s="589"/>
      <c r="B174" s="585" t="s">
        <v>4</v>
      </c>
      <c r="C174" s="444"/>
      <c r="D174" s="444"/>
      <c r="E174" s="444"/>
      <c r="F174" s="458">
        <f>SUM(F171:F173)</f>
        <v>175000</v>
      </c>
      <c r="G174" s="458">
        <f t="shared" ref="G174:K174" si="61">SUM(G171:G173)</f>
        <v>14720</v>
      </c>
      <c r="H174" s="458">
        <f>SUM(H171:H173)</f>
        <v>7955</v>
      </c>
      <c r="I174" s="458">
        <f>SUM(I171:I173)</f>
        <v>157</v>
      </c>
      <c r="J174" s="458">
        <f>SUM(H174:I174)</f>
        <v>8112</v>
      </c>
      <c r="K174" s="458">
        <f t="shared" si="61"/>
        <v>6765</v>
      </c>
    </row>
    <row r="175" spans="1:11" ht="21.75" customHeight="1" thickBot="1">
      <c r="A175" s="599"/>
      <c r="B175" s="591"/>
      <c r="C175" s="473"/>
      <c r="D175" s="473"/>
      <c r="E175" s="473"/>
      <c r="F175" s="456"/>
      <c r="G175" s="456"/>
      <c r="H175" s="477"/>
      <c r="I175" s="456"/>
      <c r="J175" s="456"/>
      <c r="K175" s="456"/>
    </row>
    <row r="176" spans="1:11" ht="51" hidden="1" customHeight="1">
      <c r="A176" s="440" t="s">
        <v>446</v>
      </c>
      <c r="B176" s="440" t="s">
        <v>1</v>
      </c>
      <c r="C176" s="440" t="s">
        <v>21</v>
      </c>
      <c r="D176" s="440" t="s">
        <v>22</v>
      </c>
      <c r="E176" s="440" t="s">
        <v>23</v>
      </c>
      <c r="F176" s="441" t="s">
        <v>24</v>
      </c>
      <c r="G176" s="442" t="s">
        <v>25</v>
      </c>
      <c r="H176" s="442" t="s">
        <v>26</v>
      </c>
      <c r="I176" s="442" t="s">
        <v>27</v>
      </c>
      <c r="J176" s="443" t="s">
        <v>57</v>
      </c>
      <c r="K176" s="442" t="s">
        <v>242</v>
      </c>
    </row>
    <row r="177" spans="1:11" ht="30" hidden="1" customHeight="1">
      <c r="A177" s="589"/>
      <c r="B177" s="585" t="s">
        <v>404</v>
      </c>
      <c r="C177" s="444"/>
      <c r="D177" s="444"/>
      <c r="E177" s="444"/>
      <c r="F177" s="460"/>
      <c r="G177" s="461"/>
      <c r="H177" s="477"/>
      <c r="I177" s="457"/>
      <c r="J177" s="476"/>
      <c r="K177" s="448"/>
    </row>
    <row r="178" spans="1:11" ht="30" hidden="1" customHeight="1">
      <c r="A178" s="589">
        <v>1</v>
      </c>
      <c r="B178" s="589"/>
      <c r="C178" s="431"/>
      <c r="D178" s="487"/>
      <c r="E178" s="487"/>
      <c r="F178" s="479"/>
      <c r="G178" s="430"/>
      <c r="H178" s="425"/>
      <c r="I178" s="457"/>
      <c r="J178" s="457"/>
      <c r="K178" s="450"/>
    </row>
    <row r="179" spans="1:11" ht="30" hidden="1" customHeight="1">
      <c r="A179" s="589"/>
      <c r="B179" s="585" t="s">
        <v>4</v>
      </c>
      <c r="C179" s="444"/>
      <c r="D179" s="444"/>
      <c r="E179" s="444"/>
      <c r="F179" s="458">
        <f>SUM(F178)</f>
        <v>0</v>
      </c>
      <c r="G179" s="458">
        <f t="shared" ref="G179:I179" si="62">SUM(G178)</f>
        <v>0</v>
      </c>
      <c r="H179" s="458">
        <f t="shared" si="62"/>
        <v>0</v>
      </c>
      <c r="I179" s="458">
        <f t="shared" si="62"/>
        <v>0</v>
      </c>
      <c r="J179" s="458">
        <f>SUM(H179:I179)</f>
        <v>0</v>
      </c>
      <c r="K179" s="458">
        <f t="shared" ref="K179" si="63">SUM(K178)</f>
        <v>0</v>
      </c>
    </row>
    <row r="180" spans="1:11" ht="30" hidden="1" customHeight="1" thickBot="1">
      <c r="A180" s="599"/>
      <c r="B180" s="591"/>
      <c r="C180" s="473"/>
      <c r="D180" s="473"/>
      <c r="E180" s="473"/>
      <c r="F180" s="456"/>
      <c r="G180" s="456"/>
      <c r="H180" s="477"/>
      <c r="I180" s="474"/>
      <c r="J180" s="474"/>
      <c r="K180" s="496"/>
    </row>
    <row r="181" spans="1:11" ht="30" customHeight="1" thickBot="1">
      <c r="A181" s="602"/>
      <c r="B181" s="603" t="s">
        <v>20</v>
      </c>
      <c r="C181" s="497"/>
      <c r="D181" s="497"/>
      <c r="E181" s="413"/>
      <c r="F181" s="413">
        <f t="shared" ref="F181:K181" si="64">SUM(F11+F21+F30+F37+F46+F61+F77+F91+F112+F117+F131+F141+F152+F157+F167+F174+F179)</f>
        <v>16774000</v>
      </c>
      <c r="G181" s="413">
        <f t="shared" si="64"/>
        <v>10646757</v>
      </c>
      <c r="H181" s="413">
        <f t="shared" si="64"/>
        <v>360481</v>
      </c>
      <c r="I181" s="413">
        <f t="shared" si="64"/>
        <v>118331</v>
      </c>
      <c r="J181" s="413">
        <f t="shared" si="64"/>
        <v>478812</v>
      </c>
      <c r="K181" s="414">
        <f t="shared" si="64"/>
        <v>10286276</v>
      </c>
    </row>
    <row r="182" spans="1:11" ht="30" customHeight="1">
      <c r="A182" s="477"/>
      <c r="B182" s="477"/>
      <c r="C182" s="477"/>
      <c r="D182" s="477"/>
      <c r="E182" s="477"/>
      <c r="F182" s="477"/>
      <c r="G182" s="477"/>
      <c r="H182" s="477" t="s">
        <v>528</v>
      </c>
      <c r="I182" s="477" t="s">
        <v>528</v>
      </c>
      <c r="J182" s="477" t="s">
        <v>529</v>
      </c>
      <c r="K182" s="477"/>
    </row>
  </sheetData>
  <mergeCells count="2">
    <mergeCell ref="A1:K1"/>
    <mergeCell ref="B2:J2"/>
  </mergeCells>
  <pageMargins left="0.51181102362204722" right="0.51181102362204722" top="0.74803149606299213" bottom="0.74803149606299213" header="0.31496062992125984" footer="0.31496062992125984"/>
  <pageSetup paperSize="9" scale="47" orientation="portrait" horizontalDpi="0" verticalDpi="0" r:id="rId1"/>
  <rowBreaks count="3" manualBreakCount="3">
    <brk id="47" max="10" man="1"/>
    <brk id="92" max="16383" man="1"/>
    <brk id="14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>
  <dimension ref="A1:K189"/>
  <sheetViews>
    <sheetView view="pageBreakPreview" zoomScale="60" workbookViewId="0">
      <selection sqref="A1:K186"/>
    </sheetView>
  </sheetViews>
  <sheetFormatPr defaultRowHeight="15"/>
  <cols>
    <col min="1" max="1" width="5.28515625" customWidth="1"/>
    <col min="2" max="2" width="34.5703125" customWidth="1"/>
    <col min="3" max="3" width="25.28515625" customWidth="1"/>
    <col min="4" max="4" width="11.7109375" customWidth="1"/>
    <col min="5" max="5" width="12.42578125" customWidth="1"/>
    <col min="6" max="6" width="18.85546875" customWidth="1"/>
    <col min="7" max="7" width="17" customWidth="1"/>
    <col min="8" max="8" width="13" customWidth="1"/>
    <col min="9" max="9" width="12.42578125" customWidth="1"/>
    <col min="10" max="10" width="13.85546875" customWidth="1"/>
    <col min="11" max="11" width="17.28515625" customWidth="1"/>
  </cols>
  <sheetData>
    <row r="1" spans="1:11" ht="39.950000000000003" customHeight="1">
      <c r="A1" s="907" t="s">
        <v>86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</row>
    <row r="2" spans="1:11" ht="39.950000000000003" customHeight="1">
      <c r="A2" s="415"/>
      <c r="B2" s="908" t="s">
        <v>549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51" customHeight="1">
      <c r="A3" s="417" t="s">
        <v>446</v>
      </c>
      <c r="B3" s="417" t="s">
        <v>1</v>
      </c>
      <c r="C3" s="417" t="s">
        <v>21</v>
      </c>
      <c r="D3" s="417" t="s">
        <v>22</v>
      </c>
      <c r="E3" s="417" t="s">
        <v>23</v>
      </c>
      <c r="F3" s="418" t="s">
        <v>24</v>
      </c>
      <c r="G3" s="419" t="s">
        <v>25</v>
      </c>
      <c r="H3" s="419" t="s">
        <v>26</v>
      </c>
      <c r="I3" s="419" t="s">
        <v>27</v>
      </c>
      <c r="J3" s="420" t="s">
        <v>57</v>
      </c>
      <c r="K3" s="419" t="s">
        <v>242</v>
      </c>
    </row>
    <row r="4" spans="1:11" ht="39.950000000000003" customHeight="1">
      <c r="A4" s="417"/>
      <c r="B4" s="417" t="s">
        <v>270</v>
      </c>
      <c r="C4" s="417"/>
      <c r="D4" s="417"/>
      <c r="E4" s="417"/>
      <c r="F4" s="418"/>
      <c r="G4" s="420"/>
      <c r="H4" s="420"/>
      <c r="I4" s="420"/>
      <c r="J4" s="420"/>
      <c r="K4" s="420"/>
    </row>
    <row r="5" spans="1:11" ht="39.950000000000003" customHeight="1">
      <c r="A5" s="325">
        <v>1</v>
      </c>
      <c r="B5" s="506" t="s">
        <v>88</v>
      </c>
      <c r="C5" s="584" t="s">
        <v>426</v>
      </c>
      <c r="D5" s="507">
        <v>154</v>
      </c>
      <c r="E5" s="507" t="s">
        <v>38</v>
      </c>
      <c r="F5" s="505">
        <v>100000</v>
      </c>
      <c r="G5" s="505">
        <v>50000</v>
      </c>
      <c r="H5" s="503">
        <v>2000</v>
      </c>
      <c r="I5" s="508">
        <f>ROUND(G5*13%*31/365,0)</f>
        <v>552</v>
      </c>
      <c r="J5" s="503">
        <f t="shared" ref="J5:J12" si="0">SUM(H5:I5)</f>
        <v>2552</v>
      </c>
      <c r="K5" s="509">
        <f t="shared" ref="K5:K11" si="1">G5-H5</f>
        <v>48000</v>
      </c>
    </row>
    <row r="6" spans="1:11" ht="39.950000000000003" customHeight="1">
      <c r="A6" s="325">
        <v>2</v>
      </c>
      <c r="B6" s="510" t="s">
        <v>88</v>
      </c>
      <c r="C6" s="390" t="s">
        <v>502</v>
      </c>
      <c r="D6" s="512">
        <v>200</v>
      </c>
      <c r="E6" s="511" t="s">
        <v>38</v>
      </c>
      <c r="F6" s="505">
        <v>215000</v>
      </c>
      <c r="G6" s="513">
        <v>133300</v>
      </c>
      <c r="H6" s="503">
        <v>4300</v>
      </c>
      <c r="I6" s="508">
        <f t="shared" ref="I6:I11" si="2">ROUND(G6*13%*31/365,0)</f>
        <v>1472</v>
      </c>
      <c r="J6" s="503">
        <f>SUM(H6:I6)</f>
        <v>5772</v>
      </c>
      <c r="K6" s="509">
        <f t="shared" si="1"/>
        <v>129000</v>
      </c>
    </row>
    <row r="7" spans="1:11" ht="38.25" customHeight="1">
      <c r="A7" s="325">
        <v>3</v>
      </c>
      <c r="B7" s="400" t="s">
        <v>3</v>
      </c>
      <c r="C7" s="329" t="s">
        <v>143</v>
      </c>
      <c r="D7" s="502">
        <v>102</v>
      </c>
      <c r="E7" s="500" t="s">
        <v>38</v>
      </c>
      <c r="F7" s="505">
        <v>190000</v>
      </c>
      <c r="G7" s="513">
        <v>79800</v>
      </c>
      <c r="H7" s="503">
        <v>3800</v>
      </c>
      <c r="I7" s="508">
        <f t="shared" si="2"/>
        <v>881</v>
      </c>
      <c r="J7" s="503">
        <f t="shared" si="0"/>
        <v>4681</v>
      </c>
      <c r="K7" s="509">
        <f t="shared" si="1"/>
        <v>76000</v>
      </c>
    </row>
    <row r="8" spans="1:11" ht="39.75" hidden="1" customHeight="1">
      <c r="A8" s="325"/>
      <c r="B8" s="400"/>
      <c r="C8" s="390"/>
      <c r="D8" s="512"/>
      <c r="E8" s="511"/>
      <c r="F8" s="505"/>
      <c r="G8" s="513"/>
      <c r="H8" s="503"/>
      <c r="I8" s="508">
        <f t="shared" si="2"/>
        <v>0</v>
      </c>
      <c r="J8" s="503">
        <f t="shared" si="0"/>
        <v>0</v>
      </c>
      <c r="K8" s="509">
        <f t="shared" si="1"/>
        <v>0</v>
      </c>
    </row>
    <row r="9" spans="1:11" ht="39.75" customHeight="1">
      <c r="A9" s="325">
        <v>4</v>
      </c>
      <c r="B9" s="396" t="s">
        <v>3</v>
      </c>
      <c r="C9" s="387" t="s">
        <v>544</v>
      </c>
      <c r="D9" s="606">
        <v>86</v>
      </c>
      <c r="E9" s="607" t="s">
        <v>38</v>
      </c>
      <c r="F9" s="608">
        <v>400000</v>
      </c>
      <c r="G9" s="609">
        <v>400000</v>
      </c>
      <c r="H9" s="610">
        <v>4000</v>
      </c>
      <c r="I9" s="611">
        <v>5840</v>
      </c>
      <c r="J9" s="610">
        <f t="shared" si="0"/>
        <v>9840</v>
      </c>
      <c r="K9" s="612">
        <f t="shared" si="1"/>
        <v>396000</v>
      </c>
    </row>
    <row r="10" spans="1:11" ht="39.950000000000003" customHeight="1">
      <c r="A10" s="325">
        <v>5</v>
      </c>
      <c r="B10" s="400" t="s">
        <v>527</v>
      </c>
      <c r="C10" s="390" t="s">
        <v>526</v>
      </c>
      <c r="D10" s="512"/>
      <c r="E10" s="511" t="s">
        <v>38</v>
      </c>
      <c r="F10" s="505">
        <v>290000</v>
      </c>
      <c r="G10" s="513">
        <v>266800</v>
      </c>
      <c r="H10" s="503">
        <v>5800</v>
      </c>
      <c r="I10" s="508">
        <f t="shared" si="2"/>
        <v>2946</v>
      </c>
      <c r="J10" s="503">
        <f t="shared" si="0"/>
        <v>8746</v>
      </c>
      <c r="K10" s="509">
        <f t="shared" si="1"/>
        <v>261000</v>
      </c>
    </row>
    <row r="11" spans="1:11" ht="39.950000000000003" customHeight="1">
      <c r="A11" s="325">
        <v>6</v>
      </c>
      <c r="B11" s="400" t="s">
        <v>353</v>
      </c>
      <c r="C11" s="316" t="s">
        <v>490</v>
      </c>
      <c r="D11" s="515">
        <v>74</v>
      </c>
      <c r="E11" s="514" t="s">
        <v>38</v>
      </c>
      <c r="F11" s="505">
        <v>50000</v>
      </c>
      <c r="G11" s="513">
        <v>4163</v>
      </c>
      <c r="H11" s="503">
        <f t="shared" ref="H11" si="3">ROUND(F11/36,0)</f>
        <v>1389</v>
      </c>
      <c r="I11" s="508">
        <f t="shared" si="2"/>
        <v>46</v>
      </c>
      <c r="J11" s="503">
        <f t="shared" si="0"/>
        <v>1435</v>
      </c>
      <c r="K11" s="509">
        <f t="shared" si="1"/>
        <v>2774</v>
      </c>
    </row>
    <row r="12" spans="1:11" ht="39.950000000000003" customHeight="1" thickBot="1">
      <c r="A12" s="421"/>
      <c r="B12" s="542" t="s">
        <v>4</v>
      </c>
      <c r="C12" s="421"/>
      <c r="D12" s="421"/>
      <c r="E12" s="421"/>
      <c r="F12" s="617">
        <f>SUM(F5:F11)</f>
        <v>1245000</v>
      </c>
      <c r="G12" s="617">
        <f t="shared" ref="G12" si="4">SUM(G5:G11)</f>
        <v>934063</v>
      </c>
      <c r="H12" s="617">
        <f>SUM(H5:H11)</f>
        <v>21289</v>
      </c>
      <c r="I12" s="617">
        <f>SUM(I5:I11)</f>
        <v>11737</v>
      </c>
      <c r="J12" s="617">
        <f t="shared" si="0"/>
        <v>33026</v>
      </c>
      <c r="K12" s="617">
        <f t="shared" ref="K12" si="5">SUM(K5:K11)</f>
        <v>912774</v>
      </c>
    </row>
    <row r="13" spans="1:11" ht="39.950000000000003" customHeight="1">
      <c r="A13" s="422"/>
      <c r="B13" s="544"/>
      <c r="C13" s="422"/>
      <c r="D13" s="422"/>
      <c r="E13" s="422"/>
      <c r="F13" s="545"/>
      <c r="G13" s="545"/>
      <c r="H13" s="545"/>
      <c r="I13" s="545"/>
      <c r="J13" s="545"/>
      <c r="K13" s="545"/>
    </row>
    <row r="14" spans="1:11" ht="71.25" customHeight="1">
      <c r="A14" s="417" t="s">
        <v>446</v>
      </c>
      <c r="B14" s="417" t="s">
        <v>1</v>
      </c>
      <c r="C14" s="417" t="s">
        <v>21</v>
      </c>
      <c r="D14" s="417" t="s">
        <v>22</v>
      </c>
      <c r="E14" s="417" t="s">
        <v>23</v>
      </c>
      <c r="F14" s="418" t="s">
        <v>24</v>
      </c>
      <c r="G14" s="419" t="s">
        <v>25</v>
      </c>
      <c r="H14" s="419" t="s">
        <v>26</v>
      </c>
      <c r="I14" s="419" t="s">
        <v>27</v>
      </c>
      <c r="J14" s="420" t="s">
        <v>57</v>
      </c>
      <c r="K14" s="419" t="s">
        <v>242</v>
      </c>
    </row>
    <row r="15" spans="1:11" ht="39.950000000000003" customHeight="1">
      <c r="A15" s="546"/>
      <c r="B15" s="541" t="s">
        <v>5</v>
      </c>
      <c r="C15" s="500"/>
      <c r="D15" s="500"/>
      <c r="E15" s="500"/>
      <c r="F15" s="547"/>
      <c r="G15" s="547"/>
      <c r="H15" s="548"/>
      <c r="I15" s="549"/>
      <c r="J15" s="549"/>
      <c r="K15" s="550"/>
    </row>
    <row r="16" spans="1:11" ht="39.950000000000003" customHeight="1">
      <c r="A16" s="516">
        <v>1</v>
      </c>
      <c r="B16" s="400" t="s">
        <v>179</v>
      </c>
      <c r="C16" s="329" t="s">
        <v>416</v>
      </c>
      <c r="D16" s="502">
        <v>82</v>
      </c>
      <c r="E16" s="500" t="s">
        <v>38</v>
      </c>
      <c r="F16" s="505">
        <v>250000</v>
      </c>
      <c r="G16" s="513">
        <v>81515</v>
      </c>
      <c r="H16" s="503">
        <v>5435</v>
      </c>
      <c r="I16" s="518">
        <f>ROUND(G16*13%*31/365,0)</f>
        <v>900</v>
      </c>
      <c r="J16" s="503">
        <f t="shared" ref="J16:J22" si="6">SUM(H16:I16)</f>
        <v>6335</v>
      </c>
      <c r="K16" s="519">
        <f t="shared" ref="K16:K28" si="7">G16-H16</f>
        <v>76080</v>
      </c>
    </row>
    <row r="17" spans="1:11" ht="39.950000000000003" customHeight="1">
      <c r="A17" s="516">
        <v>2</v>
      </c>
      <c r="B17" s="400" t="s">
        <v>179</v>
      </c>
      <c r="C17" s="329" t="s">
        <v>376</v>
      </c>
      <c r="D17" s="502">
        <v>84</v>
      </c>
      <c r="E17" s="500" t="s">
        <v>38</v>
      </c>
      <c r="F17" s="505">
        <v>250000</v>
      </c>
      <c r="G17" s="513">
        <v>95000</v>
      </c>
      <c r="H17" s="503">
        <v>5000</v>
      </c>
      <c r="I17" s="518">
        <f t="shared" ref="I17:I21" si="8">ROUND(G17*13%*31/365,0)</f>
        <v>1049</v>
      </c>
      <c r="J17" s="503">
        <f t="shared" si="6"/>
        <v>6049</v>
      </c>
      <c r="K17" s="519">
        <f t="shared" si="7"/>
        <v>90000</v>
      </c>
    </row>
    <row r="18" spans="1:11" ht="39.950000000000003" customHeight="1">
      <c r="A18" s="516">
        <v>3</v>
      </c>
      <c r="B18" s="400" t="s">
        <v>5</v>
      </c>
      <c r="C18" s="329" t="s">
        <v>375</v>
      </c>
      <c r="D18" s="502">
        <v>86</v>
      </c>
      <c r="E18" s="500" t="s">
        <v>38</v>
      </c>
      <c r="F18" s="505">
        <v>400000</v>
      </c>
      <c r="G18" s="513">
        <v>160000</v>
      </c>
      <c r="H18" s="503">
        <v>8000</v>
      </c>
      <c r="I18" s="518">
        <f t="shared" si="8"/>
        <v>1767</v>
      </c>
      <c r="J18" s="503">
        <f t="shared" si="6"/>
        <v>9767</v>
      </c>
      <c r="K18" s="519">
        <f t="shared" si="7"/>
        <v>152000</v>
      </c>
    </row>
    <row r="19" spans="1:11" ht="39.950000000000003" customHeight="1">
      <c r="A19" s="516">
        <v>4</v>
      </c>
      <c r="B19" s="400" t="s">
        <v>386</v>
      </c>
      <c r="C19" s="329" t="s">
        <v>489</v>
      </c>
      <c r="D19" s="502">
        <v>116</v>
      </c>
      <c r="E19" s="500" t="s">
        <v>38</v>
      </c>
      <c r="F19" s="613">
        <v>200000</v>
      </c>
      <c r="G19" s="614">
        <v>0</v>
      </c>
      <c r="H19" s="526">
        <v>0</v>
      </c>
      <c r="I19" s="615">
        <v>30</v>
      </c>
      <c r="J19" s="526">
        <f t="shared" si="6"/>
        <v>30</v>
      </c>
      <c r="K19" s="519">
        <f>G19-H19</f>
        <v>0</v>
      </c>
    </row>
    <row r="20" spans="1:11" ht="39.950000000000003" customHeight="1">
      <c r="A20" s="516">
        <v>5</v>
      </c>
      <c r="B20" s="400" t="s">
        <v>386</v>
      </c>
      <c r="C20" s="329" t="s">
        <v>455</v>
      </c>
      <c r="D20" s="502">
        <v>184</v>
      </c>
      <c r="E20" s="500" t="s">
        <v>38</v>
      </c>
      <c r="F20" s="505">
        <v>100000</v>
      </c>
      <c r="G20" s="513">
        <v>58000</v>
      </c>
      <c r="H20" s="503">
        <v>2000</v>
      </c>
      <c r="I20" s="518">
        <f t="shared" si="8"/>
        <v>640</v>
      </c>
      <c r="J20" s="503">
        <f t="shared" si="6"/>
        <v>2640</v>
      </c>
      <c r="K20" s="519">
        <f>G20-H20</f>
        <v>56000</v>
      </c>
    </row>
    <row r="21" spans="1:11" ht="39.950000000000003" customHeight="1">
      <c r="A21" s="516">
        <v>6</v>
      </c>
      <c r="B21" s="400" t="s">
        <v>429</v>
      </c>
      <c r="C21" s="329" t="s">
        <v>488</v>
      </c>
      <c r="D21" s="502">
        <v>156</v>
      </c>
      <c r="E21" s="500" t="s">
        <v>38</v>
      </c>
      <c r="F21" s="505">
        <v>150000</v>
      </c>
      <c r="G21" s="513">
        <v>78000</v>
      </c>
      <c r="H21" s="503">
        <v>3000</v>
      </c>
      <c r="I21" s="518">
        <f t="shared" si="8"/>
        <v>861</v>
      </c>
      <c r="J21" s="503">
        <f t="shared" si="6"/>
        <v>3861</v>
      </c>
      <c r="K21" s="519">
        <f>G21-H21</f>
        <v>75000</v>
      </c>
    </row>
    <row r="22" spans="1:11" ht="39.950000000000003" customHeight="1" thickBot="1">
      <c r="A22" s="551"/>
      <c r="B22" s="542" t="s">
        <v>4</v>
      </c>
      <c r="C22" s="552"/>
      <c r="D22" s="553"/>
      <c r="E22" s="552"/>
      <c r="F22" s="554">
        <f t="shared" ref="F22:K22" si="9">SUM(F16:F21)</f>
        <v>1350000</v>
      </c>
      <c r="G22" s="554">
        <f t="shared" si="9"/>
        <v>472515</v>
      </c>
      <c r="H22" s="554">
        <f>SUM(H16:H21)</f>
        <v>23435</v>
      </c>
      <c r="I22" s="554">
        <f>SUM(I16:I21)</f>
        <v>5247</v>
      </c>
      <c r="J22" s="554">
        <f t="shared" si="6"/>
        <v>28682</v>
      </c>
      <c r="K22" s="554">
        <f t="shared" si="9"/>
        <v>449080</v>
      </c>
    </row>
    <row r="23" spans="1:11" ht="39.950000000000003" customHeight="1">
      <c r="A23" s="555"/>
      <c r="B23" s="544"/>
      <c r="C23" s="556"/>
      <c r="D23" s="557"/>
      <c r="E23" s="556"/>
      <c r="F23" s="558"/>
      <c r="G23" s="558"/>
      <c r="H23" s="558"/>
      <c r="I23" s="558"/>
      <c r="J23" s="558"/>
      <c r="K23" s="558"/>
    </row>
    <row r="24" spans="1:11" ht="75.75" customHeight="1">
      <c r="A24" s="417" t="s">
        <v>446</v>
      </c>
      <c r="B24" s="417" t="s">
        <v>1</v>
      </c>
      <c r="C24" s="417" t="s">
        <v>21</v>
      </c>
      <c r="D24" s="417" t="s">
        <v>22</v>
      </c>
      <c r="E24" s="417" t="s">
        <v>23</v>
      </c>
      <c r="F24" s="418" t="s">
        <v>24</v>
      </c>
      <c r="G24" s="419" t="s">
        <v>25</v>
      </c>
      <c r="H24" s="419" t="s">
        <v>26</v>
      </c>
      <c r="I24" s="419" t="s">
        <v>27</v>
      </c>
      <c r="J24" s="420" t="s">
        <v>57</v>
      </c>
      <c r="K24" s="419" t="s">
        <v>242</v>
      </c>
    </row>
    <row r="25" spans="1:11" ht="39.950000000000003" customHeight="1">
      <c r="A25" s="516"/>
      <c r="B25" s="400" t="s">
        <v>363</v>
      </c>
      <c r="C25" s="500"/>
      <c r="D25" s="502"/>
      <c r="E25" s="500"/>
      <c r="F25" s="505"/>
      <c r="G25" s="513"/>
      <c r="H25" s="503"/>
      <c r="I25" s="501"/>
      <c r="J25" s="503"/>
      <c r="K25" s="519"/>
    </row>
    <row r="26" spans="1:11" ht="39.950000000000003" customHeight="1">
      <c r="A26" s="516">
        <v>1</v>
      </c>
      <c r="B26" s="400" t="s">
        <v>357</v>
      </c>
      <c r="C26" s="500" t="s">
        <v>371</v>
      </c>
      <c r="D26" s="502">
        <v>87</v>
      </c>
      <c r="E26" s="500" t="s">
        <v>38</v>
      </c>
      <c r="F26" s="505">
        <v>275000</v>
      </c>
      <c r="G26" s="513">
        <v>110000</v>
      </c>
      <c r="H26" s="503">
        <v>5500</v>
      </c>
      <c r="I26" s="518">
        <f t="shared" ref="I26" si="10">ROUND(G26*13%*31/365,0)</f>
        <v>1215</v>
      </c>
      <c r="J26" s="503">
        <f>SUM(H26:I26)</f>
        <v>6715</v>
      </c>
      <c r="K26" s="519">
        <f t="shared" si="7"/>
        <v>104500</v>
      </c>
    </row>
    <row r="27" spans="1:11" ht="39.950000000000003" customHeight="1">
      <c r="A27" s="516"/>
      <c r="B27" s="400"/>
      <c r="C27" s="500"/>
      <c r="D27" s="502"/>
      <c r="E27" s="500"/>
      <c r="F27" s="505"/>
      <c r="G27" s="513"/>
      <c r="H27" s="503"/>
      <c r="I27" s="518"/>
      <c r="J27" s="503"/>
      <c r="K27" s="519"/>
    </row>
    <row r="28" spans="1:11" ht="39.950000000000003" customHeight="1">
      <c r="A28" s="516">
        <v>2</v>
      </c>
      <c r="B28" s="400" t="s">
        <v>368</v>
      </c>
      <c r="C28" s="500" t="s">
        <v>372</v>
      </c>
      <c r="D28" s="502">
        <v>90</v>
      </c>
      <c r="E28" s="500" t="s">
        <v>38</v>
      </c>
      <c r="F28" s="505">
        <v>340000</v>
      </c>
      <c r="G28" s="513">
        <v>136000</v>
      </c>
      <c r="H28" s="503">
        <v>6800</v>
      </c>
      <c r="I28" s="518">
        <f t="shared" ref="I28" si="11">ROUND(G28*13%*31/365,0)</f>
        <v>1502</v>
      </c>
      <c r="J28" s="503">
        <f>SUM(H28:I28)</f>
        <v>8302</v>
      </c>
      <c r="K28" s="519">
        <f t="shared" si="7"/>
        <v>129200</v>
      </c>
    </row>
    <row r="29" spans="1:11" ht="39.950000000000003" customHeight="1">
      <c r="A29" s="516"/>
      <c r="B29" s="400"/>
      <c r="C29" s="500"/>
      <c r="D29" s="502"/>
      <c r="E29" s="500"/>
      <c r="F29" s="505"/>
      <c r="G29" s="513"/>
      <c r="H29" s="503"/>
      <c r="I29" s="518"/>
      <c r="J29" s="503"/>
      <c r="K29" s="519"/>
    </row>
    <row r="30" spans="1:11" ht="39.950000000000003" customHeight="1">
      <c r="A30" s="516">
        <v>3</v>
      </c>
      <c r="B30" s="400" t="s">
        <v>534</v>
      </c>
      <c r="C30" s="500" t="s">
        <v>535</v>
      </c>
      <c r="D30" s="502">
        <v>72</v>
      </c>
      <c r="E30" s="500" t="s">
        <v>38</v>
      </c>
      <c r="F30" s="505">
        <v>290000</v>
      </c>
      <c r="G30" s="513">
        <v>278400</v>
      </c>
      <c r="H30" s="503">
        <v>5800</v>
      </c>
      <c r="I30" s="518">
        <f t="shared" ref="I30" si="12">ROUND(G30*13%*31/365,0)</f>
        <v>3074</v>
      </c>
      <c r="J30" s="503">
        <f>SUM(H30:I30)</f>
        <v>8874</v>
      </c>
      <c r="K30" s="519">
        <f t="shared" ref="K30" si="13">G30-H30</f>
        <v>272600</v>
      </c>
    </row>
    <row r="31" spans="1:11" ht="39.950000000000003" customHeight="1">
      <c r="A31" s="517"/>
      <c r="B31" s="400" t="s">
        <v>4</v>
      </c>
      <c r="C31" s="550"/>
      <c r="D31" s="550"/>
      <c r="E31" s="550"/>
      <c r="F31" s="505">
        <f>SUM(F26:F30)</f>
        <v>905000</v>
      </c>
      <c r="G31" s="505">
        <f t="shared" ref="G31:K31" si="14">SUM(G26:G30)</f>
        <v>524400</v>
      </c>
      <c r="H31" s="505">
        <f t="shared" si="14"/>
        <v>18100</v>
      </c>
      <c r="I31" s="505">
        <f t="shared" si="14"/>
        <v>5791</v>
      </c>
      <c r="J31" s="505">
        <f>SUM(J26:J30)</f>
        <v>23891</v>
      </c>
      <c r="K31" s="505">
        <f t="shared" si="14"/>
        <v>506300</v>
      </c>
    </row>
    <row r="32" spans="1:11" ht="39.950000000000003" customHeight="1">
      <c r="A32" s="522"/>
      <c r="B32" s="398"/>
      <c r="C32" s="559"/>
      <c r="D32" s="559"/>
      <c r="E32" s="559"/>
      <c r="F32" s="558"/>
      <c r="G32" s="558"/>
      <c r="H32" s="558"/>
      <c r="I32" s="558"/>
      <c r="J32" s="558"/>
      <c r="K32" s="558"/>
    </row>
    <row r="33" spans="1:11" ht="72" customHeight="1">
      <c r="A33" s="325" t="s">
        <v>446</v>
      </c>
      <c r="B33" s="325" t="s">
        <v>1</v>
      </c>
      <c r="C33" s="417" t="s">
        <v>21</v>
      </c>
      <c r="D33" s="417" t="s">
        <v>22</v>
      </c>
      <c r="E33" s="417" t="s">
        <v>23</v>
      </c>
      <c r="F33" s="418" t="s">
        <v>24</v>
      </c>
      <c r="G33" s="419" t="s">
        <v>25</v>
      </c>
      <c r="H33" s="419" t="s">
        <v>26</v>
      </c>
      <c r="I33" s="419" t="s">
        <v>27</v>
      </c>
      <c r="J33" s="420" t="s">
        <v>57</v>
      </c>
      <c r="K33" s="419" t="s">
        <v>242</v>
      </c>
    </row>
    <row r="34" spans="1:11" ht="39.950000000000003" customHeight="1">
      <c r="A34" s="516"/>
      <c r="B34" s="400" t="s">
        <v>10</v>
      </c>
      <c r="C34" s="500"/>
      <c r="D34" s="500"/>
      <c r="E34" s="500"/>
      <c r="F34" s="560"/>
      <c r="G34" s="513"/>
      <c r="H34" s="549"/>
      <c r="I34" s="501"/>
      <c r="J34" s="549"/>
      <c r="K34" s="550"/>
    </row>
    <row r="35" spans="1:11" ht="39.950000000000003" customHeight="1">
      <c r="A35" s="516">
        <v>1</v>
      </c>
      <c r="B35" s="400" t="s">
        <v>10</v>
      </c>
      <c r="C35" s="500" t="s">
        <v>390</v>
      </c>
      <c r="D35" s="502">
        <v>124</v>
      </c>
      <c r="E35" s="500" t="s">
        <v>38</v>
      </c>
      <c r="F35" s="505">
        <v>200000</v>
      </c>
      <c r="G35" s="513">
        <v>88000</v>
      </c>
      <c r="H35" s="503">
        <v>4000</v>
      </c>
      <c r="I35" s="518">
        <f>ROUND(G35*13%*31/365,0)</f>
        <v>972</v>
      </c>
      <c r="J35" s="501">
        <f>SUM(H35:I35)</f>
        <v>4972</v>
      </c>
      <c r="K35" s="519">
        <f>G35-H35</f>
        <v>84000</v>
      </c>
    </row>
    <row r="36" spans="1:11" ht="39.75" customHeight="1">
      <c r="A36" s="516">
        <v>2</v>
      </c>
      <c r="B36" s="523" t="s">
        <v>91</v>
      </c>
      <c r="C36" s="500" t="s">
        <v>432</v>
      </c>
      <c r="D36" s="561" t="s">
        <v>433</v>
      </c>
      <c r="E36" s="500" t="s">
        <v>38</v>
      </c>
      <c r="F36" s="505">
        <v>150000</v>
      </c>
      <c r="G36" s="513">
        <v>78000</v>
      </c>
      <c r="H36" s="503">
        <v>3000</v>
      </c>
      <c r="I36" s="518">
        <f>ROUND(G36*13%*31/365,0)</f>
        <v>861</v>
      </c>
      <c r="J36" s="501">
        <f>SUM(H36:I36)</f>
        <v>3861</v>
      </c>
      <c r="K36" s="519">
        <f t="shared" ref="K36:K38" si="15">G36-H36</f>
        <v>75000</v>
      </c>
    </row>
    <row r="37" spans="1:11" ht="4.5" customHeight="1">
      <c r="A37" s="524">
        <v>3</v>
      </c>
      <c r="B37" s="525"/>
      <c r="C37" s="562"/>
      <c r="D37" s="563"/>
      <c r="E37" s="562"/>
      <c r="F37" s="564"/>
      <c r="G37" s="565"/>
      <c r="H37" s="566"/>
      <c r="I37" s="567"/>
      <c r="J37" s="567"/>
      <c r="K37" s="568"/>
    </row>
    <row r="38" spans="1:11" ht="39.950000000000003" customHeight="1" thickBot="1">
      <c r="A38" s="520"/>
      <c r="B38" s="397" t="s">
        <v>4</v>
      </c>
      <c r="C38" s="552"/>
      <c r="D38" s="552"/>
      <c r="E38" s="552"/>
      <c r="F38" s="569">
        <f>SUM(F35:F36)</f>
        <v>350000</v>
      </c>
      <c r="G38" s="569">
        <f>SUM(G35:G36)</f>
        <v>166000</v>
      </c>
      <c r="H38" s="569">
        <f>SUM(H35:H36)</f>
        <v>7000</v>
      </c>
      <c r="I38" s="569">
        <f>SUM(I35:I36)</f>
        <v>1833</v>
      </c>
      <c r="J38" s="569">
        <f>SUM(H38:I38)</f>
        <v>8833</v>
      </c>
      <c r="K38" s="570">
        <f t="shared" si="15"/>
        <v>159000</v>
      </c>
    </row>
    <row r="39" spans="1:11" ht="39.950000000000003" customHeight="1">
      <c r="A39" s="521"/>
      <c r="B39" s="398"/>
      <c r="C39" s="556"/>
      <c r="D39" s="556"/>
      <c r="E39" s="556"/>
      <c r="F39" s="571"/>
      <c r="G39" s="571"/>
      <c r="H39" s="571"/>
      <c r="I39" s="571"/>
      <c r="J39" s="571"/>
      <c r="K39" s="571"/>
    </row>
    <row r="40" spans="1:11" ht="78" customHeight="1">
      <c r="A40" s="325" t="s">
        <v>446</v>
      </c>
      <c r="B40" s="325" t="s">
        <v>1</v>
      </c>
      <c r="C40" s="417" t="s">
        <v>21</v>
      </c>
      <c r="D40" s="417" t="s">
        <v>22</v>
      </c>
      <c r="E40" s="417" t="s">
        <v>23</v>
      </c>
      <c r="F40" s="418" t="s">
        <v>24</v>
      </c>
      <c r="G40" s="419" t="s">
        <v>25</v>
      </c>
      <c r="H40" s="419" t="s">
        <v>26</v>
      </c>
      <c r="I40" s="419" t="s">
        <v>27</v>
      </c>
      <c r="J40" s="420" t="s">
        <v>57</v>
      </c>
      <c r="K40" s="419" t="s">
        <v>242</v>
      </c>
    </row>
    <row r="41" spans="1:11" ht="39.950000000000003" customHeight="1">
      <c r="A41" s="516"/>
      <c r="B41" s="400" t="s">
        <v>11</v>
      </c>
      <c r="C41" s="500"/>
      <c r="D41" s="500"/>
      <c r="E41" s="500"/>
      <c r="F41" s="560"/>
      <c r="G41" s="513"/>
      <c r="H41" s="549"/>
      <c r="I41" s="501"/>
      <c r="J41" s="549"/>
      <c r="K41" s="550"/>
    </row>
    <row r="42" spans="1:11" ht="39.950000000000003" customHeight="1">
      <c r="A42" s="516">
        <v>1</v>
      </c>
      <c r="B42" s="400" t="s">
        <v>11</v>
      </c>
      <c r="C42" s="500" t="s">
        <v>412</v>
      </c>
      <c r="D42" s="526">
        <v>70</v>
      </c>
      <c r="E42" s="500" t="s">
        <v>38</v>
      </c>
      <c r="F42" s="505">
        <v>300000</v>
      </c>
      <c r="G42" s="513">
        <v>8345</v>
      </c>
      <c r="H42" s="503">
        <v>8345</v>
      </c>
      <c r="I42" s="518">
        <f>ROUND(G42*13%*31/365,0)</f>
        <v>92</v>
      </c>
      <c r="J42" s="501">
        <f t="shared" ref="J42:J47" si="16">SUM(H42:I42)</f>
        <v>8437</v>
      </c>
      <c r="K42" s="519">
        <f t="shared" ref="K42:K47" si="17">G42-H42</f>
        <v>0</v>
      </c>
    </row>
    <row r="43" spans="1:11" ht="39.950000000000003" customHeight="1">
      <c r="A43" s="516">
        <v>2</v>
      </c>
      <c r="B43" s="400" t="s">
        <v>11</v>
      </c>
      <c r="C43" s="500" t="s">
        <v>487</v>
      </c>
      <c r="D43" s="526">
        <v>164</v>
      </c>
      <c r="E43" s="500" t="s">
        <v>38</v>
      </c>
      <c r="F43" s="505">
        <v>270000</v>
      </c>
      <c r="G43" s="513">
        <v>145800</v>
      </c>
      <c r="H43" s="503">
        <v>5400</v>
      </c>
      <c r="I43" s="518">
        <f t="shared" ref="I43:I45" si="18">ROUND(G43*13%*31/365,0)</f>
        <v>1610</v>
      </c>
      <c r="J43" s="501">
        <f>SUM(H43:I43)</f>
        <v>7010</v>
      </c>
      <c r="K43" s="519">
        <f t="shared" si="17"/>
        <v>140400</v>
      </c>
    </row>
    <row r="44" spans="1:11" ht="39.950000000000003" customHeight="1">
      <c r="A44" s="516">
        <v>3</v>
      </c>
      <c r="B44" s="400" t="s">
        <v>236</v>
      </c>
      <c r="C44" s="500" t="s">
        <v>518</v>
      </c>
      <c r="D44" s="526">
        <v>58</v>
      </c>
      <c r="E44" s="500" t="s">
        <v>38</v>
      </c>
      <c r="F44" s="505">
        <v>200000</v>
      </c>
      <c r="G44" s="513">
        <v>168000</v>
      </c>
      <c r="H44" s="503">
        <v>4000</v>
      </c>
      <c r="I44" s="518">
        <f t="shared" si="18"/>
        <v>1855</v>
      </c>
      <c r="J44" s="501">
        <f t="shared" si="16"/>
        <v>5855</v>
      </c>
      <c r="K44" s="519">
        <f t="shared" si="17"/>
        <v>164000</v>
      </c>
    </row>
    <row r="45" spans="1:11" ht="39.950000000000003" customHeight="1">
      <c r="A45" s="516">
        <v>4</v>
      </c>
      <c r="B45" s="400" t="s">
        <v>236</v>
      </c>
      <c r="C45" s="500" t="s">
        <v>519</v>
      </c>
      <c r="D45" s="526">
        <v>60</v>
      </c>
      <c r="E45" s="500" t="s">
        <v>38</v>
      </c>
      <c r="F45" s="505">
        <v>250000</v>
      </c>
      <c r="G45" s="513">
        <v>210000</v>
      </c>
      <c r="H45" s="503">
        <v>5000</v>
      </c>
      <c r="I45" s="518">
        <f t="shared" si="18"/>
        <v>2319</v>
      </c>
      <c r="J45" s="501">
        <f t="shared" si="16"/>
        <v>7319</v>
      </c>
      <c r="K45" s="519">
        <f t="shared" si="17"/>
        <v>205000</v>
      </c>
    </row>
    <row r="46" spans="1:11" ht="39.950000000000003" customHeight="1">
      <c r="A46" s="516">
        <v>5</v>
      </c>
      <c r="B46" s="527" t="s">
        <v>541</v>
      </c>
      <c r="C46" s="500" t="s">
        <v>542</v>
      </c>
      <c r="D46" s="526">
        <v>39</v>
      </c>
      <c r="E46" s="500" t="s">
        <v>38</v>
      </c>
      <c r="F46" s="505">
        <v>200000</v>
      </c>
      <c r="G46" s="513">
        <v>197727</v>
      </c>
      <c r="H46" s="503">
        <v>2273</v>
      </c>
      <c r="I46" s="501">
        <v>2778</v>
      </c>
      <c r="J46" s="501">
        <f>SUM(H46:I46)</f>
        <v>5051</v>
      </c>
      <c r="K46" s="519">
        <f>G46-H46</f>
        <v>195454</v>
      </c>
    </row>
    <row r="47" spans="1:11" ht="39.950000000000003" customHeight="1">
      <c r="A47" s="516"/>
      <c r="B47" s="400" t="s">
        <v>4</v>
      </c>
      <c r="C47" s="500"/>
      <c r="D47" s="500"/>
      <c r="E47" s="500"/>
      <c r="F47" s="501">
        <f>SUM(F42:F46)</f>
        <v>1220000</v>
      </c>
      <c r="G47" s="501">
        <f>SUM(G42:G46)</f>
        <v>729872</v>
      </c>
      <c r="H47" s="501">
        <f>SUM(H42:H46)</f>
        <v>25018</v>
      </c>
      <c r="I47" s="501">
        <f>SUM(I42:I46)</f>
        <v>8654</v>
      </c>
      <c r="J47" s="501">
        <f t="shared" si="16"/>
        <v>33672</v>
      </c>
      <c r="K47" s="519">
        <f t="shared" si="17"/>
        <v>704854</v>
      </c>
    </row>
    <row r="48" spans="1:11" ht="24.75" customHeight="1">
      <c r="A48" s="521"/>
      <c r="B48" s="398"/>
      <c r="C48" s="556"/>
      <c r="D48" s="556"/>
      <c r="E48" s="556"/>
      <c r="F48" s="571"/>
      <c r="G48" s="571"/>
      <c r="H48" s="571"/>
      <c r="I48" s="571"/>
      <c r="J48" s="571"/>
      <c r="K48" s="571"/>
    </row>
    <row r="49" spans="1:11" ht="77.25" customHeight="1">
      <c r="A49" s="325" t="s">
        <v>446</v>
      </c>
      <c r="B49" s="325" t="s">
        <v>1</v>
      </c>
      <c r="C49" s="417" t="s">
        <v>21</v>
      </c>
      <c r="D49" s="417" t="s">
        <v>22</v>
      </c>
      <c r="E49" s="417" t="s">
        <v>23</v>
      </c>
      <c r="F49" s="418" t="s">
        <v>24</v>
      </c>
      <c r="G49" s="419" t="s">
        <v>25</v>
      </c>
      <c r="H49" s="419" t="s">
        <v>26</v>
      </c>
      <c r="I49" s="419" t="s">
        <v>27</v>
      </c>
      <c r="J49" s="420" t="s">
        <v>57</v>
      </c>
      <c r="K49" s="419" t="s">
        <v>242</v>
      </c>
    </row>
    <row r="50" spans="1:11" ht="39.75" customHeight="1">
      <c r="A50" s="516"/>
      <c r="B50" s="400" t="s">
        <v>14</v>
      </c>
      <c r="C50" s="500"/>
      <c r="D50" s="500"/>
      <c r="E50" s="500"/>
      <c r="F50" s="560"/>
      <c r="G50" s="513"/>
      <c r="H50" s="549"/>
      <c r="I50" s="501"/>
      <c r="J50" s="549"/>
      <c r="K50" s="550"/>
    </row>
    <row r="51" spans="1:11" ht="0.75" customHeight="1">
      <c r="A51" s="516">
        <v>1</v>
      </c>
      <c r="B51" s="400"/>
      <c r="C51" s="500"/>
      <c r="D51" s="502"/>
      <c r="E51" s="500"/>
      <c r="F51" s="505"/>
      <c r="G51" s="513"/>
      <c r="H51" s="503"/>
      <c r="I51" s="501"/>
      <c r="J51" s="501"/>
      <c r="K51" s="519"/>
    </row>
    <row r="52" spans="1:11" ht="39.950000000000003" customHeight="1">
      <c r="A52" s="516">
        <v>1</v>
      </c>
      <c r="B52" s="400" t="s">
        <v>327</v>
      </c>
      <c r="C52" s="500" t="s">
        <v>520</v>
      </c>
      <c r="D52" s="502">
        <v>62</v>
      </c>
      <c r="E52" s="500" t="s">
        <v>38</v>
      </c>
      <c r="F52" s="505">
        <v>250000</v>
      </c>
      <c r="G52" s="505">
        <v>210000</v>
      </c>
      <c r="H52" s="503">
        <v>5000</v>
      </c>
      <c r="I52" s="518">
        <f>ROUND(G52*13%*31/365,0)</f>
        <v>2319</v>
      </c>
      <c r="J52" s="501">
        <f t="shared" ref="J52:J62" si="19">SUM(H52:I52)</f>
        <v>7319</v>
      </c>
      <c r="K52" s="519">
        <f t="shared" ref="K52:K61" si="20">G52-H52</f>
        <v>205000</v>
      </c>
    </row>
    <row r="53" spans="1:11" ht="39.950000000000003" customHeight="1">
      <c r="A53" s="516">
        <v>1</v>
      </c>
      <c r="B53" s="400" t="s">
        <v>97</v>
      </c>
      <c r="C53" s="500" t="s">
        <v>484</v>
      </c>
      <c r="D53" s="502">
        <v>170</v>
      </c>
      <c r="E53" s="500" t="s">
        <v>38</v>
      </c>
      <c r="F53" s="505">
        <v>220000</v>
      </c>
      <c r="G53" s="513">
        <v>127600</v>
      </c>
      <c r="H53" s="503">
        <v>4400</v>
      </c>
      <c r="I53" s="518">
        <f t="shared" ref="I53:I61" si="21">ROUND(G53*13%*31/365,0)</f>
        <v>1409</v>
      </c>
      <c r="J53" s="501">
        <f t="shared" si="19"/>
        <v>5809</v>
      </c>
      <c r="K53" s="519">
        <f t="shared" si="20"/>
        <v>123200</v>
      </c>
    </row>
    <row r="54" spans="1:11" ht="39.950000000000003" customHeight="1">
      <c r="A54" s="516">
        <v>2</v>
      </c>
      <c r="B54" s="400" t="s">
        <v>14</v>
      </c>
      <c r="C54" s="500" t="s">
        <v>59</v>
      </c>
      <c r="D54" s="502">
        <v>176</v>
      </c>
      <c r="E54" s="500" t="s">
        <v>38</v>
      </c>
      <c r="F54" s="505">
        <v>100000</v>
      </c>
      <c r="G54" s="513">
        <v>58000</v>
      </c>
      <c r="H54" s="503">
        <v>2000</v>
      </c>
      <c r="I54" s="518">
        <f t="shared" si="21"/>
        <v>640</v>
      </c>
      <c r="J54" s="501">
        <f t="shared" si="19"/>
        <v>2640</v>
      </c>
      <c r="K54" s="519">
        <f t="shared" si="20"/>
        <v>56000</v>
      </c>
    </row>
    <row r="55" spans="1:11" ht="39.950000000000003" customHeight="1">
      <c r="A55" s="516">
        <v>3</v>
      </c>
      <c r="B55" s="400" t="s">
        <v>15</v>
      </c>
      <c r="C55" s="500" t="s">
        <v>485</v>
      </c>
      <c r="D55" s="502">
        <v>112</v>
      </c>
      <c r="E55" s="500" t="s">
        <v>38</v>
      </c>
      <c r="F55" s="505">
        <v>200000</v>
      </c>
      <c r="G55" s="513">
        <v>38876</v>
      </c>
      <c r="H55" s="503">
        <f t="shared" ref="H55" si="22">ROUND(F55/36,0)</f>
        <v>5556</v>
      </c>
      <c r="I55" s="518">
        <f t="shared" si="21"/>
        <v>429</v>
      </c>
      <c r="J55" s="501">
        <f t="shared" si="19"/>
        <v>5985</v>
      </c>
      <c r="K55" s="519">
        <f t="shared" si="20"/>
        <v>33320</v>
      </c>
    </row>
    <row r="56" spans="1:11" ht="39.950000000000003" customHeight="1">
      <c r="A56" s="516">
        <v>4</v>
      </c>
      <c r="B56" s="400" t="s">
        <v>15</v>
      </c>
      <c r="C56" s="500" t="s">
        <v>385</v>
      </c>
      <c r="D56" s="502">
        <v>114</v>
      </c>
      <c r="E56" s="500" t="s">
        <v>38</v>
      </c>
      <c r="F56" s="505">
        <v>210000</v>
      </c>
      <c r="G56" s="513">
        <v>88200</v>
      </c>
      <c r="H56" s="503">
        <v>4200</v>
      </c>
      <c r="I56" s="518">
        <f t="shared" si="21"/>
        <v>974</v>
      </c>
      <c r="J56" s="501">
        <f t="shared" si="19"/>
        <v>5174</v>
      </c>
      <c r="K56" s="519">
        <f t="shared" si="20"/>
        <v>84000</v>
      </c>
    </row>
    <row r="57" spans="1:11" ht="3" customHeight="1">
      <c r="A57" s="516">
        <v>7</v>
      </c>
      <c r="B57" s="528"/>
      <c r="C57" s="529"/>
      <c r="D57" s="529"/>
      <c r="E57" s="529"/>
      <c r="F57" s="529"/>
      <c r="G57" s="529"/>
      <c r="H57" s="503"/>
      <c r="I57" s="518">
        <f t="shared" ref="I57" si="23">ROUND(G57*13%*31/365,0)</f>
        <v>0</v>
      </c>
      <c r="J57" s="529"/>
      <c r="K57" s="529"/>
    </row>
    <row r="58" spans="1:11" ht="39.75" hidden="1" customHeight="1">
      <c r="A58" s="516">
        <v>8</v>
      </c>
      <c r="B58" s="528"/>
      <c r="C58" s="529"/>
      <c r="D58" s="529"/>
      <c r="E58" s="529"/>
      <c r="F58" s="529"/>
      <c r="G58" s="529"/>
      <c r="H58" s="503"/>
      <c r="I58" s="518">
        <f t="shared" si="21"/>
        <v>0</v>
      </c>
      <c r="J58" s="529"/>
      <c r="K58" s="529"/>
    </row>
    <row r="59" spans="1:11" ht="39.950000000000003" customHeight="1">
      <c r="A59" s="516">
        <v>5</v>
      </c>
      <c r="B59" s="400" t="s">
        <v>15</v>
      </c>
      <c r="C59" s="529" t="s">
        <v>533</v>
      </c>
      <c r="D59" s="529">
        <v>70</v>
      </c>
      <c r="E59" s="500" t="s">
        <v>38</v>
      </c>
      <c r="F59" s="529">
        <v>300000</v>
      </c>
      <c r="G59" s="529">
        <v>285000</v>
      </c>
      <c r="H59" s="503">
        <v>7500</v>
      </c>
      <c r="I59" s="518">
        <f t="shared" si="21"/>
        <v>3147</v>
      </c>
      <c r="J59" s="501">
        <f t="shared" ref="J59" si="24">SUM(H59:I59)</f>
        <v>10647</v>
      </c>
      <c r="K59" s="519">
        <f t="shared" ref="K59" si="25">G59-H59</f>
        <v>277500</v>
      </c>
    </row>
    <row r="60" spans="1:11" ht="39.950000000000003" customHeight="1">
      <c r="A60" s="516">
        <v>6</v>
      </c>
      <c r="B60" s="400" t="s">
        <v>464</v>
      </c>
      <c r="C60" s="500" t="s">
        <v>131</v>
      </c>
      <c r="D60" s="530">
        <v>9.1999999999999993</v>
      </c>
      <c r="E60" s="500" t="s">
        <v>38</v>
      </c>
      <c r="F60" s="505">
        <v>200000</v>
      </c>
      <c r="G60" s="513">
        <v>148000</v>
      </c>
      <c r="H60" s="503">
        <v>4000</v>
      </c>
      <c r="I60" s="518">
        <f t="shared" si="21"/>
        <v>1634</v>
      </c>
      <c r="J60" s="501">
        <f t="shared" si="19"/>
        <v>5634</v>
      </c>
      <c r="K60" s="519">
        <f t="shared" si="20"/>
        <v>144000</v>
      </c>
    </row>
    <row r="61" spans="1:11" ht="39.950000000000003" customHeight="1">
      <c r="A61" s="516">
        <v>7</v>
      </c>
      <c r="B61" s="400" t="s">
        <v>317</v>
      </c>
      <c r="C61" s="500" t="s">
        <v>318</v>
      </c>
      <c r="D61" s="530">
        <v>25.1</v>
      </c>
      <c r="E61" s="500" t="s">
        <v>38</v>
      </c>
      <c r="F61" s="505">
        <v>225000</v>
      </c>
      <c r="G61" s="513">
        <v>171000</v>
      </c>
      <c r="H61" s="503">
        <v>4500</v>
      </c>
      <c r="I61" s="518">
        <f t="shared" si="21"/>
        <v>1888</v>
      </c>
      <c r="J61" s="501">
        <f t="shared" si="19"/>
        <v>6388</v>
      </c>
      <c r="K61" s="519">
        <f t="shared" si="20"/>
        <v>166500</v>
      </c>
    </row>
    <row r="62" spans="1:11" ht="39.950000000000003" customHeight="1">
      <c r="A62" s="400"/>
      <c r="B62" s="400" t="s">
        <v>4</v>
      </c>
      <c r="C62" s="500"/>
      <c r="D62" s="500"/>
      <c r="E62" s="500"/>
      <c r="F62" s="501">
        <f t="shared" ref="F62:K62" si="26">SUM(F51:F61)</f>
        <v>1705000</v>
      </c>
      <c r="G62" s="501">
        <f t="shared" si="26"/>
        <v>1126676</v>
      </c>
      <c r="H62" s="501">
        <f>SUM(H51:H61)</f>
        <v>37156</v>
      </c>
      <c r="I62" s="501">
        <f>SUM(I51:I61)</f>
        <v>12440</v>
      </c>
      <c r="J62" s="501">
        <f t="shared" si="19"/>
        <v>49596</v>
      </c>
      <c r="K62" s="501">
        <f t="shared" si="26"/>
        <v>1089520</v>
      </c>
    </row>
    <row r="63" spans="1:11" ht="20.25" customHeight="1">
      <c r="A63" s="398"/>
      <c r="B63" s="398"/>
      <c r="C63" s="556"/>
      <c r="D63" s="556"/>
      <c r="E63" s="556"/>
      <c r="F63" s="571"/>
      <c r="G63" s="571"/>
      <c r="H63" s="571"/>
      <c r="I63" s="571"/>
      <c r="J63" s="571"/>
      <c r="K63" s="571"/>
    </row>
    <row r="64" spans="1:11" ht="8.25" hidden="1" customHeight="1">
      <c r="A64" s="398"/>
      <c r="B64" s="398"/>
      <c r="C64" s="556"/>
      <c r="D64" s="556"/>
      <c r="E64" s="556"/>
      <c r="F64" s="571"/>
      <c r="G64" s="571"/>
      <c r="H64" s="571"/>
      <c r="I64" s="571"/>
      <c r="J64" s="571"/>
      <c r="K64" s="571"/>
    </row>
    <row r="65" spans="1:11" ht="47.25" customHeight="1">
      <c r="A65" s="325" t="s">
        <v>446</v>
      </c>
      <c r="B65" s="325" t="s">
        <v>1</v>
      </c>
      <c r="C65" s="417" t="s">
        <v>21</v>
      </c>
      <c r="D65" s="417" t="s">
        <v>22</v>
      </c>
      <c r="E65" s="417" t="s">
        <v>23</v>
      </c>
      <c r="F65" s="418" t="s">
        <v>24</v>
      </c>
      <c r="G65" s="419" t="s">
        <v>25</v>
      </c>
      <c r="H65" s="419" t="s">
        <v>26</v>
      </c>
      <c r="I65" s="419" t="s">
        <v>27</v>
      </c>
      <c r="J65" s="420" t="s">
        <v>57</v>
      </c>
      <c r="K65" s="419" t="s">
        <v>242</v>
      </c>
    </row>
    <row r="66" spans="1:11" ht="39.950000000000003" customHeight="1">
      <c r="A66" s="400"/>
      <c r="B66" s="400" t="s">
        <v>16</v>
      </c>
      <c r="C66" s="500"/>
      <c r="D66" s="500"/>
      <c r="E66" s="500"/>
      <c r="F66" s="560"/>
      <c r="G66" s="513"/>
      <c r="H66" s="501"/>
      <c r="I66" s="501"/>
      <c r="J66" s="501"/>
      <c r="K66" s="550"/>
    </row>
    <row r="67" spans="1:11" ht="39.950000000000003" customHeight="1">
      <c r="A67" s="400">
        <v>1</v>
      </c>
      <c r="B67" s="400" t="s">
        <v>17</v>
      </c>
      <c r="C67" s="500" t="s">
        <v>69</v>
      </c>
      <c r="D67" s="502">
        <v>1.1000000000000001</v>
      </c>
      <c r="E67" s="500" t="s">
        <v>78</v>
      </c>
      <c r="F67" s="505">
        <v>240000</v>
      </c>
      <c r="G67" s="513">
        <v>153600</v>
      </c>
      <c r="H67" s="503">
        <v>4800</v>
      </c>
      <c r="I67" s="518">
        <f>ROUND(G67*13%*31/365,0)</f>
        <v>1696</v>
      </c>
      <c r="J67" s="501">
        <f t="shared" ref="J67:J80" si="27">SUM(H67:I67)</f>
        <v>6496</v>
      </c>
      <c r="K67" s="519">
        <f t="shared" ref="K67:K79" si="28">G67-H67</f>
        <v>148800</v>
      </c>
    </row>
    <row r="68" spans="1:11" ht="39.950000000000003" customHeight="1">
      <c r="A68" s="400">
        <v>2</v>
      </c>
      <c r="B68" s="400" t="s">
        <v>17</v>
      </c>
      <c r="C68" s="500" t="s">
        <v>511</v>
      </c>
      <c r="D68" s="530">
        <v>47.1</v>
      </c>
      <c r="E68" s="500" t="s">
        <v>78</v>
      </c>
      <c r="F68" s="505">
        <v>170000</v>
      </c>
      <c r="G68" s="513">
        <v>136000</v>
      </c>
      <c r="H68" s="503">
        <v>3400</v>
      </c>
      <c r="I68" s="518">
        <f t="shared" ref="I68:I79" si="29">ROUND(G68*13%*31/365,0)</f>
        <v>1502</v>
      </c>
      <c r="J68" s="501">
        <f t="shared" si="27"/>
        <v>4902</v>
      </c>
      <c r="K68" s="519">
        <f t="shared" si="28"/>
        <v>132600</v>
      </c>
    </row>
    <row r="69" spans="1:11" ht="39.950000000000003" customHeight="1">
      <c r="A69" s="400">
        <v>3</v>
      </c>
      <c r="B69" s="400" t="s">
        <v>17</v>
      </c>
      <c r="C69" s="500" t="s">
        <v>536</v>
      </c>
      <c r="D69" s="530">
        <v>74</v>
      </c>
      <c r="E69" s="500" t="s">
        <v>78</v>
      </c>
      <c r="F69" s="505">
        <v>190000</v>
      </c>
      <c r="G69" s="513">
        <v>182400</v>
      </c>
      <c r="H69" s="503">
        <v>3800</v>
      </c>
      <c r="I69" s="518">
        <f t="shared" si="29"/>
        <v>2014</v>
      </c>
      <c r="J69" s="501">
        <f t="shared" ref="J69" si="30">SUM(H69:I69)</f>
        <v>5814</v>
      </c>
      <c r="K69" s="519">
        <f t="shared" si="28"/>
        <v>178600</v>
      </c>
    </row>
    <row r="70" spans="1:11" ht="39.950000000000003" customHeight="1">
      <c r="A70" s="400">
        <v>4</v>
      </c>
      <c r="B70" s="400" t="s">
        <v>187</v>
      </c>
      <c r="C70" s="500" t="s">
        <v>394</v>
      </c>
      <c r="D70" s="502">
        <v>132</v>
      </c>
      <c r="E70" s="500" t="s">
        <v>38</v>
      </c>
      <c r="F70" s="505">
        <v>150000</v>
      </c>
      <c r="G70" s="513">
        <v>66000</v>
      </c>
      <c r="H70" s="503">
        <v>3000</v>
      </c>
      <c r="I70" s="518">
        <f t="shared" si="29"/>
        <v>729</v>
      </c>
      <c r="J70" s="501">
        <f t="shared" si="27"/>
        <v>3729</v>
      </c>
      <c r="K70" s="519">
        <f t="shared" si="28"/>
        <v>63000</v>
      </c>
    </row>
    <row r="71" spans="1:11" ht="39.950000000000003" customHeight="1">
      <c r="A71" s="400">
        <v>5</v>
      </c>
      <c r="B71" s="400" t="s">
        <v>187</v>
      </c>
      <c r="C71" s="500" t="s">
        <v>472</v>
      </c>
      <c r="D71" s="502">
        <v>194</v>
      </c>
      <c r="E71" s="500" t="s">
        <v>38</v>
      </c>
      <c r="F71" s="505">
        <v>190000</v>
      </c>
      <c r="G71" s="513">
        <v>94996</v>
      </c>
      <c r="H71" s="503">
        <v>5278</v>
      </c>
      <c r="I71" s="518">
        <f t="shared" si="29"/>
        <v>1049</v>
      </c>
      <c r="J71" s="501">
        <f t="shared" si="27"/>
        <v>6327</v>
      </c>
      <c r="K71" s="519">
        <f t="shared" si="28"/>
        <v>89718</v>
      </c>
    </row>
    <row r="72" spans="1:11" ht="39.75" hidden="1" customHeight="1">
      <c r="A72" s="400">
        <v>6</v>
      </c>
      <c r="B72" s="400"/>
      <c r="C72" s="500"/>
      <c r="D72" s="502"/>
      <c r="E72" s="500"/>
      <c r="F72" s="505"/>
      <c r="G72" s="513"/>
      <c r="H72" s="503"/>
      <c r="I72" s="518">
        <f t="shared" si="29"/>
        <v>0</v>
      </c>
      <c r="J72" s="501"/>
      <c r="K72" s="519"/>
    </row>
    <row r="73" spans="1:11" ht="0.75" customHeight="1">
      <c r="A73" s="400"/>
      <c r="B73" s="400"/>
      <c r="C73" s="500"/>
      <c r="D73" s="502"/>
      <c r="E73" s="500"/>
      <c r="F73" s="505"/>
      <c r="G73" s="513"/>
      <c r="H73" s="503"/>
      <c r="I73" s="518"/>
      <c r="J73" s="501"/>
      <c r="K73" s="519"/>
    </row>
    <row r="74" spans="1:11" ht="39.950000000000003" customHeight="1">
      <c r="A74" s="400">
        <v>6</v>
      </c>
      <c r="B74" s="400" t="s">
        <v>62</v>
      </c>
      <c r="C74" s="500" t="s">
        <v>468</v>
      </c>
      <c r="D74" s="502">
        <v>182</v>
      </c>
      <c r="E74" s="500" t="s">
        <v>38</v>
      </c>
      <c r="F74" s="505">
        <v>239000</v>
      </c>
      <c r="G74" s="513">
        <v>138620</v>
      </c>
      <c r="H74" s="503">
        <v>4780</v>
      </c>
      <c r="I74" s="518">
        <f t="shared" si="29"/>
        <v>1531</v>
      </c>
      <c r="J74" s="501">
        <f t="shared" si="27"/>
        <v>6311</v>
      </c>
      <c r="K74" s="519">
        <f t="shared" si="28"/>
        <v>133840</v>
      </c>
    </row>
    <row r="75" spans="1:11" ht="39.950000000000003" customHeight="1">
      <c r="A75" s="400">
        <v>7</v>
      </c>
      <c r="B75" s="400" t="s">
        <v>62</v>
      </c>
      <c r="C75" s="500" t="s">
        <v>471</v>
      </c>
      <c r="D75" s="530">
        <v>11.2</v>
      </c>
      <c r="E75" s="500" t="s">
        <v>38</v>
      </c>
      <c r="F75" s="505">
        <v>210000</v>
      </c>
      <c r="G75" s="513">
        <v>155400</v>
      </c>
      <c r="H75" s="503">
        <v>4200</v>
      </c>
      <c r="I75" s="518">
        <f t="shared" si="29"/>
        <v>1716</v>
      </c>
      <c r="J75" s="501">
        <f t="shared" si="27"/>
        <v>5916</v>
      </c>
      <c r="K75" s="519">
        <f t="shared" si="28"/>
        <v>151200</v>
      </c>
    </row>
    <row r="76" spans="1:11" ht="42" customHeight="1">
      <c r="A76" s="400">
        <v>8</v>
      </c>
      <c r="B76" s="400" t="s">
        <v>62</v>
      </c>
      <c r="C76" s="500" t="s">
        <v>547</v>
      </c>
      <c r="D76" s="502">
        <v>92</v>
      </c>
      <c r="E76" s="500" t="s">
        <v>38</v>
      </c>
      <c r="F76" s="505">
        <v>300000</v>
      </c>
      <c r="G76" s="513">
        <v>300000</v>
      </c>
      <c r="H76" s="503">
        <v>3529</v>
      </c>
      <c r="I76" s="518">
        <f t="shared" si="29"/>
        <v>3312</v>
      </c>
      <c r="J76" s="501">
        <f t="shared" si="27"/>
        <v>6841</v>
      </c>
      <c r="K76" s="519">
        <f t="shared" si="28"/>
        <v>296471</v>
      </c>
    </row>
    <row r="77" spans="1:11" ht="0.75" customHeight="1">
      <c r="A77" s="400"/>
      <c r="B77" s="400"/>
      <c r="C77" s="500"/>
      <c r="D77" s="502"/>
      <c r="E77" s="500"/>
      <c r="F77" s="505"/>
      <c r="G77" s="513"/>
      <c r="H77" s="503"/>
      <c r="I77" s="518"/>
      <c r="J77" s="501"/>
      <c r="K77" s="519"/>
    </row>
    <row r="78" spans="1:11" ht="36.75" hidden="1" customHeight="1">
      <c r="A78" s="400"/>
      <c r="B78" s="400"/>
      <c r="C78" s="500"/>
      <c r="D78" s="502"/>
      <c r="E78" s="500"/>
      <c r="F78" s="505"/>
      <c r="G78" s="513"/>
      <c r="H78" s="503"/>
      <c r="I78" s="518"/>
      <c r="J78" s="501"/>
      <c r="K78" s="519"/>
    </row>
    <row r="79" spans="1:11" ht="39.950000000000003" customHeight="1">
      <c r="A79" s="400">
        <v>9</v>
      </c>
      <c r="B79" s="400" t="s">
        <v>336</v>
      </c>
      <c r="C79" s="500" t="s">
        <v>48</v>
      </c>
      <c r="D79" s="502">
        <v>174</v>
      </c>
      <c r="E79" s="500" t="s">
        <v>38</v>
      </c>
      <c r="F79" s="505">
        <v>150000</v>
      </c>
      <c r="G79" s="513">
        <v>87000</v>
      </c>
      <c r="H79" s="503">
        <v>3000</v>
      </c>
      <c r="I79" s="518">
        <f t="shared" si="29"/>
        <v>961</v>
      </c>
      <c r="J79" s="501">
        <f t="shared" si="27"/>
        <v>3961</v>
      </c>
      <c r="K79" s="519">
        <f t="shared" si="28"/>
        <v>84000</v>
      </c>
    </row>
    <row r="80" spans="1:11" ht="39.950000000000003" customHeight="1">
      <c r="A80" s="506"/>
      <c r="B80" s="400" t="s">
        <v>4</v>
      </c>
      <c r="C80" s="500"/>
      <c r="D80" s="500"/>
      <c r="E80" s="500"/>
      <c r="F80" s="501">
        <f t="shared" ref="F80:K80" si="31">SUM(F67:F79)</f>
        <v>1839000</v>
      </c>
      <c r="G80" s="501">
        <f t="shared" si="31"/>
        <v>1314016</v>
      </c>
      <c r="H80" s="501">
        <f>SUM(H67:H79)</f>
        <v>35787</v>
      </c>
      <c r="I80" s="501">
        <f>SUM(I67:I79)</f>
        <v>14510</v>
      </c>
      <c r="J80" s="501">
        <f t="shared" si="27"/>
        <v>50297</v>
      </c>
      <c r="K80" s="501">
        <f t="shared" si="31"/>
        <v>1278229</v>
      </c>
    </row>
    <row r="81" spans="1:11" ht="23.25" customHeight="1">
      <c r="A81" s="531"/>
      <c r="B81" s="398"/>
      <c r="C81" s="556"/>
      <c r="D81" s="556"/>
      <c r="E81" s="556"/>
      <c r="F81" s="571"/>
      <c r="G81" s="571"/>
      <c r="H81" s="571"/>
      <c r="I81" s="571"/>
      <c r="J81" s="571"/>
      <c r="K81" s="571"/>
    </row>
    <row r="82" spans="1:11" ht="77.25" customHeight="1">
      <c r="A82" s="325" t="s">
        <v>446</v>
      </c>
      <c r="B82" s="325" t="s">
        <v>1</v>
      </c>
      <c r="C82" s="417" t="s">
        <v>21</v>
      </c>
      <c r="D82" s="417" t="s">
        <v>22</v>
      </c>
      <c r="E82" s="417" t="s">
        <v>23</v>
      </c>
      <c r="F82" s="418" t="s">
        <v>24</v>
      </c>
      <c r="G82" s="419" t="s">
        <v>25</v>
      </c>
      <c r="H82" s="419" t="s">
        <v>26</v>
      </c>
      <c r="I82" s="419" t="s">
        <v>27</v>
      </c>
      <c r="J82" s="420" t="s">
        <v>57</v>
      </c>
      <c r="K82" s="419" t="s">
        <v>242</v>
      </c>
    </row>
    <row r="83" spans="1:11" ht="32.25" customHeight="1">
      <c r="A83" s="506"/>
      <c r="B83" s="400" t="s">
        <v>18</v>
      </c>
      <c r="C83" s="500"/>
      <c r="D83" s="500"/>
      <c r="E83" s="500"/>
      <c r="F83" s="560"/>
      <c r="G83" s="513"/>
      <c r="H83" s="549"/>
      <c r="I83" s="501"/>
      <c r="J83" s="549"/>
      <c r="K83" s="550"/>
    </row>
    <row r="84" spans="1:11" ht="39.75" hidden="1" customHeight="1">
      <c r="A84" s="506">
        <v>1</v>
      </c>
      <c r="B84" s="400"/>
      <c r="C84" s="500"/>
      <c r="D84" s="502"/>
      <c r="E84" s="502"/>
      <c r="F84" s="532"/>
      <c r="G84" s="513"/>
      <c r="H84" s="503"/>
      <c r="I84" s="518"/>
      <c r="J84" s="501"/>
      <c r="K84" s="519"/>
    </row>
    <row r="85" spans="1:11" ht="39.950000000000003" customHeight="1">
      <c r="A85" s="506">
        <v>1</v>
      </c>
      <c r="B85" s="400" t="s">
        <v>18</v>
      </c>
      <c r="C85" s="500" t="s">
        <v>379</v>
      </c>
      <c r="D85" s="502">
        <v>94</v>
      </c>
      <c r="E85" s="502" t="s">
        <v>38</v>
      </c>
      <c r="F85" s="532">
        <v>300000</v>
      </c>
      <c r="G85" s="513">
        <v>126000</v>
      </c>
      <c r="H85" s="503">
        <v>6000</v>
      </c>
      <c r="I85" s="518">
        <f t="shared" ref="I85:I95" si="32">ROUND(G85*13%*31/365,0)</f>
        <v>1391</v>
      </c>
      <c r="J85" s="501">
        <f t="shared" ref="J85:J96" si="33">SUM(H85:I85)</f>
        <v>7391</v>
      </c>
      <c r="K85" s="519">
        <f t="shared" ref="K85:K95" si="34">G85-H85</f>
        <v>120000</v>
      </c>
    </row>
    <row r="86" spans="1:11" ht="39.950000000000003" customHeight="1">
      <c r="A86" s="506">
        <v>2</v>
      </c>
      <c r="B86" s="400" t="s">
        <v>18</v>
      </c>
      <c r="C86" s="500" t="s">
        <v>380</v>
      </c>
      <c r="D86" s="502">
        <v>96</v>
      </c>
      <c r="E86" s="502" t="s">
        <v>38</v>
      </c>
      <c r="F86" s="532">
        <v>150000</v>
      </c>
      <c r="G86" s="513">
        <v>63000</v>
      </c>
      <c r="H86" s="503">
        <v>3000</v>
      </c>
      <c r="I86" s="518">
        <f t="shared" si="32"/>
        <v>696</v>
      </c>
      <c r="J86" s="501">
        <f t="shared" si="33"/>
        <v>3696</v>
      </c>
      <c r="K86" s="519">
        <f t="shared" si="34"/>
        <v>60000</v>
      </c>
    </row>
    <row r="87" spans="1:11" ht="39.950000000000003" customHeight="1">
      <c r="A87" s="506">
        <v>3</v>
      </c>
      <c r="B87" s="400" t="s">
        <v>18</v>
      </c>
      <c r="C87" s="500" t="s">
        <v>393</v>
      </c>
      <c r="D87" s="502">
        <v>130</v>
      </c>
      <c r="E87" s="502" t="s">
        <v>38</v>
      </c>
      <c r="F87" s="532">
        <v>230000</v>
      </c>
      <c r="G87" s="513">
        <v>86892</v>
      </c>
      <c r="H87" s="503">
        <v>5111</v>
      </c>
      <c r="I87" s="518">
        <f t="shared" si="32"/>
        <v>959</v>
      </c>
      <c r="J87" s="501">
        <f t="shared" si="33"/>
        <v>6070</v>
      </c>
      <c r="K87" s="519">
        <f t="shared" si="34"/>
        <v>81781</v>
      </c>
    </row>
    <row r="88" spans="1:11" ht="39.950000000000003" customHeight="1">
      <c r="A88" s="506">
        <v>4</v>
      </c>
      <c r="B88" s="400" t="s">
        <v>18</v>
      </c>
      <c r="C88" s="500" t="s">
        <v>546</v>
      </c>
      <c r="D88" s="502">
        <v>90</v>
      </c>
      <c r="E88" s="502" t="s">
        <v>38</v>
      </c>
      <c r="F88" s="532">
        <v>350000</v>
      </c>
      <c r="G88" s="513">
        <v>350000</v>
      </c>
      <c r="H88" s="503">
        <v>3500</v>
      </c>
      <c r="I88" s="518">
        <f>ROUND(G88*13%*32/365,0)</f>
        <v>3989</v>
      </c>
      <c r="J88" s="501">
        <f t="shared" si="33"/>
        <v>7489</v>
      </c>
      <c r="K88" s="519">
        <f t="shared" si="34"/>
        <v>346500</v>
      </c>
    </row>
    <row r="89" spans="1:11" ht="39.950000000000003" customHeight="1">
      <c r="A89" s="506">
        <v>4</v>
      </c>
      <c r="B89" s="400" t="s">
        <v>19</v>
      </c>
      <c r="C89" s="500" t="s">
        <v>400</v>
      </c>
      <c r="D89" s="502">
        <v>142</v>
      </c>
      <c r="E89" s="502" t="s">
        <v>38</v>
      </c>
      <c r="F89" s="532">
        <v>170000</v>
      </c>
      <c r="G89" s="513">
        <v>78200</v>
      </c>
      <c r="H89" s="503">
        <v>3400</v>
      </c>
      <c r="I89" s="518">
        <f t="shared" si="32"/>
        <v>863</v>
      </c>
      <c r="J89" s="501">
        <f t="shared" si="33"/>
        <v>4263</v>
      </c>
      <c r="K89" s="519">
        <f t="shared" si="34"/>
        <v>74800</v>
      </c>
    </row>
    <row r="90" spans="1:11" ht="39.950000000000003" customHeight="1">
      <c r="A90" s="506">
        <v>5</v>
      </c>
      <c r="B90" s="400" t="s">
        <v>19</v>
      </c>
      <c r="C90" s="500" t="s">
        <v>467</v>
      </c>
      <c r="D90" s="504">
        <v>15.2</v>
      </c>
      <c r="E90" s="502" t="s">
        <v>78</v>
      </c>
      <c r="F90" s="532">
        <v>235000</v>
      </c>
      <c r="G90" s="513">
        <v>173900</v>
      </c>
      <c r="H90" s="503">
        <v>4700</v>
      </c>
      <c r="I90" s="518">
        <f>ROUND(G90*13%*31/365,0)</f>
        <v>1920</v>
      </c>
      <c r="J90" s="501">
        <f>SUM(H90:I90)</f>
        <v>6620</v>
      </c>
      <c r="K90" s="519">
        <f>G90-H90</f>
        <v>169200</v>
      </c>
    </row>
    <row r="91" spans="1:11" ht="39.950000000000003" customHeight="1">
      <c r="A91" s="506">
        <v>6</v>
      </c>
      <c r="B91" s="400" t="s">
        <v>398</v>
      </c>
      <c r="C91" s="500" t="s">
        <v>470</v>
      </c>
      <c r="D91" s="502">
        <v>138</v>
      </c>
      <c r="E91" s="502" t="s">
        <v>38</v>
      </c>
      <c r="F91" s="532">
        <v>200000</v>
      </c>
      <c r="G91" s="513">
        <v>92000</v>
      </c>
      <c r="H91" s="503">
        <v>4000</v>
      </c>
      <c r="I91" s="518">
        <f t="shared" si="32"/>
        <v>1016</v>
      </c>
      <c r="J91" s="501">
        <f t="shared" si="33"/>
        <v>5016</v>
      </c>
      <c r="K91" s="519">
        <f t="shared" si="34"/>
        <v>88000</v>
      </c>
    </row>
    <row r="92" spans="1:11" ht="39.950000000000003" customHeight="1">
      <c r="A92" s="506">
        <v>7</v>
      </c>
      <c r="B92" s="400" t="s">
        <v>398</v>
      </c>
      <c r="C92" s="500" t="s">
        <v>531</v>
      </c>
      <c r="D92" s="502">
        <v>66</v>
      </c>
      <c r="E92" s="502" t="s">
        <v>38</v>
      </c>
      <c r="F92" s="532">
        <v>175000</v>
      </c>
      <c r="G92" s="513">
        <v>168000</v>
      </c>
      <c r="H92" s="503">
        <v>3500</v>
      </c>
      <c r="I92" s="518">
        <f t="shared" si="32"/>
        <v>1855</v>
      </c>
      <c r="J92" s="501">
        <f>SUM(H92:I92)</f>
        <v>5355</v>
      </c>
      <c r="K92" s="519">
        <f t="shared" si="34"/>
        <v>164500</v>
      </c>
    </row>
    <row r="93" spans="1:11" ht="39.950000000000003" customHeight="1">
      <c r="A93" s="506">
        <v>8</v>
      </c>
      <c r="B93" s="400" t="s">
        <v>381</v>
      </c>
      <c r="C93" s="500" t="s">
        <v>469</v>
      </c>
      <c r="D93" s="502">
        <v>108</v>
      </c>
      <c r="E93" s="502" t="s">
        <v>38</v>
      </c>
      <c r="F93" s="532">
        <v>150000</v>
      </c>
      <c r="G93" s="513">
        <v>63000</v>
      </c>
      <c r="H93" s="503">
        <v>3000</v>
      </c>
      <c r="I93" s="518">
        <f t="shared" si="32"/>
        <v>696</v>
      </c>
      <c r="J93" s="501">
        <f t="shared" si="33"/>
        <v>3696</v>
      </c>
      <c r="K93" s="519">
        <f t="shared" si="34"/>
        <v>60000</v>
      </c>
    </row>
    <row r="94" spans="1:11" ht="39.950000000000003" customHeight="1">
      <c r="A94" s="506">
        <v>9</v>
      </c>
      <c r="B94" s="400" t="s">
        <v>381</v>
      </c>
      <c r="C94" s="500" t="s">
        <v>383</v>
      </c>
      <c r="D94" s="502">
        <v>110</v>
      </c>
      <c r="E94" s="502" t="s">
        <v>38</v>
      </c>
      <c r="F94" s="532">
        <v>160000</v>
      </c>
      <c r="G94" s="513">
        <v>67200</v>
      </c>
      <c r="H94" s="503">
        <v>3200</v>
      </c>
      <c r="I94" s="518">
        <f t="shared" si="32"/>
        <v>742</v>
      </c>
      <c r="J94" s="501">
        <f t="shared" si="33"/>
        <v>3942</v>
      </c>
      <c r="K94" s="519">
        <f t="shared" si="34"/>
        <v>64000</v>
      </c>
    </row>
    <row r="95" spans="1:11" ht="39.950000000000003" customHeight="1">
      <c r="A95" s="506">
        <v>10</v>
      </c>
      <c r="B95" s="400" t="s">
        <v>71</v>
      </c>
      <c r="C95" s="500" t="s">
        <v>235</v>
      </c>
      <c r="D95" s="502">
        <v>146</v>
      </c>
      <c r="E95" s="502" t="s">
        <v>38</v>
      </c>
      <c r="F95" s="532">
        <v>175000</v>
      </c>
      <c r="G95" s="513">
        <v>84000</v>
      </c>
      <c r="H95" s="503">
        <v>3500</v>
      </c>
      <c r="I95" s="518">
        <f t="shared" si="32"/>
        <v>927</v>
      </c>
      <c r="J95" s="501">
        <f t="shared" si="33"/>
        <v>4427</v>
      </c>
      <c r="K95" s="519">
        <f t="shared" si="34"/>
        <v>80500</v>
      </c>
    </row>
    <row r="96" spans="1:11" ht="39.950000000000003" customHeight="1">
      <c r="A96" s="400"/>
      <c r="B96" s="400" t="s">
        <v>4</v>
      </c>
      <c r="C96" s="500"/>
      <c r="D96" s="500"/>
      <c r="E96" s="500"/>
      <c r="F96" s="501">
        <f>SUM(F84:F95)</f>
        <v>2295000</v>
      </c>
      <c r="G96" s="501">
        <f t="shared" ref="G96:K96" si="35">SUM(G84:G95)</f>
        <v>1352192</v>
      </c>
      <c r="H96" s="501">
        <f>SUM(H84:H95)</f>
        <v>42911</v>
      </c>
      <c r="I96" s="501">
        <f>SUM(I84:I95)</f>
        <v>15054</v>
      </c>
      <c r="J96" s="501">
        <f t="shared" si="33"/>
        <v>57965</v>
      </c>
      <c r="K96" s="501">
        <f t="shared" si="35"/>
        <v>1309281</v>
      </c>
    </row>
    <row r="97" spans="1:11" ht="38.25" customHeight="1">
      <c r="A97" s="398"/>
      <c r="B97" s="398"/>
      <c r="C97" s="556"/>
      <c r="D97" s="556"/>
      <c r="E97" s="556"/>
      <c r="F97" s="571"/>
      <c r="G97" s="571"/>
      <c r="H97" s="571"/>
      <c r="I97" s="571"/>
      <c r="J97" s="571"/>
      <c r="K97" s="571"/>
    </row>
    <row r="98" spans="1:11" ht="39.75" hidden="1" customHeight="1">
      <c r="A98" s="398"/>
      <c r="B98" s="398"/>
      <c r="C98" s="556"/>
      <c r="D98" s="556"/>
      <c r="E98" s="556"/>
      <c r="F98" s="571"/>
      <c r="G98" s="571"/>
      <c r="H98" s="571"/>
      <c r="I98" s="571"/>
      <c r="J98" s="571"/>
      <c r="K98" s="571"/>
    </row>
    <row r="99" spans="1:11" ht="85.5" customHeight="1">
      <c r="A99" s="325" t="s">
        <v>446</v>
      </c>
      <c r="B99" s="325" t="s">
        <v>1</v>
      </c>
      <c r="C99" s="417" t="s">
        <v>21</v>
      </c>
      <c r="D99" s="417" t="s">
        <v>22</v>
      </c>
      <c r="E99" s="417" t="s">
        <v>23</v>
      </c>
      <c r="F99" s="418" t="s">
        <v>24</v>
      </c>
      <c r="G99" s="419" t="s">
        <v>25</v>
      </c>
      <c r="H99" s="419" t="s">
        <v>26</v>
      </c>
      <c r="I99" s="419" t="s">
        <v>27</v>
      </c>
      <c r="J99" s="420" t="s">
        <v>57</v>
      </c>
      <c r="K99" s="419" t="s">
        <v>242</v>
      </c>
    </row>
    <row r="100" spans="1:11" ht="26.25" customHeight="1">
      <c r="A100" s="400"/>
      <c r="B100" s="400" t="s">
        <v>79</v>
      </c>
      <c r="C100" s="500"/>
      <c r="D100" s="504"/>
      <c r="E100" s="500"/>
      <c r="F100" s="532"/>
      <c r="G100" s="513"/>
      <c r="H100" s="501"/>
      <c r="I100" s="501"/>
      <c r="J100" s="501"/>
      <c r="K100" s="550"/>
    </row>
    <row r="101" spans="1:11" ht="5.25" customHeight="1">
      <c r="A101" s="400"/>
      <c r="B101" s="400"/>
      <c r="C101" s="500"/>
      <c r="D101" s="504"/>
      <c r="E101" s="500"/>
      <c r="F101" s="532"/>
      <c r="G101" s="505"/>
      <c r="H101" s="503"/>
      <c r="I101" s="518"/>
      <c r="J101" s="501"/>
      <c r="K101" s="519"/>
    </row>
    <row r="102" spans="1:11" ht="39.950000000000003" customHeight="1">
      <c r="A102" s="400">
        <v>1</v>
      </c>
      <c r="B102" s="400" t="s">
        <v>79</v>
      </c>
      <c r="C102" s="500" t="s">
        <v>453</v>
      </c>
      <c r="D102" s="504">
        <v>3.1</v>
      </c>
      <c r="E102" s="500" t="s">
        <v>78</v>
      </c>
      <c r="F102" s="532">
        <v>220000</v>
      </c>
      <c r="G102" s="505">
        <v>40800</v>
      </c>
      <c r="H102" s="503">
        <v>4400</v>
      </c>
      <c r="I102" s="518">
        <f>ROUND(G102*13%*31/365,0)</f>
        <v>450</v>
      </c>
      <c r="J102" s="501">
        <f t="shared" ref="J102:J107" si="36">SUM(H102:I102)</f>
        <v>4850</v>
      </c>
      <c r="K102" s="519">
        <f t="shared" ref="K102:K107" si="37">G102-H102</f>
        <v>36400</v>
      </c>
    </row>
    <row r="103" spans="1:11" ht="39.950000000000003" customHeight="1">
      <c r="A103" s="400">
        <v>2</v>
      </c>
      <c r="B103" s="400" t="s">
        <v>79</v>
      </c>
      <c r="C103" s="500" t="s">
        <v>465</v>
      </c>
      <c r="D103" s="504">
        <v>13.2</v>
      </c>
      <c r="E103" s="500" t="s">
        <v>78</v>
      </c>
      <c r="F103" s="532">
        <v>215000</v>
      </c>
      <c r="G103" s="505">
        <v>159100</v>
      </c>
      <c r="H103" s="503">
        <v>4300</v>
      </c>
      <c r="I103" s="518">
        <f t="shared" ref="I103:I107" si="38">ROUND(G103*13%*31/365,0)</f>
        <v>1757</v>
      </c>
      <c r="J103" s="501">
        <f t="shared" si="36"/>
        <v>6057</v>
      </c>
      <c r="K103" s="519">
        <f t="shared" si="37"/>
        <v>154800</v>
      </c>
    </row>
    <row r="104" spans="1:11" ht="39.950000000000003" customHeight="1">
      <c r="A104" s="400">
        <v>3</v>
      </c>
      <c r="B104" s="400" t="s">
        <v>224</v>
      </c>
      <c r="C104" s="500" t="s">
        <v>501</v>
      </c>
      <c r="D104" s="504">
        <v>33.1</v>
      </c>
      <c r="E104" s="500" t="s">
        <v>78</v>
      </c>
      <c r="F104" s="532">
        <v>185000</v>
      </c>
      <c r="G104" s="513">
        <v>144300</v>
      </c>
      <c r="H104" s="503">
        <v>3700</v>
      </c>
      <c r="I104" s="518">
        <f t="shared" si="38"/>
        <v>1593</v>
      </c>
      <c r="J104" s="501">
        <f t="shared" si="36"/>
        <v>5293</v>
      </c>
      <c r="K104" s="519">
        <f t="shared" si="37"/>
        <v>140600</v>
      </c>
    </row>
    <row r="105" spans="1:11" ht="39.950000000000003" customHeight="1">
      <c r="A105" s="400">
        <v>4</v>
      </c>
      <c r="B105" s="400" t="s">
        <v>224</v>
      </c>
      <c r="C105" s="500" t="s">
        <v>515</v>
      </c>
      <c r="D105" s="504">
        <v>55.1</v>
      </c>
      <c r="E105" s="500" t="s">
        <v>78</v>
      </c>
      <c r="F105" s="532">
        <v>200000</v>
      </c>
      <c r="G105" s="513">
        <v>164000</v>
      </c>
      <c r="H105" s="503">
        <v>4000</v>
      </c>
      <c r="I105" s="518">
        <f t="shared" si="38"/>
        <v>1811</v>
      </c>
      <c r="J105" s="501">
        <f t="shared" si="36"/>
        <v>5811</v>
      </c>
      <c r="K105" s="519">
        <f t="shared" si="37"/>
        <v>160000</v>
      </c>
    </row>
    <row r="106" spans="1:11" ht="39.950000000000003" customHeight="1">
      <c r="A106" s="400"/>
      <c r="B106" s="400" t="s">
        <v>224</v>
      </c>
      <c r="C106" s="500" t="s">
        <v>548</v>
      </c>
      <c r="D106" s="504">
        <v>94</v>
      </c>
      <c r="E106" s="500" t="s">
        <v>78</v>
      </c>
      <c r="F106" s="616">
        <v>280000</v>
      </c>
      <c r="G106" s="614">
        <v>280000</v>
      </c>
      <c r="H106" s="526">
        <v>2800</v>
      </c>
      <c r="I106" s="615">
        <f>ROUND(G106*13%*18/365,0)</f>
        <v>1795</v>
      </c>
      <c r="J106" s="502">
        <f t="shared" si="36"/>
        <v>4595</v>
      </c>
      <c r="K106" s="519">
        <f t="shared" si="37"/>
        <v>277200</v>
      </c>
    </row>
    <row r="107" spans="1:11" ht="39.950000000000003" customHeight="1">
      <c r="A107" s="400">
        <v>5</v>
      </c>
      <c r="B107" s="400" t="s">
        <v>437</v>
      </c>
      <c r="C107" s="500" t="s">
        <v>438</v>
      </c>
      <c r="D107" s="504">
        <v>168</v>
      </c>
      <c r="E107" s="500" t="s">
        <v>78</v>
      </c>
      <c r="F107" s="532">
        <v>175000</v>
      </c>
      <c r="G107" s="513">
        <v>94500</v>
      </c>
      <c r="H107" s="503">
        <v>3500</v>
      </c>
      <c r="I107" s="518">
        <f t="shared" si="38"/>
        <v>1043</v>
      </c>
      <c r="J107" s="501">
        <f t="shared" si="36"/>
        <v>4543</v>
      </c>
      <c r="K107" s="519">
        <f t="shared" si="37"/>
        <v>91000</v>
      </c>
    </row>
    <row r="108" spans="1:11" ht="39.950000000000003" customHeight="1">
      <c r="A108" s="400">
        <v>6</v>
      </c>
      <c r="B108" s="400" t="s">
        <v>211</v>
      </c>
      <c r="C108" s="500" t="s">
        <v>225</v>
      </c>
      <c r="D108" s="504">
        <v>198</v>
      </c>
      <c r="E108" s="500" t="s">
        <v>78</v>
      </c>
      <c r="F108" s="532">
        <v>220000</v>
      </c>
      <c r="G108" s="513">
        <v>140800</v>
      </c>
      <c r="H108" s="503">
        <v>4400</v>
      </c>
      <c r="I108" s="518">
        <f t="shared" ref="I108:I115" si="39">ROUND(G108*13%*31/365,0)</f>
        <v>1555</v>
      </c>
      <c r="J108" s="501">
        <f t="shared" ref="J108:J116" si="40">SUM(H108:I108)</f>
        <v>5955</v>
      </c>
      <c r="K108" s="519">
        <f t="shared" ref="K108:K116" si="41">G108-H108</f>
        <v>136400</v>
      </c>
    </row>
    <row r="109" spans="1:11" ht="39.950000000000003" customHeight="1">
      <c r="A109" s="400">
        <v>7</v>
      </c>
      <c r="B109" s="400" t="s">
        <v>103</v>
      </c>
      <c r="C109" s="500" t="s">
        <v>442</v>
      </c>
      <c r="D109" s="504">
        <v>178</v>
      </c>
      <c r="E109" s="500" t="s">
        <v>78</v>
      </c>
      <c r="F109" s="532">
        <v>180000</v>
      </c>
      <c r="G109" s="513">
        <v>104400</v>
      </c>
      <c r="H109" s="503">
        <v>3600</v>
      </c>
      <c r="I109" s="518">
        <f t="shared" si="39"/>
        <v>1153</v>
      </c>
      <c r="J109" s="501">
        <f t="shared" si="40"/>
        <v>4753</v>
      </c>
      <c r="K109" s="519">
        <f t="shared" si="41"/>
        <v>100800</v>
      </c>
    </row>
    <row r="110" spans="1:11" ht="39.950000000000003" customHeight="1">
      <c r="A110" s="400">
        <v>8</v>
      </c>
      <c r="B110" s="400" t="s">
        <v>103</v>
      </c>
      <c r="C110" s="500" t="s">
        <v>460</v>
      </c>
      <c r="D110" s="530">
        <v>5.0999999999999996</v>
      </c>
      <c r="E110" s="500" t="s">
        <v>78</v>
      </c>
      <c r="F110" s="532">
        <v>200000</v>
      </c>
      <c r="G110" s="513">
        <v>132000</v>
      </c>
      <c r="H110" s="503">
        <v>4000</v>
      </c>
      <c r="I110" s="518">
        <f t="shared" si="39"/>
        <v>1457</v>
      </c>
      <c r="J110" s="501">
        <f t="shared" si="40"/>
        <v>5457</v>
      </c>
      <c r="K110" s="519">
        <f t="shared" si="41"/>
        <v>128000</v>
      </c>
    </row>
    <row r="111" spans="1:11" ht="39.950000000000003" customHeight="1">
      <c r="A111" s="400">
        <v>9</v>
      </c>
      <c r="B111" s="400" t="s">
        <v>103</v>
      </c>
      <c r="C111" s="500" t="s">
        <v>107</v>
      </c>
      <c r="D111" s="504">
        <v>192</v>
      </c>
      <c r="E111" s="500" t="s">
        <v>78</v>
      </c>
      <c r="F111" s="532">
        <v>200000</v>
      </c>
      <c r="G111" s="513">
        <v>120000</v>
      </c>
      <c r="H111" s="503">
        <v>4000</v>
      </c>
      <c r="I111" s="518">
        <f t="shared" si="39"/>
        <v>1325</v>
      </c>
      <c r="J111" s="501">
        <f t="shared" si="40"/>
        <v>5325</v>
      </c>
      <c r="K111" s="519">
        <f t="shared" si="41"/>
        <v>116000</v>
      </c>
    </row>
    <row r="112" spans="1:11" ht="39.950000000000003" customHeight="1">
      <c r="A112" s="400">
        <v>10</v>
      </c>
      <c r="B112" s="400" t="s">
        <v>493</v>
      </c>
      <c r="C112" s="500" t="s">
        <v>494</v>
      </c>
      <c r="D112" s="504">
        <v>17.100000000000001</v>
      </c>
      <c r="E112" s="500" t="s">
        <v>78</v>
      </c>
      <c r="F112" s="532">
        <v>185000</v>
      </c>
      <c r="G112" s="513">
        <v>140600</v>
      </c>
      <c r="H112" s="503">
        <v>3700</v>
      </c>
      <c r="I112" s="518">
        <f t="shared" si="39"/>
        <v>1552</v>
      </c>
      <c r="J112" s="501">
        <f t="shared" si="40"/>
        <v>5252</v>
      </c>
      <c r="K112" s="519">
        <f t="shared" si="41"/>
        <v>136900</v>
      </c>
    </row>
    <row r="113" spans="1:11" ht="39.950000000000003" customHeight="1">
      <c r="A113" s="400">
        <v>11</v>
      </c>
      <c r="B113" s="400" t="s">
        <v>493</v>
      </c>
      <c r="C113" s="500" t="s">
        <v>48</v>
      </c>
      <c r="D113" s="504">
        <v>19.100000000000001</v>
      </c>
      <c r="E113" s="500" t="s">
        <v>78</v>
      </c>
      <c r="F113" s="532">
        <v>165000</v>
      </c>
      <c r="G113" s="513">
        <v>125400</v>
      </c>
      <c r="H113" s="503">
        <v>3300</v>
      </c>
      <c r="I113" s="518">
        <f t="shared" si="39"/>
        <v>1385</v>
      </c>
      <c r="J113" s="501">
        <f t="shared" si="40"/>
        <v>4685</v>
      </c>
      <c r="K113" s="519">
        <f t="shared" si="41"/>
        <v>122100</v>
      </c>
    </row>
    <row r="114" spans="1:11" ht="39.950000000000003" customHeight="1">
      <c r="A114" s="400">
        <v>12</v>
      </c>
      <c r="B114" s="400" t="s">
        <v>493</v>
      </c>
      <c r="C114" s="500" t="s">
        <v>496</v>
      </c>
      <c r="D114" s="504">
        <v>23.1</v>
      </c>
      <c r="E114" s="500" t="s">
        <v>78</v>
      </c>
      <c r="F114" s="532">
        <v>160000</v>
      </c>
      <c r="G114" s="513">
        <v>121600</v>
      </c>
      <c r="H114" s="503">
        <v>3200</v>
      </c>
      <c r="I114" s="518">
        <f t="shared" si="39"/>
        <v>1343</v>
      </c>
      <c r="J114" s="501">
        <f t="shared" si="40"/>
        <v>4543</v>
      </c>
      <c r="K114" s="519">
        <f t="shared" si="41"/>
        <v>118400</v>
      </c>
    </row>
    <row r="115" spans="1:11" ht="39.950000000000003" customHeight="1">
      <c r="A115" s="400">
        <v>13</v>
      </c>
      <c r="B115" s="400" t="s">
        <v>516</v>
      </c>
      <c r="C115" s="500" t="s">
        <v>133</v>
      </c>
      <c r="D115" s="504">
        <v>57.1</v>
      </c>
      <c r="E115" s="500" t="s">
        <v>78</v>
      </c>
      <c r="F115" s="532">
        <v>200000</v>
      </c>
      <c r="G115" s="513">
        <v>164000</v>
      </c>
      <c r="H115" s="503">
        <v>4000</v>
      </c>
      <c r="I115" s="518">
        <f t="shared" si="39"/>
        <v>1811</v>
      </c>
      <c r="J115" s="501">
        <f t="shared" si="40"/>
        <v>5811</v>
      </c>
      <c r="K115" s="519">
        <f t="shared" si="41"/>
        <v>160000</v>
      </c>
    </row>
    <row r="116" spans="1:11" ht="39.950000000000003" customHeight="1">
      <c r="A116" s="527">
        <v>14</v>
      </c>
      <c r="B116" s="527" t="s">
        <v>537</v>
      </c>
      <c r="C116" s="572" t="s">
        <v>538</v>
      </c>
      <c r="D116" s="533" t="s">
        <v>539</v>
      </c>
      <c r="E116" s="500" t="s">
        <v>78</v>
      </c>
      <c r="F116" s="534">
        <v>300000</v>
      </c>
      <c r="G116" s="535">
        <v>297000</v>
      </c>
      <c r="H116" s="536">
        <v>3000</v>
      </c>
      <c r="I116" s="537">
        <v>3847</v>
      </c>
      <c r="J116" s="538">
        <f t="shared" si="40"/>
        <v>6847</v>
      </c>
      <c r="K116" s="539">
        <f t="shared" si="41"/>
        <v>294000</v>
      </c>
    </row>
    <row r="117" spans="1:11" ht="0.75" customHeight="1">
      <c r="A117" s="528"/>
      <c r="B117" s="528"/>
      <c r="C117" s="529"/>
      <c r="D117" s="529"/>
      <c r="E117" s="529"/>
      <c r="F117" s="529"/>
      <c r="G117" s="529"/>
      <c r="H117" s="529"/>
      <c r="I117" s="529"/>
      <c r="J117" s="529"/>
      <c r="K117" s="529"/>
    </row>
    <row r="118" spans="1:11" ht="39.950000000000003" customHeight="1">
      <c r="A118" s="400"/>
      <c r="B118" s="400" t="s">
        <v>4</v>
      </c>
      <c r="C118" s="500"/>
      <c r="D118" s="504"/>
      <c r="E118" s="500"/>
      <c r="F118" s="501">
        <f>SUM(F101:F116)</f>
        <v>3085000</v>
      </c>
      <c r="G118" s="501">
        <f t="shared" ref="G118:K118" si="42">SUM(G101:G116)</f>
        <v>2228500</v>
      </c>
      <c r="H118" s="501">
        <f t="shared" si="42"/>
        <v>55900</v>
      </c>
      <c r="I118" s="501">
        <f t="shared" si="42"/>
        <v>23877</v>
      </c>
      <c r="J118" s="501">
        <f t="shared" si="42"/>
        <v>79777</v>
      </c>
      <c r="K118" s="501">
        <f t="shared" si="42"/>
        <v>2172600</v>
      </c>
    </row>
    <row r="119" spans="1:11" ht="37.5" customHeight="1">
      <c r="A119" s="398"/>
      <c r="B119" s="398"/>
      <c r="C119" s="556"/>
      <c r="D119" s="573"/>
      <c r="E119" s="556"/>
      <c r="F119" s="571"/>
      <c r="G119" s="571"/>
      <c r="H119" s="571"/>
      <c r="I119" s="571"/>
      <c r="J119" s="571"/>
      <c r="K119" s="571"/>
    </row>
    <row r="120" spans="1:11" ht="39.75" hidden="1" customHeight="1">
      <c r="A120" s="325" t="s">
        <v>446</v>
      </c>
      <c r="B120" s="325" t="s">
        <v>1</v>
      </c>
      <c r="C120" s="417" t="s">
        <v>21</v>
      </c>
      <c r="D120" s="417" t="s">
        <v>22</v>
      </c>
      <c r="E120" s="417" t="s">
        <v>23</v>
      </c>
      <c r="F120" s="418" t="s">
        <v>24</v>
      </c>
      <c r="G120" s="419" t="s">
        <v>25</v>
      </c>
      <c r="H120" s="419" t="s">
        <v>26</v>
      </c>
      <c r="I120" s="419" t="s">
        <v>27</v>
      </c>
      <c r="J120" s="420" t="s">
        <v>57</v>
      </c>
      <c r="K120" s="419" t="s">
        <v>242</v>
      </c>
    </row>
    <row r="121" spans="1:11" ht="39.75" hidden="1" customHeight="1">
      <c r="A121" s="400"/>
      <c r="B121" s="400" t="s">
        <v>422</v>
      </c>
      <c r="C121" s="500"/>
      <c r="D121" s="500"/>
      <c r="E121" s="500"/>
      <c r="F121" s="560"/>
      <c r="G121" s="513"/>
      <c r="H121" s="501"/>
      <c r="I121" s="501"/>
      <c r="J121" s="501"/>
      <c r="K121" s="550"/>
    </row>
    <row r="122" spans="1:11" ht="39.75" hidden="1" customHeight="1">
      <c r="A122" s="400">
        <v>1</v>
      </c>
      <c r="B122" s="400" t="s">
        <v>285</v>
      </c>
      <c r="C122" s="500"/>
      <c r="D122" s="504"/>
      <c r="E122" s="500"/>
      <c r="F122" s="532"/>
      <c r="G122" s="513"/>
      <c r="H122" s="503"/>
      <c r="I122" s="501"/>
      <c r="J122" s="501"/>
      <c r="K122" s="519"/>
    </row>
    <row r="123" spans="1:11" ht="39.75" hidden="1" customHeight="1">
      <c r="A123" s="400"/>
      <c r="B123" s="400" t="s">
        <v>4</v>
      </c>
      <c r="C123" s="500"/>
      <c r="D123" s="504"/>
      <c r="E123" s="500"/>
      <c r="F123" s="532">
        <f>SUM(F122)</f>
        <v>0</v>
      </c>
      <c r="G123" s="532">
        <f t="shared" ref="G123:K123" si="43">SUM(G122)</f>
        <v>0</v>
      </c>
      <c r="H123" s="532">
        <f t="shared" si="43"/>
        <v>0</v>
      </c>
      <c r="I123" s="532">
        <f t="shared" si="43"/>
        <v>0</v>
      </c>
      <c r="J123" s="532">
        <f t="shared" si="43"/>
        <v>0</v>
      </c>
      <c r="K123" s="532">
        <f t="shared" si="43"/>
        <v>0</v>
      </c>
    </row>
    <row r="124" spans="1:11" ht="39.75" hidden="1" customHeight="1">
      <c r="A124" s="398"/>
      <c r="B124" s="398"/>
      <c r="C124" s="556"/>
      <c r="D124" s="573"/>
      <c r="E124" s="556"/>
      <c r="F124" s="574"/>
      <c r="G124" s="574"/>
      <c r="H124" s="574"/>
      <c r="I124" s="574"/>
      <c r="J124" s="574"/>
      <c r="K124" s="574"/>
    </row>
    <row r="125" spans="1:11" ht="60.75" customHeight="1">
      <c r="A125" s="325" t="s">
        <v>446</v>
      </c>
      <c r="B125" s="325" t="s">
        <v>1</v>
      </c>
      <c r="C125" s="417" t="s">
        <v>21</v>
      </c>
      <c r="D125" s="417" t="s">
        <v>22</v>
      </c>
      <c r="E125" s="417" t="s">
        <v>23</v>
      </c>
      <c r="F125" s="418" t="s">
        <v>24</v>
      </c>
      <c r="G125" s="419" t="s">
        <v>25</v>
      </c>
      <c r="H125" s="419" t="s">
        <v>26</v>
      </c>
      <c r="I125" s="419" t="s">
        <v>27</v>
      </c>
      <c r="J125" s="420" t="s">
        <v>57</v>
      </c>
      <c r="K125" s="419" t="s">
        <v>242</v>
      </c>
    </row>
    <row r="126" spans="1:11" ht="39.950000000000003" customHeight="1">
      <c r="A126" s="400"/>
      <c r="B126" s="400" t="s">
        <v>109</v>
      </c>
      <c r="C126" s="500"/>
      <c r="D126" s="504"/>
      <c r="E126" s="500"/>
      <c r="F126" s="532"/>
      <c r="G126" s="513"/>
      <c r="H126" s="501"/>
      <c r="I126" s="501"/>
      <c r="J126" s="501"/>
      <c r="K126" s="550"/>
    </row>
    <row r="127" spans="1:11" ht="26.25" customHeight="1">
      <c r="A127" s="400">
        <v>1</v>
      </c>
      <c r="B127" s="400" t="s">
        <v>169</v>
      </c>
      <c r="C127" s="500" t="s">
        <v>424</v>
      </c>
      <c r="D127" s="504">
        <v>150</v>
      </c>
      <c r="E127" s="500" t="s">
        <v>78</v>
      </c>
      <c r="F127" s="532">
        <v>150000</v>
      </c>
      <c r="G127" s="513">
        <v>75000</v>
      </c>
      <c r="H127" s="503">
        <v>3000</v>
      </c>
      <c r="I127" s="518">
        <f>ROUND(G127*13%*31/365,0)</f>
        <v>828</v>
      </c>
      <c r="J127" s="501">
        <f>SUM(H127:I127)</f>
        <v>3828</v>
      </c>
      <c r="K127" s="519">
        <f t="shared" ref="K127:K136" si="44">G127-H127</f>
        <v>72000</v>
      </c>
    </row>
    <row r="128" spans="1:11" ht="1.5" customHeight="1">
      <c r="A128" s="400"/>
      <c r="B128" s="400"/>
      <c r="C128" s="500"/>
      <c r="D128" s="504"/>
      <c r="E128" s="500"/>
      <c r="F128" s="532"/>
      <c r="G128" s="513"/>
      <c r="H128" s="503"/>
      <c r="I128" s="518"/>
      <c r="J128" s="501"/>
      <c r="K128" s="519"/>
    </row>
    <row r="129" spans="1:11" ht="36.75" customHeight="1">
      <c r="A129" s="400">
        <v>2</v>
      </c>
      <c r="B129" s="400" t="s">
        <v>169</v>
      </c>
      <c r="C129" s="500" t="s">
        <v>475</v>
      </c>
      <c r="D129" s="504">
        <v>180</v>
      </c>
      <c r="E129" s="500" t="s">
        <v>78</v>
      </c>
      <c r="F129" s="532">
        <v>100000</v>
      </c>
      <c r="G129" s="513">
        <v>12493</v>
      </c>
      <c r="H129" s="503">
        <v>4167</v>
      </c>
      <c r="I129" s="518">
        <f t="shared" ref="I129:I136" si="45">ROUND(G129*13%*31/365,0)</f>
        <v>138</v>
      </c>
      <c r="J129" s="501">
        <f t="shared" ref="J129:J135" si="46">SUM(H129:I129)</f>
        <v>4305</v>
      </c>
      <c r="K129" s="519">
        <f t="shared" si="44"/>
        <v>8326</v>
      </c>
    </row>
    <row r="130" spans="1:11" ht="39.950000000000003" customHeight="1">
      <c r="A130" s="400">
        <v>3</v>
      </c>
      <c r="B130" s="400" t="s">
        <v>109</v>
      </c>
      <c r="C130" s="500" t="s">
        <v>476</v>
      </c>
      <c r="D130" s="504">
        <v>144</v>
      </c>
      <c r="E130" s="500" t="s">
        <v>78</v>
      </c>
      <c r="F130" s="532">
        <v>180000</v>
      </c>
      <c r="G130" s="513">
        <v>76000</v>
      </c>
      <c r="H130" s="503">
        <v>4000</v>
      </c>
      <c r="I130" s="518">
        <f t="shared" si="45"/>
        <v>839</v>
      </c>
      <c r="J130" s="501">
        <f t="shared" si="46"/>
        <v>4839</v>
      </c>
      <c r="K130" s="519">
        <f t="shared" si="44"/>
        <v>72000</v>
      </c>
    </row>
    <row r="131" spans="1:11" ht="39.950000000000003" customHeight="1">
      <c r="A131" s="400">
        <v>4</v>
      </c>
      <c r="B131" s="400" t="s">
        <v>273</v>
      </c>
      <c r="C131" s="500" t="s">
        <v>495</v>
      </c>
      <c r="D131" s="504">
        <v>21.1</v>
      </c>
      <c r="E131" s="500" t="s">
        <v>78</v>
      </c>
      <c r="F131" s="532">
        <v>150000</v>
      </c>
      <c r="G131" s="513">
        <v>114000</v>
      </c>
      <c r="H131" s="503">
        <v>3000</v>
      </c>
      <c r="I131" s="518">
        <f t="shared" si="45"/>
        <v>1259</v>
      </c>
      <c r="J131" s="501">
        <f t="shared" si="46"/>
        <v>4259</v>
      </c>
      <c r="K131" s="519">
        <f t="shared" si="44"/>
        <v>111000</v>
      </c>
    </row>
    <row r="132" spans="1:11" ht="39.950000000000003" customHeight="1">
      <c r="A132" s="400">
        <v>5</v>
      </c>
      <c r="B132" s="400" t="s">
        <v>273</v>
      </c>
      <c r="C132" s="500" t="s">
        <v>506</v>
      </c>
      <c r="D132" s="504">
        <v>39.1</v>
      </c>
      <c r="E132" s="500" t="s">
        <v>78</v>
      </c>
      <c r="F132" s="532">
        <v>150000</v>
      </c>
      <c r="G132" s="513">
        <v>120000</v>
      </c>
      <c r="H132" s="503">
        <v>3000</v>
      </c>
      <c r="I132" s="518">
        <f t="shared" si="45"/>
        <v>1325</v>
      </c>
      <c r="J132" s="501">
        <f t="shared" si="46"/>
        <v>4325</v>
      </c>
      <c r="K132" s="519">
        <f t="shared" si="44"/>
        <v>117000</v>
      </c>
    </row>
    <row r="133" spans="1:11" ht="39.950000000000003" customHeight="1">
      <c r="A133" s="400">
        <v>6</v>
      </c>
      <c r="B133" s="400" t="s">
        <v>233</v>
      </c>
      <c r="C133" s="500" t="s">
        <v>507</v>
      </c>
      <c r="D133" s="504">
        <v>41.1</v>
      </c>
      <c r="E133" s="500" t="s">
        <v>78</v>
      </c>
      <c r="F133" s="532">
        <v>100000</v>
      </c>
      <c r="G133" s="513">
        <v>80000</v>
      </c>
      <c r="H133" s="503">
        <v>2000</v>
      </c>
      <c r="I133" s="518">
        <f t="shared" si="45"/>
        <v>883</v>
      </c>
      <c r="J133" s="501">
        <f t="shared" si="46"/>
        <v>2883</v>
      </c>
      <c r="K133" s="519">
        <f t="shared" si="44"/>
        <v>78000</v>
      </c>
    </row>
    <row r="134" spans="1:11" ht="39.950000000000003" customHeight="1">
      <c r="A134" s="400">
        <v>7</v>
      </c>
      <c r="B134" s="400" t="s">
        <v>233</v>
      </c>
      <c r="C134" s="500" t="s">
        <v>513</v>
      </c>
      <c r="D134" s="504">
        <v>49.1</v>
      </c>
      <c r="E134" s="500" t="s">
        <v>78</v>
      </c>
      <c r="F134" s="532">
        <v>195000</v>
      </c>
      <c r="G134" s="513">
        <v>159900</v>
      </c>
      <c r="H134" s="503">
        <v>3900</v>
      </c>
      <c r="I134" s="518">
        <f t="shared" si="45"/>
        <v>1765</v>
      </c>
      <c r="J134" s="501">
        <f t="shared" si="46"/>
        <v>5665</v>
      </c>
      <c r="K134" s="519">
        <f t="shared" si="44"/>
        <v>156000</v>
      </c>
    </row>
    <row r="135" spans="1:11" ht="39.950000000000003" customHeight="1">
      <c r="A135" s="400">
        <v>8</v>
      </c>
      <c r="B135" s="400" t="s">
        <v>110</v>
      </c>
      <c r="C135" s="500" t="s">
        <v>114</v>
      </c>
      <c r="D135" s="504">
        <v>51.1</v>
      </c>
      <c r="E135" s="500" t="s">
        <v>78</v>
      </c>
      <c r="F135" s="532">
        <v>170000</v>
      </c>
      <c r="G135" s="513">
        <v>137447</v>
      </c>
      <c r="H135" s="503">
        <v>3617</v>
      </c>
      <c r="I135" s="518">
        <f t="shared" si="45"/>
        <v>1518</v>
      </c>
      <c r="J135" s="501">
        <f t="shared" si="46"/>
        <v>5135</v>
      </c>
      <c r="K135" s="519">
        <f t="shared" si="44"/>
        <v>133830</v>
      </c>
    </row>
    <row r="136" spans="1:11" ht="39.950000000000003" customHeight="1">
      <c r="A136" s="400">
        <v>9</v>
      </c>
      <c r="B136" s="400" t="s">
        <v>110</v>
      </c>
      <c r="C136" s="500" t="s">
        <v>514</v>
      </c>
      <c r="D136" s="504">
        <v>53.1</v>
      </c>
      <c r="E136" s="500" t="s">
        <v>78</v>
      </c>
      <c r="F136" s="532">
        <v>200000</v>
      </c>
      <c r="G136" s="513">
        <v>164000</v>
      </c>
      <c r="H136" s="503">
        <v>4000</v>
      </c>
      <c r="I136" s="518">
        <f t="shared" si="45"/>
        <v>1811</v>
      </c>
      <c r="J136" s="501">
        <f>SUM(H136:I136)</f>
        <v>5811</v>
      </c>
      <c r="K136" s="519">
        <f t="shared" si="44"/>
        <v>160000</v>
      </c>
    </row>
    <row r="137" spans="1:11" ht="39.950000000000003" customHeight="1">
      <c r="A137" s="400"/>
      <c r="B137" s="400" t="s">
        <v>4</v>
      </c>
      <c r="C137" s="500"/>
      <c r="D137" s="500"/>
      <c r="E137" s="500"/>
      <c r="F137" s="501">
        <f t="shared" ref="F137:K137" si="47">SUM(F127:F136)</f>
        <v>1395000</v>
      </c>
      <c r="G137" s="501">
        <f t="shared" si="47"/>
        <v>938840</v>
      </c>
      <c r="H137" s="501">
        <f>SUM(H127:H136)</f>
        <v>30684</v>
      </c>
      <c r="I137" s="501">
        <f>SUM(I127:I136)</f>
        <v>10366</v>
      </c>
      <c r="J137" s="501">
        <f>SUM(H137:I137)</f>
        <v>41050</v>
      </c>
      <c r="K137" s="501">
        <f t="shared" si="47"/>
        <v>908156</v>
      </c>
    </row>
    <row r="138" spans="1:11" ht="39.75" customHeight="1">
      <c r="A138" s="398"/>
      <c r="B138" s="398"/>
      <c r="C138" s="556"/>
      <c r="D138" s="556"/>
      <c r="E138" s="556"/>
      <c r="F138" s="571"/>
      <c r="G138" s="571"/>
      <c r="H138" s="571"/>
      <c r="I138" s="571"/>
      <c r="J138" s="571"/>
      <c r="K138" s="571"/>
    </row>
    <row r="139" spans="1:11" ht="0.75" customHeight="1">
      <c r="A139" s="398"/>
      <c r="B139" s="398"/>
      <c r="C139" s="556"/>
      <c r="D139" s="556"/>
      <c r="E139" s="556"/>
      <c r="F139" s="571"/>
      <c r="G139" s="571"/>
      <c r="H139" s="529"/>
      <c r="I139" s="571"/>
      <c r="J139" s="571"/>
      <c r="K139" s="571"/>
    </row>
    <row r="140" spans="1:11" ht="88.5" customHeight="1">
      <c r="A140" s="325" t="s">
        <v>446</v>
      </c>
      <c r="B140" s="325" t="s">
        <v>1</v>
      </c>
      <c r="C140" s="417" t="s">
        <v>21</v>
      </c>
      <c r="D140" s="417" t="s">
        <v>22</v>
      </c>
      <c r="E140" s="417" t="s">
        <v>23</v>
      </c>
      <c r="F140" s="418" t="s">
        <v>24</v>
      </c>
      <c r="G140" s="419" t="s">
        <v>25</v>
      </c>
      <c r="H140" s="419" t="s">
        <v>26</v>
      </c>
      <c r="I140" s="419" t="s">
        <v>27</v>
      </c>
      <c r="J140" s="420" t="s">
        <v>57</v>
      </c>
      <c r="K140" s="419" t="s">
        <v>242</v>
      </c>
    </row>
    <row r="141" spans="1:11" ht="39.950000000000003" customHeight="1">
      <c r="A141" s="400"/>
      <c r="B141" s="400" t="s">
        <v>125</v>
      </c>
      <c r="C141" s="500"/>
      <c r="D141" s="500"/>
      <c r="E141" s="500"/>
      <c r="F141" s="560"/>
      <c r="G141" s="513"/>
      <c r="H141" s="550"/>
      <c r="I141" s="501"/>
      <c r="J141" s="501"/>
      <c r="K141" s="550"/>
    </row>
    <row r="142" spans="1:11" ht="39.950000000000003" customHeight="1">
      <c r="A142" s="400">
        <v>1</v>
      </c>
      <c r="B142" s="400" t="s">
        <v>137</v>
      </c>
      <c r="C142" s="500" t="s">
        <v>419</v>
      </c>
      <c r="D142" s="502">
        <v>140</v>
      </c>
      <c r="E142" s="500" t="s">
        <v>78</v>
      </c>
      <c r="F142" s="505">
        <v>200000</v>
      </c>
      <c r="G142" s="505">
        <v>92000</v>
      </c>
      <c r="H142" s="503">
        <v>4000</v>
      </c>
      <c r="I142" s="518">
        <f>ROUND(G142*13%*31/365,0)</f>
        <v>1016</v>
      </c>
      <c r="J142" s="503">
        <f t="shared" ref="J142:J146" si="48">SUM(H142:I142)</f>
        <v>5016</v>
      </c>
      <c r="K142" s="519">
        <f>G142-H142</f>
        <v>88000</v>
      </c>
    </row>
    <row r="143" spans="1:11" ht="39.950000000000003" customHeight="1">
      <c r="A143" s="400">
        <v>2</v>
      </c>
      <c r="B143" s="400" t="s">
        <v>137</v>
      </c>
      <c r="C143" s="500" t="s">
        <v>207</v>
      </c>
      <c r="D143" s="530">
        <v>35.1</v>
      </c>
      <c r="E143" s="500" t="s">
        <v>78</v>
      </c>
      <c r="F143" s="505">
        <v>100000</v>
      </c>
      <c r="G143" s="505">
        <v>78000</v>
      </c>
      <c r="H143" s="503">
        <v>2000</v>
      </c>
      <c r="I143" s="518">
        <f t="shared" ref="I143:I146" si="49">ROUND(G143*13%*31/365,0)</f>
        <v>861</v>
      </c>
      <c r="J143" s="503">
        <f t="shared" si="48"/>
        <v>2861</v>
      </c>
      <c r="K143" s="519">
        <f t="shared" ref="K143:K146" si="50">G143-H143</f>
        <v>76000</v>
      </c>
    </row>
    <row r="144" spans="1:11" ht="39.950000000000003" customHeight="1">
      <c r="A144" s="400">
        <v>3</v>
      </c>
      <c r="B144" s="400" t="s">
        <v>126</v>
      </c>
      <c r="C144" s="500" t="s">
        <v>447</v>
      </c>
      <c r="D144" s="504">
        <v>188</v>
      </c>
      <c r="E144" s="500" t="s">
        <v>78</v>
      </c>
      <c r="F144" s="532">
        <v>175000</v>
      </c>
      <c r="G144" s="505">
        <v>105000</v>
      </c>
      <c r="H144" s="503">
        <v>3500</v>
      </c>
      <c r="I144" s="518">
        <f t="shared" si="49"/>
        <v>1159</v>
      </c>
      <c r="J144" s="503">
        <f t="shared" si="48"/>
        <v>4659</v>
      </c>
      <c r="K144" s="519">
        <f t="shared" si="50"/>
        <v>101500</v>
      </c>
    </row>
    <row r="145" spans="1:11" ht="39.950000000000003" customHeight="1">
      <c r="A145" s="400">
        <v>4</v>
      </c>
      <c r="B145" s="400" t="s">
        <v>126</v>
      </c>
      <c r="C145" s="500" t="s">
        <v>448</v>
      </c>
      <c r="D145" s="504">
        <v>190</v>
      </c>
      <c r="E145" s="500" t="s">
        <v>78</v>
      </c>
      <c r="F145" s="532">
        <v>230000</v>
      </c>
      <c r="G145" s="505">
        <v>138000</v>
      </c>
      <c r="H145" s="503">
        <v>4600</v>
      </c>
      <c r="I145" s="518">
        <f t="shared" si="49"/>
        <v>1524</v>
      </c>
      <c r="J145" s="503">
        <f t="shared" si="48"/>
        <v>6124</v>
      </c>
      <c r="K145" s="519">
        <f t="shared" si="50"/>
        <v>133400</v>
      </c>
    </row>
    <row r="146" spans="1:11" ht="39.950000000000003" customHeight="1">
      <c r="A146" s="400">
        <v>5</v>
      </c>
      <c r="B146" s="400" t="s">
        <v>505</v>
      </c>
      <c r="C146" s="500" t="s">
        <v>245</v>
      </c>
      <c r="D146" s="504">
        <v>37.1</v>
      </c>
      <c r="E146" s="500" t="s">
        <v>78</v>
      </c>
      <c r="F146" s="532">
        <v>200000</v>
      </c>
      <c r="G146" s="505">
        <v>160000</v>
      </c>
      <c r="H146" s="503">
        <v>4000</v>
      </c>
      <c r="I146" s="518">
        <f t="shared" si="49"/>
        <v>1767</v>
      </c>
      <c r="J146" s="503">
        <f t="shared" si="48"/>
        <v>5767</v>
      </c>
      <c r="K146" s="519">
        <f t="shared" si="50"/>
        <v>156000</v>
      </c>
    </row>
    <row r="147" spans="1:11" ht="39.950000000000003" customHeight="1">
      <c r="A147" s="400"/>
      <c r="B147" s="400" t="s">
        <v>4</v>
      </c>
      <c r="C147" s="500"/>
      <c r="D147" s="500"/>
      <c r="E147" s="500"/>
      <c r="F147" s="503">
        <f>SUM(F142:F146)</f>
        <v>905000</v>
      </c>
      <c r="G147" s="503">
        <f t="shared" ref="G147:K147" si="51">SUM(G142:G146)</f>
        <v>573000</v>
      </c>
      <c r="H147" s="503">
        <f>SUM(H142:H146)</f>
        <v>18100</v>
      </c>
      <c r="I147" s="503">
        <f>SUM(I142:I146)</f>
        <v>6327</v>
      </c>
      <c r="J147" s="503">
        <f>SUM(H147:I147)</f>
        <v>24427</v>
      </c>
      <c r="K147" s="503">
        <f t="shared" si="51"/>
        <v>554900</v>
      </c>
    </row>
    <row r="148" spans="1:11" ht="39.950000000000003" customHeight="1">
      <c r="A148" s="398"/>
      <c r="B148" s="398"/>
      <c r="C148" s="556"/>
      <c r="D148" s="556"/>
      <c r="E148" s="556"/>
      <c r="F148" s="575"/>
      <c r="G148" s="575"/>
      <c r="H148" s="575"/>
      <c r="I148" s="575"/>
      <c r="J148" s="575"/>
      <c r="K148" s="575"/>
    </row>
    <row r="149" spans="1:11" ht="39.950000000000003" customHeight="1">
      <c r="A149" s="398"/>
      <c r="B149" s="398"/>
      <c r="C149" s="556"/>
      <c r="D149" s="556"/>
      <c r="E149" s="556"/>
      <c r="F149" s="575"/>
      <c r="G149" s="575"/>
      <c r="H149" s="529"/>
      <c r="I149" s="575"/>
      <c r="J149" s="575"/>
      <c r="K149" s="575"/>
    </row>
    <row r="150" spans="1:11" ht="75" customHeight="1">
      <c r="A150" s="325" t="s">
        <v>446</v>
      </c>
      <c r="B150" s="325" t="s">
        <v>1</v>
      </c>
      <c r="C150" s="417" t="s">
        <v>21</v>
      </c>
      <c r="D150" s="417" t="s">
        <v>22</v>
      </c>
      <c r="E150" s="417" t="s">
        <v>23</v>
      </c>
      <c r="F150" s="418" t="s">
        <v>24</v>
      </c>
      <c r="G150" s="419" t="s">
        <v>25</v>
      </c>
      <c r="H150" s="419" t="s">
        <v>26</v>
      </c>
      <c r="I150" s="419" t="s">
        <v>27</v>
      </c>
      <c r="J150" s="420" t="s">
        <v>57</v>
      </c>
      <c r="K150" s="419" t="s">
        <v>242</v>
      </c>
    </row>
    <row r="151" spans="1:11" ht="39.950000000000003" customHeight="1">
      <c r="A151" s="400"/>
      <c r="B151" s="400" t="s">
        <v>148</v>
      </c>
      <c r="C151" s="500"/>
      <c r="D151" s="504"/>
      <c r="E151" s="500"/>
      <c r="F151" s="532"/>
      <c r="G151" s="513"/>
      <c r="H151" s="503"/>
      <c r="I151" s="501"/>
      <c r="J151" s="501"/>
      <c r="K151" s="550"/>
    </row>
    <row r="152" spans="1:11" ht="39.950000000000003" customHeight="1">
      <c r="A152" s="400">
        <v>1</v>
      </c>
      <c r="B152" s="400" t="s">
        <v>148</v>
      </c>
      <c r="C152" s="500" t="s">
        <v>391</v>
      </c>
      <c r="D152" s="504">
        <v>126</v>
      </c>
      <c r="E152" s="500" t="s">
        <v>78</v>
      </c>
      <c r="F152" s="532">
        <v>80000</v>
      </c>
      <c r="G152" s="513">
        <v>35200</v>
      </c>
      <c r="H152" s="503">
        <v>1600</v>
      </c>
      <c r="I152" s="518">
        <f>ROUND(G152*13%*31/365,0)</f>
        <v>389</v>
      </c>
      <c r="J152" s="501">
        <f t="shared" ref="J152:J159" si="52">SUM(H152:I152)</f>
        <v>1989</v>
      </c>
      <c r="K152" s="519">
        <f t="shared" ref="K152:K158" si="53">G152-H152</f>
        <v>33600</v>
      </c>
    </row>
    <row r="153" spans="1:11" ht="39.950000000000003" customHeight="1">
      <c r="A153" s="400">
        <v>2</v>
      </c>
      <c r="B153" s="400" t="s">
        <v>148</v>
      </c>
      <c r="C153" s="500" t="s">
        <v>478</v>
      </c>
      <c r="D153" s="504">
        <v>134</v>
      </c>
      <c r="E153" s="500" t="s">
        <v>78</v>
      </c>
      <c r="F153" s="532">
        <v>250000</v>
      </c>
      <c r="G153" s="513">
        <v>89296</v>
      </c>
      <c r="H153" s="503">
        <v>5952</v>
      </c>
      <c r="I153" s="518">
        <f t="shared" ref="I153:I158" si="54">ROUND(G153*13%*31/365,0)</f>
        <v>986</v>
      </c>
      <c r="J153" s="501">
        <f t="shared" si="52"/>
        <v>6938</v>
      </c>
      <c r="K153" s="519">
        <f t="shared" si="53"/>
        <v>83344</v>
      </c>
    </row>
    <row r="154" spans="1:11" ht="39.950000000000003" customHeight="1">
      <c r="A154" s="400">
        <v>3</v>
      </c>
      <c r="B154" s="400" t="s">
        <v>148</v>
      </c>
      <c r="C154" s="500" t="s">
        <v>477</v>
      </c>
      <c r="D154" s="504">
        <v>136</v>
      </c>
      <c r="E154" s="500" t="s">
        <v>78</v>
      </c>
      <c r="F154" s="532">
        <v>100000</v>
      </c>
      <c r="G154" s="513">
        <v>35713</v>
      </c>
      <c r="H154" s="503">
        <v>2381</v>
      </c>
      <c r="I154" s="518">
        <f t="shared" si="54"/>
        <v>394</v>
      </c>
      <c r="J154" s="501">
        <f t="shared" si="52"/>
        <v>2775</v>
      </c>
      <c r="K154" s="519">
        <f t="shared" si="53"/>
        <v>33332</v>
      </c>
    </row>
    <row r="155" spans="1:11" ht="39.75" hidden="1" customHeight="1">
      <c r="A155" s="400"/>
      <c r="B155" s="400"/>
      <c r="C155" s="500"/>
      <c r="D155" s="504"/>
      <c r="E155" s="500"/>
      <c r="F155" s="532"/>
      <c r="G155" s="513"/>
      <c r="H155" s="503"/>
      <c r="I155" s="518"/>
      <c r="J155" s="501"/>
      <c r="K155" s="519"/>
    </row>
    <row r="156" spans="1:11" ht="39.950000000000003" customHeight="1">
      <c r="A156" s="400">
        <v>4</v>
      </c>
      <c r="B156" s="400" t="s">
        <v>215</v>
      </c>
      <c r="C156" s="500" t="s">
        <v>532</v>
      </c>
      <c r="D156" s="504">
        <v>68.2</v>
      </c>
      <c r="E156" s="500" t="s">
        <v>78</v>
      </c>
      <c r="F156" s="532">
        <v>190000</v>
      </c>
      <c r="G156" s="513">
        <v>182400</v>
      </c>
      <c r="H156" s="503">
        <v>3800</v>
      </c>
      <c r="I156" s="518">
        <f t="shared" si="54"/>
        <v>2014</v>
      </c>
      <c r="J156" s="501">
        <f t="shared" si="52"/>
        <v>5814</v>
      </c>
      <c r="K156" s="519">
        <f t="shared" si="53"/>
        <v>178600</v>
      </c>
    </row>
    <row r="157" spans="1:11" ht="39.950000000000003" customHeight="1">
      <c r="A157" s="400">
        <v>5</v>
      </c>
      <c r="B157" s="400" t="s">
        <v>215</v>
      </c>
      <c r="C157" s="500" t="s">
        <v>545</v>
      </c>
      <c r="D157" s="504">
        <v>88</v>
      </c>
      <c r="E157" s="500" t="s">
        <v>78</v>
      </c>
      <c r="F157" s="616">
        <v>340000</v>
      </c>
      <c r="G157" s="614">
        <v>340000</v>
      </c>
      <c r="H157" s="526">
        <v>3400</v>
      </c>
      <c r="I157" s="615">
        <f t="shared" si="54"/>
        <v>3754</v>
      </c>
      <c r="J157" s="502">
        <f t="shared" si="52"/>
        <v>7154</v>
      </c>
      <c r="K157" s="519">
        <f t="shared" si="53"/>
        <v>336600</v>
      </c>
    </row>
    <row r="158" spans="1:11" ht="39.950000000000003" customHeight="1">
      <c r="A158" s="400">
        <v>6</v>
      </c>
      <c r="B158" s="400" t="s">
        <v>509</v>
      </c>
      <c r="C158" s="500" t="s">
        <v>510</v>
      </c>
      <c r="D158" s="504">
        <v>45.1</v>
      </c>
      <c r="E158" s="500" t="s">
        <v>78</v>
      </c>
      <c r="F158" s="532">
        <v>275000</v>
      </c>
      <c r="G158" s="513">
        <v>220000</v>
      </c>
      <c r="H158" s="503">
        <v>5500</v>
      </c>
      <c r="I158" s="518">
        <f t="shared" si="54"/>
        <v>2429</v>
      </c>
      <c r="J158" s="501">
        <f t="shared" si="52"/>
        <v>7929</v>
      </c>
      <c r="K158" s="519">
        <f t="shared" si="53"/>
        <v>214500</v>
      </c>
    </row>
    <row r="159" spans="1:11" ht="39.950000000000003" customHeight="1">
      <c r="A159" s="400"/>
      <c r="B159" s="400" t="s">
        <v>4</v>
      </c>
      <c r="C159" s="500"/>
      <c r="D159" s="504"/>
      <c r="E159" s="500"/>
      <c r="F159" s="501">
        <f>SUM(F152:F158)</f>
        <v>1235000</v>
      </c>
      <c r="G159" s="501">
        <f t="shared" ref="G159:K159" si="55">SUM(G152:G158)</f>
        <v>902609</v>
      </c>
      <c r="H159" s="501">
        <f>SUM(H152:H158)</f>
        <v>22633</v>
      </c>
      <c r="I159" s="501">
        <f>SUM(I152:I158)</f>
        <v>9966</v>
      </c>
      <c r="J159" s="501">
        <f t="shared" si="52"/>
        <v>32599</v>
      </c>
      <c r="K159" s="501">
        <f t="shared" si="55"/>
        <v>879976</v>
      </c>
    </row>
    <row r="160" spans="1:11" ht="39.950000000000003" customHeight="1">
      <c r="A160" s="398"/>
      <c r="B160" s="398"/>
      <c r="C160" s="556"/>
      <c r="D160" s="573"/>
      <c r="E160" s="556"/>
      <c r="F160" s="571"/>
      <c r="G160" s="571"/>
      <c r="H160" s="529"/>
      <c r="I160" s="571"/>
      <c r="J160" s="571"/>
      <c r="K160" s="571"/>
    </row>
    <row r="161" spans="1:11" ht="83.25" customHeight="1">
      <c r="A161" s="325" t="s">
        <v>446</v>
      </c>
      <c r="B161" s="325" t="s">
        <v>1</v>
      </c>
      <c r="C161" s="417" t="s">
        <v>21</v>
      </c>
      <c r="D161" s="417" t="s">
        <v>22</v>
      </c>
      <c r="E161" s="417" t="s">
        <v>23</v>
      </c>
      <c r="F161" s="418" t="s">
        <v>24</v>
      </c>
      <c r="G161" s="419" t="s">
        <v>25</v>
      </c>
      <c r="H161" s="419" t="s">
        <v>26</v>
      </c>
      <c r="I161" s="419" t="s">
        <v>27</v>
      </c>
      <c r="J161" s="420" t="s">
        <v>57</v>
      </c>
      <c r="K161" s="419" t="s">
        <v>242</v>
      </c>
    </row>
    <row r="162" spans="1:11" ht="39.950000000000003" customHeight="1">
      <c r="A162" s="400"/>
      <c r="B162" s="400" t="s">
        <v>162</v>
      </c>
      <c r="C162" s="500"/>
      <c r="D162" s="502"/>
      <c r="E162" s="502"/>
      <c r="F162" s="532"/>
      <c r="G162" s="513"/>
      <c r="H162" s="529"/>
      <c r="I162" s="501"/>
      <c r="J162" s="501"/>
      <c r="K162" s="519"/>
    </row>
    <row r="163" spans="1:11" ht="39.950000000000003" customHeight="1">
      <c r="A163" s="400">
        <v>1</v>
      </c>
      <c r="B163" s="400" t="s">
        <v>163</v>
      </c>
      <c r="C163" s="500" t="s">
        <v>479</v>
      </c>
      <c r="D163" s="502">
        <v>162</v>
      </c>
      <c r="E163" s="502" t="s">
        <v>78</v>
      </c>
      <c r="F163" s="532">
        <v>200000</v>
      </c>
      <c r="G163" s="513">
        <v>104000</v>
      </c>
      <c r="H163" s="503">
        <v>4000</v>
      </c>
      <c r="I163" s="518">
        <f>ROUND(G163*13%*31/365,0)</f>
        <v>1148</v>
      </c>
      <c r="J163" s="501">
        <f t="shared" ref="J163" si="56">SUM(H163:I163)</f>
        <v>5148</v>
      </c>
      <c r="K163" s="519">
        <f>G163-H164</f>
        <v>100000</v>
      </c>
    </row>
    <row r="164" spans="1:11" ht="39.950000000000003" customHeight="1">
      <c r="A164" s="400"/>
      <c r="B164" s="400" t="s">
        <v>4</v>
      </c>
      <c r="C164" s="500"/>
      <c r="D164" s="500"/>
      <c r="E164" s="500"/>
      <c r="F164" s="505">
        <f t="shared" ref="F164:K164" si="57">SUM(F163:F163)</f>
        <v>200000</v>
      </c>
      <c r="G164" s="505">
        <f t="shared" si="57"/>
        <v>104000</v>
      </c>
      <c r="H164" s="505">
        <f t="shared" si="57"/>
        <v>4000</v>
      </c>
      <c r="I164" s="505">
        <f t="shared" si="57"/>
        <v>1148</v>
      </c>
      <c r="J164" s="505">
        <f t="shared" si="57"/>
        <v>5148</v>
      </c>
      <c r="K164" s="505">
        <f t="shared" si="57"/>
        <v>100000</v>
      </c>
    </row>
    <row r="165" spans="1:11" ht="39.950000000000003" customHeight="1">
      <c r="A165" s="398"/>
      <c r="B165" s="398"/>
      <c r="C165" s="556"/>
      <c r="D165" s="556"/>
      <c r="E165" s="556"/>
      <c r="F165" s="558"/>
      <c r="G165" s="558"/>
      <c r="H165" s="529"/>
      <c r="I165" s="558"/>
      <c r="J165" s="558"/>
      <c r="K165" s="558"/>
    </row>
    <row r="166" spans="1:11" ht="73.5" customHeight="1">
      <c r="A166" s="325" t="s">
        <v>446</v>
      </c>
      <c r="B166" s="325" t="s">
        <v>1</v>
      </c>
      <c r="C166" s="417" t="s">
        <v>21</v>
      </c>
      <c r="D166" s="417" t="s">
        <v>22</v>
      </c>
      <c r="E166" s="417" t="s">
        <v>23</v>
      </c>
      <c r="F166" s="418" t="s">
        <v>24</v>
      </c>
      <c r="G166" s="419" t="s">
        <v>25</v>
      </c>
      <c r="H166" s="419" t="s">
        <v>26</v>
      </c>
      <c r="I166" s="419" t="s">
        <v>27</v>
      </c>
      <c r="J166" s="420" t="s">
        <v>57</v>
      </c>
      <c r="K166" s="419" t="s">
        <v>242</v>
      </c>
    </row>
    <row r="167" spans="1:11" ht="39.950000000000003" customHeight="1">
      <c r="A167" s="400"/>
      <c r="B167" s="400" t="s">
        <v>282</v>
      </c>
      <c r="C167" s="500"/>
      <c r="D167" s="500"/>
      <c r="E167" s="500"/>
      <c r="F167" s="560"/>
      <c r="G167" s="513"/>
      <c r="H167" s="503"/>
      <c r="I167" s="501"/>
      <c r="J167" s="501"/>
      <c r="K167" s="550"/>
    </row>
    <row r="168" spans="1:11" ht="39.950000000000003" customHeight="1">
      <c r="A168" s="400">
        <v>1</v>
      </c>
      <c r="B168" s="400" t="s">
        <v>84</v>
      </c>
      <c r="C168" s="500" t="s">
        <v>283</v>
      </c>
      <c r="D168" s="502">
        <v>77</v>
      </c>
      <c r="E168" s="502" t="s">
        <v>78</v>
      </c>
      <c r="F168" s="532">
        <v>150000</v>
      </c>
      <c r="G168" s="513">
        <v>12489</v>
      </c>
      <c r="H168" s="503">
        <f>ROUND(F168/36,0)</f>
        <v>4167</v>
      </c>
      <c r="I168" s="518">
        <f>ROUND(G168*13%*31/365,0)</f>
        <v>138</v>
      </c>
      <c r="J168" s="501">
        <f t="shared" ref="J168:J174" si="58">SUM(H168:I168)</f>
        <v>4305</v>
      </c>
      <c r="K168" s="519">
        <f t="shared" ref="K168:K172" si="59">G168-H168</f>
        <v>8322</v>
      </c>
    </row>
    <row r="169" spans="1:11" ht="39.950000000000003" customHeight="1">
      <c r="A169" s="400">
        <v>2</v>
      </c>
      <c r="B169" s="400" t="s">
        <v>84</v>
      </c>
      <c r="C169" s="500" t="s">
        <v>392</v>
      </c>
      <c r="D169" s="504">
        <v>128</v>
      </c>
      <c r="E169" s="502" t="s">
        <v>78</v>
      </c>
      <c r="F169" s="532">
        <v>120000</v>
      </c>
      <c r="G169" s="513">
        <v>52800</v>
      </c>
      <c r="H169" s="503">
        <v>2400</v>
      </c>
      <c r="I169" s="518">
        <f t="shared" ref="I169:I172" si="60">ROUND(G169*13%*31/365,0)</f>
        <v>583</v>
      </c>
      <c r="J169" s="501">
        <f t="shared" si="58"/>
        <v>2983</v>
      </c>
      <c r="K169" s="519">
        <f t="shared" si="59"/>
        <v>50400</v>
      </c>
    </row>
    <row r="170" spans="1:11" ht="39.950000000000003" customHeight="1">
      <c r="A170" s="400">
        <v>3</v>
      </c>
      <c r="B170" s="400" t="s">
        <v>84</v>
      </c>
      <c r="C170" s="500" t="s">
        <v>323</v>
      </c>
      <c r="D170" s="504">
        <v>27.1</v>
      </c>
      <c r="E170" s="502" t="s">
        <v>78</v>
      </c>
      <c r="F170" s="532">
        <v>120000</v>
      </c>
      <c r="G170" s="513">
        <v>91200</v>
      </c>
      <c r="H170" s="503">
        <v>2400</v>
      </c>
      <c r="I170" s="518">
        <f t="shared" si="60"/>
        <v>1007</v>
      </c>
      <c r="J170" s="501">
        <f t="shared" si="58"/>
        <v>3407</v>
      </c>
      <c r="K170" s="519">
        <f t="shared" si="59"/>
        <v>88800</v>
      </c>
    </row>
    <row r="171" spans="1:11" ht="39.950000000000003" customHeight="1">
      <c r="A171" s="400">
        <v>4</v>
      </c>
      <c r="B171" s="400" t="s">
        <v>497</v>
      </c>
      <c r="C171" s="500" t="s">
        <v>498</v>
      </c>
      <c r="D171" s="504">
        <v>29.1</v>
      </c>
      <c r="E171" s="502" t="s">
        <v>78</v>
      </c>
      <c r="F171" s="532">
        <v>120000</v>
      </c>
      <c r="G171" s="513">
        <v>91200</v>
      </c>
      <c r="H171" s="503">
        <v>2400</v>
      </c>
      <c r="I171" s="518">
        <f t="shared" si="60"/>
        <v>1007</v>
      </c>
      <c r="J171" s="501">
        <f t="shared" si="58"/>
        <v>3407</v>
      </c>
      <c r="K171" s="519">
        <f t="shared" si="59"/>
        <v>88800</v>
      </c>
    </row>
    <row r="172" spans="1:11" ht="37.5" customHeight="1">
      <c r="A172" s="400">
        <v>5</v>
      </c>
      <c r="B172" s="400" t="s">
        <v>497</v>
      </c>
      <c r="C172" s="500" t="s">
        <v>499</v>
      </c>
      <c r="D172" s="504">
        <v>31.1</v>
      </c>
      <c r="E172" s="502" t="s">
        <v>78</v>
      </c>
      <c r="F172" s="532">
        <v>120000</v>
      </c>
      <c r="G172" s="513">
        <v>91200</v>
      </c>
      <c r="H172" s="503">
        <v>2400</v>
      </c>
      <c r="I172" s="518">
        <f t="shared" si="60"/>
        <v>1007</v>
      </c>
      <c r="J172" s="501">
        <f t="shared" si="58"/>
        <v>3407</v>
      </c>
      <c r="K172" s="519">
        <f t="shared" si="59"/>
        <v>88800</v>
      </c>
    </row>
    <row r="173" spans="1:11" ht="36" hidden="1" customHeight="1">
      <c r="A173" s="400"/>
      <c r="B173" s="400"/>
      <c r="C173" s="500"/>
      <c r="D173" s="504"/>
      <c r="E173" s="502"/>
      <c r="F173" s="532"/>
      <c r="G173" s="513"/>
      <c r="H173" s="503"/>
      <c r="I173" s="518"/>
      <c r="J173" s="501"/>
      <c r="K173" s="519"/>
    </row>
    <row r="174" spans="1:11" ht="38.25" customHeight="1">
      <c r="A174" s="400"/>
      <c r="B174" s="400" t="s">
        <v>4</v>
      </c>
      <c r="C174" s="500"/>
      <c r="D174" s="504"/>
      <c r="E174" s="502"/>
      <c r="F174" s="505">
        <f>SUM(F168:F173)</f>
        <v>630000</v>
      </c>
      <c r="G174" s="505">
        <f>SUM(G168:G173)</f>
        <v>338889</v>
      </c>
      <c r="H174" s="505">
        <f>SUM(H168:H173)</f>
        <v>13767</v>
      </c>
      <c r="I174" s="505">
        <f>SUM(I168:I173)</f>
        <v>3742</v>
      </c>
      <c r="J174" s="501">
        <f t="shared" si="58"/>
        <v>17509</v>
      </c>
      <c r="K174" s="505">
        <f>SUM(K168:K173)</f>
        <v>325122</v>
      </c>
    </row>
    <row r="175" spans="1:11" ht="39.75" hidden="1" customHeight="1">
      <c r="A175" s="398"/>
      <c r="B175" s="398"/>
      <c r="C175" s="556"/>
      <c r="D175" s="573"/>
      <c r="E175" s="557"/>
      <c r="F175" s="558"/>
      <c r="G175" s="558"/>
      <c r="H175" s="529"/>
      <c r="I175" s="558"/>
      <c r="J175" s="571"/>
      <c r="K175" s="558"/>
    </row>
    <row r="176" spans="1:11" ht="0.75" customHeight="1">
      <c r="A176" s="325" t="s">
        <v>446</v>
      </c>
      <c r="B176" s="325" t="s">
        <v>1</v>
      </c>
      <c r="C176" s="417" t="s">
        <v>21</v>
      </c>
      <c r="D176" s="417" t="s">
        <v>22</v>
      </c>
      <c r="E176" s="417" t="s">
        <v>23</v>
      </c>
      <c r="F176" s="418" t="s">
        <v>24</v>
      </c>
      <c r="G176" s="419" t="s">
        <v>25</v>
      </c>
      <c r="H176" s="419" t="s">
        <v>26</v>
      </c>
      <c r="I176" s="419" t="s">
        <v>27</v>
      </c>
      <c r="J176" s="420" t="s">
        <v>57</v>
      </c>
      <c r="K176" s="419" t="s">
        <v>242</v>
      </c>
    </row>
    <row r="177" spans="1:11" ht="39.75" hidden="1" customHeight="1">
      <c r="A177" s="400"/>
      <c r="B177" s="400" t="s">
        <v>300</v>
      </c>
      <c r="C177" s="500"/>
      <c r="D177" s="500"/>
      <c r="E177" s="500"/>
      <c r="F177" s="560"/>
      <c r="G177" s="513"/>
      <c r="H177" s="503"/>
      <c r="I177" s="501"/>
      <c r="J177" s="501"/>
      <c r="K177" s="550"/>
    </row>
    <row r="178" spans="1:11" ht="3" hidden="1" customHeight="1">
      <c r="A178" s="400">
        <v>1</v>
      </c>
      <c r="B178" s="540"/>
      <c r="C178" s="576"/>
      <c r="D178" s="577"/>
      <c r="E178" s="577"/>
      <c r="F178" s="578"/>
      <c r="G178" s="579">
        <v>6</v>
      </c>
      <c r="H178" s="503"/>
      <c r="I178" s="577"/>
      <c r="J178" s="577"/>
      <c r="K178" s="580"/>
    </row>
    <row r="179" spans="1:11" ht="39.75" hidden="1" customHeight="1">
      <c r="A179" s="400">
        <v>2</v>
      </c>
      <c r="B179" s="540"/>
      <c r="C179" s="576"/>
      <c r="D179" s="577"/>
      <c r="E179" s="577"/>
      <c r="F179" s="578"/>
      <c r="G179" s="579"/>
      <c r="H179" s="503"/>
      <c r="I179" s="577"/>
      <c r="J179" s="577"/>
      <c r="K179" s="580"/>
    </row>
    <row r="180" spans="1:11" ht="39.75" hidden="1" customHeight="1">
      <c r="A180" s="400">
        <v>1</v>
      </c>
      <c r="B180" s="400" t="s">
        <v>456</v>
      </c>
      <c r="C180" s="500"/>
      <c r="D180" s="504"/>
      <c r="E180" s="502"/>
      <c r="F180" s="532"/>
      <c r="G180" s="513"/>
      <c r="H180" s="503"/>
      <c r="I180" s="518"/>
      <c r="J180" s="501"/>
      <c r="K180" s="519"/>
    </row>
    <row r="181" spans="1:11" ht="39.75" hidden="1" customHeight="1">
      <c r="A181" s="400"/>
      <c r="B181" s="400" t="s">
        <v>4</v>
      </c>
      <c r="C181" s="500"/>
      <c r="D181" s="500"/>
      <c r="E181" s="500"/>
      <c r="F181" s="505"/>
      <c r="G181" s="505"/>
      <c r="H181" s="505"/>
      <c r="I181" s="505"/>
      <c r="J181" s="505"/>
      <c r="K181" s="505"/>
    </row>
    <row r="182" spans="1:11" ht="24.75" customHeight="1">
      <c r="A182" s="398"/>
      <c r="B182" s="398"/>
      <c r="C182" s="556"/>
      <c r="D182" s="556"/>
      <c r="E182" s="556"/>
      <c r="F182" s="558"/>
      <c r="G182" s="558"/>
      <c r="H182" s="529"/>
      <c r="I182" s="558"/>
      <c r="J182" s="558"/>
      <c r="K182" s="558"/>
    </row>
    <row r="183" spans="1:11" ht="49.5" hidden="1" customHeight="1">
      <c r="A183" s="325" t="s">
        <v>446</v>
      </c>
      <c r="B183" s="325" t="s">
        <v>1</v>
      </c>
      <c r="C183" s="417" t="s">
        <v>21</v>
      </c>
      <c r="D183" s="417" t="s">
        <v>22</v>
      </c>
      <c r="E183" s="417" t="s">
        <v>23</v>
      </c>
      <c r="F183" s="418" t="s">
        <v>24</v>
      </c>
      <c r="G183" s="419" t="s">
        <v>25</v>
      </c>
      <c r="H183" s="419" t="s">
        <v>26</v>
      </c>
      <c r="I183" s="419" t="s">
        <v>27</v>
      </c>
      <c r="J183" s="420" t="s">
        <v>57</v>
      </c>
      <c r="K183" s="419" t="s">
        <v>242</v>
      </c>
    </row>
    <row r="184" spans="1:11" ht="39.75" hidden="1" customHeight="1">
      <c r="A184" s="400"/>
      <c r="B184" s="400" t="s">
        <v>404</v>
      </c>
      <c r="C184" s="500"/>
      <c r="D184" s="500"/>
      <c r="E184" s="500"/>
      <c r="F184" s="560"/>
      <c r="G184" s="513"/>
      <c r="H184" s="529"/>
      <c r="I184" s="501"/>
      <c r="J184" s="501"/>
      <c r="K184" s="550"/>
    </row>
    <row r="185" spans="1:11" ht="39.75" hidden="1" customHeight="1">
      <c r="A185" s="400">
        <v>1</v>
      </c>
      <c r="B185" s="400"/>
      <c r="C185" s="500"/>
      <c r="D185" s="502"/>
      <c r="E185" s="502"/>
      <c r="F185" s="532"/>
      <c r="G185" s="513"/>
      <c r="H185" s="503"/>
      <c r="I185" s="501"/>
      <c r="J185" s="501"/>
      <c r="K185" s="519"/>
    </row>
    <row r="186" spans="1:11" ht="39.75" hidden="1" customHeight="1">
      <c r="A186" s="400"/>
      <c r="B186" s="400" t="s">
        <v>4</v>
      </c>
      <c r="C186" s="500"/>
      <c r="D186" s="500"/>
      <c r="E186" s="500"/>
      <c r="F186" s="505">
        <f>SUM(F185)</f>
        <v>0</v>
      </c>
      <c r="G186" s="505">
        <f t="shared" ref="G186:I186" si="61">SUM(G185)</f>
        <v>0</v>
      </c>
      <c r="H186" s="505">
        <f t="shared" si="61"/>
        <v>0</v>
      </c>
      <c r="I186" s="505">
        <f t="shared" si="61"/>
        <v>0</v>
      </c>
      <c r="J186" s="505">
        <f>SUM(H186:I186)</f>
        <v>0</v>
      </c>
      <c r="K186" s="505">
        <f t="shared" ref="K186" si="62">SUM(K185)</f>
        <v>0</v>
      </c>
    </row>
    <row r="187" spans="1:11" ht="0.75" customHeight="1" thickBot="1">
      <c r="A187" s="398"/>
      <c r="B187" s="398"/>
      <c r="C187" s="556"/>
      <c r="D187" s="556"/>
      <c r="E187" s="556"/>
      <c r="F187" s="558"/>
      <c r="G187" s="558"/>
      <c r="H187" s="529"/>
      <c r="I187" s="571"/>
      <c r="J187" s="571"/>
      <c r="K187" s="581"/>
    </row>
    <row r="188" spans="1:11" ht="39.950000000000003" customHeight="1" thickBot="1">
      <c r="A188" s="411"/>
      <c r="B188" s="412" t="s">
        <v>20</v>
      </c>
      <c r="C188" s="582"/>
      <c r="D188" s="582"/>
      <c r="E188" s="583"/>
      <c r="F188" s="604">
        <f t="shared" ref="F188:K188" si="63">SUM(F12+F22+F31+F38+F47+F62+F80+F96+F118+F123+F137+F147+F159+F164+F174+F181+F186)</f>
        <v>18359000</v>
      </c>
      <c r="G188" s="604">
        <f t="shared" si="63"/>
        <v>11705572</v>
      </c>
      <c r="H188" s="604">
        <f t="shared" si="63"/>
        <v>355780</v>
      </c>
      <c r="I188" s="604">
        <f t="shared" si="63"/>
        <v>130692</v>
      </c>
      <c r="J188" s="604">
        <f t="shared" si="63"/>
        <v>486472</v>
      </c>
      <c r="K188" s="605">
        <f t="shared" si="63"/>
        <v>11349792</v>
      </c>
    </row>
    <row r="189" spans="1:11" ht="39.950000000000003" customHeight="1">
      <c r="A189" s="529"/>
      <c r="B189" s="529"/>
      <c r="C189" s="529"/>
      <c r="D189" s="529"/>
      <c r="E189" s="529"/>
      <c r="F189" s="529"/>
      <c r="G189" s="529"/>
      <c r="H189" s="529" t="s">
        <v>528</v>
      </c>
      <c r="I189" s="529" t="s">
        <v>528</v>
      </c>
      <c r="J189" s="529" t="s">
        <v>529</v>
      </c>
      <c r="K189" s="529"/>
    </row>
  </sheetData>
  <mergeCells count="2">
    <mergeCell ref="A1:K1"/>
    <mergeCell ref="B2:J2"/>
  </mergeCells>
  <pageMargins left="0.51181102362204722" right="0.51181102362204722" top="0.70866141732283472" bottom="0.39370078740157483" header="0.31496062992125984" footer="0.31496062992125984"/>
  <pageSetup paperSize="9" scale="40" orientation="portrait" horizontalDpi="0" verticalDpi="0" r:id="rId1"/>
  <rowBreaks count="3" manualBreakCount="3">
    <brk id="38" max="16383" man="1"/>
    <brk id="81" max="16383" man="1"/>
    <brk id="13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>
  <dimension ref="A1:K202"/>
  <sheetViews>
    <sheetView view="pageBreakPreview" topLeftCell="A147" zoomScale="70" zoomScaleNormal="60" zoomScaleSheetLayoutView="70" workbookViewId="0">
      <selection sqref="A1:K186"/>
    </sheetView>
  </sheetViews>
  <sheetFormatPr defaultRowHeight="15"/>
  <cols>
    <col min="1" max="1" width="5.42578125" customWidth="1"/>
    <col min="2" max="2" width="35.5703125" customWidth="1"/>
    <col min="3" max="3" width="29.28515625" customWidth="1"/>
    <col min="4" max="4" width="14.140625" customWidth="1"/>
    <col min="5" max="5" width="14.42578125" customWidth="1"/>
    <col min="6" max="6" width="19.5703125" customWidth="1"/>
    <col min="7" max="7" width="17.140625" customWidth="1"/>
    <col min="8" max="9" width="13" customWidth="1"/>
    <col min="10" max="10" width="14.42578125" customWidth="1"/>
    <col min="11" max="11" width="17" customWidth="1"/>
  </cols>
  <sheetData>
    <row r="1" spans="1:11" ht="23.25">
      <c r="A1" s="907" t="s">
        <v>86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</row>
    <row r="2" spans="1:11" ht="23.25">
      <c r="A2" s="415"/>
      <c r="B2" s="908" t="s">
        <v>550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81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51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23.25">
      <c r="A5" s="668">
        <v>1</v>
      </c>
      <c r="B5" s="669" t="s">
        <v>88</v>
      </c>
      <c r="C5" s="670" t="s">
        <v>426</v>
      </c>
      <c r="D5" s="671">
        <v>154</v>
      </c>
      <c r="E5" s="671" t="s">
        <v>38</v>
      </c>
      <c r="F5" s="628">
        <v>100000</v>
      </c>
      <c r="G5" s="628">
        <v>48000</v>
      </c>
      <c r="H5" s="630">
        <v>2000</v>
      </c>
      <c r="I5" s="672">
        <f>ROUND(G5*13%*28/365,0)</f>
        <v>479</v>
      </c>
      <c r="J5" s="630">
        <f t="shared" ref="J5:J13" si="0">SUM(H5:I5)</f>
        <v>2479</v>
      </c>
      <c r="K5" s="631">
        <f t="shared" ref="K5:K12" si="1">G5-H5</f>
        <v>46000</v>
      </c>
    </row>
    <row r="6" spans="1:11" ht="35.25" hidden="1" customHeight="1">
      <c r="A6" s="668"/>
      <c r="B6" s="673"/>
      <c r="C6" s="625"/>
      <c r="D6" s="626"/>
      <c r="E6" s="674"/>
      <c r="F6" s="628"/>
      <c r="G6" s="629"/>
      <c r="H6" s="630"/>
      <c r="I6" s="672"/>
      <c r="J6" s="630"/>
      <c r="K6" s="631"/>
    </row>
    <row r="7" spans="1:11" ht="35.25" customHeight="1">
      <c r="A7" s="668">
        <v>2</v>
      </c>
      <c r="B7" s="332" t="s">
        <v>3</v>
      </c>
      <c r="C7" s="675" t="s">
        <v>143</v>
      </c>
      <c r="D7" s="676">
        <v>102</v>
      </c>
      <c r="E7" s="627" t="s">
        <v>38</v>
      </c>
      <c r="F7" s="628">
        <v>190000</v>
      </c>
      <c r="G7" s="629">
        <v>76000</v>
      </c>
      <c r="H7" s="630">
        <v>3800</v>
      </c>
      <c r="I7" s="672">
        <f>ROUND(G7*13%*28/365,0)</f>
        <v>758</v>
      </c>
      <c r="J7" s="630">
        <f t="shared" si="0"/>
        <v>4558</v>
      </c>
      <c r="K7" s="631">
        <f t="shared" si="1"/>
        <v>72200</v>
      </c>
    </row>
    <row r="8" spans="1:11" ht="23.25" hidden="1">
      <c r="A8" s="668"/>
      <c r="B8" s="332"/>
      <c r="C8" s="625"/>
      <c r="D8" s="626"/>
      <c r="E8" s="674"/>
      <c r="F8" s="628"/>
      <c r="G8" s="629"/>
      <c r="H8" s="630"/>
      <c r="I8" s="672">
        <f t="shared" ref="I8:I12" si="2">ROUND(G8*13%*28/365,0)</f>
        <v>0</v>
      </c>
      <c r="J8" s="630">
        <f t="shared" si="0"/>
        <v>0</v>
      </c>
      <c r="K8" s="631">
        <f t="shared" si="1"/>
        <v>0</v>
      </c>
    </row>
    <row r="9" spans="1:11" ht="23.25">
      <c r="A9" s="668">
        <v>3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396000</v>
      </c>
      <c r="H9" s="630">
        <v>4000</v>
      </c>
      <c r="I9" s="672">
        <f t="shared" si="2"/>
        <v>3949</v>
      </c>
      <c r="J9" s="630">
        <f t="shared" si="0"/>
        <v>7949</v>
      </c>
      <c r="K9" s="631">
        <f t="shared" si="1"/>
        <v>392000</v>
      </c>
    </row>
    <row r="10" spans="1:11" ht="39" customHeight="1">
      <c r="A10" s="668">
        <v>4</v>
      </c>
      <c r="B10" s="332" t="s">
        <v>527</v>
      </c>
      <c r="C10" s="625" t="s">
        <v>526</v>
      </c>
      <c r="D10" s="626"/>
      <c r="E10" s="674" t="s">
        <v>38</v>
      </c>
      <c r="F10" s="628">
        <v>290000</v>
      </c>
      <c r="G10" s="629">
        <v>261000</v>
      </c>
      <c r="H10" s="630">
        <v>5800</v>
      </c>
      <c r="I10" s="672">
        <f t="shared" si="2"/>
        <v>2603</v>
      </c>
      <c r="J10" s="630">
        <f t="shared" si="0"/>
        <v>8403</v>
      </c>
      <c r="K10" s="631">
        <f t="shared" si="1"/>
        <v>255200</v>
      </c>
    </row>
    <row r="11" spans="1:11" ht="39" customHeight="1">
      <c r="A11" s="668">
        <v>5</v>
      </c>
      <c r="B11" s="332" t="s">
        <v>353</v>
      </c>
      <c r="C11" s="677" t="s">
        <v>552</v>
      </c>
      <c r="D11" s="678">
        <v>98</v>
      </c>
      <c r="E11" s="679" t="s">
        <v>38</v>
      </c>
      <c r="F11" s="628">
        <v>40000</v>
      </c>
      <c r="G11" s="629">
        <v>40000</v>
      </c>
      <c r="H11" s="630">
        <v>471</v>
      </c>
      <c r="I11" s="672">
        <v>256</v>
      </c>
      <c r="J11" s="630">
        <f t="shared" ref="J11" si="3">SUM(H11:I11)</f>
        <v>727</v>
      </c>
      <c r="K11" s="631">
        <f t="shared" ref="K11" si="4">G11-H11</f>
        <v>39529</v>
      </c>
    </row>
    <row r="12" spans="1:11" ht="37.5" customHeight="1">
      <c r="A12" s="668">
        <v>6</v>
      </c>
      <c r="B12" s="332" t="s">
        <v>353</v>
      </c>
      <c r="C12" s="677" t="s">
        <v>490</v>
      </c>
      <c r="D12" s="678">
        <v>74</v>
      </c>
      <c r="E12" s="679" t="s">
        <v>38</v>
      </c>
      <c r="F12" s="628">
        <v>50000</v>
      </c>
      <c r="G12" s="629">
        <v>2774</v>
      </c>
      <c r="H12" s="630">
        <f t="shared" ref="H12" si="5">ROUND(F12/36,0)</f>
        <v>1389</v>
      </c>
      <c r="I12" s="672">
        <f t="shared" si="2"/>
        <v>28</v>
      </c>
      <c r="J12" s="630">
        <f t="shared" si="0"/>
        <v>1417</v>
      </c>
      <c r="K12" s="631">
        <f t="shared" si="1"/>
        <v>1385</v>
      </c>
    </row>
    <row r="13" spans="1:11" ht="24" thickBot="1">
      <c r="A13" s="632"/>
      <c r="B13" s="633" t="s">
        <v>4</v>
      </c>
      <c r="C13" s="632"/>
      <c r="D13" s="632"/>
      <c r="E13" s="632"/>
      <c r="F13" s="543">
        <f>SUM(F5:F12)</f>
        <v>1070000</v>
      </c>
      <c r="G13" s="543">
        <f>SUM(G5:G12)</f>
        <v>823774</v>
      </c>
      <c r="H13" s="543">
        <f>SUM(H5:H12)</f>
        <v>17460</v>
      </c>
      <c r="I13" s="543">
        <f>SUM(I5:I12)</f>
        <v>8073</v>
      </c>
      <c r="J13" s="543">
        <f t="shared" si="0"/>
        <v>25533</v>
      </c>
      <c r="K13" s="543">
        <f t="shared" ref="K13" si="6">SUM(K5:K12)</f>
        <v>806314</v>
      </c>
    </row>
    <row r="14" spans="1:11" ht="23.25">
      <c r="A14" s="634"/>
      <c r="B14" s="635"/>
      <c r="C14" s="634"/>
      <c r="D14" s="634"/>
      <c r="E14" s="634"/>
      <c r="F14" s="636"/>
      <c r="G14" s="636"/>
      <c r="H14" s="636"/>
      <c r="I14" s="636"/>
      <c r="J14" s="636"/>
      <c r="K14" s="636"/>
    </row>
    <row r="15" spans="1:11" ht="88.5" customHeight="1">
      <c r="A15" s="619" t="s">
        <v>446</v>
      </c>
      <c r="B15" s="619" t="s">
        <v>1</v>
      </c>
      <c r="C15" s="619" t="s">
        <v>21</v>
      </c>
      <c r="D15" s="619" t="s">
        <v>22</v>
      </c>
      <c r="E15" s="619" t="s">
        <v>23</v>
      </c>
      <c r="F15" s="620" t="s">
        <v>24</v>
      </c>
      <c r="G15" s="419" t="s">
        <v>25</v>
      </c>
      <c r="H15" s="419" t="s">
        <v>26</v>
      </c>
      <c r="I15" s="419" t="s">
        <v>27</v>
      </c>
      <c r="J15" s="419" t="s">
        <v>57</v>
      </c>
      <c r="K15" s="419" t="s">
        <v>242</v>
      </c>
    </row>
    <row r="16" spans="1:11" ht="23.25">
      <c r="A16" s="637"/>
      <c r="B16" s="549" t="s">
        <v>5</v>
      </c>
      <c r="C16" s="624"/>
      <c r="D16" s="624"/>
      <c r="E16" s="624"/>
      <c r="F16" s="547"/>
      <c r="G16" s="547"/>
      <c r="H16" s="548"/>
      <c r="I16" s="549"/>
      <c r="J16" s="549"/>
      <c r="K16" s="638"/>
    </row>
    <row r="17" spans="1:11" ht="23.25">
      <c r="A17" s="639">
        <v>1</v>
      </c>
      <c r="B17" s="332" t="s">
        <v>179</v>
      </c>
      <c r="C17" s="675" t="s">
        <v>416</v>
      </c>
      <c r="D17" s="676">
        <v>82</v>
      </c>
      <c r="E17" s="627" t="s">
        <v>38</v>
      </c>
      <c r="F17" s="628">
        <v>250000</v>
      </c>
      <c r="G17" s="629">
        <v>76080</v>
      </c>
      <c r="H17" s="630">
        <v>5435</v>
      </c>
      <c r="I17" s="680">
        <f>ROUND(G17*13%*28/365,0)</f>
        <v>759</v>
      </c>
      <c r="J17" s="630">
        <f t="shared" ref="J17:J23" si="7">SUM(H17:I17)</f>
        <v>6194</v>
      </c>
      <c r="K17" s="681">
        <f t="shared" ref="K17:K29" si="8">G17-H17</f>
        <v>70645</v>
      </c>
    </row>
    <row r="18" spans="1:11" ht="23.25">
      <c r="A18" s="639">
        <v>2</v>
      </c>
      <c r="B18" s="332" t="s">
        <v>179</v>
      </c>
      <c r="C18" s="675" t="s">
        <v>376</v>
      </c>
      <c r="D18" s="676">
        <v>84</v>
      </c>
      <c r="E18" s="627" t="s">
        <v>38</v>
      </c>
      <c r="F18" s="628">
        <v>250000</v>
      </c>
      <c r="G18" s="629">
        <v>90000</v>
      </c>
      <c r="H18" s="630">
        <v>5000</v>
      </c>
      <c r="I18" s="680">
        <f>ROUND(G18*13%*28/365,0)</f>
        <v>898</v>
      </c>
      <c r="J18" s="630">
        <f t="shared" si="7"/>
        <v>5898</v>
      </c>
      <c r="K18" s="681">
        <f t="shared" si="8"/>
        <v>85000</v>
      </c>
    </row>
    <row r="19" spans="1:11" ht="23.25">
      <c r="A19" s="639">
        <v>3</v>
      </c>
      <c r="B19" s="332" t="s">
        <v>5</v>
      </c>
      <c r="C19" s="675" t="s">
        <v>551</v>
      </c>
      <c r="D19" s="676">
        <v>96</v>
      </c>
      <c r="E19" s="627" t="s">
        <v>38</v>
      </c>
      <c r="F19" s="628">
        <v>200000</v>
      </c>
      <c r="G19" s="629">
        <v>200000</v>
      </c>
      <c r="H19" s="630">
        <v>2000</v>
      </c>
      <c r="I19" s="680">
        <v>2707</v>
      </c>
      <c r="J19" s="630">
        <f t="shared" si="7"/>
        <v>4707</v>
      </c>
      <c r="K19" s="681">
        <f t="shared" si="8"/>
        <v>198000</v>
      </c>
    </row>
    <row r="20" spans="1:11" ht="23.25">
      <c r="A20" s="639">
        <v>4</v>
      </c>
      <c r="B20" s="332" t="s">
        <v>386</v>
      </c>
      <c r="C20" s="675"/>
      <c r="D20" s="676"/>
      <c r="E20" s="627"/>
      <c r="F20" s="628"/>
      <c r="G20" s="629"/>
      <c r="H20" s="630"/>
      <c r="I20" s="680"/>
      <c r="J20" s="630"/>
      <c r="K20" s="681"/>
    </row>
    <row r="21" spans="1:11" ht="23.25">
      <c r="A21" s="639">
        <v>5</v>
      </c>
      <c r="B21" s="332" t="s">
        <v>386</v>
      </c>
      <c r="C21" s="675" t="s">
        <v>455</v>
      </c>
      <c r="D21" s="676">
        <v>184</v>
      </c>
      <c r="E21" s="627" t="s">
        <v>38</v>
      </c>
      <c r="F21" s="628">
        <v>100000</v>
      </c>
      <c r="G21" s="629">
        <v>56000</v>
      </c>
      <c r="H21" s="630">
        <v>2000</v>
      </c>
      <c r="I21" s="680">
        <f t="shared" ref="I21:I22" si="9">ROUND(G21*13%*28/365,0)</f>
        <v>558</v>
      </c>
      <c r="J21" s="630">
        <f t="shared" si="7"/>
        <v>2558</v>
      </c>
      <c r="K21" s="681">
        <f>G21-H21</f>
        <v>54000</v>
      </c>
    </row>
    <row r="22" spans="1:11" ht="23.25">
      <c r="A22" s="639">
        <v>6</v>
      </c>
      <c r="B22" s="332" t="s">
        <v>429</v>
      </c>
      <c r="C22" s="675" t="s">
        <v>488</v>
      </c>
      <c r="D22" s="676">
        <v>156</v>
      </c>
      <c r="E22" s="627" t="s">
        <v>38</v>
      </c>
      <c r="F22" s="628">
        <v>150000</v>
      </c>
      <c r="G22" s="629">
        <v>75000</v>
      </c>
      <c r="H22" s="630">
        <v>3000</v>
      </c>
      <c r="I22" s="680">
        <f t="shared" si="9"/>
        <v>748</v>
      </c>
      <c r="J22" s="630">
        <f t="shared" si="7"/>
        <v>3748</v>
      </c>
      <c r="K22" s="681">
        <f>G22-H22</f>
        <v>72000</v>
      </c>
    </row>
    <row r="23" spans="1:11" ht="24" thickBot="1">
      <c r="A23" s="641"/>
      <c r="B23" s="633" t="s">
        <v>4</v>
      </c>
      <c r="C23" s="642"/>
      <c r="D23" s="569"/>
      <c r="E23" s="642"/>
      <c r="F23" s="554">
        <f t="shared" ref="F23:K23" si="10">SUM(F17:F22)</f>
        <v>950000</v>
      </c>
      <c r="G23" s="554">
        <f t="shared" si="10"/>
        <v>497080</v>
      </c>
      <c r="H23" s="554">
        <f>SUM(H17:H22)</f>
        <v>17435</v>
      </c>
      <c r="I23" s="554">
        <f>SUM(I17:I22)</f>
        <v>5670</v>
      </c>
      <c r="J23" s="554">
        <f t="shared" si="7"/>
        <v>23105</v>
      </c>
      <c r="K23" s="554">
        <f t="shared" si="10"/>
        <v>479645</v>
      </c>
    </row>
    <row r="24" spans="1:11" ht="23.25">
      <c r="A24" s="643"/>
      <c r="B24" s="635"/>
      <c r="C24" s="644"/>
      <c r="D24" s="571"/>
      <c r="E24" s="644"/>
      <c r="F24" s="558"/>
      <c r="G24" s="558"/>
      <c r="H24" s="558"/>
      <c r="I24" s="558"/>
      <c r="J24" s="558"/>
      <c r="K24" s="558"/>
    </row>
    <row r="25" spans="1:11" ht="90" customHeight="1">
      <c r="A25" s="619" t="s">
        <v>446</v>
      </c>
      <c r="B25" s="619" t="s">
        <v>1</v>
      </c>
      <c r="C25" s="619" t="s">
        <v>21</v>
      </c>
      <c r="D25" s="619" t="s">
        <v>22</v>
      </c>
      <c r="E25" s="619" t="s">
        <v>23</v>
      </c>
      <c r="F25" s="620" t="s">
        <v>24</v>
      </c>
      <c r="G25" s="419" t="s">
        <v>25</v>
      </c>
      <c r="H25" s="419" t="s">
        <v>26</v>
      </c>
      <c r="I25" s="419" t="s">
        <v>27</v>
      </c>
      <c r="J25" s="419" t="s">
        <v>57</v>
      </c>
      <c r="K25" s="419" t="s">
        <v>242</v>
      </c>
    </row>
    <row r="26" spans="1:11" ht="34.5" customHeight="1">
      <c r="A26" s="639"/>
      <c r="B26" s="623" t="s">
        <v>363</v>
      </c>
      <c r="C26" s="624"/>
      <c r="D26" s="501"/>
      <c r="E26" s="624"/>
      <c r="F26" s="505"/>
      <c r="G26" s="513"/>
      <c r="H26" s="503"/>
      <c r="I26" s="501"/>
      <c r="J26" s="503"/>
      <c r="K26" s="640"/>
    </row>
    <row r="27" spans="1:11" ht="23.25">
      <c r="A27" s="702">
        <v>1</v>
      </c>
      <c r="B27" s="332" t="s">
        <v>357</v>
      </c>
      <c r="C27" s="627" t="s">
        <v>371</v>
      </c>
      <c r="D27" s="676">
        <v>87</v>
      </c>
      <c r="E27" s="627" t="s">
        <v>38</v>
      </c>
      <c r="F27" s="628">
        <v>275000</v>
      </c>
      <c r="G27" s="629">
        <v>104500</v>
      </c>
      <c r="H27" s="630">
        <v>5500</v>
      </c>
      <c r="I27" s="680">
        <f>ROUND(G27*13%*28/365,0)</f>
        <v>1042</v>
      </c>
      <c r="J27" s="630">
        <f>SUM(H27:I27)</f>
        <v>6542</v>
      </c>
      <c r="K27" s="681">
        <f t="shared" si="8"/>
        <v>99000</v>
      </c>
    </row>
    <row r="28" spans="1:11" ht="10.5" customHeight="1">
      <c r="A28" s="702"/>
      <c r="B28" s="332"/>
      <c r="C28" s="627"/>
      <c r="D28" s="676"/>
      <c r="E28" s="627"/>
      <c r="F28" s="628"/>
      <c r="G28" s="629"/>
      <c r="H28" s="630"/>
      <c r="I28" s="680"/>
      <c r="J28" s="630"/>
      <c r="K28" s="681"/>
    </row>
    <row r="29" spans="1:11" ht="23.25">
      <c r="A29" s="702">
        <v>2</v>
      </c>
      <c r="B29" s="332" t="s">
        <v>368</v>
      </c>
      <c r="C29" s="627" t="s">
        <v>372</v>
      </c>
      <c r="D29" s="676">
        <v>90</v>
      </c>
      <c r="E29" s="627" t="s">
        <v>38</v>
      </c>
      <c r="F29" s="628">
        <v>340000</v>
      </c>
      <c r="G29" s="629">
        <v>129200</v>
      </c>
      <c r="H29" s="630">
        <v>6800</v>
      </c>
      <c r="I29" s="680">
        <f t="shared" ref="I29:I31" si="11">ROUND(G29*13%*28/365,0)</f>
        <v>1288</v>
      </c>
      <c r="J29" s="630">
        <f>SUM(H29:I29)</f>
        <v>8088</v>
      </c>
      <c r="K29" s="681">
        <f t="shared" si="8"/>
        <v>122400</v>
      </c>
    </row>
    <row r="30" spans="1:11" ht="10.5" customHeight="1">
      <c r="A30" s="702"/>
      <c r="B30" s="332"/>
      <c r="C30" s="627"/>
      <c r="D30" s="676"/>
      <c r="E30" s="627"/>
      <c r="F30" s="628"/>
      <c r="G30" s="629"/>
      <c r="H30" s="630"/>
      <c r="I30" s="680"/>
      <c r="J30" s="630"/>
      <c r="K30" s="681"/>
    </row>
    <row r="31" spans="1:11" ht="23.25">
      <c r="A31" s="702">
        <v>3</v>
      </c>
      <c r="B31" s="332" t="s">
        <v>534</v>
      </c>
      <c r="C31" s="627" t="s">
        <v>535</v>
      </c>
      <c r="D31" s="676">
        <v>72</v>
      </c>
      <c r="E31" s="627" t="s">
        <v>38</v>
      </c>
      <c r="F31" s="628">
        <v>290000</v>
      </c>
      <c r="G31" s="629">
        <v>272600</v>
      </c>
      <c r="H31" s="630">
        <v>5800</v>
      </c>
      <c r="I31" s="680">
        <f t="shared" si="11"/>
        <v>2719</v>
      </c>
      <c r="J31" s="630">
        <f>SUM(H31:I31)</f>
        <v>8519</v>
      </c>
      <c r="K31" s="681">
        <f t="shared" ref="K31" si="12">G31-H31</f>
        <v>266800</v>
      </c>
    </row>
    <row r="32" spans="1:11" ht="23.25">
      <c r="A32" s="645"/>
      <c r="B32" s="623" t="s">
        <v>4</v>
      </c>
      <c r="C32" s="638"/>
      <c r="D32" s="638"/>
      <c r="E32" s="638"/>
      <c r="F32" s="505">
        <f>SUM(F27:F31)</f>
        <v>905000</v>
      </c>
      <c r="G32" s="505">
        <f t="shared" ref="G32:K32" si="13">SUM(G27:G31)</f>
        <v>506300</v>
      </c>
      <c r="H32" s="505">
        <f t="shared" si="13"/>
        <v>18100</v>
      </c>
      <c r="I32" s="505">
        <f t="shared" si="13"/>
        <v>5049</v>
      </c>
      <c r="J32" s="505">
        <f>SUM(J27:J31)</f>
        <v>23149</v>
      </c>
      <c r="K32" s="505">
        <f t="shared" si="13"/>
        <v>488200</v>
      </c>
    </row>
    <row r="33" spans="1:11" ht="23.25">
      <c r="A33" s="646"/>
      <c r="B33" s="647"/>
      <c r="C33" s="648"/>
      <c r="D33" s="648"/>
      <c r="E33" s="648"/>
      <c r="F33" s="558"/>
      <c r="G33" s="558"/>
      <c r="H33" s="558"/>
      <c r="I33" s="558"/>
      <c r="J33" s="558"/>
      <c r="K33" s="558"/>
    </row>
    <row r="34" spans="1:11" ht="65.25" customHeight="1">
      <c r="A34" s="621" t="s">
        <v>446</v>
      </c>
      <c r="B34" s="621" t="s">
        <v>1</v>
      </c>
      <c r="C34" s="619" t="s">
        <v>21</v>
      </c>
      <c r="D34" s="619" t="s">
        <v>22</v>
      </c>
      <c r="E34" s="619" t="s">
        <v>23</v>
      </c>
      <c r="F34" s="620" t="s">
        <v>24</v>
      </c>
      <c r="G34" s="419" t="s">
        <v>25</v>
      </c>
      <c r="H34" s="419" t="s">
        <v>26</v>
      </c>
      <c r="I34" s="419" t="s">
        <v>27</v>
      </c>
      <c r="J34" s="419" t="s">
        <v>57</v>
      </c>
      <c r="K34" s="419" t="s">
        <v>242</v>
      </c>
    </row>
    <row r="35" spans="1:11" ht="23.25">
      <c r="A35" s="639"/>
      <c r="B35" s="623" t="s">
        <v>10</v>
      </c>
      <c r="C35" s="624"/>
      <c r="D35" s="624"/>
      <c r="E35" s="624"/>
      <c r="F35" s="560"/>
      <c r="G35" s="513"/>
      <c r="H35" s="549"/>
      <c r="I35" s="501"/>
      <c r="J35" s="549"/>
      <c r="K35" s="638"/>
    </row>
    <row r="36" spans="1:11" ht="23.25">
      <c r="A36" s="702">
        <v>1</v>
      </c>
      <c r="B36" s="332" t="s">
        <v>10</v>
      </c>
      <c r="C36" s="627" t="s">
        <v>390</v>
      </c>
      <c r="D36" s="676">
        <v>124</v>
      </c>
      <c r="E36" s="627" t="s">
        <v>38</v>
      </c>
      <c r="F36" s="628">
        <v>200000</v>
      </c>
      <c r="G36" s="629">
        <v>84000</v>
      </c>
      <c r="H36" s="630">
        <v>4000</v>
      </c>
      <c r="I36" s="680">
        <f>ROUND(G36*13%*28/365,0)</f>
        <v>838</v>
      </c>
      <c r="J36" s="676">
        <f>SUM(H36:I36)</f>
        <v>4838</v>
      </c>
      <c r="K36" s="681">
        <f>G36-H36</f>
        <v>80000</v>
      </c>
    </row>
    <row r="37" spans="1:11" ht="23.25">
      <c r="A37" s="702">
        <v>2</v>
      </c>
      <c r="B37" s="682" t="s">
        <v>91</v>
      </c>
      <c r="C37" s="627" t="s">
        <v>432</v>
      </c>
      <c r="D37" s="683" t="s">
        <v>433</v>
      </c>
      <c r="E37" s="627" t="s">
        <v>38</v>
      </c>
      <c r="F37" s="628">
        <v>150000</v>
      </c>
      <c r="G37" s="629">
        <v>75000</v>
      </c>
      <c r="H37" s="630">
        <v>3000</v>
      </c>
      <c r="I37" s="680">
        <f>ROUND(G37*13%*28/365,0)</f>
        <v>748</v>
      </c>
      <c r="J37" s="676">
        <f>SUM(H37:I37)</f>
        <v>3748</v>
      </c>
      <c r="K37" s="681">
        <f t="shared" ref="K37:K39" si="14">G37-H37</f>
        <v>72000</v>
      </c>
    </row>
    <row r="38" spans="1:11" ht="0.75" customHeight="1">
      <c r="A38" s="649">
        <v>3</v>
      </c>
      <c r="B38" s="650"/>
      <c r="C38" s="651"/>
      <c r="D38" s="652"/>
      <c r="E38" s="651"/>
      <c r="F38" s="564"/>
      <c r="G38" s="565"/>
      <c r="H38" s="566"/>
      <c r="I38" s="567"/>
      <c r="J38" s="567"/>
      <c r="K38" s="653"/>
    </row>
    <row r="39" spans="1:11" ht="24" thickBot="1">
      <c r="A39" s="654"/>
      <c r="B39" s="655" t="s">
        <v>4</v>
      </c>
      <c r="C39" s="642"/>
      <c r="D39" s="642"/>
      <c r="E39" s="642"/>
      <c r="F39" s="569">
        <f>SUM(F36:F37)</f>
        <v>350000</v>
      </c>
      <c r="G39" s="569">
        <f>SUM(G36:G37)</f>
        <v>159000</v>
      </c>
      <c r="H39" s="569">
        <f>SUM(H36:H37)</f>
        <v>7000</v>
      </c>
      <c r="I39" s="569">
        <f>SUM(I36:I37)</f>
        <v>1586</v>
      </c>
      <c r="J39" s="569">
        <f>SUM(H39:I39)</f>
        <v>8586</v>
      </c>
      <c r="K39" s="656">
        <f t="shared" si="14"/>
        <v>152000</v>
      </c>
    </row>
    <row r="40" spans="1:11" ht="23.25">
      <c r="A40" s="657"/>
      <c r="B40" s="647"/>
      <c r="C40" s="644"/>
      <c r="D40" s="644"/>
      <c r="E40" s="644"/>
      <c r="F40" s="571"/>
      <c r="G40" s="571"/>
      <c r="H40" s="571"/>
      <c r="I40" s="571"/>
      <c r="J40" s="571"/>
      <c r="K40" s="571"/>
    </row>
    <row r="41" spans="1:11" ht="60" customHeight="1">
      <c r="A41" s="621" t="s">
        <v>446</v>
      </c>
      <c r="B41" s="621" t="s">
        <v>1</v>
      </c>
      <c r="C41" s="619" t="s">
        <v>21</v>
      </c>
      <c r="D41" s="619" t="s">
        <v>22</v>
      </c>
      <c r="E41" s="619" t="s">
        <v>23</v>
      </c>
      <c r="F41" s="620" t="s">
        <v>24</v>
      </c>
      <c r="G41" s="419" t="s">
        <v>25</v>
      </c>
      <c r="H41" s="419" t="s">
        <v>26</v>
      </c>
      <c r="I41" s="419" t="s">
        <v>27</v>
      </c>
      <c r="J41" s="419" t="s">
        <v>57</v>
      </c>
      <c r="K41" s="419" t="s">
        <v>242</v>
      </c>
    </row>
    <row r="42" spans="1:11" ht="23.25">
      <c r="A42" s="639"/>
      <c r="B42" s="623" t="s">
        <v>11</v>
      </c>
      <c r="C42" s="624"/>
      <c r="D42" s="624"/>
      <c r="E42" s="624"/>
      <c r="F42" s="560"/>
      <c r="G42" s="513"/>
      <c r="H42" s="549"/>
      <c r="I42" s="501"/>
      <c r="J42" s="549"/>
      <c r="K42" s="638"/>
    </row>
    <row r="43" spans="1:11" ht="23.25">
      <c r="A43" s="702">
        <v>1</v>
      </c>
      <c r="B43" s="332" t="s">
        <v>11</v>
      </c>
      <c r="C43" s="627" t="s">
        <v>412</v>
      </c>
      <c r="D43" s="630">
        <v>81</v>
      </c>
      <c r="E43" s="627" t="s">
        <v>38</v>
      </c>
      <c r="F43" s="628"/>
      <c r="G43" s="629"/>
      <c r="H43" s="630"/>
      <c r="I43" s="680"/>
      <c r="J43" s="676"/>
      <c r="K43" s="681">
        <f t="shared" ref="K43:K48" si="15">G43-H43</f>
        <v>0</v>
      </c>
    </row>
    <row r="44" spans="1:11" ht="23.25">
      <c r="A44" s="702">
        <v>2</v>
      </c>
      <c r="B44" s="332" t="s">
        <v>11</v>
      </c>
      <c r="C44" s="627" t="s">
        <v>487</v>
      </c>
      <c r="D44" s="630">
        <v>164</v>
      </c>
      <c r="E44" s="627" t="s">
        <v>38</v>
      </c>
      <c r="F44" s="628">
        <v>270000</v>
      </c>
      <c r="G44" s="629">
        <v>140400</v>
      </c>
      <c r="H44" s="630">
        <v>5400</v>
      </c>
      <c r="I44" s="680">
        <f>ROUND(G44*13%*28/365,0)</f>
        <v>1400</v>
      </c>
      <c r="J44" s="676">
        <f>SUM(H44:I44)</f>
        <v>6800</v>
      </c>
      <c r="K44" s="681">
        <f t="shared" si="15"/>
        <v>135000</v>
      </c>
    </row>
    <row r="45" spans="1:11" ht="23.25">
      <c r="A45" s="702">
        <v>3</v>
      </c>
      <c r="B45" s="332" t="s">
        <v>236</v>
      </c>
      <c r="C45" s="627" t="s">
        <v>518</v>
      </c>
      <c r="D45" s="630">
        <v>58</v>
      </c>
      <c r="E45" s="627" t="s">
        <v>38</v>
      </c>
      <c r="F45" s="628">
        <v>200000</v>
      </c>
      <c r="G45" s="629">
        <v>164000</v>
      </c>
      <c r="H45" s="630">
        <v>4000</v>
      </c>
      <c r="I45" s="680">
        <f>ROUND(G45*13%*28/365,0)</f>
        <v>1636</v>
      </c>
      <c r="J45" s="676">
        <f t="shared" ref="J45:J48" si="16">SUM(H45:I45)</f>
        <v>5636</v>
      </c>
      <c r="K45" s="681">
        <f t="shared" si="15"/>
        <v>160000</v>
      </c>
    </row>
    <row r="46" spans="1:11" ht="23.25">
      <c r="A46" s="702">
        <v>4</v>
      </c>
      <c r="B46" s="332" t="s">
        <v>236</v>
      </c>
      <c r="C46" s="627" t="s">
        <v>519</v>
      </c>
      <c r="D46" s="630">
        <v>60</v>
      </c>
      <c r="E46" s="627" t="s">
        <v>38</v>
      </c>
      <c r="F46" s="628">
        <v>250000</v>
      </c>
      <c r="G46" s="629">
        <v>205000</v>
      </c>
      <c r="H46" s="630">
        <v>5000</v>
      </c>
      <c r="I46" s="680">
        <f>ROUND(G46*13%*28/365,0)</f>
        <v>2044</v>
      </c>
      <c r="J46" s="676">
        <f t="shared" si="16"/>
        <v>7044</v>
      </c>
      <c r="K46" s="681">
        <f t="shared" si="15"/>
        <v>200000</v>
      </c>
    </row>
    <row r="47" spans="1:11" ht="23.25">
      <c r="A47" s="702">
        <v>5</v>
      </c>
      <c r="B47" s="684" t="s">
        <v>541</v>
      </c>
      <c r="C47" s="627" t="s">
        <v>542</v>
      </c>
      <c r="D47" s="630">
        <v>39</v>
      </c>
      <c r="E47" s="627" t="s">
        <v>38</v>
      </c>
      <c r="F47" s="628">
        <v>200000</v>
      </c>
      <c r="G47" s="629">
        <v>195454</v>
      </c>
      <c r="H47" s="630">
        <v>2273</v>
      </c>
      <c r="I47" s="680">
        <v>1354</v>
      </c>
      <c r="J47" s="676">
        <f>SUM(H47:I47)</f>
        <v>3627</v>
      </c>
      <c r="K47" s="681">
        <f>G47-H47</f>
        <v>193181</v>
      </c>
    </row>
    <row r="48" spans="1:11" ht="23.25">
      <c r="A48" s="639"/>
      <c r="B48" s="623" t="s">
        <v>4</v>
      </c>
      <c r="C48" s="624"/>
      <c r="D48" s="624"/>
      <c r="E48" s="624"/>
      <c r="F48" s="501">
        <f>SUM(F43:F47)</f>
        <v>920000</v>
      </c>
      <c r="G48" s="501">
        <f>SUM(G43:G47)</f>
        <v>704854</v>
      </c>
      <c r="H48" s="501">
        <f>SUM(H43:H47)</f>
        <v>16673</v>
      </c>
      <c r="I48" s="501">
        <f>SUM(I43:I47)</f>
        <v>6434</v>
      </c>
      <c r="J48" s="501">
        <f t="shared" si="16"/>
        <v>23107</v>
      </c>
      <c r="K48" s="640">
        <f t="shared" si="15"/>
        <v>688181</v>
      </c>
    </row>
    <row r="49" spans="1:11" ht="23.25">
      <c r="A49" s="657"/>
      <c r="B49" s="647"/>
      <c r="C49" s="644"/>
      <c r="D49" s="644"/>
      <c r="E49" s="644"/>
      <c r="F49" s="571"/>
      <c r="G49" s="571"/>
      <c r="H49" s="571"/>
      <c r="I49" s="571"/>
      <c r="J49" s="571"/>
      <c r="K49" s="571"/>
    </row>
    <row r="50" spans="1:11" ht="63" customHeight="1">
      <c r="A50" s="621" t="s">
        <v>446</v>
      </c>
      <c r="B50" s="621" t="s">
        <v>1</v>
      </c>
      <c r="C50" s="619" t="s">
        <v>21</v>
      </c>
      <c r="D50" s="619" t="s">
        <v>22</v>
      </c>
      <c r="E50" s="619" t="s">
        <v>23</v>
      </c>
      <c r="F50" s="620" t="s">
        <v>24</v>
      </c>
      <c r="G50" s="419" t="s">
        <v>25</v>
      </c>
      <c r="H50" s="419" t="s">
        <v>26</v>
      </c>
      <c r="I50" s="419" t="s">
        <v>27</v>
      </c>
      <c r="J50" s="419" t="s">
        <v>57</v>
      </c>
      <c r="K50" s="419" t="s">
        <v>242</v>
      </c>
    </row>
    <row r="51" spans="1:11" ht="23.25">
      <c r="A51" s="639"/>
      <c r="B51" s="623" t="s">
        <v>14</v>
      </c>
      <c r="C51" s="624"/>
      <c r="D51" s="624"/>
      <c r="E51" s="624"/>
      <c r="F51" s="560"/>
      <c r="G51" s="513"/>
      <c r="H51" s="549"/>
      <c r="I51" s="501"/>
      <c r="J51" s="549"/>
      <c r="K51" s="638"/>
    </row>
    <row r="52" spans="1:11" ht="12" customHeight="1">
      <c r="A52" s="639"/>
      <c r="B52" s="623"/>
      <c r="C52" s="624"/>
      <c r="D52" s="501"/>
      <c r="E52" s="624"/>
      <c r="F52" s="505"/>
      <c r="G52" s="513"/>
      <c r="H52" s="503"/>
      <c r="I52" s="501"/>
      <c r="J52" s="501"/>
      <c r="K52" s="640"/>
    </row>
    <row r="53" spans="1:11" ht="23.25">
      <c r="A53" s="702">
        <v>1</v>
      </c>
      <c r="B53" s="332" t="s">
        <v>327</v>
      </c>
      <c r="C53" s="627" t="s">
        <v>520</v>
      </c>
      <c r="D53" s="676">
        <v>62</v>
      </c>
      <c r="E53" s="627" t="s">
        <v>38</v>
      </c>
      <c r="F53" s="628">
        <v>250000</v>
      </c>
      <c r="G53" s="628">
        <v>205000</v>
      </c>
      <c r="H53" s="630">
        <v>5000</v>
      </c>
      <c r="I53" s="680">
        <f>ROUND(G53*13%*28/365,0)</f>
        <v>2044</v>
      </c>
      <c r="J53" s="676">
        <f t="shared" ref="J53:J63" si="17">SUM(H53:I53)</f>
        <v>7044</v>
      </c>
      <c r="K53" s="681">
        <f t="shared" ref="K53:K62" si="18">G53-H53</f>
        <v>200000</v>
      </c>
    </row>
    <row r="54" spans="1:11" ht="23.25">
      <c r="A54" s="702">
        <v>2</v>
      </c>
      <c r="B54" s="332" t="s">
        <v>97</v>
      </c>
      <c r="C54" s="627" t="s">
        <v>484</v>
      </c>
      <c r="D54" s="676">
        <v>170</v>
      </c>
      <c r="E54" s="627" t="s">
        <v>38</v>
      </c>
      <c r="F54" s="628">
        <v>220000</v>
      </c>
      <c r="G54" s="629">
        <v>123200</v>
      </c>
      <c r="H54" s="630">
        <v>4400</v>
      </c>
      <c r="I54" s="680">
        <f>ROUND(G54*13%*28/365,0)</f>
        <v>1229</v>
      </c>
      <c r="J54" s="676">
        <f t="shared" si="17"/>
        <v>5629</v>
      </c>
      <c r="K54" s="681">
        <f t="shared" si="18"/>
        <v>118800</v>
      </c>
    </row>
    <row r="55" spans="1:11" ht="23.25">
      <c r="A55" s="702">
        <v>3</v>
      </c>
      <c r="B55" s="332" t="s">
        <v>14</v>
      </c>
      <c r="C55" s="627" t="s">
        <v>59</v>
      </c>
      <c r="D55" s="676">
        <v>176</v>
      </c>
      <c r="E55" s="627" t="s">
        <v>38</v>
      </c>
      <c r="F55" s="628">
        <v>100000</v>
      </c>
      <c r="G55" s="629">
        <v>56000</v>
      </c>
      <c r="H55" s="630">
        <v>2000</v>
      </c>
      <c r="I55" s="680">
        <f>ROUND(G55*13%*28/365,0)</f>
        <v>558</v>
      </c>
      <c r="J55" s="676">
        <f t="shared" si="17"/>
        <v>2558</v>
      </c>
      <c r="K55" s="681">
        <f t="shared" si="18"/>
        <v>54000</v>
      </c>
    </row>
    <row r="56" spans="1:11" ht="23.25">
      <c r="A56" s="702">
        <v>4</v>
      </c>
      <c r="B56" s="332" t="s">
        <v>15</v>
      </c>
      <c r="C56" s="627" t="s">
        <v>485</v>
      </c>
      <c r="D56" s="676">
        <v>112</v>
      </c>
      <c r="E56" s="627" t="s">
        <v>38</v>
      </c>
      <c r="F56" s="628">
        <v>200000</v>
      </c>
      <c r="G56" s="629">
        <v>33320</v>
      </c>
      <c r="H56" s="630">
        <f t="shared" ref="H56" si="19">ROUND(F56/36,0)</f>
        <v>5556</v>
      </c>
      <c r="I56" s="680">
        <f>ROUND(G56*13%*28/365,0)</f>
        <v>332</v>
      </c>
      <c r="J56" s="676">
        <f t="shared" si="17"/>
        <v>5888</v>
      </c>
      <c r="K56" s="681">
        <f t="shared" si="18"/>
        <v>27764</v>
      </c>
    </row>
    <row r="57" spans="1:11" ht="22.5" customHeight="1">
      <c r="A57" s="702">
        <v>5</v>
      </c>
      <c r="B57" s="332" t="s">
        <v>15</v>
      </c>
      <c r="C57" s="627" t="s">
        <v>385</v>
      </c>
      <c r="D57" s="676">
        <v>114</v>
      </c>
      <c r="E57" s="627" t="s">
        <v>38</v>
      </c>
      <c r="F57" s="628">
        <v>210000</v>
      </c>
      <c r="G57" s="629">
        <v>84000</v>
      </c>
      <c r="H57" s="630">
        <v>4200</v>
      </c>
      <c r="I57" s="680">
        <f>ROUND(G57*13%*28/365,0)</f>
        <v>838</v>
      </c>
      <c r="J57" s="676">
        <f t="shared" si="17"/>
        <v>5038</v>
      </c>
      <c r="K57" s="681">
        <f t="shared" si="18"/>
        <v>79800</v>
      </c>
    </row>
    <row r="58" spans="1:11" ht="23.25" hidden="1">
      <c r="A58" s="702"/>
      <c r="B58" s="685"/>
      <c r="C58" s="686"/>
      <c r="D58" s="686"/>
      <c r="E58" s="686"/>
      <c r="F58" s="686"/>
      <c r="G58" s="686"/>
      <c r="H58" s="630"/>
      <c r="I58" s="680"/>
      <c r="J58" s="686"/>
      <c r="K58" s="686"/>
    </row>
    <row r="59" spans="1:11" ht="23.25" hidden="1">
      <c r="A59" s="702"/>
      <c r="B59" s="685"/>
      <c r="C59" s="686"/>
      <c r="D59" s="686"/>
      <c r="E59" s="686"/>
      <c r="F59" s="686"/>
      <c r="G59" s="686"/>
      <c r="H59" s="630"/>
      <c r="I59" s="680"/>
      <c r="J59" s="686"/>
      <c r="K59" s="686"/>
    </row>
    <row r="60" spans="1:11" ht="23.25">
      <c r="A60" s="702">
        <v>6</v>
      </c>
      <c r="B60" s="332" t="s">
        <v>15</v>
      </c>
      <c r="C60" s="686" t="s">
        <v>533</v>
      </c>
      <c r="D60" s="686">
        <v>70</v>
      </c>
      <c r="E60" s="627" t="s">
        <v>38</v>
      </c>
      <c r="F60" s="686">
        <v>300000</v>
      </c>
      <c r="G60" s="686">
        <v>277500</v>
      </c>
      <c r="H60" s="630">
        <v>7500</v>
      </c>
      <c r="I60" s="680">
        <f>ROUND(G60*13%*28/365,0)</f>
        <v>2767</v>
      </c>
      <c r="J60" s="676">
        <f t="shared" ref="J60" si="20">SUM(H60:I60)</f>
        <v>10267</v>
      </c>
      <c r="K60" s="681">
        <f t="shared" ref="K60" si="21">G60-H60</f>
        <v>270000</v>
      </c>
    </row>
    <row r="61" spans="1:11" ht="23.25">
      <c r="A61" s="702">
        <v>7</v>
      </c>
      <c r="B61" s="332" t="s">
        <v>464</v>
      </c>
      <c r="C61" s="627" t="s">
        <v>131</v>
      </c>
      <c r="D61" s="687">
        <v>9.1999999999999993</v>
      </c>
      <c r="E61" s="627" t="s">
        <v>38</v>
      </c>
      <c r="F61" s="628">
        <v>200000</v>
      </c>
      <c r="G61" s="629">
        <v>144000</v>
      </c>
      <c r="H61" s="630">
        <v>4000</v>
      </c>
      <c r="I61" s="680">
        <f>ROUND(G61*13%*28/365,0)</f>
        <v>1436</v>
      </c>
      <c r="J61" s="676">
        <f t="shared" si="17"/>
        <v>5436</v>
      </c>
      <c r="K61" s="681">
        <f t="shared" si="18"/>
        <v>140000</v>
      </c>
    </row>
    <row r="62" spans="1:11" ht="23.25">
      <c r="A62" s="702">
        <v>8</v>
      </c>
      <c r="B62" s="332" t="s">
        <v>317</v>
      </c>
      <c r="C62" s="627" t="s">
        <v>318</v>
      </c>
      <c r="D62" s="687">
        <v>25.1</v>
      </c>
      <c r="E62" s="627" t="s">
        <v>38</v>
      </c>
      <c r="F62" s="628">
        <v>225000</v>
      </c>
      <c r="G62" s="629">
        <v>166500</v>
      </c>
      <c r="H62" s="630">
        <v>4500</v>
      </c>
      <c r="I62" s="680">
        <f>ROUND(G62*13%*28/365,0)</f>
        <v>1660</v>
      </c>
      <c r="J62" s="676">
        <f t="shared" si="17"/>
        <v>6160</v>
      </c>
      <c r="K62" s="681">
        <f t="shared" si="18"/>
        <v>162000</v>
      </c>
    </row>
    <row r="63" spans="1:11" ht="23.25">
      <c r="A63" s="623"/>
      <c r="B63" s="623" t="s">
        <v>4</v>
      </c>
      <c r="C63" s="624"/>
      <c r="D63" s="624"/>
      <c r="E63" s="624"/>
      <c r="F63" s="501">
        <f t="shared" ref="F63:K63" si="22">SUM(F52:F62)</f>
        <v>1705000</v>
      </c>
      <c r="G63" s="501">
        <f t="shared" si="22"/>
        <v>1089520</v>
      </c>
      <c r="H63" s="501">
        <f>SUM(H52:H62)</f>
        <v>37156</v>
      </c>
      <c r="I63" s="501">
        <f>SUM(I52:I62)</f>
        <v>10864</v>
      </c>
      <c r="J63" s="501">
        <f t="shared" si="17"/>
        <v>48020</v>
      </c>
      <c r="K63" s="501">
        <f t="shared" si="22"/>
        <v>1052364</v>
      </c>
    </row>
    <row r="64" spans="1:11" ht="23.25">
      <c r="A64" s="647"/>
      <c r="B64" s="647"/>
      <c r="C64" s="644"/>
      <c r="D64" s="644"/>
      <c r="E64" s="644"/>
      <c r="F64" s="571"/>
      <c r="G64" s="571"/>
      <c r="H64" s="571"/>
      <c r="I64" s="571"/>
      <c r="J64" s="571"/>
      <c r="K64" s="571"/>
    </row>
    <row r="65" spans="1:11" ht="9.75" customHeight="1">
      <c r="A65" s="647"/>
      <c r="B65" s="647"/>
      <c r="C65" s="644"/>
      <c r="D65" s="644"/>
      <c r="E65" s="644"/>
      <c r="F65" s="571"/>
      <c r="G65" s="571"/>
      <c r="H65" s="571"/>
      <c r="I65" s="571"/>
      <c r="J65" s="571"/>
      <c r="K65" s="571"/>
    </row>
    <row r="66" spans="1:11" ht="46.5">
      <c r="A66" s="621" t="s">
        <v>446</v>
      </c>
      <c r="B66" s="621" t="s">
        <v>1</v>
      </c>
      <c r="C66" s="619" t="s">
        <v>21</v>
      </c>
      <c r="D66" s="619" t="s">
        <v>22</v>
      </c>
      <c r="E66" s="619" t="s">
        <v>23</v>
      </c>
      <c r="F66" s="620" t="s">
        <v>24</v>
      </c>
      <c r="G66" s="419" t="s">
        <v>25</v>
      </c>
      <c r="H66" s="419" t="s">
        <v>26</v>
      </c>
      <c r="I66" s="419" t="s">
        <v>27</v>
      </c>
      <c r="J66" s="419" t="s">
        <v>57</v>
      </c>
      <c r="K66" s="419" t="s">
        <v>242</v>
      </c>
    </row>
    <row r="67" spans="1:11" ht="23.25">
      <c r="A67" s="623"/>
      <c r="B67" s="623" t="s">
        <v>16</v>
      </c>
      <c r="C67" s="624"/>
      <c r="D67" s="624"/>
      <c r="E67" s="624"/>
      <c r="F67" s="560"/>
      <c r="G67" s="513"/>
      <c r="H67" s="501"/>
      <c r="I67" s="501"/>
      <c r="J67" s="501"/>
      <c r="K67" s="638"/>
    </row>
    <row r="68" spans="1:11" ht="23.25">
      <c r="A68" s="332">
        <v>1</v>
      </c>
      <c r="B68" s="332" t="s">
        <v>17</v>
      </c>
      <c r="C68" s="627" t="s">
        <v>69</v>
      </c>
      <c r="D68" s="676">
        <v>1.1000000000000001</v>
      </c>
      <c r="E68" s="627" t="s">
        <v>78</v>
      </c>
      <c r="F68" s="628">
        <v>240000</v>
      </c>
      <c r="G68" s="629">
        <v>148800</v>
      </c>
      <c r="H68" s="630">
        <v>4800</v>
      </c>
      <c r="I68" s="680">
        <f>ROUND(G68*13%*28/365,0)</f>
        <v>1484</v>
      </c>
      <c r="J68" s="676">
        <f t="shared" ref="J68:J81" si="23">SUM(H68:I68)</f>
        <v>6284</v>
      </c>
      <c r="K68" s="681">
        <f t="shared" ref="K68:K80" si="24">G68-H68</f>
        <v>144000</v>
      </c>
    </row>
    <row r="69" spans="1:11" ht="23.25">
      <c r="A69" s="332">
        <v>2</v>
      </c>
      <c r="B69" s="332" t="s">
        <v>17</v>
      </c>
      <c r="C69" s="627" t="s">
        <v>511</v>
      </c>
      <c r="D69" s="687">
        <v>47.1</v>
      </c>
      <c r="E69" s="627" t="s">
        <v>78</v>
      </c>
      <c r="F69" s="628">
        <v>170000</v>
      </c>
      <c r="G69" s="629">
        <v>132600</v>
      </c>
      <c r="H69" s="630">
        <v>3400</v>
      </c>
      <c r="I69" s="680">
        <f t="shared" ref="I69:I80" si="25">ROUND(G69*13%*28/365,0)</f>
        <v>1322</v>
      </c>
      <c r="J69" s="676">
        <f t="shared" si="23"/>
        <v>4722</v>
      </c>
      <c r="K69" s="681">
        <f t="shared" si="24"/>
        <v>129200</v>
      </c>
    </row>
    <row r="70" spans="1:11" ht="23.25">
      <c r="A70" s="332">
        <v>3</v>
      </c>
      <c r="B70" s="332" t="s">
        <v>17</v>
      </c>
      <c r="C70" s="627" t="s">
        <v>536</v>
      </c>
      <c r="D70" s="687">
        <v>74</v>
      </c>
      <c r="E70" s="627" t="s">
        <v>78</v>
      </c>
      <c r="F70" s="628">
        <v>190000</v>
      </c>
      <c r="G70" s="629">
        <v>178600</v>
      </c>
      <c r="H70" s="630">
        <v>3800</v>
      </c>
      <c r="I70" s="680">
        <f t="shared" si="25"/>
        <v>1781</v>
      </c>
      <c r="J70" s="676">
        <f t="shared" si="23"/>
        <v>5581</v>
      </c>
      <c r="K70" s="681">
        <f t="shared" si="24"/>
        <v>174800</v>
      </c>
    </row>
    <row r="71" spans="1:11" ht="23.25">
      <c r="A71" s="332">
        <v>4</v>
      </c>
      <c r="B71" s="332" t="s">
        <v>187</v>
      </c>
      <c r="C71" s="627" t="s">
        <v>394</v>
      </c>
      <c r="D71" s="676">
        <v>132</v>
      </c>
      <c r="E71" s="627" t="s">
        <v>38</v>
      </c>
      <c r="F71" s="628">
        <v>150000</v>
      </c>
      <c r="G71" s="629">
        <v>63000</v>
      </c>
      <c r="H71" s="630">
        <v>3000</v>
      </c>
      <c r="I71" s="680">
        <f t="shared" si="25"/>
        <v>628</v>
      </c>
      <c r="J71" s="676">
        <f t="shared" si="23"/>
        <v>3628</v>
      </c>
      <c r="K71" s="681">
        <f t="shared" si="24"/>
        <v>60000</v>
      </c>
    </row>
    <row r="72" spans="1:11" ht="22.5" customHeight="1">
      <c r="A72" s="332">
        <v>5</v>
      </c>
      <c r="B72" s="332" t="s">
        <v>187</v>
      </c>
      <c r="C72" s="627" t="s">
        <v>472</v>
      </c>
      <c r="D72" s="676">
        <v>194</v>
      </c>
      <c r="E72" s="627" t="s">
        <v>38</v>
      </c>
      <c r="F72" s="628">
        <v>190000</v>
      </c>
      <c r="G72" s="629">
        <v>89718</v>
      </c>
      <c r="H72" s="630">
        <v>5278</v>
      </c>
      <c r="I72" s="680">
        <f t="shared" si="25"/>
        <v>895</v>
      </c>
      <c r="J72" s="676">
        <f t="shared" si="23"/>
        <v>6173</v>
      </c>
      <c r="K72" s="681">
        <f t="shared" si="24"/>
        <v>84440</v>
      </c>
    </row>
    <row r="73" spans="1:11" ht="23.25" hidden="1">
      <c r="A73" s="332">
        <v>6</v>
      </c>
      <c r="B73" s="332"/>
      <c r="C73" s="627"/>
      <c r="D73" s="676"/>
      <c r="E73" s="627"/>
      <c r="F73" s="628"/>
      <c r="G73" s="629"/>
      <c r="H73" s="630"/>
      <c r="I73" s="680">
        <f t="shared" si="25"/>
        <v>0</v>
      </c>
      <c r="J73" s="676"/>
      <c r="K73" s="681"/>
    </row>
    <row r="74" spans="1:11" ht="23.25" hidden="1">
      <c r="A74" s="332"/>
      <c r="B74" s="332"/>
      <c r="C74" s="627"/>
      <c r="D74" s="676"/>
      <c r="E74" s="627"/>
      <c r="F74" s="628"/>
      <c r="G74" s="629"/>
      <c r="H74" s="630"/>
      <c r="I74" s="680">
        <f t="shared" si="25"/>
        <v>0</v>
      </c>
      <c r="J74" s="676"/>
      <c r="K74" s="681"/>
    </row>
    <row r="75" spans="1:11" ht="23.25">
      <c r="A75" s="332">
        <v>6</v>
      </c>
      <c r="B75" s="332" t="s">
        <v>62</v>
      </c>
      <c r="C75" s="627" t="s">
        <v>553</v>
      </c>
      <c r="D75" s="676">
        <v>100</v>
      </c>
      <c r="E75" s="627" t="s">
        <v>38</v>
      </c>
      <c r="F75" s="628">
        <v>300000</v>
      </c>
      <c r="G75" s="629">
        <v>300000</v>
      </c>
      <c r="H75" s="630">
        <v>3750</v>
      </c>
      <c r="I75" s="680">
        <v>1923</v>
      </c>
      <c r="J75" s="676">
        <f t="shared" ref="J75" si="26">SUM(H75:I75)</f>
        <v>5673</v>
      </c>
      <c r="K75" s="681">
        <f t="shared" ref="K75" si="27">G75-H75</f>
        <v>296250</v>
      </c>
    </row>
    <row r="76" spans="1:11" ht="23.25">
      <c r="A76" s="332">
        <v>7</v>
      </c>
      <c r="B76" s="332" t="s">
        <v>62</v>
      </c>
      <c r="C76" s="627" t="s">
        <v>61</v>
      </c>
      <c r="D76" s="687">
        <v>102</v>
      </c>
      <c r="E76" s="627" t="s">
        <v>38</v>
      </c>
      <c r="F76" s="628">
        <v>300000</v>
      </c>
      <c r="G76" s="629">
        <v>300000</v>
      </c>
      <c r="H76" s="630">
        <v>3000</v>
      </c>
      <c r="I76" s="680">
        <v>1923</v>
      </c>
      <c r="J76" s="676">
        <f t="shared" ref="J76" si="28">SUM(H76:I76)</f>
        <v>4923</v>
      </c>
      <c r="K76" s="681">
        <f t="shared" ref="K76" si="29">G76-H76</f>
        <v>297000</v>
      </c>
    </row>
    <row r="77" spans="1:11" ht="22.5" customHeight="1">
      <c r="A77" s="332">
        <v>8</v>
      </c>
      <c r="B77" s="332" t="s">
        <v>62</v>
      </c>
      <c r="C77" s="627" t="s">
        <v>547</v>
      </c>
      <c r="D77" s="676">
        <v>92</v>
      </c>
      <c r="E77" s="627" t="s">
        <v>38</v>
      </c>
      <c r="F77" s="628">
        <v>300000</v>
      </c>
      <c r="G77" s="629">
        <v>296471</v>
      </c>
      <c r="H77" s="630">
        <v>3529</v>
      </c>
      <c r="I77" s="680">
        <f t="shared" si="25"/>
        <v>2957</v>
      </c>
      <c r="J77" s="676">
        <f t="shared" si="23"/>
        <v>6486</v>
      </c>
      <c r="K77" s="681">
        <f t="shared" si="24"/>
        <v>292942</v>
      </c>
    </row>
    <row r="78" spans="1:11" ht="23.25" hidden="1">
      <c r="A78" s="332"/>
      <c r="B78" s="332"/>
      <c r="C78" s="627"/>
      <c r="D78" s="676"/>
      <c r="E78" s="627"/>
      <c r="F78" s="628"/>
      <c r="G78" s="629"/>
      <c r="H78" s="630"/>
      <c r="I78" s="680"/>
      <c r="J78" s="676"/>
      <c r="K78" s="681"/>
    </row>
    <row r="79" spans="1:11" ht="0.75" customHeight="1">
      <c r="A79" s="332"/>
      <c r="B79" s="332"/>
      <c r="C79" s="627"/>
      <c r="D79" s="676"/>
      <c r="E79" s="627"/>
      <c r="F79" s="628"/>
      <c r="G79" s="629"/>
      <c r="H79" s="630"/>
      <c r="I79" s="680"/>
      <c r="J79" s="676"/>
      <c r="K79" s="681"/>
    </row>
    <row r="80" spans="1:11" ht="23.25">
      <c r="A80" s="332">
        <v>9</v>
      </c>
      <c r="B80" s="332" t="s">
        <v>336</v>
      </c>
      <c r="C80" s="627" t="s">
        <v>48</v>
      </c>
      <c r="D80" s="676">
        <v>174</v>
      </c>
      <c r="E80" s="627" t="s">
        <v>38</v>
      </c>
      <c r="F80" s="628">
        <v>150000</v>
      </c>
      <c r="G80" s="629">
        <v>84000</v>
      </c>
      <c r="H80" s="630">
        <v>3000</v>
      </c>
      <c r="I80" s="680">
        <f t="shared" si="25"/>
        <v>838</v>
      </c>
      <c r="J80" s="676">
        <f t="shared" si="23"/>
        <v>3838</v>
      </c>
      <c r="K80" s="681">
        <f t="shared" si="24"/>
        <v>81000</v>
      </c>
    </row>
    <row r="81" spans="1:11" ht="23.25">
      <c r="A81" s="622"/>
      <c r="B81" s="623" t="s">
        <v>4</v>
      </c>
      <c r="C81" s="624"/>
      <c r="D81" s="624"/>
      <c r="E81" s="624"/>
      <c r="F81" s="501">
        <f t="shared" ref="F81:K81" si="30">SUM(F68:F80)</f>
        <v>1990000</v>
      </c>
      <c r="G81" s="501">
        <f t="shared" si="30"/>
        <v>1593189</v>
      </c>
      <c r="H81" s="501">
        <f>SUM(H68:H80)</f>
        <v>33557</v>
      </c>
      <c r="I81" s="501">
        <f>SUM(I68:I80)</f>
        <v>13751</v>
      </c>
      <c r="J81" s="501">
        <f t="shared" si="23"/>
        <v>47308</v>
      </c>
      <c r="K81" s="501">
        <f t="shared" si="30"/>
        <v>1559632</v>
      </c>
    </row>
    <row r="82" spans="1:11" ht="23.25">
      <c r="A82" s="660"/>
      <c r="B82" s="647"/>
      <c r="C82" s="644"/>
      <c r="D82" s="644"/>
      <c r="E82" s="644"/>
      <c r="F82" s="571"/>
      <c r="G82" s="571"/>
      <c r="H82" s="571"/>
      <c r="I82" s="571"/>
      <c r="J82" s="571"/>
      <c r="K82" s="571"/>
    </row>
    <row r="83" spans="1:11" ht="46.5">
      <c r="A83" s="621" t="s">
        <v>446</v>
      </c>
      <c r="B83" s="621" t="s">
        <v>1</v>
      </c>
      <c r="C83" s="619" t="s">
        <v>21</v>
      </c>
      <c r="D83" s="619" t="s">
        <v>22</v>
      </c>
      <c r="E83" s="619" t="s">
        <v>23</v>
      </c>
      <c r="F83" s="620" t="s">
        <v>24</v>
      </c>
      <c r="G83" s="419" t="s">
        <v>25</v>
      </c>
      <c r="H83" s="419" t="s">
        <v>26</v>
      </c>
      <c r="I83" s="419" t="s">
        <v>27</v>
      </c>
      <c r="J83" s="419" t="s">
        <v>57</v>
      </c>
      <c r="K83" s="419" t="s">
        <v>242</v>
      </c>
    </row>
    <row r="84" spans="1:11" ht="23.25">
      <c r="A84" s="622"/>
      <c r="B84" s="623" t="s">
        <v>18</v>
      </c>
      <c r="C84" s="624"/>
      <c r="D84" s="624"/>
      <c r="E84" s="624"/>
      <c r="F84" s="560"/>
      <c r="G84" s="513"/>
      <c r="H84" s="549"/>
      <c r="I84" s="501"/>
      <c r="J84" s="549"/>
      <c r="K84" s="638"/>
    </row>
    <row r="85" spans="1:11" ht="5.25" customHeight="1">
      <c r="A85" s="622"/>
      <c r="B85" s="623"/>
      <c r="C85" s="624"/>
      <c r="D85" s="501"/>
      <c r="E85" s="501"/>
      <c r="F85" s="532"/>
      <c r="G85" s="513"/>
      <c r="H85" s="503"/>
      <c r="I85" s="518"/>
      <c r="J85" s="501"/>
      <c r="K85" s="640"/>
    </row>
    <row r="86" spans="1:11" ht="3.75" customHeight="1">
      <c r="A86" s="622"/>
      <c r="B86" s="623"/>
      <c r="C86" s="624"/>
      <c r="D86" s="501"/>
      <c r="E86" s="501"/>
      <c r="F86" s="532"/>
      <c r="G86" s="513"/>
      <c r="H86" s="503"/>
      <c r="I86" s="518"/>
      <c r="J86" s="501"/>
      <c r="K86" s="640"/>
    </row>
    <row r="87" spans="1:11" ht="23.25">
      <c r="A87" s="669">
        <v>1</v>
      </c>
      <c r="B87" s="396" t="s">
        <v>18</v>
      </c>
      <c r="C87" s="607" t="s">
        <v>380</v>
      </c>
      <c r="D87" s="688">
        <v>96</v>
      </c>
      <c r="E87" s="688" t="s">
        <v>38</v>
      </c>
      <c r="F87" s="689">
        <v>150000</v>
      </c>
      <c r="G87" s="609">
        <v>60000</v>
      </c>
      <c r="H87" s="610">
        <v>3000</v>
      </c>
      <c r="I87" s="690">
        <f t="shared" ref="I87:I96" si="31">ROUND(G87*13%*28/365,0)</f>
        <v>598</v>
      </c>
      <c r="J87" s="688">
        <f t="shared" ref="J87:J98" si="32">SUM(H87:I87)</f>
        <v>3598</v>
      </c>
      <c r="K87" s="691">
        <f t="shared" ref="K87:K96" si="33">G87-H87</f>
        <v>57000</v>
      </c>
    </row>
    <row r="88" spans="1:11" ht="23.25">
      <c r="A88" s="669">
        <v>2</v>
      </c>
      <c r="B88" s="396" t="s">
        <v>18</v>
      </c>
      <c r="C88" s="607" t="s">
        <v>393</v>
      </c>
      <c r="D88" s="688">
        <v>130</v>
      </c>
      <c r="E88" s="688" t="s">
        <v>38</v>
      </c>
      <c r="F88" s="689">
        <v>230000</v>
      </c>
      <c r="G88" s="609">
        <v>81781</v>
      </c>
      <c r="H88" s="610">
        <v>5111</v>
      </c>
      <c r="I88" s="690">
        <f t="shared" si="31"/>
        <v>816</v>
      </c>
      <c r="J88" s="688">
        <f t="shared" si="32"/>
        <v>5927</v>
      </c>
      <c r="K88" s="691">
        <f t="shared" si="33"/>
        <v>76670</v>
      </c>
    </row>
    <row r="89" spans="1:11" ht="23.25">
      <c r="A89" s="669">
        <v>3</v>
      </c>
      <c r="B89" s="396" t="s">
        <v>18</v>
      </c>
      <c r="C89" s="607" t="s">
        <v>546</v>
      </c>
      <c r="D89" s="688">
        <v>90</v>
      </c>
      <c r="E89" s="688" t="s">
        <v>38</v>
      </c>
      <c r="F89" s="689">
        <v>350000</v>
      </c>
      <c r="G89" s="609">
        <v>346500</v>
      </c>
      <c r="H89" s="610">
        <v>3500</v>
      </c>
      <c r="I89" s="690">
        <f t="shared" si="31"/>
        <v>3456</v>
      </c>
      <c r="J89" s="688">
        <f t="shared" si="32"/>
        <v>6956</v>
      </c>
      <c r="K89" s="691">
        <f t="shared" si="33"/>
        <v>343000</v>
      </c>
    </row>
    <row r="90" spans="1:11" ht="23.25">
      <c r="A90" s="669">
        <v>4</v>
      </c>
      <c r="B90" s="396" t="s">
        <v>19</v>
      </c>
      <c r="C90" s="607" t="s">
        <v>400</v>
      </c>
      <c r="D90" s="688">
        <v>142</v>
      </c>
      <c r="E90" s="688" t="s">
        <v>38</v>
      </c>
      <c r="F90" s="689">
        <v>170000</v>
      </c>
      <c r="G90" s="609">
        <v>74800</v>
      </c>
      <c r="H90" s="610">
        <v>3400</v>
      </c>
      <c r="I90" s="690">
        <f t="shared" si="31"/>
        <v>746</v>
      </c>
      <c r="J90" s="688">
        <f t="shared" si="32"/>
        <v>4146</v>
      </c>
      <c r="K90" s="691">
        <f t="shared" si="33"/>
        <v>71400</v>
      </c>
    </row>
    <row r="91" spans="1:11" ht="23.25">
      <c r="A91" s="669">
        <v>5</v>
      </c>
      <c r="B91" s="396" t="s">
        <v>19</v>
      </c>
      <c r="C91" s="607" t="s">
        <v>467</v>
      </c>
      <c r="D91" s="692">
        <v>15.2</v>
      </c>
      <c r="E91" s="688" t="s">
        <v>78</v>
      </c>
      <c r="F91" s="689">
        <v>235000</v>
      </c>
      <c r="G91" s="609">
        <v>169200</v>
      </c>
      <c r="H91" s="610">
        <v>4700</v>
      </c>
      <c r="I91" s="690">
        <f t="shared" si="31"/>
        <v>1687</v>
      </c>
      <c r="J91" s="688">
        <f>SUM(H91:I91)</f>
        <v>6387</v>
      </c>
      <c r="K91" s="691">
        <f>G91-H91</f>
        <v>164500</v>
      </c>
    </row>
    <row r="92" spans="1:11" ht="23.25">
      <c r="A92" s="669">
        <v>6</v>
      </c>
      <c r="B92" s="396" t="s">
        <v>398</v>
      </c>
      <c r="C92" s="607" t="s">
        <v>470</v>
      </c>
      <c r="D92" s="688">
        <v>138</v>
      </c>
      <c r="E92" s="688" t="s">
        <v>38</v>
      </c>
      <c r="F92" s="689">
        <v>200000</v>
      </c>
      <c r="G92" s="609">
        <v>88000</v>
      </c>
      <c r="H92" s="610">
        <v>4000</v>
      </c>
      <c r="I92" s="690">
        <f t="shared" si="31"/>
        <v>878</v>
      </c>
      <c r="J92" s="688">
        <f t="shared" si="32"/>
        <v>4878</v>
      </c>
      <c r="K92" s="691">
        <f t="shared" si="33"/>
        <v>84000</v>
      </c>
    </row>
    <row r="93" spans="1:11" ht="23.25">
      <c r="A93" s="669">
        <v>7</v>
      </c>
      <c r="B93" s="396" t="s">
        <v>398</v>
      </c>
      <c r="C93" s="607" t="s">
        <v>531</v>
      </c>
      <c r="D93" s="688">
        <v>66</v>
      </c>
      <c r="E93" s="688" t="s">
        <v>38</v>
      </c>
      <c r="F93" s="689">
        <v>175000</v>
      </c>
      <c r="G93" s="609">
        <v>164500</v>
      </c>
      <c r="H93" s="610">
        <v>3500</v>
      </c>
      <c r="I93" s="690">
        <f t="shared" si="31"/>
        <v>1640</v>
      </c>
      <c r="J93" s="688">
        <f>SUM(H93:I93)</f>
        <v>5140</v>
      </c>
      <c r="K93" s="691">
        <f t="shared" si="33"/>
        <v>161000</v>
      </c>
    </row>
    <row r="94" spans="1:11" ht="23.25">
      <c r="A94" s="669">
        <v>8</v>
      </c>
      <c r="B94" s="396" t="s">
        <v>381</v>
      </c>
      <c r="C94" s="607" t="s">
        <v>469</v>
      </c>
      <c r="D94" s="688">
        <v>108</v>
      </c>
      <c r="E94" s="688" t="s">
        <v>38</v>
      </c>
      <c r="F94" s="689">
        <v>150000</v>
      </c>
      <c r="G94" s="609">
        <v>60000</v>
      </c>
      <c r="H94" s="610">
        <v>3000</v>
      </c>
      <c r="I94" s="690">
        <f t="shared" si="31"/>
        <v>598</v>
      </c>
      <c r="J94" s="688">
        <f t="shared" si="32"/>
        <v>3598</v>
      </c>
      <c r="K94" s="691">
        <f t="shared" si="33"/>
        <v>57000</v>
      </c>
    </row>
    <row r="95" spans="1:11" ht="23.25">
      <c r="A95" s="669">
        <v>9</v>
      </c>
      <c r="B95" s="396" t="s">
        <v>381</v>
      </c>
      <c r="C95" s="607" t="s">
        <v>383</v>
      </c>
      <c r="D95" s="688">
        <v>110</v>
      </c>
      <c r="E95" s="688" t="s">
        <v>38</v>
      </c>
      <c r="F95" s="689">
        <v>160000</v>
      </c>
      <c r="G95" s="609">
        <v>64000</v>
      </c>
      <c r="H95" s="610">
        <v>3200</v>
      </c>
      <c r="I95" s="690">
        <f t="shared" si="31"/>
        <v>638</v>
      </c>
      <c r="J95" s="688">
        <f t="shared" si="32"/>
        <v>3838</v>
      </c>
      <c r="K95" s="691">
        <f t="shared" si="33"/>
        <v>60800</v>
      </c>
    </row>
    <row r="96" spans="1:11" ht="23.25">
      <c r="A96" s="669">
        <v>10</v>
      </c>
      <c r="B96" s="396" t="s">
        <v>71</v>
      </c>
      <c r="C96" s="607" t="s">
        <v>235</v>
      </c>
      <c r="D96" s="688">
        <v>146</v>
      </c>
      <c r="E96" s="688" t="s">
        <v>38</v>
      </c>
      <c r="F96" s="689">
        <v>175000</v>
      </c>
      <c r="G96" s="609">
        <v>80500</v>
      </c>
      <c r="H96" s="610">
        <v>3500</v>
      </c>
      <c r="I96" s="690">
        <f t="shared" si="31"/>
        <v>803</v>
      </c>
      <c r="J96" s="688">
        <f t="shared" si="32"/>
        <v>4303</v>
      </c>
      <c r="K96" s="691">
        <f t="shared" si="33"/>
        <v>77000</v>
      </c>
    </row>
    <row r="97" spans="1:11" ht="23.25">
      <c r="A97" s="669">
        <v>11</v>
      </c>
      <c r="B97" s="396" t="s">
        <v>71</v>
      </c>
      <c r="C97" s="607" t="s">
        <v>554</v>
      </c>
      <c r="D97" s="688">
        <v>104</v>
      </c>
      <c r="E97" s="688" t="s">
        <v>38</v>
      </c>
      <c r="F97" s="689">
        <v>300000</v>
      </c>
      <c r="G97" s="609">
        <v>300000</v>
      </c>
      <c r="H97" s="610">
        <v>3000</v>
      </c>
      <c r="I97" s="690">
        <v>1710</v>
      </c>
      <c r="J97" s="688">
        <f t="shared" ref="J97" si="34">SUM(H97:I97)</f>
        <v>4710</v>
      </c>
      <c r="K97" s="691">
        <f t="shared" ref="K97" si="35">G97-H97</f>
        <v>297000</v>
      </c>
    </row>
    <row r="98" spans="1:11" ht="23.25">
      <c r="A98" s="623"/>
      <c r="B98" s="623" t="s">
        <v>4</v>
      </c>
      <c r="C98" s="624"/>
      <c r="D98" s="624"/>
      <c r="E98" s="624"/>
      <c r="F98" s="501">
        <f>SUM(F87:F97)</f>
        <v>2295000</v>
      </c>
      <c r="G98" s="501">
        <f>SUM(G87:G97)</f>
        <v>1489281</v>
      </c>
      <c r="H98" s="501">
        <f>SUM(H87:H97)</f>
        <v>39911</v>
      </c>
      <c r="I98" s="501">
        <f>SUM(I87:I97)</f>
        <v>13570</v>
      </c>
      <c r="J98" s="501">
        <f t="shared" si="32"/>
        <v>53481</v>
      </c>
      <c r="K98" s="501">
        <f>SUM(K87:K97)</f>
        <v>1449370</v>
      </c>
    </row>
    <row r="99" spans="1:11" ht="14.25" customHeight="1">
      <c r="A99" s="647"/>
      <c r="B99" s="647"/>
      <c r="C99" s="644"/>
      <c r="D99" s="644"/>
      <c r="E99" s="644"/>
      <c r="F99" s="571"/>
      <c r="G99" s="571"/>
      <c r="H99" s="571"/>
      <c r="I99" s="571"/>
      <c r="J99" s="571"/>
      <c r="K99" s="571"/>
    </row>
    <row r="100" spans="1:11" ht="13.5" customHeight="1">
      <c r="A100" s="647"/>
      <c r="B100" s="647"/>
      <c r="C100" s="644"/>
      <c r="D100" s="644"/>
      <c r="E100" s="644"/>
      <c r="F100" s="571"/>
      <c r="G100" s="571"/>
      <c r="H100" s="571"/>
      <c r="I100" s="571"/>
      <c r="J100" s="571"/>
      <c r="K100" s="571"/>
    </row>
    <row r="101" spans="1:11" ht="59.25" customHeight="1">
      <c r="A101" s="621" t="s">
        <v>446</v>
      </c>
      <c r="B101" s="621" t="s">
        <v>1</v>
      </c>
      <c r="C101" s="619" t="s">
        <v>21</v>
      </c>
      <c r="D101" s="619" t="s">
        <v>22</v>
      </c>
      <c r="E101" s="619" t="s">
        <v>23</v>
      </c>
      <c r="F101" s="620" t="s">
        <v>24</v>
      </c>
      <c r="G101" s="419" t="s">
        <v>25</v>
      </c>
      <c r="H101" s="419" t="s">
        <v>26</v>
      </c>
      <c r="I101" s="419" t="s">
        <v>27</v>
      </c>
      <c r="J101" s="419" t="s">
        <v>57</v>
      </c>
      <c r="K101" s="419" t="s">
        <v>242</v>
      </c>
    </row>
    <row r="102" spans="1:11" ht="23.25">
      <c r="A102" s="623"/>
      <c r="B102" s="623" t="s">
        <v>79</v>
      </c>
      <c r="C102" s="624"/>
      <c r="D102" s="661"/>
      <c r="E102" s="624"/>
      <c r="F102" s="532"/>
      <c r="G102" s="513"/>
      <c r="H102" s="501"/>
      <c r="I102" s="501"/>
      <c r="J102" s="501"/>
      <c r="K102" s="638"/>
    </row>
    <row r="103" spans="1:11" ht="0.75" customHeight="1">
      <c r="A103" s="623"/>
      <c r="B103" s="623"/>
      <c r="C103" s="624"/>
      <c r="D103" s="661"/>
      <c r="E103" s="624"/>
      <c r="F103" s="532"/>
      <c r="G103" s="505"/>
      <c r="H103" s="503"/>
      <c r="I103" s="518"/>
      <c r="J103" s="501"/>
      <c r="K103" s="640"/>
    </row>
    <row r="104" spans="1:11" ht="23.25">
      <c r="A104" s="332">
        <v>1</v>
      </c>
      <c r="B104" s="332" t="s">
        <v>79</v>
      </c>
      <c r="C104" s="627" t="s">
        <v>453</v>
      </c>
      <c r="D104" s="693">
        <v>3.1</v>
      </c>
      <c r="E104" s="627" t="s">
        <v>78</v>
      </c>
      <c r="F104" s="694">
        <v>220000</v>
      </c>
      <c r="G104" s="628">
        <v>36400</v>
      </c>
      <c r="H104" s="630">
        <v>4400</v>
      </c>
      <c r="I104" s="680">
        <f>ROUND(G104*13%*28/365,0)</f>
        <v>363</v>
      </c>
      <c r="J104" s="676">
        <f t="shared" ref="J104:J118" si="36">SUM(H104:I104)</f>
        <v>4763</v>
      </c>
      <c r="K104" s="681">
        <f t="shared" ref="K104:K118" si="37">G104-H104</f>
        <v>32000</v>
      </c>
    </row>
    <row r="105" spans="1:11" ht="23.25">
      <c r="A105" s="332">
        <v>2</v>
      </c>
      <c r="B105" s="332" t="s">
        <v>79</v>
      </c>
      <c r="C105" s="627" t="s">
        <v>465</v>
      </c>
      <c r="D105" s="693">
        <v>13.2</v>
      </c>
      <c r="E105" s="627" t="s">
        <v>78</v>
      </c>
      <c r="F105" s="694">
        <v>215000</v>
      </c>
      <c r="G105" s="628">
        <v>154800</v>
      </c>
      <c r="H105" s="630">
        <v>4300</v>
      </c>
      <c r="I105" s="680">
        <f t="shared" ref="I105:I118" si="38">ROUND(G105*13%*28/365,0)</f>
        <v>1544</v>
      </c>
      <c r="J105" s="676">
        <f t="shared" si="36"/>
        <v>5844</v>
      </c>
      <c r="K105" s="681">
        <f t="shared" si="37"/>
        <v>150500</v>
      </c>
    </row>
    <row r="106" spans="1:11" ht="23.25">
      <c r="A106" s="332">
        <v>3</v>
      </c>
      <c r="B106" s="332" t="s">
        <v>224</v>
      </c>
      <c r="C106" s="627" t="s">
        <v>501</v>
      </c>
      <c r="D106" s="693">
        <v>33.1</v>
      </c>
      <c r="E106" s="627" t="s">
        <v>78</v>
      </c>
      <c r="F106" s="694">
        <v>185000</v>
      </c>
      <c r="G106" s="629">
        <v>140600</v>
      </c>
      <c r="H106" s="630">
        <v>3700</v>
      </c>
      <c r="I106" s="680">
        <f t="shared" si="38"/>
        <v>1402</v>
      </c>
      <c r="J106" s="676">
        <f t="shared" si="36"/>
        <v>5102</v>
      </c>
      <c r="K106" s="681">
        <f t="shared" si="37"/>
        <v>136900</v>
      </c>
    </row>
    <row r="107" spans="1:11" ht="23.25">
      <c r="A107" s="332">
        <v>4</v>
      </c>
      <c r="B107" s="332" t="s">
        <v>224</v>
      </c>
      <c r="C107" s="627" t="s">
        <v>515</v>
      </c>
      <c r="D107" s="693">
        <v>55.1</v>
      </c>
      <c r="E107" s="627" t="s">
        <v>78</v>
      </c>
      <c r="F107" s="694">
        <v>200000</v>
      </c>
      <c r="G107" s="629">
        <v>160000</v>
      </c>
      <c r="H107" s="630">
        <v>4000</v>
      </c>
      <c r="I107" s="680">
        <f t="shared" si="38"/>
        <v>1596</v>
      </c>
      <c r="J107" s="676">
        <f t="shared" si="36"/>
        <v>5596</v>
      </c>
      <c r="K107" s="681">
        <f t="shared" si="37"/>
        <v>156000</v>
      </c>
    </row>
    <row r="108" spans="1:11" ht="23.25">
      <c r="A108" s="332">
        <v>5</v>
      </c>
      <c r="B108" s="332" t="s">
        <v>224</v>
      </c>
      <c r="C108" s="627" t="s">
        <v>548</v>
      </c>
      <c r="D108" s="693">
        <v>94</v>
      </c>
      <c r="E108" s="627" t="s">
        <v>78</v>
      </c>
      <c r="F108" s="694">
        <v>280000</v>
      </c>
      <c r="G108" s="629">
        <v>277200</v>
      </c>
      <c r="H108" s="630">
        <v>2800</v>
      </c>
      <c r="I108" s="680">
        <f t="shared" si="38"/>
        <v>2764</v>
      </c>
      <c r="J108" s="676">
        <f t="shared" si="36"/>
        <v>5564</v>
      </c>
      <c r="K108" s="681">
        <f t="shared" si="37"/>
        <v>274400</v>
      </c>
    </row>
    <row r="109" spans="1:11" ht="23.25">
      <c r="A109" s="332">
        <v>6</v>
      </c>
      <c r="B109" s="332" t="s">
        <v>437</v>
      </c>
      <c r="C109" s="627" t="s">
        <v>438</v>
      </c>
      <c r="D109" s="693">
        <v>168</v>
      </c>
      <c r="E109" s="627" t="s">
        <v>78</v>
      </c>
      <c r="F109" s="694">
        <v>175000</v>
      </c>
      <c r="G109" s="629">
        <v>91000</v>
      </c>
      <c r="H109" s="630">
        <v>3500</v>
      </c>
      <c r="I109" s="680">
        <f t="shared" si="38"/>
        <v>908</v>
      </c>
      <c r="J109" s="676">
        <f t="shared" si="36"/>
        <v>4408</v>
      </c>
      <c r="K109" s="681">
        <f t="shared" si="37"/>
        <v>87500</v>
      </c>
    </row>
    <row r="110" spans="1:11" ht="23.25">
      <c r="A110" s="332">
        <v>7</v>
      </c>
      <c r="B110" s="332" t="s">
        <v>211</v>
      </c>
      <c r="C110" s="627" t="s">
        <v>225</v>
      </c>
      <c r="D110" s="693">
        <v>198</v>
      </c>
      <c r="E110" s="627" t="s">
        <v>78</v>
      </c>
      <c r="F110" s="694">
        <v>220000</v>
      </c>
      <c r="G110" s="629">
        <v>136400</v>
      </c>
      <c r="H110" s="630">
        <v>4400</v>
      </c>
      <c r="I110" s="680">
        <f t="shared" si="38"/>
        <v>1360</v>
      </c>
      <c r="J110" s="676">
        <f t="shared" si="36"/>
        <v>5760</v>
      </c>
      <c r="K110" s="681">
        <f t="shared" si="37"/>
        <v>132000</v>
      </c>
    </row>
    <row r="111" spans="1:11" ht="23.25">
      <c r="A111" s="332">
        <v>8</v>
      </c>
      <c r="B111" s="332" t="s">
        <v>103</v>
      </c>
      <c r="C111" s="627" t="s">
        <v>442</v>
      </c>
      <c r="D111" s="693">
        <v>178</v>
      </c>
      <c r="E111" s="627" t="s">
        <v>78</v>
      </c>
      <c r="F111" s="694">
        <v>180000</v>
      </c>
      <c r="G111" s="629">
        <v>100800</v>
      </c>
      <c r="H111" s="630">
        <v>3600</v>
      </c>
      <c r="I111" s="680">
        <f t="shared" si="38"/>
        <v>1005</v>
      </c>
      <c r="J111" s="676">
        <f t="shared" si="36"/>
        <v>4605</v>
      </c>
      <c r="K111" s="681">
        <f t="shared" si="37"/>
        <v>97200</v>
      </c>
    </row>
    <row r="112" spans="1:11" ht="23.25">
      <c r="A112" s="332">
        <v>9</v>
      </c>
      <c r="B112" s="332" t="s">
        <v>103</v>
      </c>
      <c r="C112" s="627" t="s">
        <v>460</v>
      </c>
      <c r="D112" s="687">
        <v>5.0999999999999996</v>
      </c>
      <c r="E112" s="627" t="s">
        <v>78</v>
      </c>
      <c r="F112" s="694">
        <v>200000</v>
      </c>
      <c r="G112" s="629">
        <v>128000</v>
      </c>
      <c r="H112" s="630">
        <v>4000</v>
      </c>
      <c r="I112" s="680">
        <f t="shared" si="38"/>
        <v>1276</v>
      </c>
      <c r="J112" s="676">
        <f t="shared" si="36"/>
        <v>5276</v>
      </c>
      <c r="K112" s="681">
        <f t="shared" si="37"/>
        <v>124000</v>
      </c>
    </row>
    <row r="113" spans="1:11" ht="23.25">
      <c r="A113" s="332">
        <v>10</v>
      </c>
      <c r="B113" s="332" t="s">
        <v>103</v>
      </c>
      <c r="C113" s="627" t="s">
        <v>107</v>
      </c>
      <c r="D113" s="693">
        <v>192</v>
      </c>
      <c r="E113" s="627" t="s">
        <v>78</v>
      </c>
      <c r="F113" s="694">
        <v>200000</v>
      </c>
      <c r="G113" s="629">
        <v>116000</v>
      </c>
      <c r="H113" s="630">
        <v>4000</v>
      </c>
      <c r="I113" s="680">
        <f t="shared" si="38"/>
        <v>1157</v>
      </c>
      <c r="J113" s="676">
        <f t="shared" si="36"/>
        <v>5157</v>
      </c>
      <c r="K113" s="681">
        <f t="shared" si="37"/>
        <v>112000</v>
      </c>
    </row>
    <row r="114" spans="1:11" ht="23.25">
      <c r="A114" s="332">
        <v>11</v>
      </c>
      <c r="B114" s="332" t="s">
        <v>493</v>
      </c>
      <c r="C114" s="627" t="s">
        <v>494</v>
      </c>
      <c r="D114" s="693">
        <v>17.100000000000001</v>
      </c>
      <c r="E114" s="627" t="s">
        <v>78</v>
      </c>
      <c r="F114" s="694">
        <v>185000</v>
      </c>
      <c r="G114" s="629">
        <v>136900</v>
      </c>
      <c r="H114" s="630">
        <v>3700</v>
      </c>
      <c r="I114" s="680">
        <f t="shared" si="38"/>
        <v>1365</v>
      </c>
      <c r="J114" s="676">
        <f t="shared" si="36"/>
        <v>5065</v>
      </c>
      <c r="K114" s="681">
        <f t="shared" si="37"/>
        <v>133200</v>
      </c>
    </row>
    <row r="115" spans="1:11" ht="23.25">
      <c r="A115" s="332">
        <v>12</v>
      </c>
      <c r="B115" s="332" t="s">
        <v>493</v>
      </c>
      <c r="C115" s="627" t="s">
        <v>48</v>
      </c>
      <c r="D115" s="693">
        <v>19.100000000000001</v>
      </c>
      <c r="E115" s="627" t="s">
        <v>78</v>
      </c>
      <c r="F115" s="694">
        <v>165000</v>
      </c>
      <c r="G115" s="629">
        <v>122100</v>
      </c>
      <c r="H115" s="630">
        <v>3300</v>
      </c>
      <c r="I115" s="680">
        <f t="shared" si="38"/>
        <v>1218</v>
      </c>
      <c r="J115" s="676">
        <f t="shared" si="36"/>
        <v>4518</v>
      </c>
      <c r="K115" s="681">
        <f t="shared" si="37"/>
        <v>118800</v>
      </c>
    </row>
    <row r="116" spans="1:11" ht="23.25">
      <c r="A116" s="332">
        <v>13</v>
      </c>
      <c r="B116" s="332" t="s">
        <v>493</v>
      </c>
      <c r="C116" s="627" t="s">
        <v>496</v>
      </c>
      <c r="D116" s="693">
        <v>23.1</v>
      </c>
      <c r="E116" s="627" t="s">
        <v>78</v>
      </c>
      <c r="F116" s="694">
        <v>160000</v>
      </c>
      <c r="G116" s="629">
        <v>118400</v>
      </c>
      <c r="H116" s="630">
        <v>3200</v>
      </c>
      <c r="I116" s="680">
        <f t="shared" si="38"/>
        <v>1181</v>
      </c>
      <c r="J116" s="676">
        <f t="shared" si="36"/>
        <v>4381</v>
      </c>
      <c r="K116" s="681">
        <f t="shared" si="37"/>
        <v>115200</v>
      </c>
    </row>
    <row r="117" spans="1:11" ht="23.25">
      <c r="A117" s="332">
        <v>14</v>
      </c>
      <c r="B117" s="332" t="s">
        <v>516</v>
      </c>
      <c r="C117" s="627" t="s">
        <v>133</v>
      </c>
      <c r="D117" s="693">
        <v>57.1</v>
      </c>
      <c r="E117" s="627" t="s">
        <v>78</v>
      </c>
      <c r="F117" s="694">
        <v>200000</v>
      </c>
      <c r="G117" s="629">
        <v>160000</v>
      </c>
      <c r="H117" s="630">
        <v>4000</v>
      </c>
      <c r="I117" s="680">
        <f t="shared" si="38"/>
        <v>1596</v>
      </c>
      <c r="J117" s="676">
        <f t="shared" si="36"/>
        <v>5596</v>
      </c>
      <c r="K117" s="681">
        <f t="shared" si="37"/>
        <v>156000</v>
      </c>
    </row>
    <row r="118" spans="1:11" ht="25.5" customHeight="1">
      <c r="A118" s="684">
        <v>15</v>
      </c>
      <c r="B118" s="684" t="s">
        <v>537</v>
      </c>
      <c r="C118" s="695" t="s">
        <v>538</v>
      </c>
      <c r="D118" s="696" t="s">
        <v>539</v>
      </c>
      <c r="E118" s="627" t="s">
        <v>78</v>
      </c>
      <c r="F118" s="697">
        <v>300000</v>
      </c>
      <c r="G118" s="698">
        <v>294000</v>
      </c>
      <c r="H118" s="699">
        <v>3000</v>
      </c>
      <c r="I118" s="680">
        <f t="shared" si="38"/>
        <v>2932</v>
      </c>
      <c r="J118" s="700">
        <f t="shared" si="36"/>
        <v>5932</v>
      </c>
      <c r="K118" s="701">
        <f t="shared" si="37"/>
        <v>291000</v>
      </c>
    </row>
    <row r="119" spans="1:11" ht="6" customHeight="1">
      <c r="A119" s="658"/>
      <c r="B119" s="685"/>
      <c r="C119" s="686"/>
      <c r="D119" s="686"/>
      <c r="E119" s="686"/>
      <c r="F119" s="686"/>
      <c r="G119" s="686"/>
      <c r="H119" s="686"/>
      <c r="I119" s="686"/>
      <c r="J119" s="686"/>
      <c r="K119" s="686"/>
    </row>
    <row r="120" spans="1:11" ht="27.75" customHeight="1">
      <c r="A120" s="623"/>
      <c r="B120" s="623" t="s">
        <v>4</v>
      </c>
      <c r="C120" s="624"/>
      <c r="D120" s="661"/>
      <c r="E120" s="624"/>
      <c r="F120" s="501">
        <f>SUM(F103:F118)</f>
        <v>3085000</v>
      </c>
      <c r="G120" s="501">
        <f t="shared" ref="G120:K120" si="39">SUM(G103:G118)</f>
        <v>2172600</v>
      </c>
      <c r="H120" s="501">
        <f t="shared" si="39"/>
        <v>55900</v>
      </c>
      <c r="I120" s="501">
        <f t="shared" si="39"/>
        <v>21667</v>
      </c>
      <c r="J120" s="501">
        <f t="shared" si="39"/>
        <v>77567</v>
      </c>
      <c r="K120" s="501">
        <f t="shared" si="39"/>
        <v>2116700</v>
      </c>
    </row>
    <row r="121" spans="1:11" ht="67.5" hidden="1" customHeight="1">
      <c r="A121" s="647"/>
      <c r="B121" s="647"/>
      <c r="C121" s="644"/>
      <c r="D121" s="662"/>
      <c r="E121" s="644"/>
      <c r="F121" s="571"/>
      <c r="G121" s="571"/>
      <c r="H121" s="571"/>
      <c r="I121" s="571"/>
      <c r="J121" s="571"/>
      <c r="K121" s="571"/>
    </row>
    <row r="122" spans="1:11" ht="2.25" hidden="1" customHeight="1">
      <c r="A122" s="621" t="s">
        <v>446</v>
      </c>
      <c r="B122" s="621" t="s">
        <v>1</v>
      </c>
      <c r="C122" s="619" t="s">
        <v>21</v>
      </c>
      <c r="D122" s="619" t="s">
        <v>22</v>
      </c>
      <c r="E122" s="619" t="s">
        <v>23</v>
      </c>
      <c r="F122" s="620" t="s">
        <v>24</v>
      </c>
      <c r="G122" s="419" t="s">
        <v>25</v>
      </c>
      <c r="H122" s="419" t="s">
        <v>26</v>
      </c>
      <c r="I122" s="419" t="s">
        <v>27</v>
      </c>
      <c r="J122" s="419" t="s">
        <v>57</v>
      </c>
      <c r="K122" s="419" t="s">
        <v>242</v>
      </c>
    </row>
    <row r="123" spans="1:11" ht="92.25" hidden="1" customHeight="1">
      <c r="A123" s="623"/>
      <c r="B123" s="623" t="s">
        <v>422</v>
      </c>
      <c r="C123" s="624"/>
      <c r="D123" s="624"/>
      <c r="E123" s="624"/>
      <c r="F123" s="560"/>
      <c r="G123" s="513"/>
      <c r="H123" s="501"/>
      <c r="I123" s="501"/>
      <c r="J123" s="501"/>
      <c r="K123" s="638"/>
    </row>
    <row r="124" spans="1:11" ht="84.75" hidden="1" customHeight="1">
      <c r="A124" s="623">
        <v>1</v>
      </c>
      <c r="B124" s="623" t="s">
        <v>285</v>
      </c>
      <c r="C124" s="624"/>
      <c r="D124" s="661"/>
      <c r="E124" s="624"/>
      <c r="F124" s="532"/>
      <c r="G124" s="513"/>
      <c r="H124" s="503"/>
      <c r="I124" s="501"/>
      <c r="J124" s="501"/>
      <c r="K124" s="640"/>
    </row>
    <row r="125" spans="1:11" ht="18.75" customHeight="1">
      <c r="A125" s="623"/>
      <c r="B125" s="623"/>
      <c r="C125" s="624"/>
      <c r="D125" s="661"/>
      <c r="E125" s="624"/>
      <c r="F125" s="501"/>
      <c r="G125" s="501"/>
      <c r="H125" s="501"/>
      <c r="I125" s="501"/>
      <c r="J125" s="501"/>
      <c r="K125" s="501"/>
    </row>
    <row r="126" spans="1:11" ht="1.5" customHeight="1">
      <c r="A126" s="647"/>
      <c r="B126" s="647"/>
      <c r="C126" s="644"/>
      <c r="D126" s="662"/>
      <c r="E126" s="644"/>
      <c r="F126" s="574"/>
      <c r="G126" s="574"/>
      <c r="H126" s="574"/>
      <c r="I126" s="574"/>
      <c r="J126" s="574"/>
      <c r="K126" s="574"/>
    </row>
    <row r="127" spans="1:11" ht="46.5">
      <c r="A127" s="621" t="s">
        <v>446</v>
      </c>
      <c r="B127" s="621" t="s">
        <v>1</v>
      </c>
      <c r="C127" s="619" t="s">
        <v>21</v>
      </c>
      <c r="D127" s="619" t="s">
        <v>22</v>
      </c>
      <c r="E127" s="619" t="s">
        <v>23</v>
      </c>
      <c r="F127" s="620" t="s">
        <v>24</v>
      </c>
      <c r="G127" s="419" t="s">
        <v>25</v>
      </c>
      <c r="H127" s="419" t="s">
        <v>26</v>
      </c>
      <c r="I127" s="419" t="s">
        <v>27</v>
      </c>
      <c r="J127" s="419" t="s">
        <v>57</v>
      </c>
      <c r="K127" s="419" t="s">
        <v>242</v>
      </c>
    </row>
    <row r="128" spans="1:11" ht="32.25" customHeight="1">
      <c r="A128" s="623"/>
      <c r="B128" s="623" t="s">
        <v>109</v>
      </c>
      <c r="C128" s="624"/>
      <c r="D128" s="661"/>
      <c r="E128" s="624"/>
      <c r="F128" s="532"/>
      <c r="G128" s="513"/>
      <c r="H128" s="501"/>
      <c r="I128" s="501"/>
      <c r="J128" s="501"/>
      <c r="K128" s="638"/>
    </row>
    <row r="129" spans="1:11" ht="23.25">
      <c r="A129" s="332">
        <v>1</v>
      </c>
      <c r="B129" s="332" t="s">
        <v>169</v>
      </c>
      <c r="C129" s="627" t="s">
        <v>424</v>
      </c>
      <c r="D129" s="693">
        <v>150</v>
      </c>
      <c r="E129" s="627" t="s">
        <v>78</v>
      </c>
      <c r="F129" s="694">
        <v>150000</v>
      </c>
      <c r="G129" s="629">
        <v>72000</v>
      </c>
      <c r="H129" s="630">
        <v>3000</v>
      </c>
      <c r="I129" s="680">
        <f>ROUND(G129*13%*28/365,0)</f>
        <v>718</v>
      </c>
      <c r="J129" s="676">
        <f>SUM(H129:I129)</f>
        <v>3718</v>
      </c>
      <c r="K129" s="681">
        <f t="shared" ref="K129:K138" si="40">G129-H129</f>
        <v>69000</v>
      </c>
    </row>
    <row r="130" spans="1:11" ht="2.25" customHeight="1">
      <c r="A130" s="332"/>
      <c r="B130" s="332"/>
      <c r="C130" s="627"/>
      <c r="D130" s="693"/>
      <c r="E130" s="627"/>
      <c r="F130" s="694"/>
      <c r="G130" s="629"/>
      <c r="H130" s="630"/>
      <c r="I130" s="680">
        <f t="shared" ref="I130:I138" si="41">ROUND(G130*13%*28/365,0)</f>
        <v>0</v>
      </c>
      <c r="J130" s="676"/>
      <c r="K130" s="681"/>
    </row>
    <row r="131" spans="1:11" ht="23.25">
      <c r="A131" s="332">
        <v>2</v>
      </c>
      <c r="B131" s="332" t="s">
        <v>169</v>
      </c>
      <c r="C131" s="627" t="s">
        <v>475</v>
      </c>
      <c r="D131" s="693">
        <v>180</v>
      </c>
      <c r="E131" s="627" t="s">
        <v>78</v>
      </c>
      <c r="F131" s="694">
        <v>100000</v>
      </c>
      <c r="G131" s="629">
        <v>8326</v>
      </c>
      <c r="H131" s="630">
        <v>4167</v>
      </c>
      <c r="I131" s="680">
        <f t="shared" si="41"/>
        <v>83</v>
      </c>
      <c r="J131" s="676">
        <f t="shared" ref="J131:J137" si="42">SUM(H131:I131)</f>
        <v>4250</v>
      </c>
      <c r="K131" s="681">
        <f t="shared" si="40"/>
        <v>4159</v>
      </c>
    </row>
    <row r="132" spans="1:11" ht="23.25">
      <c r="A132" s="332">
        <v>3</v>
      </c>
      <c r="B132" s="332" t="s">
        <v>109</v>
      </c>
      <c r="C132" s="627" t="s">
        <v>476</v>
      </c>
      <c r="D132" s="693">
        <v>144</v>
      </c>
      <c r="E132" s="627" t="s">
        <v>78</v>
      </c>
      <c r="F132" s="694">
        <v>180000</v>
      </c>
      <c r="G132" s="629">
        <v>72000</v>
      </c>
      <c r="H132" s="630">
        <v>4000</v>
      </c>
      <c r="I132" s="680">
        <f t="shared" si="41"/>
        <v>718</v>
      </c>
      <c r="J132" s="676">
        <f t="shared" si="42"/>
        <v>4718</v>
      </c>
      <c r="K132" s="681">
        <f t="shared" si="40"/>
        <v>68000</v>
      </c>
    </row>
    <row r="133" spans="1:11" ht="23.25">
      <c r="A133" s="332">
        <v>4</v>
      </c>
      <c r="B133" s="332" t="s">
        <v>273</v>
      </c>
      <c r="C133" s="627" t="s">
        <v>495</v>
      </c>
      <c r="D133" s="693">
        <v>21.1</v>
      </c>
      <c r="E133" s="627" t="s">
        <v>78</v>
      </c>
      <c r="F133" s="694">
        <v>150000</v>
      </c>
      <c r="G133" s="629">
        <v>111000</v>
      </c>
      <c r="H133" s="630">
        <v>3000</v>
      </c>
      <c r="I133" s="680">
        <f t="shared" si="41"/>
        <v>1107</v>
      </c>
      <c r="J133" s="676">
        <f t="shared" si="42"/>
        <v>4107</v>
      </c>
      <c r="K133" s="681">
        <f t="shared" si="40"/>
        <v>108000</v>
      </c>
    </row>
    <row r="134" spans="1:11" ht="23.25">
      <c r="A134" s="332">
        <v>5</v>
      </c>
      <c r="B134" s="332" t="s">
        <v>273</v>
      </c>
      <c r="C134" s="627" t="s">
        <v>506</v>
      </c>
      <c r="D134" s="693">
        <v>39.1</v>
      </c>
      <c r="E134" s="627" t="s">
        <v>78</v>
      </c>
      <c r="F134" s="694">
        <v>150000</v>
      </c>
      <c r="G134" s="629">
        <v>117000</v>
      </c>
      <c r="H134" s="630">
        <v>3000</v>
      </c>
      <c r="I134" s="680">
        <f t="shared" si="41"/>
        <v>1167</v>
      </c>
      <c r="J134" s="676">
        <f t="shared" si="42"/>
        <v>4167</v>
      </c>
      <c r="K134" s="681">
        <f t="shared" si="40"/>
        <v>114000</v>
      </c>
    </row>
    <row r="135" spans="1:11" ht="23.25">
      <c r="A135" s="332">
        <v>6</v>
      </c>
      <c r="B135" s="332" t="s">
        <v>233</v>
      </c>
      <c r="C135" s="627" t="s">
        <v>507</v>
      </c>
      <c r="D135" s="693">
        <v>41.1</v>
      </c>
      <c r="E135" s="627" t="s">
        <v>78</v>
      </c>
      <c r="F135" s="694">
        <v>100000</v>
      </c>
      <c r="G135" s="629">
        <v>78000</v>
      </c>
      <c r="H135" s="630">
        <v>2000</v>
      </c>
      <c r="I135" s="680">
        <f t="shared" si="41"/>
        <v>778</v>
      </c>
      <c r="J135" s="676">
        <f t="shared" si="42"/>
        <v>2778</v>
      </c>
      <c r="K135" s="681">
        <f t="shared" si="40"/>
        <v>76000</v>
      </c>
    </row>
    <row r="136" spans="1:11" ht="23.25">
      <c r="A136" s="332">
        <v>7</v>
      </c>
      <c r="B136" s="332" t="s">
        <v>233</v>
      </c>
      <c r="C136" s="627" t="s">
        <v>513</v>
      </c>
      <c r="D136" s="693">
        <v>49.1</v>
      </c>
      <c r="E136" s="627" t="s">
        <v>78</v>
      </c>
      <c r="F136" s="694">
        <v>195000</v>
      </c>
      <c r="G136" s="629">
        <v>156000</v>
      </c>
      <c r="H136" s="630">
        <v>3900</v>
      </c>
      <c r="I136" s="680">
        <f t="shared" si="41"/>
        <v>1556</v>
      </c>
      <c r="J136" s="676">
        <f t="shared" si="42"/>
        <v>5456</v>
      </c>
      <c r="K136" s="681">
        <f t="shared" si="40"/>
        <v>152100</v>
      </c>
    </row>
    <row r="137" spans="1:11" ht="23.25">
      <c r="A137" s="332">
        <v>8</v>
      </c>
      <c r="B137" s="332" t="s">
        <v>110</v>
      </c>
      <c r="C137" s="627" t="s">
        <v>114</v>
      </c>
      <c r="D137" s="693">
        <v>51.1</v>
      </c>
      <c r="E137" s="627" t="s">
        <v>78</v>
      </c>
      <c r="F137" s="694">
        <v>170000</v>
      </c>
      <c r="G137" s="629">
        <v>133830</v>
      </c>
      <c r="H137" s="630">
        <v>3617</v>
      </c>
      <c r="I137" s="680">
        <f t="shared" si="41"/>
        <v>1335</v>
      </c>
      <c r="J137" s="676">
        <f t="shared" si="42"/>
        <v>4952</v>
      </c>
      <c r="K137" s="681">
        <f t="shared" si="40"/>
        <v>130213</v>
      </c>
    </row>
    <row r="138" spans="1:11" ht="23.25">
      <c r="A138" s="332">
        <v>9</v>
      </c>
      <c r="B138" s="332" t="s">
        <v>110</v>
      </c>
      <c r="C138" s="627" t="s">
        <v>514</v>
      </c>
      <c r="D138" s="693">
        <v>53.1</v>
      </c>
      <c r="E138" s="627" t="s">
        <v>78</v>
      </c>
      <c r="F138" s="694">
        <v>200000</v>
      </c>
      <c r="G138" s="629">
        <v>160000</v>
      </c>
      <c r="H138" s="630">
        <v>4000</v>
      </c>
      <c r="I138" s="680">
        <f t="shared" si="41"/>
        <v>1596</v>
      </c>
      <c r="J138" s="676">
        <f>SUM(H138:I138)</f>
        <v>5596</v>
      </c>
      <c r="K138" s="681">
        <f t="shared" si="40"/>
        <v>156000</v>
      </c>
    </row>
    <row r="139" spans="1:11" ht="23.25">
      <c r="A139" s="623"/>
      <c r="B139" s="623" t="s">
        <v>4</v>
      </c>
      <c r="C139" s="624"/>
      <c r="D139" s="624"/>
      <c r="E139" s="624"/>
      <c r="F139" s="501">
        <f t="shared" ref="F139:K139" si="43">SUM(F129:F138)</f>
        <v>1395000</v>
      </c>
      <c r="G139" s="501">
        <f t="shared" si="43"/>
        <v>908156</v>
      </c>
      <c r="H139" s="501">
        <f>SUM(H129:H138)</f>
        <v>30684</v>
      </c>
      <c r="I139" s="501">
        <f>SUM(I129:I138)</f>
        <v>9058</v>
      </c>
      <c r="J139" s="501">
        <f>SUM(H139:I139)</f>
        <v>39742</v>
      </c>
      <c r="K139" s="501">
        <f t="shared" si="43"/>
        <v>877472</v>
      </c>
    </row>
    <row r="140" spans="1:11" ht="13.5" customHeight="1">
      <c r="A140" s="647"/>
      <c r="B140" s="647"/>
      <c r="C140" s="644"/>
      <c r="D140" s="644"/>
      <c r="E140" s="644"/>
      <c r="F140" s="571"/>
      <c r="G140" s="571"/>
      <c r="H140" s="571"/>
      <c r="I140" s="571"/>
      <c r="J140" s="571"/>
      <c r="K140" s="571"/>
    </row>
    <row r="141" spans="1:11" ht="12" customHeight="1">
      <c r="A141" s="647"/>
      <c r="B141" s="647"/>
      <c r="C141" s="644"/>
      <c r="D141" s="644"/>
      <c r="E141" s="644"/>
      <c r="F141" s="571"/>
      <c r="G141" s="571"/>
      <c r="H141" s="659"/>
      <c r="I141" s="571"/>
      <c r="J141" s="571"/>
      <c r="K141" s="571"/>
    </row>
    <row r="142" spans="1:11" ht="46.5">
      <c r="A142" s="621" t="s">
        <v>446</v>
      </c>
      <c r="B142" s="621" t="s">
        <v>1</v>
      </c>
      <c r="C142" s="619" t="s">
        <v>21</v>
      </c>
      <c r="D142" s="619" t="s">
        <v>22</v>
      </c>
      <c r="E142" s="619" t="s">
        <v>23</v>
      </c>
      <c r="F142" s="620" t="s">
        <v>24</v>
      </c>
      <c r="G142" s="419" t="s">
        <v>25</v>
      </c>
      <c r="H142" s="419" t="s">
        <v>26</v>
      </c>
      <c r="I142" s="419" t="s">
        <v>27</v>
      </c>
      <c r="J142" s="419" t="s">
        <v>57</v>
      </c>
      <c r="K142" s="419" t="s">
        <v>242</v>
      </c>
    </row>
    <row r="143" spans="1:11" ht="23.25">
      <c r="A143" s="623"/>
      <c r="B143" s="623" t="s">
        <v>125</v>
      </c>
      <c r="C143" s="624"/>
      <c r="D143" s="624"/>
      <c r="E143" s="624"/>
      <c r="F143" s="560"/>
      <c r="G143" s="513"/>
      <c r="H143" s="638"/>
      <c r="I143" s="501"/>
      <c r="J143" s="501"/>
      <c r="K143" s="638"/>
    </row>
    <row r="144" spans="1:11" ht="23.25">
      <c r="A144" s="332">
        <v>1</v>
      </c>
      <c r="B144" s="332" t="s">
        <v>137</v>
      </c>
      <c r="C144" s="627" t="s">
        <v>419</v>
      </c>
      <c r="D144" s="676">
        <v>140</v>
      </c>
      <c r="E144" s="627" t="s">
        <v>78</v>
      </c>
      <c r="F144" s="628">
        <v>200000</v>
      </c>
      <c r="G144" s="628">
        <v>88000</v>
      </c>
      <c r="H144" s="630">
        <v>4000</v>
      </c>
      <c r="I144" s="680">
        <f>ROUND(G144*13%*28/365,0)</f>
        <v>878</v>
      </c>
      <c r="J144" s="630">
        <f t="shared" ref="J144:J148" si="44">SUM(H144:I144)</f>
        <v>4878</v>
      </c>
      <c r="K144" s="681">
        <f>G144-H144</f>
        <v>84000</v>
      </c>
    </row>
    <row r="145" spans="1:11" ht="23.25">
      <c r="A145" s="332">
        <v>2</v>
      </c>
      <c r="B145" s="332" t="s">
        <v>137</v>
      </c>
      <c r="C145" s="627" t="s">
        <v>207</v>
      </c>
      <c r="D145" s="687">
        <v>35.1</v>
      </c>
      <c r="E145" s="627" t="s">
        <v>78</v>
      </c>
      <c r="F145" s="628">
        <v>100000</v>
      </c>
      <c r="G145" s="628">
        <v>76000</v>
      </c>
      <c r="H145" s="630">
        <v>2000</v>
      </c>
      <c r="I145" s="680">
        <f t="shared" ref="I145:I148" si="45">ROUND(G145*13%*28/365,0)</f>
        <v>758</v>
      </c>
      <c r="J145" s="630">
        <f t="shared" si="44"/>
        <v>2758</v>
      </c>
      <c r="K145" s="681">
        <f t="shared" ref="K145:K148" si="46">G145-H145</f>
        <v>74000</v>
      </c>
    </row>
    <row r="146" spans="1:11" ht="23.25">
      <c r="A146" s="332">
        <v>3</v>
      </c>
      <c r="B146" s="332" t="s">
        <v>126</v>
      </c>
      <c r="C146" s="627" t="s">
        <v>447</v>
      </c>
      <c r="D146" s="693">
        <v>188</v>
      </c>
      <c r="E146" s="627" t="s">
        <v>78</v>
      </c>
      <c r="F146" s="694">
        <v>175000</v>
      </c>
      <c r="G146" s="628">
        <v>101500</v>
      </c>
      <c r="H146" s="630">
        <v>3500</v>
      </c>
      <c r="I146" s="680">
        <f t="shared" si="45"/>
        <v>1012</v>
      </c>
      <c r="J146" s="630">
        <f t="shared" si="44"/>
        <v>4512</v>
      </c>
      <c r="K146" s="681">
        <f t="shared" si="46"/>
        <v>98000</v>
      </c>
    </row>
    <row r="147" spans="1:11" ht="23.25">
      <c r="A147" s="332">
        <v>4</v>
      </c>
      <c r="B147" s="332" t="s">
        <v>126</v>
      </c>
      <c r="C147" s="627" t="s">
        <v>448</v>
      </c>
      <c r="D147" s="693">
        <v>190</v>
      </c>
      <c r="E147" s="627" t="s">
        <v>78</v>
      </c>
      <c r="F147" s="694">
        <v>230000</v>
      </c>
      <c r="G147" s="628">
        <v>133400</v>
      </c>
      <c r="H147" s="630">
        <v>4600</v>
      </c>
      <c r="I147" s="680">
        <f t="shared" si="45"/>
        <v>1330</v>
      </c>
      <c r="J147" s="630">
        <f t="shared" si="44"/>
        <v>5930</v>
      </c>
      <c r="K147" s="681">
        <f t="shared" si="46"/>
        <v>128800</v>
      </c>
    </row>
    <row r="148" spans="1:11" ht="23.25">
      <c r="A148" s="332">
        <v>5</v>
      </c>
      <c r="B148" s="332" t="s">
        <v>505</v>
      </c>
      <c r="C148" s="627" t="s">
        <v>245</v>
      </c>
      <c r="D148" s="693">
        <v>37.1</v>
      </c>
      <c r="E148" s="627" t="s">
        <v>78</v>
      </c>
      <c r="F148" s="694">
        <v>200000</v>
      </c>
      <c r="G148" s="628">
        <v>156000</v>
      </c>
      <c r="H148" s="630">
        <v>4000</v>
      </c>
      <c r="I148" s="680">
        <f t="shared" si="45"/>
        <v>1556</v>
      </c>
      <c r="J148" s="630">
        <f t="shared" si="44"/>
        <v>5556</v>
      </c>
      <c r="K148" s="681">
        <f t="shared" si="46"/>
        <v>152000</v>
      </c>
    </row>
    <row r="149" spans="1:11" ht="23.25">
      <c r="A149" s="623"/>
      <c r="B149" s="623" t="s">
        <v>4</v>
      </c>
      <c r="C149" s="624"/>
      <c r="D149" s="624"/>
      <c r="E149" s="624"/>
      <c r="F149" s="503">
        <f>SUM(F144:F148)</f>
        <v>905000</v>
      </c>
      <c r="G149" s="503">
        <f t="shared" ref="G149:K149" si="47">SUM(G144:G148)</f>
        <v>554900</v>
      </c>
      <c r="H149" s="503">
        <f>SUM(H144:H148)</f>
        <v>18100</v>
      </c>
      <c r="I149" s="503">
        <f>SUM(I144:I148)</f>
        <v>5534</v>
      </c>
      <c r="J149" s="503">
        <f>SUM(H149:I149)</f>
        <v>23634</v>
      </c>
      <c r="K149" s="503">
        <f t="shared" si="47"/>
        <v>536800</v>
      </c>
    </row>
    <row r="150" spans="1:11" ht="9" customHeight="1">
      <c r="A150" s="647"/>
      <c r="B150" s="647"/>
      <c r="C150" s="644"/>
      <c r="D150" s="644"/>
      <c r="E150" s="644"/>
      <c r="F150" s="575"/>
      <c r="G150" s="575"/>
      <c r="H150" s="575"/>
      <c r="I150" s="575"/>
      <c r="J150" s="575"/>
      <c r="K150" s="575"/>
    </row>
    <row r="151" spans="1:11" ht="9.75" customHeight="1">
      <c r="A151" s="647"/>
      <c r="B151" s="647"/>
      <c r="C151" s="644"/>
      <c r="D151" s="644"/>
      <c r="E151" s="644"/>
      <c r="F151" s="575"/>
      <c r="G151" s="575"/>
      <c r="H151" s="659"/>
      <c r="I151" s="575"/>
      <c r="J151" s="575"/>
      <c r="K151" s="575"/>
    </row>
    <row r="152" spans="1:11" ht="77.25" customHeight="1">
      <c r="A152" s="621" t="s">
        <v>446</v>
      </c>
      <c r="B152" s="621" t="s">
        <v>1</v>
      </c>
      <c r="C152" s="619" t="s">
        <v>21</v>
      </c>
      <c r="D152" s="619" t="s">
        <v>22</v>
      </c>
      <c r="E152" s="619" t="s">
        <v>23</v>
      </c>
      <c r="F152" s="620" t="s">
        <v>24</v>
      </c>
      <c r="G152" s="419" t="s">
        <v>25</v>
      </c>
      <c r="H152" s="419" t="s">
        <v>26</v>
      </c>
      <c r="I152" s="419" t="s">
        <v>27</v>
      </c>
      <c r="J152" s="419" t="s">
        <v>57</v>
      </c>
      <c r="K152" s="419" t="s">
        <v>242</v>
      </c>
    </row>
    <row r="153" spans="1:11" ht="23.25">
      <c r="A153" s="623"/>
      <c r="B153" s="623" t="s">
        <v>148</v>
      </c>
      <c r="C153" s="624"/>
      <c r="D153" s="661"/>
      <c r="E153" s="624"/>
      <c r="F153" s="532"/>
      <c r="G153" s="513"/>
      <c r="H153" s="503"/>
      <c r="I153" s="501"/>
      <c r="J153" s="501"/>
      <c r="K153" s="638"/>
    </row>
    <row r="154" spans="1:11" ht="23.25">
      <c r="A154" s="332">
        <v>1</v>
      </c>
      <c r="B154" s="332" t="s">
        <v>148</v>
      </c>
      <c r="C154" s="627" t="s">
        <v>391</v>
      </c>
      <c r="D154" s="693">
        <v>126</v>
      </c>
      <c r="E154" s="627" t="s">
        <v>78</v>
      </c>
      <c r="F154" s="694">
        <v>80000</v>
      </c>
      <c r="G154" s="629">
        <v>33600</v>
      </c>
      <c r="H154" s="630">
        <v>1600</v>
      </c>
      <c r="I154" s="680">
        <f>ROUND(G154*13%*28/365,0)</f>
        <v>335</v>
      </c>
      <c r="J154" s="676">
        <f t="shared" ref="J154:J161" si="48">SUM(H154:I154)</f>
        <v>1935</v>
      </c>
      <c r="K154" s="681">
        <f t="shared" ref="K154:K160" si="49">G154-H154</f>
        <v>32000</v>
      </c>
    </row>
    <row r="155" spans="1:11" ht="23.25">
      <c r="A155" s="332">
        <v>2</v>
      </c>
      <c r="B155" s="332" t="s">
        <v>148</v>
      </c>
      <c r="C155" s="627" t="s">
        <v>478</v>
      </c>
      <c r="D155" s="693">
        <v>134</v>
      </c>
      <c r="E155" s="627" t="s">
        <v>78</v>
      </c>
      <c r="F155" s="694">
        <v>250000</v>
      </c>
      <c r="G155" s="629">
        <v>83344</v>
      </c>
      <c r="H155" s="630">
        <v>5952</v>
      </c>
      <c r="I155" s="680">
        <f t="shared" ref="I155:I160" si="50">ROUND(G155*13%*28/365,0)</f>
        <v>831</v>
      </c>
      <c r="J155" s="676">
        <f t="shared" si="48"/>
        <v>6783</v>
      </c>
      <c r="K155" s="681">
        <f t="shared" si="49"/>
        <v>77392</v>
      </c>
    </row>
    <row r="156" spans="1:11" ht="23.25">
      <c r="A156" s="332">
        <v>3</v>
      </c>
      <c r="B156" s="332" t="s">
        <v>148</v>
      </c>
      <c r="C156" s="627" t="s">
        <v>477</v>
      </c>
      <c r="D156" s="693">
        <v>136</v>
      </c>
      <c r="E156" s="627" t="s">
        <v>78</v>
      </c>
      <c r="F156" s="694">
        <v>100000</v>
      </c>
      <c r="G156" s="629">
        <v>33332</v>
      </c>
      <c r="H156" s="630">
        <v>2381</v>
      </c>
      <c r="I156" s="680">
        <f t="shared" si="50"/>
        <v>332</v>
      </c>
      <c r="J156" s="676">
        <f t="shared" si="48"/>
        <v>2713</v>
      </c>
      <c r="K156" s="681">
        <f t="shared" si="49"/>
        <v>30951</v>
      </c>
    </row>
    <row r="157" spans="1:11" ht="0.75" customHeight="1">
      <c r="A157" s="332"/>
      <c r="B157" s="332"/>
      <c r="C157" s="627"/>
      <c r="D157" s="693"/>
      <c r="E157" s="627"/>
      <c r="F157" s="694"/>
      <c r="G157" s="629"/>
      <c r="H157" s="630"/>
      <c r="I157" s="680">
        <f t="shared" si="50"/>
        <v>0</v>
      </c>
      <c r="J157" s="676"/>
      <c r="K157" s="681"/>
    </row>
    <row r="158" spans="1:11" ht="23.25">
      <c r="A158" s="332">
        <v>4</v>
      </c>
      <c r="B158" s="332" t="s">
        <v>215</v>
      </c>
      <c r="C158" s="627" t="s">
        <v>532</v>
      </c>
      <c r="D158" s="693">
        <v>68.2</v>
      </c>
      <c r="E158" s="627" t="s">
        <v>78</v>
      </c>
      <c r="F158" s="694">
        <v>190000</v>
      </c>
      <c r="G158" s="629">
        <v>178600</v>
      </c>
      <c r="H158" s="630">
        <v>3800</v>
      </c>
      <c r="I158" s="680">
        <f t="shared" si="50"/>
        <v>1781</v>
      </c>
      <c r="J158" s="676">
        <f t="shared" si="48"/>
        <v>5581</v>
      </c>
      <c r="K158" s="681">
        <f t="shared" si="49"/>
        <v>174800</v>
      </c>
    </row>
    <row r="159" spans="1:11" ht="23.25">
      <c r="A159" s="332">
        <v>5</v>
      </c>
      <c r="B159" s="332" t="s">
        <v>215</v>
      </c>
      <c r="C159" s="627" t="s">
        <v>545</v>
      </c>
      <c r="D159" s="693">
        <v>88</v>
      </c>
      <c r="E159" s="627" t="s">
        <v>78</v>
      </c>
      <c r="F159" s="694">
        <v>340000</v>
      </c>
      <c r="G159" s="629">
        <v>336600</v>
      </c>
      <c r="H159" s="630">
        <v>3400</v>
      </c>
      <c r="I159" s="680">
        <f t="shared" si="50"/>
        <v>3357</v>
      </c>
      <c r="J159" s="676">
        <f t="shared" si="48"/>
        <v>6757</v>
      </c>
      <c r="K159" s="681">
        <f t="shared" si="49"/>
        <v>333200</v>
      </c>
    </row>
    <row r="160" spans="1:11" ht="23.25">
      <c r="A160" s="332">
        <v>6</v>
      </c>
      <c r="B160" s="332" t="s">
        <v>509</v>
      </c>
      <c r="C160" s="627" t="s">
        <v>510</v>
      </c>
      <c r="D160" s="693">
        <v>45.1</v>
      </c>
      <c r="E160" s="627" t="s">
        <v>78</v>
      </c>
      <c r="F160" s="694">
        <v>275000</v>
      </c>
      <c r="G160" s="629">
        <v>214500</v>
      </c>
      <c r="H160" s="630">
        <v>5500</v>
      </c>
      <c r="I160" s="680">
        <f t="shared" si="50"/>
        <v>2139</v>
      </c>
      <c r="J160" s="676">
        <f t="shared" si="48"/>
        <v>7639</v>
      </c>
      <c r="K160" s="681">
        <f t="shared" si="49"/>
        <v>209000</v>
      </c>
    </row>
    <row r="161" spans="1:11" ht="23.25">
      <c r="A161" s="623"/>
      <c r="B161" s="623" t="s">
        <v>4</v>
      </c>
      <c r="C161" s="624"/>
      <c r="D161" s="661"/>
      <c r="E161" s="624"/>
      <c r="F161" s="501">
        <f>SUM(F154:F160)</f>
        <v>1235000</v>
      </c>
      <c r="G161" s="501">
        <f t="shared" ref="G161:K161" si="51">SUM(G154:G160)</f>
        <v>879976</v>
      </c>
      <c r="H161" s="501">
        <f>SUM(H154:H160)</f>
        <v>22633</v>
      </c>
      <c r="I161" s="501">
        <f>SUM(I154:I160)</f>
        <v>8775</v>
      </c>
      <c r="J161" s="501">
        <f t="shared" si="48"/>
        <v>31408</v>
      </c>
      <c r="K161" s="501">
        <f t="shared" si="51"/>
        <v>857343</v>
      </c>
    </row>
    <row r="162" spans="1:11" ht="23.25">
      <c r="A162" s="647"/>
      <c r="B162" s="647"/>
      <c r="C162" s="644"/>
      <c r="D162" s="662"/>
      <c r="E162" s="644"/>
      <c r="F162" s="571"/>
      <c r="G162" s="571"/>
      <c r="H162" s="659"/>
      <c r="I162" s="571"/>
      <c r="J162" s="571"/>
      <c r="K162" s="571"/>
    </row>
    <row r="163" spans="1:11" ht="75" customHeight="1">
      <c r="A163" s="621" t="s">
        <v>446</v>
      </c>
      <c r="B163" s="621" t="s">
        <v>1</v>
      </c>
      <c r="C163" s="619" t="s">
        <v>21</v>
      </c>
      <c r="D163" s="619" t="s">
        <v>22</v>
      </c>
      <c r="E163" s="619" t="s">
        <v>23</v>
      </c>
      <c r="F163" s="620" t="s">
        <v>24</v>
      </c>
      <c r="G163" s="419" t="s">
        <v>25</v>
      </c>
      <c r="H163" s="419" t="s">
        <v>26</v>
      </c>
      <c r="I163" s="419" t="s">
        <v>27</v>
      </c>
      <c r="J163" s="419" t="s">
        <v>57</v>
      </c>
      <c r="K163" s="419" t="s">
        <v>242</v>
      </c>
    </row>
    <row r="164" spans="1:11" ht="23.25">
      <c r="A164" s="623"/>
      <c r="B164" s="623" t="s">
        <v>162</v>
      </c>
      <c r="C164" s="624"/>
      <c r="D164" s="501"/>
      <c r="E164" s="501"/>
      <c r="F164" s="532"/>
      <c r="G164" s="513"/>
      <c r="H164" s="659"/>
      <c r="I164" s="501"/>
      <c r="J164" s="501"/>
      <c r="K164" s="640"/>
    </row>
    <row r="165" spans="1:11" ht="23.25">
      <c r="A165" s="332">
        <v>1</v>
      </c>
      <c r="B165" s="332" t="s">
        <v>163</v>
      </c>
      <c r="C165" s="627" t="s">
        <v>479</v>
      </c>
      <c r="D165" s="676">
        <v>162</v>
      </c>
      <c r="E165" s="676" t="s">
        <v>78</v>
      </c>
      <c r="F165" s="694">
        <v>200000</v>
      </c>
      <c r="G165" s="629">
        <v>100000</v>
      </c>
      <c r="H165" s="630">
        <v>4000</v>
      </c>
      <c r="I165" s="680">
        <f>ROUND(G165*13%*28/365,0)</f>
        <v>997</v>
      </c>
      <c r="J165" s="676">
        <f t="shared" ref="J165" si="52">SUM(H165:I165)</f>
        <v>4997</v>
      </c>
      <c r="K165" s="681">
        <f>G165-H166</f>
        <v>96000</v>
      </c>
    </row>
    <row r="166" spans="1:11" ht="23.25">
      <c r="A166" s="623"/>
      <c r="B166" s="623" t="s">
        <v>4</v>
      </c>
      <c r="C166" s="624"/>
      <c r="D166" s="624"/>
      <c r="E166" s="624"/>
      <c r="F166" s="505">
        <f t="shared" ref="F166:K166" si="53">SUM(F165:F165)</f>
        <v>200000</v>
      </c>
      <c r="G166" s="505">
        <f t="shared" si="53"/>
        <v>100000</v>
      </c>
      <c r="H166" s="505">
        <f t="shared" si="53"/>
        <v>4000</v>
      </c>
      <c r="I166" s="505">
        <f t="shared" si="53"/>
        <v>997</v>
      </c>
      <c r="J166" s="505">
        <f t="shared" si="53"/>
        <v>4997</v>
      </c>
      <c r="K166" s="505">
        <f t="shared" si="53"/>
        <v>96000</v>
      </c>
    </row>
    <row r="167" spans="1:11" ht="23.25">
      <c r="A167" s="647"/>
      <c r="B167" s="647"/>
      <c r="C167" s="644"/>
      <c r="D167" s="644"/>
      <c r="E167" s="644"/>
      <c r="F167" s="558"/>
      <c r="G167" s="558"/>
      <c r="H167" s="659"/>
      <c r="I167" s="558"/>
      <c r="J167" s="558"/>
      <c r="K167" s="558"/>
    </row>
    <row r="168" spans="1:11" ht="48.75" customHeight="1">
      <c r="A168" s="621" t="s">
        <v>446</v>
      </c>
      <c r="B168" s="621" t="s">
        <v>1</v>
      </c>
      <c r="C168" s="619" t="s">
        <v>21</v>
      </c>
      <c r="D168" s="619" t="s">
        <v>22</v>
      </c>
      <c r="E168" s="619" t="s">
        <v>23</v>
      </c>
      <c r="F168" s="620" t="s">
        <v>24</v>
      </c>
      <c r="G168" s="419" t="s">
        <v>25</v>
      </c>
      <c r="H168" s="419" t="s">
        <v>26</v>
      </c>
      <c r="I168" s="419" t="s">
        <v>27</v>
      </c>
      <c r="J168" s="419" t="s">
        <v>57</v>
      </c>
      <c r="K168" s="419" t="s">
        <v>242</v>
      </c>
    </row>
    <row r="169" spans="1:11" ht="23.25">
      <c r="A169" s="623"/>
      <c r="B169" s="623" t="s">
        <v>282</v>
      </c>
      <c r="C169" s="624"/>
      <c r="D169" s="624"/>
      <c r="E169" s="624"/>
      <c r="F169" s="560"/>
      <c r="G169" s="513"/>
      <c r="H169" s="503"/>
      <c r="I169" s="501"/>
      <c r="J169" s="501"/>
      <c r="K169" s="638"/>
    </row>
    <row r="170" spans="1:11" ht="23.25">
      <c r="A170" s="332">
        <v>1</v>
      </c>
      <c r="B170" s="332" t="s">
        <v>84</v>
      </c>
      <c r="C170" s="627" t="s">
        <v>283</v>
      </c>
      <c r="D170" s="676">
        <v>77</v>
      </c>
      <c r="E170" s="676" t="s">
        <v>78</v>
      </c>
      <c r="F170" s="694">
        <v>150000</v>
      </c>
      <c r="G170" s="629">
        <v>8322</v>
      </c>
      <c r="H170" s="630">
        <f>ROUND(F170/36,0)</f>
        <v>4167</v>
      </c>
      <c r="I170" s="680">
        <f>ROUND(G170*13%*28/365,0)</f>
        <v>83</v>
      </c>
      <c r="J170" s="676">
        <f t="shared" ref="J170:J176" si="54">SUM(H170:I170)</f>
        <v>4250</v>
      </c>
      <c r="K170" s="681">
        <f t="shared" ref="K170:K174" si="55">G170-H170</f>
        <v>4155</v>
      </c>
    </row>
    <row r="171" spans="1:11" ht="23.25">
      <c r="A171" s="332">
        <v>2</v>
      </c>
      <c r="B171" s="332" t="s">
        <v>84</v>
      </c>
      <c r="C171" s="627" t="s">
        <v>392</v>
      </c>
      <c r="D171" s="693">
        <v>128</v>
      </c>
      <c r="E171" s="676" t="s">
        <v>78</v>
      </c>
      <c r="F171" s="694">
        <v>120000</v>
      </c>
      <c r="G171" s="629">
        <v>50400</v>
      </c>
      <c r="H171" s="630">
        <v>2400</v>
      </c>
      <c r="I171" s="680">
        <f t="shared" ref="I171:I174" si="56">ROUND(G171*13%*28/365,0)</f>
        <v>503</v>
      </c>
      <c r="J171" s="676">
        <f t="shared" si="54"/>
        <v>2903</v>
      </c>
      <c r="K171" s="681">
        <f t="shared" si="55"/>
        <v>48000</v>
      </c>
    </row>
    <row r="172" spans="1:11" ht="23.25">
      <c r="A172" s="332">
        <v>3</v>
      </c>
      <c r="B172" s="332" t="s">
        <v>84</v>
      </c>
      <c r="C172" s="627" t="s">
        <v>323</v>
      </c>
      <c r="D172" s="693">
        <v>27.1</v>
      </c>
      <c r="E172" s="676" t="s">
        <v>78</v>
      </c>
      <c r="F172" s="694">
        <v>120000</v>
      </c>
      <c r="G172" s="629">
        <v>88800</v>
      </c>
      <c r="H172" s="630">
        <v>2400</v>
      </c>
      <c r="I172" s="680">
        <f t="shared" si="56"/>
        <v>886</v>
      </c>
      <c r="J172" s="676">
        <f t="shared" si="54"/>
        <v>3286</v>
      </c>
      <c r="K172" s="681">
        <f t="shared" si="55"/>
        <v>86400</v>
      </c>
    </row>
    <row r="173" spans="1:11" ht="23.25">
      <c r="A173" s="332">
        <v>4</v>
      </c>
      <c r="B173" s="332" t="s">
        <v>497</v>
      </c>
      <c r="C173" s="627" t="s">
        <v>498</v>
      </c>
      <c r="D173" s="693">
        <v>29.1</v>
      </c>
      <c r="E173" s="676" t="s">
        <v>78</v>
      </c>
      <c r="F173" s="694">
        <v>120000</v>
      </c>
      <c r="G173" s="629">
        <v>88800</v>
      </c>
      <c r="H173" s="630">
        <v>2400</v>
      </c>
      <c r="I173" s="680">
        <f t="shared" si="56"/>
        <v>886</v>
      </c>
      <c r="J173" s="676">
        <f t="shared" si="54"/>
        <v>3286</v>
      </c>
      <c r="K173" s="681">
        <f t="shared" si="55"/>
        <v>86400</v>
      </c>
    </row>
    <row r="174" spans="1:11" ht="30.75" customHeight="1">
      <c r="A174" s="332">
        <v>5</v>
      </c>
      <c r="B174" s="332" t="s">
        <v>497</v>
      </c>
      <c r="C174" s="627" t="s">
        <v>499</v>
      </c>
      <c r="D174" s="693">
        <v>31.1</v>
      </c>
      <c r="E174" s="676" t="s">
        <v>78</v>
      </c>
      <c r="F174" s="694">
        <v>120000</v>
      </c>
      <c r="G174" s="629">
        <v>88800</v>
      </c>
      <c r="H174" s="630">
        <v>2400</v>
      </c>
      <c r="I174" s="680">
        <f t="shared" si="56"/>
        <v>886</v>
      </c>
      <c r="J174" s="676">
        <f t="shared" si="54"/>
        <v>3286</v>
      </c>
      <c r="K174" s="681">
        <f t="shared" si="55"/>
        <v>86400</v>
      </c>
    </row>
    <row r="175" spans="1:11" ht="23.25" hidden="1">
      <c r="A175" s="623"/>
      <c r="B175" s="623"/>
      <c r="C175" s="624"/>
      <c r="D175" s="661"/>
      <c r="E175" s="501"/>
      <c r="F175" s="532"/>
      <c r="G175" s="513"/>
      <c r="H175" s="503"/>
      <c r="I175" s="518"/>
      <c r="J175" s="501"/>
      <c r="K175" s="640"/>
    </row>
    <row r="176" spans="1:11" ht="33.75" customHeight="1">
      <c r="A176" s="623"/>
      <c r="B176" s="623" t="s">
        <v>4</v>
      </c>
      <c r="C176" s="624"/>
      <c r="D176" s="661"/>
      <c r="E176" s="501"/>
      <c r="F176" s="505">
        <f>SUM(F170:F175)</f>
        <v>630000</v>
      </c>
      <c r="G176" s="505">
        <f>SUM(G170:G175)</f>
        <v>325122</v>
      </c>
      <c r="H176" s="505">
        <f>SUM(H170:H175)</f>
        <v>13767</v>
      </c>
      <c r="I176" s="505">
        <f>SUM(I170:I175)</f>
        <v>3244</v>
      </c>
      <c r="J176" s="501">
        <f t="shared" si="54"/>
        <v>17011</v>
      </c>
      <c r="K176" s="505">
        <f>SUM(K170:K175)</f>
        <v>311355</v>
      </c>
    </row>
    <row r="177" spans="1:11" ht="20.25" customHeight="1" thickBot="1">
      <c r="A177" s="647"/>
      <c r="B177" s="647"/>
      <c r="C177" s="644"/>
      <c r="D177" s="662"/>
      <c r="E177" s="571"/>
      <c r="F177" s="558"/>
      <c r="G177" s="558"/>
      <c r="H177" s="659"/>
      <c r="I177" s="558"/>
      <c r="J177" s="571"/>
      <c r="K177" s="558"/>
    </row>
    <row r="178" spans="1:11" ht="78.75" hidden="1" customHeight="1" thickBot="1">
      <c r="A178" s="621" t="s">
        <v>446</v>
      </c>
      <c r="B178" s="621" t="s">
        <v>1</v>
      </c>
      <c r="C178" s="619" t="s">
        <v>21</v>
      </c>
      <c r="D178" s="619" t="s">
        <v>22</v>
      </c>
      <c r="E178" s="619" t="s">
        <v>23</v>
      </c>
      <c r="F178" s="620" t="s">
        <v>24</v>
      </c>
      <c r="G178" s="419" t="s">
        <v>25</v>
      </c>
      <c r="H178" s="419" t="s">
        <v>26</v>
      </c>
      <c r="I178" s="419" t="s">
        <v>27</v>
      </c>
      <c r="J178" s="419" t="s">
        <v>57</v>
      </c>
      <c r="K178" s="419" t="s">
        <v>242</v>
      </c>
    </row>
    <row r="179" spans="1:11" ht="32.25" hidden="1" customHeight="1" thickBot="1">
      <c r="A179" s="623"/>
      <c r="B179" s="623"/>
      <c r="C179" s="624"/>
      <c r="D179" s="624"/>
      <c r="E179" s="624"/>
      <c r="F179" s="560"/>
      <c r="G179" s="513"/>
      <c r="H179" s="503"/>
      <c r="I179" s="501"/>
      <c r="J179" s="501"/>
      <c r="K179" s="638"/>
    </row>
    <row r="180" spans="1:11" ht="57.75" hidden="1" customHeight="1" thickBot="1">
      <c r="A180" s="623">
        <v>1</v>
      </c>
      <c r="B180" s="623"/>
      <c r="C180" s="624"/>
      <c r="D180" s="501"/>
      <c r="E180" s="501"/>
      <c r="F180" s="532"/>
      <c r="G180" s="513"/>
      <c r="H180" s="503"/>
      <c r="I180" s="501"/>
      <c r="J180" s="501"/>
      <c r="K180" s="640"/>
    </row>
    <row r="181" spans="1:11" ht="53.25" hidden="1" customHeight="1" thickBot="1">
      <c r="A181" s="623">
        <v>2</v>
      </c>
      <c r="B181" s="623"/>
      <c r="C181" s="624"/>
      <c r="D181" s="501"/>
      <c r="E181" s="501"/>
      <c r="F181" s="532"/>
      <c r="G181" s="513"/>
      <c r="H181" s="503"/>
      <c r="I181" s="501"/>
      <c r="J181" s="501"/>
      <c r="K181" s="640"/>
    </row>
    <row r="182" spans="1:11" ht="39" hidden="1" customHeight="1" thickBot="1">
      <c r="A182" s="623">
        <v>1</v>
      </c>
      <c r="B182" s="623"/>
      <c r="C182" s="624"/>
      <c r="D182" s="661"/>
      <c r="E182" s="501"/>
      <c r="F182" s="532"/>
      <c r="G182" s="513"/>
      <c r="H182" s="503"/>
      <c r="I182" s="518"/>
      <c r="J182" s="501"/>
      <c r="K182" s="640"/>
    </row>
    <row r="183" spans="1:11" ht="36.75" hidden="1" customHeight="1" thickBot="1">
      <c r="A183" s="623"/>
      <c r="B183" s="623"/>
      <c r="C183" s="624"/>
      <c r="D183" s="624"/>
      <c r="E183" s="624"/>
      <c r="F183" s="505"/>
      <c r="G183" s="505"/>
      <c r="H183" s="505"/>
      <c r="I183" s="505"/>
      <c r="J183" s="501"/>
      <c r="K183" s="501"/>
    </row>
    <row r="184" spans="1:11" ht="0.75" hidden="1" customHeight="1">
      <c r="A184" s="647"/>
      <c r="B184" s="647"/>
      <c r="C184" s="644"/>
      <c r="D184" s="644"/>
      <c r="E184" s="644"/>
      <c r="F184" s="558"/>
      <c r="G184" s="558"/>
      <c r="H184" s="659"/>
      <c r="I184" s="558"/>
      <c r="J184" s="558"/>
      <c r="K184" s="558"/>
    </row>
    <row r="185" spans="1:11" ht="2.25" hidden="1" customHeight="1">
      <c r="A185" s="621" t="s">
        <v>446</v>
      </c>
      <c r="B185" s="621"/>
      <c r="C185" s="619"/>
      <c r="D185" s="619"/>
      <c r="E185" s="619"/>
      <c r="F185" s="620"/>
      <c r="G185" s="419"/>
      <c r="H185" s="419"/>
      <c r="I185" s="419"/>
      <c r="J185" s="419"/>
      <c r="K185" s="419"/>
    </row>
    <row r="186" spans="1:11" ht="23.25" hidden="1">
      <c r="A186" s="623"/>
      <c r="B186" s="623"/>
      <c r="C186" s="624"/>
      <c r="D186" s="624"/>
      <c r="E186" s="624"/>
      <c r="F186" s="560"/>
      <c r="G186" s="513"/>
      <c r="H186" s="659"/>
      <c r="I186" s="501"/>
      <c r="J186" s="501"/>
      <c r="K186" s="638"/>
    </row>
    <row r="187" spans="1:11" ht="23.25" hidden="1">
      <c r="A187" s="623">
        <v>1</v>
      </c>
      <c r="B187" s="623"/>
      <c r="C187" s="624"/>
      <c r="D187" s="501"/>
      <c r="E187" s="501"/>
      <c r="F187" s="532"/>
      <c r="G187" s="513"/>
      <c r="H187" s="503"/>
      <c r="I187" s="501"/>
      <c r="J187" s="501"/>
      <c r="K187" s="640"/>
    </row>
    <row r="188" spans="1:11" ht="31.5" hidden="1" customHeight="1" thickBot="1">
      <c r="A188" s="623"/>
      <c r="B188" s="623"/>
      <c r="C188" s="624"/>
      <c r="D188" s="624"/>
      <c r="E188" s="624"/>
      <c r="F188" s="505"/>
      <c r="G188" s="505"/>
      <c r="H188" s="505"/>
      <c r="I188" s="505"/>
      <c r="J188" s="505"/>
      <c r="K188" s="505"/>
    </row>
    <row r="189" spans="1:11" ht="33.75" hidden="1" customHeight="1" thickBot="1">
      <c r="A189" s="647"/>
      <c r="B189" s="647"/>
      <c r="C189" s="644"/>
      <c r="D189" s="644"/>
      <c r="E189" s="644"/>
      <c r="F189" s="558"/>
      <c r="G189" s="558"/>
      <c r="H189" s="659"/>
      <c r="I189" s="571"/>
      <c r="J189" s="571"/>
      <c r="K189" s="663"/>
    </row>
    <row r="190" spans="1:11" ht="24.75" thickBot="1">
      <c r="A190" s="664"/>
      <c r="B190" s="665" t="s">
        <v>20</v>
      </c>
      <c r="C190" s="666"/>
      <c r="D190" s="666"/>
      <c r="E190" s="583"/>
      <c r="F190" s="583">
        <f t="shared" ref="F190:K190" si="57">SUM(F13+F23+F32+F39+F48+F63+F81+F98+F120+F125+F139+F149+F161+F166+F176+F183+F188)</f>
        <v>17635000</v>
      </c>
      <c r="G190" s="583">
        <f>SUM(G13+G23+G32+G39+G48+G63+G81+G98+G120+G125+G139+G149+G161+G166+G176+G183+G188)</f>
        <v>11803752</v>
      </c>
      <c r="H190" s="583">
        <f t="shared" si="57"/>
        <v>332376</v>
      </c>
      <c r="I190" s="583">
        <f t="shared" si="57"/>
        <v>114272</v>
      </c>
      <c r="J190" s="583">
        <f t="shared" si="57"/>
        <v>446648</v>
      </c>
      <c r="K190" s="667">
        <f t="shared" si="57"/>
        <v>11471376</v>
      </c>
    </row>
    <row r="191" spans="1:11" ht="23.25">
      <c r="A191" s="659"/>
      <c r="B191" s="659"/>
      <c r="C191" s="659"/>
      <c r="D191" s="659"/>
      <c r="E191" s="659"/>
      <c r="F191" s="659"/>
      <c r="G191" s="659"/>
      <c r="H191" s="659" t="s">
        <v>528</v>
      </c>
      <c r="I191" s="659" t="s">
        <v>528</v>
      </c>
      <c r="J191" s="659" t="s">
        <v>529</v>
      </c>
      <c r="K191" s="659"/>
    </row>
    <row r="198" spans="6:6">
      <c r="F198" s="618"/>
    </row>
    <row r="202" spans="6:6">
      <c r="F202" s="618"/>
    </row>
  </sheetData>
  <mergeCells count="2">
    <mergeCell ref="A1:K1"/>
    <mergeCell ref="B2:J2"/>
  </mergeCells>
  <pageMargins left="0.7" right="0.7" top="0.75" bottom="0.75" header="0.3" footer="0.3"/>
  <pageSetup paperSize="5" scale="46" orientation="portrait" horizontalDpi="0" verticalDpi="0" r:id="rId1"/>
  <rowBreaks count="2" manualBreakCount="2">
    <brk id="64" max="16383" man="1"/>
    <brk id="150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K188"/>
  <sheetViews>
    <sheetView view="pageBreakPreview" topLeftCell="A139" zoomScale="60" zoomScaleNormal="70" workbookViewId="0">
      <selection sqref="A1:K186"/>
    </sheetView>
  </sheetViews>
  <sheetFormatPr defaultRowHeight="15"/>
  <cols>
    <col min="1" max="1" width="9.28515625" customWidth="1"/>
    <col min="2" max="2" width="33.28515625" customWidth="1"/>
    <col min="3" max="3" width="31.7109375" customWidth="1"/>
    <col min="4" max="4" width="10" customWidth="1"/>
    <col min="5" max="5" width="11.28515625" customWidth="1"/>
    <col min="6" max="6" width="19.42578125" customWidth="1"/>
    <col min="7" max="7" width="17.42578125" customWidth="1"/>
    <col min="8" max="8" width="13.140625" customWidth="1"/>
    <col min="9" max="9" width="13" customWidth="1"/>
    <col min="10" max="10" width="13.5703125" customWidth="1"/>
    <col min="11" max="11" width="17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555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90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33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30.75" customHeight="1">
      <c r="A5" s="668">
        <v>1</v>
      </c>
      <c r="B5" s="669" t="s">
        <v>88</v>
      </c>
      <c r="C5" s="670" t="s">
        <v>426</v>
      </c>
      <c r="D5" s="671">
        <v>154</v>
      </c>
      <c r="E5" s="671" t="s">
        <v>38</v>
      </c>
      <c r="F5" s="628">
        <v>100000</v>
      </c>
      <c r="G5" s="628">
        <v>46000</v>
      </c>
      <c r="H5" s="630">
        <v>2000</v>
      </c>
      <c r="I5" s="672">
        <f>ROUND(G5*13%*31/365,0)</f>
        <v>508</v>
      </c>
      <c r="J5" s="630">
        <f t="shared" ref="J5:J13" si="0">SUM(H5:I5)</f>
        <v>2508</v>
      </c>
      <c r="K5" s="631">
        <f t="shared" ref="K5:K12" si="1">G5-H5</f>
        <v>44000</v>
      </c>
    </row>
    <row r="6" spans="1:11" ht="42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395000</v>
      </c>
      <c r="H6" s="630">
        <v>4202</v>
      </c>
      <c r="I6" s="672">
        <f>ROUND(G6*13%*24/365,0)</f>
        <v>3376</v>
      </c>
      <c r="J6" s="630">
        <f t="shared" ref="J6" si="2">SUM(H6:I6)</f>
        <v>7578</v>
      </c>
      <c r="K6" s="631">
        <f t="shared" ref="K6" si="3">G6-H6</f>
        <v>390798</v>
      </c>
    </row>
    <row r="7" spans="1:11" ht="23.25">
      <c r="A7" s="668">
        <v>3</v>
      </c>
      <c r="B7" s="332" t="s">
        <v>3</v>
      </c>
      <c r="C7" s="675" t="s">
        <v>143</v>
      </c>
      <c r="D7" s="676">
        <v>102</v>
      </c>
      <c r="E7" s="627" t="s">
        <v>38</v>
      </c>
      <c r="F7" s="628">
        <v>190000</v>
      </c>
      <c r="G7" s="629">
        <v>72200</v>
      </c>
      <c r="H7" s="630">
        <v>3800</v>
      </c>
      <c r="I7" s="672">
        <f>ROUND(G7*13%*31/365,0)</f>
        <v>797</v>
      </c>
      <c r="J7" s="630">
        <f t="shared" si="0"/>
        <v>4597</v>
      </c>
      <c r="K7" s="631">
        <f t="shared" si="1"/>
        <v>68400</v>
      </c>
    </row>
    <row r="8" spans="1:11" ht="23.25" customHeight="1">
      <c r="A8" s="668"/>
      <c r="B8" s="332"/>
      <c r="C8" s="625"/>
      <c r="D8" s="626"/>
      <c r="E8" s="674"/>
      <c r="F8" s="628"/>
      <c r="G8" s="629"/>
      <c r="H8" s="630"/>
      <c r="I8" s="672"/>
      <c r="J8" s="630"/>
      <c r="K8" s="631"/>
    </row>
    <row r="9" spans="1:11" ht="33.75" customHeight="1">
      <c r="A9" s="668">
        <v>4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392000</v>
      </c>
      <c r="H9" s="630">
        <v>4000</v>
      </c>
      <c r="I9" s="672">
        <f>ROUND(G9*13%*31/365,0)</f>
        <v>4328</v>
      </c>
      <c r="J9" s="630">
        <f t="shared" si="0"/>
        <v>8328</v>
      </c>
      <c r="K9" s="631">
        <f t="shared" si="1"/>
        <v>388000</v>
      </c>
    </row>
    <row r="10" spans="1:11" ht="42" customHeight="1">
      <c r="A10" s="668">
        <v>5</v>
      </c>
      <c r="B10" s="332" t="s">
        <v>527</v>
      </c>
      <c r="C10" s="625" t="s">
        <v>526</v>
      </c>
      <c r="D10" s="626"/>
      <c r="E10" s="674" t="s">
        <v>38</v>
      </c>
      <c r="F10" s="628">
        <v>290000</v>
      </c>
      <c r="G10" s="629">
        <v>255200</v>
      </c>
      <c r="H10" s="630">
        <v>5800</v>
      </c>
      <c r="I10" s="672">
        <f>ROUND(G10*13%*31/365,0)</f>
        <v>2818</v>
      </c>
      <c r="J10" s="630">
        <f t="shared" si="0"/>
        <v>8618</v>
      </c>
      <c r="K10" s="631">
        <f t="shared" si="1"/>
        <v>249400</v>
      </c>
    </row>
    <row r="11" spans="1:11" ht="45" customHeight="1">
      <c r="A11" s="668">
        <v>6</v>
      </c>
      <c r="B11" s="332" t="s">
        <v>353</v>
      </c>
      <c r="C11" s="677" t="s">
        <v>552</v>
      </c>
      <c r="D11" s="678">
        <v>98</v>
      </c>
      <c r="E11" s="679" t="s">
        <v>38</v>
      </c>
      <c r="F11" s="628">
        <v>40000</v>
      </c>
      <c r="G11" s="629">
        <v>39529</v>
      </c>
      <c r="H11" s="630">
        <v>471</v>
      </c>
      <c r="I11" s="672">
        <f>ROUND(G11*13%*31/365,0)</f>
        <v>436</v>
      </c>
      <c r="J11" s="630">
        <f t="shared" si="0"/>
        <v>907</v>
      </c>
      <c r="K11" s="631">
        <f t="shared" si="1"/>
        <v>39058</v>
      </c>
    </row>
    <row r="12" spans="1:11" ht="41.25" customHeight="1">
      <c r="A12" s="668">
        <v>7</v>
      </c>
      <c r="B12" s="332" t="s">
        <v>353</v>
      </c>
      <c r="C12" s="677" t="s">
        <v>490</v>
      </c>
      <c r="D12" s="678">
        <v>74</v>
      </c>
      <c r="E12" s="679" t="s">
        <v>38</v>
      </c>
      <c r="F12" s="628">
        <v>50000</v>
      </c>
      <c r="G12" s="629">
        <v>1385</v>
      </c>
      <c r="H12" s="630">
        <v>1385</v>
      </c>
      <c r="I12" s="672">
        <f>ROUND(G12*13%*31/365,0)</f>
        <v>15</v>
      </c>
      <c r="J12" s="630">
        <f t="shared" si="0"/>
        <v>1400</v>
      </c>
      <c r="K12" s="631">
        <f t="shared" si="1"/>
        <v>0</v>
      </c>
    </row>
    <row r="13" spans="1:11" ht="24" thickBot="1">
      <c r="A13" s="632"/>
      <c r="B13" s="633" t="s">
        <v>4</v>
      </c>
      <c r="C13" s="632"/>
      <c r="D13" s="632"/>
      <c r="E13" s="632"/>
      <c r="F13" s="543">
        <f>SUM(F5:F12)</f>
        <v>1465000</v>
      </c>
      <c r="G13" s="543">
        <f>SUM(G5:G12)</f>
        <v>1201314</v>
      </c>
      <c r="H13" s="543">
        <f>SUM(H5:H12)</f>
        <v>21658</v>
      </c>
      <c r="I13" s="543">
        <f>SUM(I5:I12)</f>
        <v>12278</v>
      </c>
      <c r="J13" s="543">
        <f t="shared" si="0"/>
        <v>33936</v>
      </c>
      <c r="K13" s="543">
        <f t="shared" ref="K13" si="4">SUM(K5:K12)</f>
        <v>1179656</v>
      </c>
    </row>
    <row r="14" spans="1:11" ht="23.25">
      <c r="A14" s="634"/>
      <c r="B14" s="635"/>
      <c r="C14" s="634"/>
      <c r="D14" s="634"/>
      <c r="E14" s="634"/>
      <c r="F14" s="636"/>
      <c r="G14" s="636"/>
      <c r="H14" s="636"/>
      <c r="I14" s="636"/>
      <c r="J14" s="636"/>
      <c r="K14" s="636"/>
    </row>
    <row r="15" spans="1:11" ht="75.75" customHeight="1">
      <c r="A15" s="619" t="s">
        <v>446</v>
      </c>
      <c r="B15" s="619" t="s">
        <v>1</v>
      </c>
      <c r="C15" s="619" t="s">
        <v>21</v>
      </c>
      <c r="D15" s="619" t="s">
        <v>22</v>
      </c>
      <c r="E15" s="619" t="s">
        <v>23</v>
      </c>
      <c r="F15" s="620" t="s">
        <v>24</v>
      </c>
      <c r="G15" s="419" t="s">
        <v>25</v>
      </c>
      <c r="H15" s="419" t="s">
        <v>26</v>
      </c>
      <c r="I15" s="419" t="s">
        <v>27</v>
      </c>
      <c r="J15" s="419" t="s">
        <v>57</v>
      </c>
      <c r="K15" s="419" t="s">
        <v>242</v>
      </c>
    </row>
    <row r="16" spans="1:11" ht="23.25">
      <c r="A16" s="637"/>
      <c r="B16" s="549" t="s">
        <v>5</v>
      </c>
      <c r="C16" s="624"/>
      <c r="D16" s="624"/>
      <c r="E16" s="624"/>
      <c r="F16" s="547"/>
      <c r="G16" s="547"/>
      <c r="H16" s="548"/>
      <c r="I16" s="549"/>
      <c r="J16" s="549"/>
      <c r="K16" s="638"/>
    </row>
    <row r="17" spans="1:11" ht="23.25">
      <c r="A17" s="639">
        <v>1</v>
      </c>
      <c r="B17" s="332" t="s">
        <v>179</v>
      </c>
      <c r="C17" s="675" t="s">
        <v>416</v>
      </c>
      <c r="D17" s="676">
        <v>82</v>
      </c>
      <c r="E17" s="627" t="s">
        <v>38</v>
      </c>
      <c r="F17" s="628">
        <v>250000</v>
      </c>
      <c r="G17" s="629">
        <v>70645</v>
      </c>
      <c r="H17" s="630">
        <v>5435</v>
      </c>
      <c r="I17" s="680">
        <f>ROUND(G17*13%*31/365,0)</f>
        <v>780</v>
      </c>
      <c r="J17" s="630">
        <f t="shared" ref="J17:J23" si="5">SUM(H17:I17)</f>
        <v>6215</v>
      </c>
      <c r="K17" s="681">
        <f t="shared" ref="K17:K29" si="6">G17-H17</f>
        <v>65210</v>
      </c>
    </row>
    <row r="18" spans="1:11" ht="23.25">
      <c r="A18" s="639">
        <v>2</v>
      </c>
      <c r="B18" s="332" t="s">
        <v>179</v>
      </c>
      <c r="C18" s="675" t="s">
        <v>376</v>
      </c>
      <c r="D18" s="676">
        <v>84</v>
      </c>
      <c r="E18" s="627" t="s">
        <v>38</v>
      </c>
      <c r="F18" s="628">
        <v>250000</v>
      </c>
      <c r="G18" s="629">
        <v>85000</v>
      </c>
      <c r="H18" s="630">
        <v>5000</v>
      </c>
      <c r="I18" s="680">
        <f t="shared" ref="I18:I22" si="7">ROUND(G18*13%*31/365,0)</f>
        <v>938</v>
      </c>
      <c r="J18" s="630">
        <f t="shared" si="5"/>
        <v>5938</v>
      </c>
      <c r="K18" s="681">
        <f t="shared" si="6"/>
        <v>80000</v>
      </c>
    </row>
    <row r="19" spans="1:11" ht="23.25">
      <c r="A19" s="639">
        <v>3</v>
      </c>
      <c r="B19" s="332" t="s">
        <v>5</v>
      </c>
      <c r="C19" s="675" t="s">
        <v>551</v>
      </c>
      <c r="D19" s="676">
        <v>96</v>
      </c>
      <c r="E19" s="627" t="s">
        <v>38</v>
      </c>
      <c r="F19" s="628">
        <v>200000</v>
      </c>
      <c r="G19" s="629">
        <v>198000</v>
      </c>
      <c r="H19" s="630">
        <v>2000</v>
      </c>
      <c r="I19" s="680">
        <f t="shared" si="7"/>
        <v>2186</v>
      </c>
      <c r="J19" s="630">
        <f t="shared" si="5"/>
        <v>4186</v>
      </c>
      <c r="K19" s="681">
        <f t="shared" si="6"/>
        <v>196000</v>
      </c>
    </row>
    <row r="20" spans="1:11" ht="33" customHeight="1">
      <c r="A20" s="639">
        <v>4</v>
      </c>
      <c r="B20" s="332" t="s">
        <v>5</v>
      </c>
      <c r="C20" s="675" t="s">
        <v>375</v>
      </c>
      <c r="D20" s="676">
        <v>116</v>
      </c>
      <c r="E20" s="627" t="s">
        <v>38</v>
      </c>
      <c r="F20" s="628">
        <v>495000</v>
      </c>
      <c r="G20" s="629">
        <v>495000</v>
      </c>
      <c r="H20" s="630">
        <v>4950</v>
      </c>
      <c r="I20" s="680">
        <f>ROUND(G20*13%*22/365,0)</f>
        <v>3879</v>
      </c>
      <c r="J20" s="630">
        <f t="shared" ref="J20" si="8">SUM(H20:I20)</f>
        <v>8829</v>
      </c>
      <c r="K20" s="681">
        <f t="shared" ref="K20" si="9">G20-H20</f>
        <v>490050</v>
      </c>
    </row>
    <row r="21" spans="1:11" ht="23.25">
      <c r="A21" s="639">
        <v>4</v>
      </c>
      <c r="B21" s="332" t="s">
        <v>386</v>
      </c>
      <c r="C21" s="675" t="s">
        <v>455</v>
      </c>
      <c r="D21" s="676">
        <v>184</v>
      </c>
      <c r="E21" s="627" t="s">
        <v>38</v>
      </c>
      <c r="F21" s="628">
        <v>100000</v>
      </c>
      <c r="G21" s="629">
        <v>54000</v>
      </c>
      <c r="H21" s="630">
        <v>2000</v>
      </c>
      <c r="I21" s="680">
        <f t="shared" si="7"/>
        <v>596</v>
      </c>
      <c r="J21" s="630">
        <f t="shared" si="5"/>
        <v>2596</v>
      </c>
      <c r="K21" s="681">
        <f>G21-H21</f>
        <v>52000</v>
      </c>
    </row>
    <row r="22" spans="1:11" ht="23.25">
      <c r="A22" s="639">
        <v>5</v>
      </c>
      <c r="B22" s="332" t="s">
        <v>429</v>
      </c>
      <c r="C22" s="675" t="s">
        <v>488</v>
      </c>
      <c r="D22" s="676">
        <v>156</v>
      </c>
      <c r="E22" s="627" t="s">
        <v>38</v>
      </c>
      <c r="F22" s="628">
        <v>150000</v>
      </c>
      <c r="G22" s="629">
        <v>72000</v>
      </c>
      <c r="H22" s="630">
        <v>3000</v>
      </c>
      <c r="I22" s="680">
        <f t="shared" si="7"/>
        <v>795</v>
      </c>
      <c r="J22" s="630">
        <f t="shared" si="5"/>
        <v>3795</v>
      </c>
      <c r="K22" s="681">
        <f>G22-H22</f>
        <v>69000</v>
      </c>
    </row>
    <row r="23" spans="1:11" ht="24" thickBot="1">
      <c r="A23" s="641"/>
      <c r="B23" s="633" t="s">
        <v>4</v>
      </c>
      <c r="C23" s="642"/>
      <c r="D23" s="569"/>
      <c r="E23" s="642"/>
      <c r="F23" s="554">
        <f t="shared" ref="F23:K23" si="10">SUM(F17:F22)</f>
        <v>1445000</v>
      </c>
      <c r="G23" s="554">
        <f t="shared" si="10"/>
        <v>974645</v>
      </c>
      <c r="H23" s="554">
        <f>SUM(H17:H22)</f>
        <v>22385</v>
      </c>
      <c r="I23" s="554">
        <f>SUM(I17:I22)</f>
        <v>9174</v>
      </c>
      <c r="J23" s="554">
        <f t="shared" si="5"/>
        <v>31559</v>
      </c>
      <c r="K23" s="554">
        <f t="shared" si="10"/>
        <v>952260</v>
      </c>
    </row>
    <row r="24" spans="1:11" ht="10.5" customHeight="1">
      <c r="A24" s="643"/>
      <c r="B24" s="635"/>
      <c r="C24" s="644"/>
      <c r="D24" s="571"/>
      <c r="E24" s="644"/>
      <c r="F24" s="558"/>
      <c r="G24" s="558"/>
      <c r="H24" s="558"/>
      <c r="I24" s="558"/>
      <c r="J24" s="558"/>
      <c r="K24" s="558"/>
    </row>
    <row r="25" spans="1:11" ht="84" customHeight="1">
      <c r="A25" s="619" t="s">
        <v>446</v>
      </c>
      <c r="B25" s="619" t="s">
        <v>1</v>
      </c>
      <c r="C25" s="619" t="s">
        <v>21</v>
      </c>
      <c r="D25" s="619" t="s">
        <v>22</v>
      </c>
      <c r="E25" s="619" t="s">
        <v>23</v>
      </c>
      <c r="F25" s="620" t="s">
        <v>24</v>
      </c>
      <c r="G25" s="419" t="s">
        <v>25</v>
      </c>
      <c r="H25" s="419" t="s">
        <v>26</v>
      </c>
      <c r="I25" s="419" t="s">
        <v>27</v>
      </c>
      <c r="J25" s="419" t="s">
        <v>57</v>
      </c>
      <c r="K25" s="419" t="s">
        <v>242</v>
      </c>
    </row>
    <row r="26" spans="1:11" ht="23.25">
      <c r="A26" s="639"/>
      <c r="B26" s="623" t="s">
        <v>363</v>
      </c>
      <c r="C26" s="624"/>
      <c r="D26" s="501"/>
      <c r="E26" s="624"/>
      <c r="F26" s="505"/>
      <c r="G26" s="513"/>
      <c r="H26" s="503"/>
      <c r="I26" s="501"/>
      <c r="J26" s="503"/>
      <c r="K26" s="640"/>
    </row>
    <row r="27" spans="1:11" ht="23.25">
      <c r="A27" s="702">
        <v>1</v>
      </c>
      <c r="B27" s="332" t="s">
        <v>357</v>
      </c>
      <c r="C27" s="627" t="s">
        <v>371</v>
      </c>
      <c r="D27" s="676">
        <v>87</v>
      </c>
      <c r="E27" s="627" t="s">
        <v>38</v>
      </c>
      <c r="F27" s="628">
        <v>275000</v>
      </c>
      <c r="G27" s="629">
        <v>99000</v>
      </c>
      <c r="H27" s="630">
        <v>5500</v>
      </c>
      <c r="I27" s="680">
        <f>ROUND(G27*13%*31/365,0)</f>
        <v>1093</v>
      </c>
      <c r="J27" s="630">
        <f>SUM(H27:I27)</f>
        <v>6593</v>
      </c>
      <c r="K27" s="681">
        <f t="shared" si="6"/>
        <v>93500</v>
      </c>
    </row>
    <row r="28" spans="1:11" ht="23.25">
      <c r="A28" s="702"/>
      <c r="B28" s="332"/>
      <c r="C28" s="627"/>
      <c r="D28" s="676"/>
      <c r="E28" s="627"/>
      <c r="F28" s="628"/>
      <c r="G28" s="629"/>
      <c r="H28" s="630"/>
      <c r="I28" s="680"/>
      <c r="J28" s="630"/>
      <c r="K28" s="681"/>
    </row>
    <row r="29" spans="1:11" ht="23.25">
      <c r="A29" s="702">
        <v>2</v>
      </c>
      <c r="B29" s="332" t="s">
        <v>368</v>
      </c>
      <c r="C29" s="627" t="s">
        <v>372</v>
      </c>
      <c r="D29" s="676">
        <v>90</v>
      </c>
      <c r="E29" s="627" t="s">
        <v>38</v>
      </c>
      <c r="F29" s="628">
        <v>340000</v>
      </c>
      <c r="G29" s="629">
        <v>122400</v>
      </c>
      <c r="H29" s="630">
        <v>6800</v>
      </c>
      <c r="I29" s="680">
        <f>ROUND(G29*13%*31/365,0)</f>
        <v>1351</v>
      </c>
      <c r="J29" s="630">
        <f>SUM(H29:I29)</f>
        <v>8151</v>
      </c>
      <c r="K29" s="681">
        <f t="shared" si="6"/>
        <v>115600</v>
      </c>
    </row>
    <row r="30" spans="1:11" ht="23.25">
      <c r="A30" s="702"/>
      <c r="B30" s="332"/>
      <c r="C30" s="627"/>
      <c r="D30" s="676"/>
      <c r="E30" s="627"/>
      <c r="F30" s="628"/>
      <c r="G30" s="629"/>
      <c r="H30" s="630"/>
      <c r="I30" s="680"/>
      <c r="J30" s="630"/>
      <c r="K30" s="681"/>
    </row>
    <row r="31" spans="1:11" ht="23.25">
      <c r="A31" s="702">
        <v>3</v>
      </c>
      <c r="B31" s="332" t="s">
        <v>534</v>
      </c>
      <c r="C31" s="627" t="s">
        <v>535</v>
      </c>
      <c r="D31" s="676">
        <v>72</v>
      </c>
      <c r="E31" s="627" t="s">
        <v>38</v>
      </c>
      <c r="F31" s="628">
        <v>290000</v>
      </c>
      <c r="G31" s="629">
        <v>266800</v>
      </c>
      <c r="H31" s="630">
        <v>5800</v>
      </c>
      <c r="I31" s="680">
        <f>ROUND(G31*13%*31/365,0)</f>
        <v>2946</v>
      </c>
      <c r="J31" s="630">
        <f>SUM(H31:I31)</f>
        <v>8746</v>
      </c>
      <c r="K31" s="681">
        <f t="shared" ref="K31" si="11">G31-H31</f>
        <v>261000</v>
      </c>
    </row>
    <row r="32" spans="1:11" ht="23.25">
      <c r="A32" s="645"/>
      <c r="B32" s="623" t="s">
        <v>4</v>
      </c>
      <c r="C32" s="638"/>
      <c r="D32" s="638"/>
      <c r="E32" s="638"/>
      <c r="F32" s="505">
        <f>SUM(F27:F31)</f>
        <v>905000</v>
      </c>
      <c r="G32" s="505">
        <f t="shared" ref="G32:K32" si="12">SUM(G27:G31)</f>
        <v>488200</v>
      </c>
      <c r="H32" s="505">
        <f t="shared" si="12"/>
        <v>18100</v>
      </c>
      <c r="I32" s="505">
        <f t="shared" si="12"/>
        <v>5390</v>
      </c>
      <c r="J32" s="505">
        <f>SUM(J27:J31)</f>
        <v>23490</v>
      </c>
      <c r="K32" s="505">
        <f t="shared" si="12"/>
        <v>470100</v>
      </c>
    </row>
    <row r="33" spans="1:11" ht="23.25">
      <c r="A33" s="646"/>
      <c r="B33" s="647"/>
      <c r="C33" s="648"/>
      <c r="D33" s="648"/>
      <c r="E33" s="648"/>
      <c r="F33" s="558"/>
      <c r="G33" s="558"/>
      <c r="H33" s="558"/>
      <c r="I33" s="558"/>
      <c r="J33" s="558"/>
      <c r="K33" s="558"/>
    </row>
    <row r="34" spans="1:11" ht="76.5" customHeight="1">
      <c r="A34" s="621" t="s">
        <v>446</v>
      </c>
      <c r="B34" s="621" t="s">
        <v>1</v>
      </c>
      <c r="C34" s="619" t="s">
        <v>21</v>
      </c>
      <c r="D34" s="619" t="s">
        <v>22</v>
      </c>
      <c r="E34" s="619" t="s">
        <v>23</v>
      </c>
      <c r="F34" s="620" t="s">
        <v>24</v>
      </c>
      <c r="G34" s="419" t="s">
        <v>25</v>
      </c>
      <c r="H34" s="419" t="s">
        <v>26</v>
      </c>
      <c r="I34" s="419" t="s">
        <v>27</v>
      </c>
      <c r="J34" s="419" t="s">
        <v>57</v>
      </c>
      <c r="K34" s="419" t="s">
        <v>242</v>
      </c>
    </row>
    <row r="35" spans="1:11" ht="23.25">
      <c r="A35" s="639"/>
      <c r="B35" s="623" t="s">
        <v>10</v>
      </c>
      <c r="C35" s="624"/>
      <c r="D35" s="624"/>
      <c r="E35" s="624"/>
      <c r="F35" s="560"/>
      <c r="G35" s="513"/>
      <c r="H35" s="549"/>
      <c r="I35" s="501"/>
      <c r="J35" s="549"/>
      <c r="K35" s="638"/>
    </row>
    <row r="36" spans="1:11" ht="31.5" customHeight="1">
      <c r="A36" s="702">
        <v>1</v>
      </c>
      <c r="B36" s="332" t="s">
        <v>10</v>
      </c>
      <c r="C36" s="627" t="s">
        <v>390</v>
      </c>
      <c r="D36" s="676">
        <v>124</v>
      </c>
      <c r="E36" s="627" t="s">
        <v>38</v>
      </c>
      <c r="F36" s="628">
        <v>200000</v>
      </c>
      <c r="G36" s="629">
        <v>80000</v>
      </c>
      <c r="H36" s="630">
        <v>4000</v>
      </c>
      <c r="I36" s="680">
        <f>ROUND(G36*13%*31/365,0)</f>
        <v>883</v>
      </c>
      <c r="J36" s="676">
        <f>SUM(H36:I36)</f>
        <v>4883</v>
      </c>
      <c r="K36" s="681">
        <f>G36-H36</f>
        <v>76000</v>
      </c>
    </row>
    <row r="37" spans="1:11" ht="38.25" customHeight="1">
      <c r="A37" s="702">
        <v>2</v>
      </c>
      <c r="B37" s="682" t="s">
        <v>91</v>
      </c>
      <c r="C37" s="627" t="s">
        <v>432</v>
      </c>
      <c r="D37" s="683" t="s">
        <v>433</v>
      </c>
      <c r="E37" s="627" t="s">
        <v>38</v>
      </c>
      <c r="F37" s="628">
        <v>150000</v>
      </c>
      <c r="G37" s="629">
        <v>72000</v>
      </c>
      <c r="H37" s="630">
        <v>3000</v>
      </c>
      <c r="I37" s="680">
        <f>ROUND(G37*13%*31/365,0)</f>
        <v>795</v>
      </c>
      <c r="J37" s="676">
        <f>SUM(H37:I37)</f>
        <v>3795</v>
      </c>
      <c r="K37" s="681">
        <f t="shared" ref="K37:K39" si="13">G37-H37</f>
        <v>69000</v>
      </c>
    </row>
    <row r="38" spans="1:11" ht="23.25">
      <c r="A38" s="649"/>
      <c r="B38" s="650"/>
      <c r="C38" s="651"/>
      <c r="D38" s="652"/>
      <c r="E38" s="651"/>
      <c r="F38" s="564"/>
      <c r="G38" s="565"/>
      <c r="H38" s="566"/>
      <c r="I38" s="567"/>
      <c r="J38" s="567"/>
      <c r="K38" s="653"/>
    </row>
    <row r="39" spans="1:11" ht="24" thickBot="1">
      <c r="A39" s="654"/>
      <c r="B39" s="655" t="s">
        <v>4</v>
      </c>
      <c r="C39" s="642"/>
      <c r="D39" s="642"/>
      <c r="E39" s="642"/>
      <c r="F39" s="569">
        <f>SUM(F36:F37)</f>
        <v>350000</v>
      </c>
      <c r="G39" s="569">
        <f>SUM(G36:G37)</f>
        <v>152000</v>
      </c>
      <c r="H39" s="569">
        <f>SUM(H36:H37)</f>
        <v>7000</v>
      </c>
      <c r="I39" s="569">
        <f>SUM(I36:I37)</f>
        <v>1678</v>
      </c>
      <c r="J39" s="569">
        <f>SUM(H39:I39)</f>
        <v>8678</v>
      </c>
      <c r="K39" s="656">
        <f t="shared" si="13"/>
        <v>145000</v>
      </c>
    </row>
    <row r="40" spans="1:11" ht="23.25">
      <c r="A40" s="657"/>
      <c r="B40" s="647"/>
      <c r="C40" s="644"/>
      <c r="D40" s="644"/>
      <c r="E40" s="644"/>
      <c r="F40" s="571"/>
      <c r="G40" s="571"/>
      <c r="H40" s="571"/>
      <c r="I40" s="571"/>
      <c r="J40" s="571"/>
      <c r="K40" s="571"/>
    </row>
    <row r="41" spans="1:11" ht="79.5" customHeight="1">
      <c r="A41" s="621" t="s">
        <v>446</v>
      </c>
      <c r="B41" s="621" t="s">
        <v>1</v>
      </c>
      <c r="C41" s="619" t="s">
        <v>21</v>
      </c>
      <c r="D41" s="619" t="s">
        <v>22</v>
      </c>
      <c r="E41" s="619" t="s">
        <v>23</v>
      </c>
      <c r="F41" s="620" t="s">
        <v>24</v>
      </c>
      <c r="G41" s="419" t="s">
        <v>25</v>
      </c>
      <c r="H41" s="419" t="s">
        <v>26</v>
      </c>
      <c r="I41" s="419" t="s">
        <v>27</v>
      </c>
      <c r="J41" s="419" t="s">
        <v>57</v>
      </c>
      <c r="K41" s="419" t="s">
        <v>242</v>
      </c>
    </row>
    <row r="42" spans="1:11" ht="20.25" customHeight="1">
      <c r="A42" s="639"/>
      <c r="B42" s="623" t="s">
        <v>11</v>
      </c>
      <c r="C42" s="624"/>
      <c r="D42" s="624"/>
      <c r="E42" s="624"/>
      <c r="F42" s="560"/>
      <c r="G42" s="513"/>
      <c r="H42" s="549"/>
      <c r="I42" s="501"/>
      <c r="J42" s="549"/>
      <c r="K42" s="638"/>
    </row>
    <row r="43" spans="1:11" ht="36.75" customHeight="1">
      <c r="A43" s="702">
        <v>1</v>
      </c>
      <c r="B43" s="332" t="s">
        <v>557</v>
      </c>
      <c r="C43" s="627" t="s">
        <v>558</v>
      </c>
      <c r="D43" s="630">
        <v>114</v>
      </c>
      <c r="E43" s="627" t="s">
        <v>38</v>
      </c>
      <c r="F43" s="628">
        <v>400000</v>
      </c>
      <c r="G43" s="629">
        <v>400000</v>
      </c>
      <c r="H43" s="630">
        <v>8000</v>
      </c>
      <c r="I43" s="680">
        <f>ROUND(G43*13%*38/365,0)</f>
        <v>5414</v>
      </c>
      <c r="J43" s="676">
        <f>SUM(H43:I43)</f>
        <v>13414</v>
      </c>
      <c r="K43" s="681">
        <f t="shared" ref="K43" si="14">G43-H43</f>
        <v>392000</v>
      </c>
    </row>
    <row r="44" spans="1:11" ht="23.25">
      <c r="A44" s="702">
        <v>2</v>
      </c>
      <c r="B44" s="332" t="s">
        <v>11</v>
      </c>
      <c r="C44" s="627" t="s">
        <v>487</v>
      </c>
      <c r="D44" s="630">
        <v>164</v>
      </c>
      <c r="E44" s="627" t="s">
        <v>38</v>
      </c>
      <c r="F44" s="628">
        <v>270000</v>
      </c>
      <c r="G44" s="629">
        <v>135000</v>
      </c>
      <c r="H44" s="630">
        <v>5400</v>
      </c>
      <c r="I44" s="680">
        <f>ROUND(G44*13%*31/365,0)</f>
        <v>1491</v>
      </c>
      <c r="J44" s="676">
        <f>SUM(H44:I44)</f>
        <v>6891</v>
      </c>
      <c r="K44" s="681">
        <f t="shared" ref="K44:K48" si="15">G44-H44</f>
        <v>129600</v>
      </c>
    </row>
    <row r="45" spans="1:11" ht="23.25">
      <c r="A45" s="702">
        <v>3</v>
      </c>
      <c r="B45" s="332" t="s">
        <v>236</v>
      </c>
      <c r="C45" s="627" t="s">
        <v>518</v>
      </c>
      <c r="D45" s="630">
        <v>58</v>
      </c>
      <c r="E45" s="627" t="s">
        <v>38</v>
      </c>
      <c r="F45" s="628">
        <v>200000</v>
      </c>
      <c r="G45" s="629">
        <v>160000</v>
      </c>
      <c r="H45" s="630">
        <v>4000</v>
      </c>
      <c r="I45" s="680">
        <f>ROUND(G45*13%*31/365,0)</f>
        <v>1767</v>
      </c>
      <c r="J45" s="676">
        <f t="shared" ref="J45:J48" si="16">SUM(H45:I45)</f>
        <v>5767</v>
      </c>
      <c r="K45" s="681">
        <f t="shared" si="15"/>
        <v>156000</v>
      </c>
    </row>
    <row r="46" spans="1:11" ht="23.25">
      <c r="A46" s="702">
        <v>4</v>
      </c>
      <c r="B46" s="332" t="s">
        <v>236</v>
      </c>
      <c r="C46" s="627" t="s">
        <v>519</v>
      </c>
      <c r="D46" s="630">
        <v>60</v>
      </c>
      <c r="E46" s="627" t="s">
        <v>38</v>
      </c>
      <c r="F46" s="628">
        <v>250000</v>
      </c>
      <c r="G46" s="629">
        <v>200000</v>
      </c>
      <c r="H46" s="630">
        <v>5000</v>
      </c>
      <c r="I46" s="680">
        <f>ROUND(G46*13%*31/365,0)</f>
        <v>2208</v>
      </c>
      <c r="J46" s="676">
        <f t="shared" si="16"/>
        <v>7208</v>
      </c>
      <c r="K46" s="681">
        <f t="shared" si="15"/>
        <v>195000</v>
      </c>
    </row>
    <row r="47" spans="1:11" ht="23.25">
      <c r="A47" s="702">
        <v>5</v>
      </c>
      <c r="B47" s="684" t="s">
        <v>541</v>
      </c>
      <c r="C47" s="627" t="s">
        <v>542</v>
      </c>
      <c r="D47" s="630">
        <v>39</v>
      </c>
      <c r="E47" s="627" t="s">
        <v>38</v>
      </c>
      <c r="F47" s="628">
        <v>200000</v>
      </c>
      <c r="G47" s="629">
        <v>193181</v>
      </c>
      <c r="H47" s="630">
        <v>2273</v>
      </c>
      <c r="I47" s="680">
        <f>ROUND(G47*13%*31/365,0)</f>
        <v>2133</v>
      </c>
      <c r="J47" s="676">
        <f>SUM(H47:I47)</f>
        <v>4406</v>
      </c>
      <c r="K47" s="681">
        <f>G47-H47</f>
        <v>190908</v>
      </c>
    </row>
    <row r="48" spans="1:11" ht="23.25">
      <c r="A48" s="639"/>
      <c r="B48" s="623" t="s">
        <v>4</v>
      </c>
      <c r="C48" s="624"/>
      <c r="D48" s="624"/>
      <c r="E48" s="624"/>
      <c r="F48" s="501">
        <f>SUM(F43:F47)</f>
        <v>1320000</v>
      </c>
      <c r="G48" s="501">
        <f>SUM(G43:G47)</f>
        <v>1088181</v>
      </c>
      <c r="H48" s="501">
        <f>SUM(H43:H47)</f>
        <v>24673</v>
      </c>
      <c r="I48" s="501">
        <f>SUM(I43:I47)</f>
        <v>13013</v>
      </c>
      <c r="J48" s="501">
        <f t="shared" si="16"/>
        <v>37686</v>
      </c>
      <c r="K48" s="640">
        <f t="shared" si="15"/>
        <v>1063508</v>
      </c>
    </row>
    <row r="49" spans="1:11" ht="23.25">
      <c r="A49" s="657"/>
      <c r="B49" s="647"/>
      <c r="C49" s="644"/>
      <c r="D49" s="644"/>
      <c r="E49" s="644"/>
      <c r="F49" s="571"/>
      <c r="G49" s="571"/>
      <c r="H49" s="571"/>
      <c r="I49" s="571"/>
      <c r="J49" s="571"/>
      <c r="K49" s="571"/>
    </row>
    <row r="50" spans="1:11" ht="72" customHeight="1">
      <c r="A50" s="621" t="s">
        <v>446</v>
      </c>
      <c r="B50" s="621" t="s">
        <v>1</v>
      </c>
      <c r="C50" s="619" t="s">
        <v>21</v>
      </c>
      <c r="D50" s="619" t="s">
        <v>22</v>
      </c>
      <c r="E50" s="619" t="s">
        <v>23</v>
      </c>
      <c r="F50" s="620" t="s">
        <v>24</v>
      </c>
      <c r="G50" s="419" t="s">
        <v>25</v>
      </c>
      <c r="H50" s="419" t="s">
        <v>26</v>
      </c>
      <c r="I50" s="419" t="s">
        <v>27</v>
      </c>
      <c r="J50" s="419" t="s">
        <v>57</v>
      </c>
      <c r="K50" s="419" t="s">
        <v>242</v>
      </c>
    </row>
    <row r="51" spans="1:11" ht="23.25">
      <c r="A51" s="639"/>
      <c r="B51" s="623" t="s">
        <v>14</v>
      </c>
      <c r="C51" s="624"/>
      <c r="D51" s="624"/>
      <c r="E51" s="624"/>
      <c r="F51" s="560"/>
      <c r="G51" s="513"/>
      <c r="H51" s="549"/>
      <c r="I51" s="501"/>
      <c r="J51" s="549"/>
      <c r="K51" s="638"/>
    </row>
    <row r="52" spans="1:11" ht="11.25" customHeight="1">
      <c r="A52" s="639"/>
      <c r="B52" s="623"/>
      <c r="C52" s="624"/>
      <c r="D52" s="501"/>
      <c r="E52" s="624"/>
      <c r="F52" s="505"/>
      <c r="G52" s="513"/>
      <c r="H52" s="503"/>
      <c r="I52" s="501"/>
      <c r="J52" s="501"/>
      <c r="K52" s="640"/>
    </row>
    <row r="53" spans="1:11" ht="23.25">
      <c r="A53" s="702">
        <v>1</v>
      </c>
      <c r="B53" s="332" t="s">
        <v>327</v>
      </c>
      <c r="C53" s="627" t="s">
        <v>520</v>
      </c>
      <c r="D53" s="676">
        <v>62</v>
      </c>
      <c r="E53" s="627" t="s">
        <v>38</v>
      </c>
      <c r="F53" s="628">
        <v>250000</v>
      </c>
      <c r="G53" s="628">
        <v>200000</v>
      </c>
      <c r="H53" s="630">
        <v>5000</v>
      </c>
      <c r="I53" s="680">
        <f>ROUND(G53*13%*31/365,0)</f>
        <v>2208</v>
      </c>
      <c r="J53" s="676">
        <f t="shared" ref="J53:J61" si="17">SUM(H53:I53)</f>
        <v>7208</v>
      </c>
      <c r="K53" s="681">
        <f t="shared" ref="K53:K60" si="18">G53-H53</f>
        <v>195000</v>
      </c>
    </row>
    <row r="54" spans="1:11" ht="23.25">
      <c r="A54" s="702">
        <v>2</v>
      </c>
      <c r="B54" s="332" t="s">
        <v>97</v>
      </c>
      <c r="C54" s="627" t="s">
        <v>484</v>
      </c>
      <c r="D54" s="676">
        <v>170</v>
      </c>
      <c r="E54" s="627" t="s">
        <v>38</v>
      </c>
      <c r="F54" s="628">
        <v>220000</v>
      </c>
      <c r="G54" s="629">
        <v>118800</v>
      </c>
      <c r="H54" s="630">
        <v>4400</v>
      </c>
      <c r="I54" s="680">
        <f t="shared" ref="I54:I60" si="19">ROUND(G54*13%*31/365,0)</f>
        <v>1312</v>
      </c>
      <c r="J54" s="676">
        <f t="shared" si="17"/>
        <v>5712</v>
      </c>
      <c r="K54" s="681">
        <f t="shared" si="18"/>
        <v>114400</v>
      </c>
    </row>
    <row r="55" spans="1:11" ht="23.25">
      <c r="A55" s="702">
        <v>3</v>
      </c>
      <c r="B55" s="332" t="s">
        <v>14</v>
      </c>
      <c r="C55" s="627" t="s">
        <v>59</v>
      </c>
      <c r="D55" s="676">
        <v>176</v>
      </c>
      <c r="E55" s="627" t="s">
        <v>38</v>
      </c>
      <c r="F55" s="628">
        <v>100000</v>
      </c>
      <c r="G55" s="629">
        <v>54000</v>
      </c>
      <c r="H55" s="630">
        <v>2000</v>
      </c>
      <c r="I55" s="680">
        <f t="shared" si="19"/>
        <v>596</v>
      </c>
      <c r="J55" s="676">
        <f t="shared" si="17"/>
        <v>2596</v>
      </c>
      <c r="K55" s="681">
        <f t="shared" si="18"/>
        <v>52000</v>
      </c>
    </row>
    <row r="56" spans="1:11" ht="23.25">
      <c r="A56" s="702">
        <v>4</v>
      </c>
      <c r="B56" s="332" t="s">
        <v>15</v>
      </c>
      <c r="C56" s="627" t="s">
        <v>485</v>
      </c>
      <c r="D56" s="676">
        <v>112</v>
      </c>
      <c r="E56" s="627" t="s">
        <v>38</v>
      </c>
      <c r="F56" s="628">
        <v>200000</v>
      </c>
      <c r="G56" s="629">
        <v>27764</v>
      </c>
      <c r="H56" s="630">
        <f t="shared" ref="H56" si="20">ROUND(F56/36,0)</f>
        <v>5556</v>
      </c>
      <c r="I56" s="680">
        <f t="shared" si="19"/>
        <v>307</v>
      </c>
      <c r="J56" s="676">
        <f t="shared" si="17"/>
        <v>5863</v>
      </c>
      <c r="K56" s="681">
        <f t="shared" si="18"/>
        <v>22208</v>
      </c>
    </row>
    <row r="57" spans="1:11" ht="23.25">
      <c r="A57" s="702">
        <v>5</v>
      </c>
      <c r="B57" s="332" t="s">
        <v>15</v>
      </c>
      <c r="C57" s="627" t="s">
        <v>385</v>
      </c>
      <c r="D57" s="676">
        <v>114</v>
      </c>
      <c r="E57" s="627" t="s">
        <v>38</v>
      </c>
      <c r="F57" s="628">
        <v>210000</v>
      </c>
      <c r="G57" s="629">
        <v>79800</v>
      </c>
      <c r="H57" s="630">
        <v>4200</v>
      </c>
      <c r="I57" s="680">
        <f t="shared" si="19"/>
        <v>881</v>
      </c>
      <c r="J57" s="676">
        <f t="shared" si="17"/>
        <v>5081</v>
      </c>
      <c r="K57" s="681">
        <f t="shared" si="18"/>
        <v>75600</v>
      </c>
    </row>
    <row r="58" spans="1:11" ht="23.25">
      <c r="A58" s="702">
        <v>6</v>
      </c>
      <c r="B58" s="332" t="s">
        <v>15</v>
      </c>
      <c r="C58" s="686" t="s">
        <v>533</v>
      </c>
      <c r="D58" s="686">
        <v>70</v>
      </c>
      <c r="E58" s="627" t="s">
        <v>38</v>
      </c>
      <c r="F58" s="686">
        <v>300000</v>
      </c>
      <c r="G58" s="686">
        <v>270000</v>
      </c>
      <c r="H58" s="630">
        <v>7500</v>
      </c>
      <c r="I58" s="680">
        <f t="shared" si="19"/>
        <v>2981</v>
      </c>
      <c r="J58" s="676">
        <f t="shared" ref="J58" si="21">SUM(H58:I58)</f>
        <v>10481</v>
      </c>
      <c r="K58" s="681">
        <f t="shared" ref="K58" si="22">G58-H58</f>
        <v>262500</v>
      </c>
    </row>
    <row r="59" spans="1:11" ht="23.25">
      <c r="A59" s="702">
        <v>7</v>
      </c>
      <c r="B59" s="332" t="s">
        <v>464</v>
      </c>
      <c r="C59" s="627" t="s">
        <v>131</v>
      </c>
      <c r="D59" s="687">
        <v>9.1999999999999993</v>
      </c>
      <c r="E59" s="627" t="s">
        <v>38</v>
      </c>
      <c r="F59" s="628">
        <v>200000</v>
      </c>
      <c r="G59" s="629">
        <v>140000</v>
      </c>
      <c r="H59" s="630">
        <v>4000</v>
      </c>
      <c r="I59" s="680">
        <f t="shared" si="19"/>
        <v>1546</v>
      </c>
      <c r="J59" s="676">
        <f t="shared" si="17"/>
        <v>5546</v>
      </c>
      <c r="K59" s="681">
        <f t="shared" si="18"/>
        <v>136000</v>
      </c>
    </row>
    <row r="60" spans="1:11" ht="23.25">
      <c r="A60" s="702">
        <v>8</v>
      </c>
      <c r="B60" s="332" t="s">
        <v>317</v>
      </c>
      <c r="C60" s="627" t="s">
        <v>318</v>
      </c>
      <c r="D60" s="687">
        <v>25.1</v>
      </c>
      <c r="E60" s="627" t="s">
        <v>38</v>
      </c>
      <c r="F60" s="628">
        <v>225000</v>
      </c>
      <c r="G60" s="629">
        <v>162000</v>
      </c>
      <c r="H60" s="630">
        <v>4500</v>
      </c>
      <c r="I60" s="680">
        <f t="shared" si="19"/>
        <v>1789</v>
      </c>
      <c r="J60" s="676">
        <f t="shared" si="17"/>
        <v>6289</v>
      </c>
      <c r="K60" s="681">
        <f t="shared" si="18"/>
        <v>157500</v>
      </c>
    </row>
    <row r="61" spans="1:11" ht="23.25">
      <c r="A61" s="623"/>
      <c r="B61" s="623" t="s">
        <v>4</v>
      </c>
      <c r="C61" s="624"/>
      <c r="D61" s="624"/>
      <c r="E61" s="624"/>
      <c r="F61" s="501">
        <f t="shared" ref="F61:K61" si="23">SUM(F52:F60)</f>
        <v>1705000</v>
      </c>
      <c r="G61" s="501">
        <f t="shared" si="23"/>
        <v>1052364</v>
      </c>
      <c r="H61" s="501">
        <f>SUM(H52:H60)</f>
        <v>37156</v>
      </c>
      <c r="I61" s="501">
        <f>SUM(I52:I60)</f>
        <v>11620</v>
      </c>
      <c r="J61" s="501">
        <f t="shared" si="17"/>
        <v>48776</v>
      </c>
      <c r="K61" s="501">
        <f t="shared" si="23"/>
        <v>1015208</v>
      </c>
    </row>
    <row r="62" spans="1:11" ht="23.25">
      <c r="A62" s="647"/>
      <c r="B62" s="647"/>
      <c r="C62" s="644"/>
      <c r="D62" s="644"/>
      <c r="E62" s="644"/>
      <c r="F62" s="571"/>
      <c r="G62" s="571"/>
      <c r="H62" s="571"/>
      <c r="I62" s="571"/>
      <c r="J62" s="571"/>
      <c r="K62" s="571"/>
    </row>
    <row r="63" spans="1:11" ht="23.25">
      <c r="A63" s="647"/>
      <c r="B63" s="647"/>
      <c r="C63" s="644"/>
      <c r="D63" s="644"/>
      <c r="E63" s="644"/>
      <c r="F63" s="571"/>
      <c r="G63" s="571"/>
      <c r="H63" s="571"/>
      <c r="I63" s="571"/>
      <c r="J63" s="571"/>
      <c r="K63" s="571"/>
    </row>
    <row r="64" spans="1:11" ht="78.75" customHeight="1">
      <c r="A64" s="621" t="s">
        <v>446</v>
      </c>
      <c r="B64" s="621" t="s">
        <v>1</v>
      </c>
      <c r="C64" s="619" t="s">
        <v>21</v>
      </c>
      <c r="D64" s="619" t="s">
        <v>22</v>
      </c>
      <c r="E64" s="619" t="s">
        <v>23</v>
      </c>
      <c r="F64" s="620" t="s">
        <v>24</v>
      </c>
      <c r="G64" s="419" t="s">
        <v>25</v>
      </c>
      <c r="H64" s="419" t="s">
        <v>26</v>
      </c>
      <c r="I64" s="419" t="s">
        <v>27</v>
      </c>
      <c r="J64" s="419" t="s">
        <v>57</v>
      </c>
      <c r="K64" s="419" t="s">
        <v>242</v>
      </c>
    </row>
    <row r="65" spans="1:11" ht="23.25">
      <c r="A65" s="623"/>
      <c r="B65" s="623" t="s">
        <v>16</v>
      </c>
      <c r="C65" s="624"/>
      <c r="D65" s="624"/>
      <c r="E65" s="624"/>
      <c r="F65" s="560"/>
      <c r="G65" s="513"/>
      <c r="H65" s="501"/>
      <c r="I65" s="501"/>
      <c r="J65" s="501"/>
      <c r="K65" s="638"/>
    </row>
    <row r="66" spans="1:11" ht="23.25">
      <c r="A66" s="332">
        <v>1</v>
      </c>
      <c r="B66" s="332" t="s">
        <v>17</v>
      </c>
      <c r="C66" s="627" t="s">
        <v>69</v>
      </c>
      <c r="D66" s="676">
        <v>1.1000000000000001</v>
      </c>
      <c r="E66" s="627" t="s">
        <v>78</v>
      </c>
      <c r="F66" s="628">
        <v>240000</v>
      </c>
      <c r="G66" s="629">
        <v>144000</v>
      </c>
      <c r="H66" s="630">
        <v>4800</v>
      </c>
      <c r="I66" s="680">
        <f>ROUND(G66*13%*31/365,0)</f>
        <v>1590</v>
      </c>
      <c r="J66" s="676">
        <f t="shared" ref="J66:J75" si="24">SUM(H66:I66)</f>
        <v>6390</v>
      </c>
      <c r="K66" s="681">
        <f t="shared" ref="K66:K74" si="25">G66-H66</f>
        <v>139200</v>
      </c>
    </row>
    <row r="67" spans="1:11" ht="23.25">
      <c r="A67" s="332">
        <v>2</v>
      </c>
      <c r="B67" s="332" t="s">
        <v>17</v>
      </c>
      <c r="C67" s="627" t="s">
        <v>511</v>
      </c>
      <c r="D67" s="687">
        <v>47.1</v>
      </c>
      <c r="E67" s="627" t="s">
        <v>78</v>
      </c>
      <c r="F67" s="628">
        <v>170000</v>
      </c>
      <c r="G67" s="629">
        <v>129200</v>
      </c>
      <c r="H67" s="630">
        <v>3400</v>
      </c>
      <c r="I67" s="680">
        <f t="shared" ref="I67:I73" si="26">ROUND(G67*13%*31/365,0)</f>
        <v>1427</v>
      </c>
      <c r="J67" s="676">
        <f t="shared" si="24"/>
        <v>4827</v>
      </c>
      <c r="K67" s="681">
        <f t="shared" si="25"/>
        <v>125800</v>
      </c>
    </row>
    <row r="68" spans="1:11" ht="23.25">
      <c r="A68" s="332">
        <v>3</v>
      </c>
      <c r="B68" s="332" t="s">
        <v>17</v>
      </c>
      <c r="C68" s="627" t="s">
        <v>536</v>
      </c>
      <c r="D68" s="687">
        <v>74</v>
      </c>
      <c r="E68" s="627" t="s">
        <v>78</v>
      </c>
      <c r="F68" s="628">
        <v>190000</v>
      </c>
      <c r="G68" s="629">
        <v>174800</v>
      </c>
      <c r="H68" s="630">
        <v>3800</v>
      </c>
      <c r="I68" s="680">
        <f t="shared" si="26"/>
        <v>1930</v>
      </c>
      <c r="J68" s="676">
        <f t="shared" si="24"/>
        <v>5730</v>
      </c>
      <c r="K68" s="681">
        <f t="shared" si="25"/>
        <v>171000</v>
      </c>
    </row>
    <row r="69" spans="1:11" ht="23.25">
      <c r="A69" s="332">
        <v>4</v>
      </c>
      <c r="B69" s="332" t="s">
        <v>187</v>
      </c>
      <c r="C69" s="627" t="s">
        <v>394</v>
      </c>
      <c r="D69" s="676">
        <v>132</v>
      </c>
      <c r="E69" s="627" t="s">
        <v>38</v>
      </c>
      <c r="F69" s="628">
        <v>150000</v>
      </c>
      <c r="G69" s="629">
        <v>60000</v>
      </c>
      <c r="H69" s="630">
        <v>3000</v>
      </c>
      <c r="I69" s="680">
        <f t="shared" si="26"/>
        <v>662</v>
      </c>
      <c r="J69" s="676">
        <f t="shared" si="24"/>
        <v>3662</v>
      </c>
      <c r="K69" s="681">
        <f t="shared" si="25"/>
        <v>57000</v>
      </c>
    </row>
    <row r="70" spans="1:11" ht="23.25">
      <c r="A70" s="332">
        <v>5</v>
      </c>
      <c r="B70" s="332" t="s">
        <v>187</v>
      </c>
      <c r="C70" s="627" t="s">
        <v>472</v>
      </c>
      <c r="D70" s="676">
        <v>194</v>
      </c>
      <c r="E70" s="627" t="s">
        <v>38</v>
      </c>
      <c r="F70" s="628">
        <v>190000</v>
      </c>
      <c r="G70" s="629">
        <v>84440</v>
      </c>
      <c r="H70" s="630">
        <v>5278</v>
      </c>
      <c r="I70" s="680">
        <f t="shared" si="26"/>
        <v>932</v>
      </c>
      <c r="J70" s="676">
        <f t="shared" si="24"/>
        <v>6210</v>
      </c>
      <c r="K70" s="681">
        <f t="shared" si="25"/>
        <v>79162</v>
      </c>
    </row>
    <row r="71" spans="1:11" ht="23.25">
      <c r="A71" s="332">
        <v>6</v>
      </c>
      <c r="B71" s="332" t="s">
        <v>62</v>
      </c>
      <c r="C71" s="627" t="s">
        <v>553</v>
      </c>
      <c r="D71" s="676">
        <v>100</v>
      </c>
      <c r="E71" s="627" t="s">
        <v>38</v>
      </c>
      <c r="F71" s="628">
        <v>300000</v>
      </c>
      <c r="G71" s="629">
        <v>296250</v>
      </c>
      <c r="H71" s="630">
        <v>3750</v>
      </c>
      <c r="I71" s="680">
        <f t="shared" si="26"/>
        <v>3271</v>
      </c>
      <c r="J71" s="676">
        <f t="shared" ref="J71" si="27">SUM(H71:I71)</f>
        <v>7021</v>
      </c>
      <c r="K71" s="681">
        <f t="shared" ref="K71:K72" si="28">G71-H71</f>
        <v>292500</v>
      </c>
    </row>
    <row r="72" spans="1:11" ht="23.25">
      <c r="A72" s="332">
        <v>7</v>
      </c>
      <c r="B72" s="332" t="s">
        <v>62</v>
      </c>
      <c r="C72" s="627" t="s">
        <v>61</v>
      </c>
      <c r="D72" s="687">
        <v>102</v>
      </c>
      <c r="E72" s="627" t="s">
        <v>38</v>
      </c>
      <c r="F72" s="628">
        <v>300000</v>
      </c>
      <c r="G72" s="629">
        <v>297000</v>
      </c>
      <c r="H72" s="630">
        <v>3000</v>
      </c>
      <c r="I72" s="680">
        <f t="shared" si="26"/>
        <v>3279</v>
      </c>
      <c r="J72" s="676">
        <f t="shared" ref="J72" si="29">SUM(H72:I72)</f>
        <v>6279</v>
      </c>
      <c r="K72" s="681">
        <f t="shared" si="28"/>
        <v>294000</v>
      </c>
    </row>
    <row r="73" spans="1:11" ht="23.25">
      <c r="A73" s="332">
        <v>8</v>
      </c>
      <c r="B73" s="332" t="s">
        <v>62</v>
      </c>
      <c r="C73" s="627" t="s">
        <v>547</v>
      </c>
      <c r="D73" s="676">
        <v>92</v>
      </c>
      <c r="E73" s="627" t="s">
        <v>38</v>
      </c>
      <c r="F73" s="628">
        <v>300000</v>
      </c>
      <c r="G73" s="629">
        <v>292942</v>
      </c>
      <c r="H73" s="630">
        <v>3529</v>
      </c>
      <c r="I73" s="680">
        <f t="shared" si="26"/>
        <v>3234</v>
      </c>
      <c r="J73" s="676">
        <f t="shared" si="24"/>
        <v>6763</v>
      </c>
      <c r="K73" s="681">
        <f t="shared" si="25"/>
        <v>289413</v>
      </c>
    </row>
    <row r="74" spans="1:11" ht="23.25">
      <c r="A74" s="332">
        <v>9</v>
      </c>
      <c r="B74" s="332" t="s">
        <v>336</v>
      </c>
      <c r="C74" s="627" t="s">
        <v>48</v>
      </c>
      <c r="D74" s="676">
        <v>56</v>
      </c>
      <c r="E74" s="627" t="s">
        <v>38</v>
      </c>
      <c r="F74" s="628">
        <v>300000</v>
      </c>
      <c r="G74" s="629">
        <v>300000</v>
      </c>
      <c r="H74" s="630">
        <v>3000</v>
      </c>
      <c r="I74" s="680">
        <f>ROUND(G74*13%*34/365,0)</f>
        <v>3633</v>
      </c>
      <c r="J74" s="676">
        <f t="shared" si="24"/>
        <v>6633</v>
      </c>
      <c r="K74" s="681">
        <f t="shared" si="25"/>
        <v>297000</v>
      </c>
    </row>
    <row r="75" spans="1:11" ht="23.25">
      <c r="A75" s="622"/>
      <c r="B75" s="623" t="s">
        <v>4</v>
      </c>
      <c r="C75" s="624"/>
      <c r="D75" s="624"/>
      <c r="E75" s="624"/>
      <c r="F75" s="501">
        <f>SUM(F66:F74)</f>
        <v>2140000</v>
      </c>
      <c r="G75" s="501">
        <f>SUM(G66:G74)</f>
        <v>1778632</v>
      </c>
      <c r="H75" s="501">
        <f>SUM(H66:H74)</f>
        <v>33557</v>
      </c>
      <c r="I75" s="501">
        <f>SUM(I66:I74)</f>
        <v>19958</v>
      </c>
      <c r="J75" s="501">
        <f t="shared" si="24"/>
        <v>53515</v>
      </c>
      <c r="K75" s="501">
        <f>SUM(K66:K74)</f>
        <v>1745075</v>
      </c>
    </row>
    <row r="76" spans="1:11" ht="23.25">
      <c r="A76" s="660"/>
      <c r="B76" s="647"/>
      <c r="C76" s="644"/>
      <c r="D76" s="644"/>
      <c r="E76" s="644"/>
      <c r="F76" s="571"/>
      <c r="G76" s="571"/>
      <c r="H76" s="571"/>
      <c r="I76" s="571"/>
      <c r="J76" s="571"/>
      <c r="K76" s="571"/>
    </row>
    <row r="77" spans="1:11" ht="89.25" customHeight="1">
      <c r="A77" s="621" t="s">
        <v>446</v>
      </c>
      <c r="B77" s="621" t="s">
        <v>1</v>
      </c>
      <c r="C77" s="619" t="s">
        <v>21</v>
      </c>
      <c r="D77" s="619" t="s">
        <v>22</v>
      </c>
      <c r="E77" s="619" t="s">
        <v>23</v>
      </c>
      <c r="F77" s="620" t="s">
        <v>24</v>
      </c>
      <c r="G77" s="419" t="s">
        <v>25</v>
      </c>
      <c r="H77" s="419" t="s">
        <v>26</v>
      </c>
      <c r="I77" s="419" t="s">
        <v>27</v>
      </c>
      <c r="J77" s="419" t="s">
        <v>57</v>
      </c>
      <c r="K77" s="419" t="s">
        <v>242</v>
      </c>
    </row>
    <row r="78" spans="1:11" ht="23.25">
      <c r="A78" s="622"/>
      <c r="B78" s="623" t="s">
        <v>18</v>
      </c>
      <c r="C78" s="624"/>
      <c r="D78" s="624"/>
      <c r="E78" s="624"/>
      <c r="F78" s="560"/>
      <c r="G78" s="513"/>
      <c r="H78" s="549"/>
      <c r="I78" s="501"/>
      <c r="J78" s="549"/>
      <c r="K78" s="638"/>
    </row>
    <row r="79" spans="1:11" ht="1.5" customHeight="1">
      <c r="A79" s="622"/>
      <c r="B79" s="623"/>
      <c r="C79" s="624"/>
      <c r="D79" s="501"/>
      <c r="E79" s="501"/>
      <c r="F79" s="532"/>
      <c r="G79" s="513"/>
      <c r="H79" s="503"/>
      <c r="I79" s="518"/>
      <c r="J79" s="501"/>
      <c r="K79" s="640"/>
    </row>
    <row r="80" spans="1:11" ht="23.25" hidden="1">
      <c r="A80" s="622"/>
      <c r="B80" s="623"/>
      <c r="C80" s="624"/>
      <c r="D80" s="501"/>
      <c r="E80" s="501"/>
      <c r="F80" s="532"/>
      <c r="G80" s="513"/>
      <c r="H80" s="503"/>
      <c r="I80" s="518"/>
      <c r="J80" s="501"/>
      <c r="K80" s="640"/>
    </row>
    <row r="81" spans="1:11" ht="23.25">
      <c r="A81" s="669">
        <v>1</v>
      </c>
      <c r="B81" s="396" t="s">
        <v>18</v>
      </c>
      <c r="C81" s="607" t="s">
        <v>380</v>
      </c>
      <c r="D81" s="688">
        <v>96</v>
      </c>
      <c r="E81" s="688" t="s">
        <v>38</v>
      </c>
      <c r="F81" s="689">
        <v>150000</v>
      </c>
      <c r="G81" s="609">
        <v>57000</v>
      </c>
      <c r="H81" s="610">
        <v>3000</v>
      </c>
      <c r="I81" s="690">
        <f>ROUND(G81*13%*31/365,0)</f>
        <v>629</v>
      </c>
      <c r="J81" s="688">
        <f t="shared" ref="J81:J92" si="30">SUM(H81:I81)</f>
        <v>3629</v>
      </c>
      <c r="K81" s="691">
        <f t="shared" ref="K81:K91" si="31">G81-H81</f>
        <v>54000</v>
      </c>
    </row>
    <row r="82" spans="1:11" ht="23.25">
      <c r="A82" s="669">
        <v>2</v>
      </c>
      <c r="B82" s="396" t="s">
        <v>18</v>
      </c>
      <c r="C82" s="607" t="s">
        <v>393</v>
      </c>
      <c r="D82" s="688">
        <v>130</v>
      </c>
      <c r="E82" s="688" t="s">
        <v>38</v>
      </c>
      <c r="F82" s="689">
        <v>230000</v>
      </c>
      <c r="G82" s="609">
        <v>76670</v>
      </c>
      <c r="H82" s="610">
        <v>5111</v>
      </c>
      <c r="I82" s="690">
        <f t="shared" ref="I82:I91" si="32">ROUND(G82*13%*31/365,0)</f>
        <v>847</v>
      </c>
      <c r="J82" s="688">
        <f t="shared" si="30"/>
        <v>5958</v>
      </c>
      <c r="K82" s="691">
        <f t="shared" si="31"/>
        <v>71559</v>
      </c>
    </row>
    <row r="83" spans="1:11" ht="23.25">
      <c r="A83" s="669">
        <v>3</v>
      </c>
      <c r="B83" s="396" t="s">
        <v>18</v>
      </c>
      <c r="C83" s="607" t="s">
        <v>546</v>
      </c>
      <c r="D83" s="688">
        <v>90</v>
      </c>
      <c r="E83" s="688" t="s">
        <v>38</v>
      </c>
      <c r="F83" s="689">
        <v>350000</v>
      </c>
      <c r="G83" s="609">
        <v>343000</v>
      </c>
      <c r="H83" s="610">
        <v>3500</v>
      </c>
      <c r="I83" s="690">
        <f t="shared" si="32"/>
        <v>3787</v>
      </c>
      <c r="J83" s="688">
        <f t="shared" si="30"/>
        <v>7287</v>
      </c>
      <c r="K83" s="691">
        <f t="shared" si="31"/>
        <v>339500</v>
      </c>
    </row>
    <row r="84" spans="1:11" ht="23.25">
      <c r="A84" s="669">
        <v>4</v>
      </c>
      <c r="B84" s="396" t="s">
        <v>19</v>
      </c>
      <c r="C84" s="607" t="s">
        <v>400</v>
      </c>
      <c r="D84" s="688">
        <v>142</v>
      </c>
      <c r="E84" s="688" t="s">
        <v>38</v>
      </c>
      <c r="F84" s="689">
        <v>170000</v>
      </c>
      <c r="G84" s="609">
        <v>71400</v>
      </c>
      <c r="H84" s="610">
        <v>3400</v>
      </c>
      <c r="I84" s="690">
        <f t="shared" si="32"/>
        <v>788</v>
      </c>
      <c r="J84" s="688">
        <f t="shared" si="30"/>
        <v>4188</v>
      </c>
      <c r="K84" s="691">
        <f t="shared" si="31"/>
        <v>68000</v>
      </c>
    </row>
    <row r="85" spans="1:11" ht="23.25">
      <c r="A85" s="669">
        <v>5</v>
      </c>
      <c r="B85" s="396" t="s">
        <v>19</v>
      </c>
      <c r="C85" s="607" t="s">
        <v>467</v>
      </c>
      <c r="D85" s="692">
        <v>15.2</v>
      </c>
      <c r="E85" s="688" t="s">
        <v>78</v>
      </c>
      <c r="F85" s="689">
        <v>235000</v>
      </c>
      <c r="G85" s="609">
        <v>164500</v>
      </c>
      <c r="H85" s="610">
        <v>4700</v>
      </c>
      <c r="I85" s="690">
        <f t="shared" si="32"/>
        <v>1816</v>
      </c>
      <c r="J85" s="688">
        <f>SUM(H85:I85)</f>
        <v>6516</v>
      </c>
      <c r="K85" s="691">
        <f>G85-H85</f>
        <v>159800</v>
      </c>
    </row>
    <row r="86" spans="1:11" ht="23.25">
      <c r="A86" s="669">
        <v>6</v>
      </c>
      <c r="B86" s="396" t="s">
        <v>398</v>
      </c>
      <c r="C86" s="607" t="s">
        <v>470</v>
      </c>
      <c r="D86" s="688">
        <v>138</v>
      </c>
      <c r="E86" s="688" t="s">
        <v>38</v>
      </c>
      <c r="F86" s="689">
        <v>200000</v>
      </c>
      <c r="G86" s="609">
        <v>84000</v>
      </c>
      <c r="H86" s="610">
        <v>4000</v>
      </c>
      <c r="I86" s="690">
        <f t="shared" si="32"/>
        <v>927</v>
      </c>
      <c r="J86" s="688">
        <f t="shared" si="30"/>
        <v>4927</v>
      </c>
      <c r="K86" s="691">
        <f t="shared" si="31"/>
        <v>80000</v>
      </c>
    </row>
    <row r="87" spans="1:11" ht="23.25">
      <c r="A87" s="669">
        <v>7</v>
      </c>
      <c r="B87" s="396" t="s">
        <v>398</v>
      </c>
      <c r="C87" s="607" t="s">
        <v>531</v>
      </c>
      <c r="D87" s="688">
        <v>66</v>
      </c>
      <c r="E87" s="688" t="s">
        <v>38</v>
      </c>
      <c r="F87" s="689">
        <v>175000</v>
      </c>
      <c r="G87" s="609">
        <v>161000</v>
      </c>
      <c r="H87" s="610">
        <v>3500</v>
      </c>
      <c r="I87" s="690">
        <f t="shared" si="32"/>
        <v>1778</v>
      </c>
      <c r="J87" s="688">
        <f>SUM(H87:I87)</f>
        <v>5278</v>
      </c>
      <c r="K87" s="691">
        <f t="shared" si="31"/>
        <v>157500</v>
      </c>
    </row>
    <row r="88" spans="1:11" ht="23.25">
      <c r="A88" s="669">
        <v>8</v>
      </c>
      <c r="B88" s="396" t="s">
        <v>381</v>
      </c>
      <c r="C88" s="607" t="s">
        <v>469</v>
      </c>
      <c r="D88" s="688">
        <v>108</v>
      </c>
      <c r="E88" s="688" t="s">
        <v>38</v>
      </c>
      <c r="F88" s="689">
        <v>430000</v>
      </c>
      <c r="G88" s="609">
        <v>430000</v>
      </c>
      <c r="H88" s="610">
        <v>3000</v>
      </c>
      <c r="I88" s="690">
        <f>ROUND(G88*13%*14/365,0)</f>
        <v>2144</v>
      </c>
      <c r="J88" s="688">
        <f t="shared" si="30"/>
        <v>5144</v>
      </c>
      <c r="K88" s="691">
        <f t="shared" si="31"/>
        <v>427000</v>
      </c>
    </row>
    <row r="89" spans="1:11" ht="23.25">
      <c r="A89" s="669">
        <v>9</v>
      </c>
      <c r="B89" s="396" t="s">
        <v>381</v>
      </c>
      <c r="C89" s="607" t="s">
        <v>383</v>
      </c>
      <c r="D89" s="688">
        <v>110</v>
      </c>
      <c r="E89" s="688" t="s">
        <v>38</v>
      </c>
      <c r="F89" s="689">
        <v>160000</v>
      </c>
      <c r="G89" s="609">
        <v>60800</v>
      </c>
      <c r="H89" s="610">
        <v>3200</v>
      </c>
      <c r="I89" s="690">
        <f t="shared" si="32"/>
        <v>671</v>
      </c>
      <c r="J89" s="688">
        <f t="shared" si="30"/>
        <v>3871</v>
      </c>
      <c r="K89" s="691">
        <f t="shared" si="31"/>
        <v>57600</v>
      </c>
    </row>
    <row r="90" spans="1:11" ht="23.25">
      <c r="A90" s="669">
        <v>10</v>
      </c>
      <c r="B90" s="396" t="s">
        <v>71</v>
      </c>
      <c r="C90" s="607" t="s">
        <v>235</v>
      </c>
      <c r="D90" s="688">
        <v>146</v>
      </c>
      <c r="E90" s="688" t="s">
        <v>38</v>
      </c>
      <c r="F90" s="689">
        <v>175000</v>
      </c>
      <c r="G90" s="609">
        <v>77000</v>
      </c>
      <c r="H90" s="610">
        <v>3500</v>
      </c>
      <c r="I90" s="690">
        <f t="shared" si="32"/>
        <v>850</v>
      </c>
      <c r="J90" s="688">
        <f t="shared" si="30"/>
        <v>4350</v>
      </c>
      <c r="K90" s="691">
        <f t="shared" si="31"/>
        <v>73500</v>
      </c>
    </row>
    <row r="91" spans="1:11" ht="23.25">
      <c r="A91" s="669">
        <v>11</v>
      </c>
      <c r="B91" s="396" t="s">
        <v>71</v>
      </c>
      <c r="C91" s="607" t="s">
        <v>554</v>
      </c>
      <c r="D91" s="688">
        <v>104</v>
      </c>
      <c r="E91" s="688" t="s">
        <v>38</v>
      </c>
      <c r="F91" s="689">
        <v>300000</v>
      </c>
      <c r="G91" s="609">
        <v>297000</v>
      </c>
      <c r="H91" s="610">
        <v>3000</v>
      </c>
      <c r="I91" s="690">
        <f t="shared" si="32"/>
        <v>3279</v>
      </c>
      <c r="J91" s="688">
        <f t="shared" ref="J91" si="33">SUM(H91:I91)</f>
        <v>6279</v>
      </c>
      <c r="K91" s="691">
        <f t="shared" si="31"/>
        <v>294000</v>
      </c>
    </row>
    <row r="92" spans="1:11" ht="23.25">
      <c r="A92" s="623"/>
      <c r="B92" s="623" t="s">
        <v>4</v>
      </c>
      <c r="C92" s="624"/>
      <c r="D92" s="624"/>
      <c r="E92" s="624"/>
      <c r="F92" s="501">
        <f>SUM(F81:F91)</f>
        <v>2575000</v>
      </c>
      <c r="G92" s="501">
        <f>SUM(G81:G91)</f>
        <v>1822370</v>
      </c>
      <c r="H92" s="501">
        <f>SUM(H81:H91)</f>
        <v>39911</v>
      </c>
      <c r="I92" s="501">
        <f>SUM(I81:I91)</f>
        <v>17516</v>
      </c>
      <c r="J92" s="501">
        <f t="shared" si="30"/>
        <v>57427</v>
      </c>
      <c r="K92" s="501">
        <f>SUM(K81:K91)</f>
        <v>1782459</v>
      </c>
    </row>
    <row r="93" spans="1:11" ht="23.25">
      <c r="A93" s="647"/>
      <c r="B93" s="647"/>
      <c r="C93" s="644"/>
      <c r="D93" s="644"/>
      <c r="E93" s="644"/>
      <c r="F93" s="571"/>
      <c r="G93" s="571"/>
      <c r="H93" s="571"/>
      <c r="I93" s="571"/>
      <c r="J93" s="571"/>
      <c r="K93" s="571"/>
    </row>
    <row r="94" spans="1:11" ht="23.25">
      <c r="A94" s="647"/>
      <c r="B94" s="647"/>
      <c r="C94" s="644"/>
      <c r="D94" s="644"/>
      <c r="E94" s="644"/>
      <c r="F94" s="571"/>
      <c r="G94" s="571"/>
      <c r="H94" s="571"/>
      <c r="I94" s="571"/>
      <c r="J94" s="571"/>
      <c r="K94" s="571"/>
    </row>
    <row r="95" spans="1:11" ht="78" customHeight="1">
      <c r="A95" s="621" t="s">
        <v>446</v>
      </c>
      <c r="B95" s="621" t="s">
        <v>1</v>
      </c>
      <c r="C95" s="619" t="s">
        <v>21</v>
      </c>
      <c r="D95" s="619" t="s">
        <v>22</v>
      </c>
      <c r="E95" s="619" t="s">
        <v>23</v>
      </c>
      <c r="F95" s="620" t="s">
        <v>24</v>
      </c>
      <c r="G95" s="419" t="s">
        <v>25</v>
      </c>
      <c r="H95" s="419" t="s">
        <v>26</v>
      </c>
      <c r="I95" s="419" t="s">
        <v>27</v>
      </c>
      <c r="J95" s="419" t="s">
        <v>57</v>
      </c>
      <c r="K95" s="419" t="s">
        <v>242</v>
      </c>
    </row>
    <row r="96" spans="1:11" ht="23.25">
      <c r="A96" s="623"/>
      <c r="B96" s="623" t="s">
        <v>79</v>
      </c>
      <c r="C96" s="624"/>
      <c r="D96" s="661"/>
      <c r="E96" s="624"/>
      <c r="F96" s="532"/>
      <c r="G96" s="513"/>
      <c r="H96" s="501"/>
      <c r="I96" s="501"/>
      <c r="J96" s="501"/>
      <c r="K96" s="638"/>
    </row>
    <row r="97" spans="1:11" ht="23.25">
      <c r="A97" s="623"/>
      <c r="B97" s="623"/>
      <c r="C97" s="624"/>
      <c r="D97" s="661"/>
      <c r="E97" s="624"/>
      <c r="F97" s="532"/>
      <c r="G97" s="505"/>
      <c r="H97" s="503"/>
      <c r="I97" s="518"/>
      <c r="J97" s="501"/>
      <c r="K97" s="640"/>
    </row>
    <row r="98" spans="1:11" ht="23.25">
      <c r="A98" s="332">
        <v>1</v>
      </c>
      <c r="B98" s="332" t="s">
        <v>79</v>
      </c>
      <c r="C98" s="627" t="s">
        <v>453</v>
      </c>
      <c r="D98" s="693">
        <v>3.1</v>
      </c>
      <c r="E98" s="627" t="s">
        <v>78</v>
      </c>
      <c r="F98" s="694">
        <v>220000</v>
      </c>
      <c r="G98" s="628">
        <v>32000</v>
      </c>
      <c r="H98" s="630">
        <v>4400</v>
      </c>
      <c r="I98" s="680">
        <f>ROUND(G98*13%*31/365,0)</f>
        <v>353</v>
      </c>
      <c r="J98" s="676">
        <f t="shared" ref="J98:J112" si="34">SUM(H98:I98)</f>
        <v>4753</v>
      </c>
      <c r="K98" s="681">
        <f t="shared" ref="K98:K112" si="35">G98-H98</f>
        <v>27600</v>
      </c>
    </row>
    <row r="99" spans="1:11" ht="23.25">
      <c r="A99" s="332">
        <v>2</v>
      </c>
      <c r="B99" s="332" t="s">
        <v>79</v>
      </c>
      <c r="C99" s="627" t="s">
        <v>465</v>
      </c>
      <c r="D99" s="693">
        <v>13.2</v>
      </c>
      <c r="E99" s="627" t="s">
        <v>78</v>
      </c>
      <c r="F99" s="694">
        <v>215000</v>
      </c>
      <c r="G99" s="628">
        <v>150500</v>
      </c>
      <c r="H99" s="630">
        <v>4300</v>
      </c>
      <c r="I99" s="680">
        <f t="shared" ref="I99:I112" si="36">ROUND(G99*13%*31/365,0)</f>
        <v>1662</v>
      </c>
      <c r="J99" s="676">
        <f t="shared" si="34"/>
        <v>5962</v>
      </c>
      <c r="K99" s="681">
        <f t="shared" si="35"/>
        <v>146200</v>
      </c>
    </row>
    <row r="100" spans="1:11" ht="23.25">
      <c r="A100" s="332">
        <v>3</v>
      </c>
      <c r="B100" s="332" t="s">
        <v>224</v>
      </c>
      <c r="C100" s="627" t="s">
        <v>501</v>
      </c>
      <c r="D100" s="693">
        <v>33.1</v>
      </c>
      <c r="E100" s="627" t="s">
        <v>78</v>
      </c>
      <c r="F100" s="694">
        <v>185000</v>
      </c>
      <c r="G100" s="629">
        <v>136900</v>
      </c>
      <c r="H100" s="630">
        <v>3700</v>
      </c>
      <c r="I100" s="680">
        <f t="shared" si="36"/>
        <v>1512</v>
      </c>
      <c r="J100" s="676">
        <f t="shared" si="34"/>
        <v>5212</v>
      </c>
      <c r="K100" s="681">
        <f t="shared" si="35"/>
        <v>133200</v>
      </c>
    </row>
    <row r="101" spans="1:11" ht="23.25">
      <c r="A101" s="332">
        <v>4</v>
      </c>
      <c r="B101" s="332" t="s">
        <v>224</v>
      </c>
      <c r="C101" s="627" t="s">
        <v>515</v>
      </c>
      <c r="D101" s="693">
        <v>55.1</v>
      </c>
      <c r="E101" s="627" t="s">
        <v>78</v>
      </c>
      <c r="F101" s="694">
        <v>200000</v>
      </c>
      <c r="G101" s="629">
        <v>156000</v>
      </c>
      <c r="H101" s="630">
        <v>4000</v>
      </c>
      <c r="I101" s="680">
        <f t="shared" si="36"/>
        <v>1722</v>
      </c>
      <c r="J101" s="676">
        <f t="shared" si="34"/>
        <v>5722</v>
      </c>
      <c r="K101" s="681">
        <f t="shared" si="35"/>
        <v>152000</v>
      </c>
    </row>
    <row r="102" spans="1:11" ht="23.25">
      <c r="A102" s="332">
        <v>5</v>
      </c>
      <c r="B102" s="332" t="s">
        <v>224</v>
      </c>
      <c r="C102" s="627" t="s">
        <v>548</v>
      </c>
      <c r="D102" s="693">
        <v>94</v>
      </c>
      <c r="E102" s="627" t="s">
        <v>78</v>
      </c>
      <c r="F102" s="694">
        <v>280000</v>
      </c>
      <c r="G102" s="629">
        <v>274400</v>
      </c>
      <c r="H102" s="630">
        <v>2800</v>
      </c>
      <c r="I102" s="680">
        <f t="shared" si="36"/>
        <v>3030</v>
      </c>
      <c r="J102" s="676">
        <f t="shared" si="34"/>
        <v>5830</v>
      </c>
      <c r="K102" s="681">
        <f t="shared" si="35"/>
        <v>271600</v>
      </c>
    </row>
    <row r="103" spans="1:11" ht="23.25">
      <c r="A103" s="332">
        <v>6</v>
      </c>
      <c r="B103" s="332" t="s">
        <v>437</v>
      </c>
      <c r="C103" s="627" t="s">
        <v>438</v>
      </c>
      <c r="D103" s="693">
        <v>168</v>
      </c>
      <c r="E103" s="627" t="s">
        <v>78</v>
      </c>
      <c r="F103" s="694">
        <v>175000</v>
      </c>
      <c r="G103" s="629">
        <v>87500</v>
      </c>
      <c r="H103" s="630">
        <v>3500</v>
      </c>
      <c r="I103" s="680">
        <f t="shared" si="36"/>
        <v>966</v>
      </c>
      <c r="J103" s="676">
        <f t="shared" si="34"/>
        <v>4466</v>
      </c>
      <c r="K103" s="681">
        <f t="shared" si="35"/>
        <v>84000</v>
      </c>
    </row>
    <row r="104" spans="1:11" ht="23.25">
      <c r="A104" s="332">
        <v>7</v>
      </c>
      <c r="B104" s="332" t="s">
        <v>211</v>
      </c>
      <c r="C104" s="627" t="s">
        <v>225</v>
      </c>
      <c r="D104" s="693">
        <v>198</v>
      </c>
      <c r="E104" s="627" t="s">
        <v>78</v>
      </c>
      <c r="F104" s="694">
        <v>220000</v>
      </c>
      <c r="G104" s="629">
        <v>132000</v>
      </c>
      <c r="H104" s="630">
        <v>4400</v>
      </c>
      <c r="I104" s="680">
        <f t="shared" si="36"/>
        <v>1457</v>
      </c>
      <c r="J104" s="676">
        <f t="shared" si="34"/>
        <v>5857</v>
      </c>
      <c r="K104" s="681">
        <f t="shared" si="35"/>
        <v>127600</v>
      </c>
    </row>
    <row r="105" spans="1:11" ht="23.25">
      <c r="A105" s="332">
        <v>8</v>
      </c>
      <c r="B105" s="332" t="s">
        <v>103</v>
      </c>
      <c r="C105" s="627" t="s">
        <v>442</v>
      </c>
      <c r="D105" s="693">
        <v>178</v>
      </c>
      <c r="E105" s="627" t="s">
        <v>78</v>
      </c>
      <c r="F105" s="694">
        <v>180000</v>
      </c>
      <c r="G105" s="629">
        <v>97200</v>
      </c>
      <c r="H105" s="630">
        <v>3600</v>
      </c>
      <c r="I105" s="680">
        <f t="shared" si="36"/>
        <v>1073</v>
      </c>
      <c r="J105" s="676">
        <f t="shared" si="34"/>
        <v>4673</v>
      </c>
      <c r="K105" s="681">
        <f t="shared" si="35"/>
        <v>93600</v>
      </c>
    </row>
    <row r="106" spans="1:11" ht="23.25">
      <c r="A106" s="332">
        <v>9</v>
      </c>
      <c r="B106" s="332" t="s">
        <v>103</v>
      </c>
      <c r="C106" s="627" t="s">
        <v>460</v>
      </c>
      <c r="D106" s="687">
        <v>5.0999999999999996</v>
      </c>
      <c r="E106" s="627" t="s">
        <v>78</v>
      </c>
      <c r="F106" s="694">
        <v>200000</v>
      </c>
      <c r="G106" s="629">
        <v>124000</v>
      </c>
      <c r="H106" s="630">
        <v>4000</v>
      </c>
      <c r="I106" s="680">
        <f t="shared" si="36"/>
        <v>1369</v>
      </c>
      <c r="J106" s="676">
        <f t="shared" si="34"/>
        <v>5369</v>
      </c>
      <c r="K106" s="681">
        <f t="shared" si="35"/>
        <v>120000</v>
      </c>
    </row>
    <row r="107" spans="1:11" ht="23.25">
      <c r="A107" s="332">
        <v>10</v>
      </c>
      <c r="B107" s="332" t="s">
        <v>103</v>
      </c>
      <c r="C107" s="627" t="s">
        <v>107</v>
      </c>
      <c r="D107" s="693">
        <v>192</v>
      </c>
      <c r="E107" s="627" t="s">
        <v>78</v>
      </c>
      <c r="F107" s="694">
        <v>200000</v>
      </c>
      <c r="G107" s="629">
        <v>112000</v>
      </c>
      <c r="H107" s="630">
        <v>4000</v>
      </c>
      <c r="I107" s="680">
        <f t="shared" si="36"/>
        <v>1237</v>
      </c>
      <c r="J107" s="676">
        <f t="shared" si="34"/>
        <v>5237</v>
      </c>
      <c r="K107" s="681">
        <f t="shared" si="35"/>
        <v>108000</v>
      </c>
    </row>
    <row r="108" spans="1:11" ht="23.25">
      <c r="A108" s="332">
        <v>11</v>
      </c>
      <c r="B108" s="332" t="s">
        <v>493</v>
      </c>
      <c r="C108" s="627" t="s">
        <v>494</v>
      </c>
      <c r="D108" s="693">
        <v>17.100000000000001</v>
      </c>
      <c r="E108" s="627" t="s">
        <v>78</v>
      </c>
      <c r="F108" s="694">
        <v>185000</v>
      </c>
      <c r="G108" s="629">
        <v>133200</v>
      </c>
      <c r="H108" s="630">
        <v>3700</v>
      </c>
      <c r="I108" s="680">
        <f t="shared" si="36"/>
        <v>1471</v>
      </c>
      <c r="J108" s="676">
        <f t="shared" si="34"/>
        <v>5171</v>
      </c>
      <c r="K108" s="681">
        <f t="shared" si="35"/>
        <v>129500</v>
      </c>
    </row>
    <row r="109" spans="1:11" ht="23.25">
      <c r="A109" s="332">
        <v>12</v>
      </c>
      <c r="B109" s="332" t="s">
        <v>493</v>
      </c>
      <c r="C109" s="627" t="s">
        <v>48</v>
      </c>
      <c r="D109" s="693">
        <v>19.100000000000001</v>
      </c>
      <c r="E109" s="627" t="s">
        <v>78</v>
      </c>
      <c r="F109" s="694">
        <v>165000</v>
      </c>
      <c r="G109" s="629">
        <v>118800</v>
      </c>
      <c r="H109" s="630">
        <v>3300</v>
      </c>
      <c r="I109" s="680">
        <f t="shared" si="36"/>
        <v>1312</v>
      </c>
      <c r="J109" s="676">
        <f t="shared" si="34"/>
        <v>4612</v>
      </c>
      <c r="K109" s="681">
        <f t="shared" si="35"/>
        <v>115500</v>
      </c>
    </row>
    <row r="110" spans="1:11" ht="23.25">
      <c r="A110" s="332">
        <v>13</v>
      </c>
      <c r="B110" s="332" t="s">
        <v>493</v>
      </c>
      <c r="C110" s="627" t="s">
        <v>496</v>
      </c>
      <c r="D110" s="693">
        <v>23.1</v>
      </c>
      <c r="E110" s="627" t="s">
        <v>78</v>
      </c>
      <c r="F110" s="694">
        <v>160000</v>
      </c>
      <c r="G110" s="629">
        <v>115200</v>
      </c>
      <c r="H110" s="630">
        <v>3200</v>
      </c>
      <c r="I110" s="680">
        <f t="shared" si="36"/>
        <v>1272</v>
      </c>
      <c r="J110" s="676">
        <f t="shared" si="34"/>
        <v>4472</v>
      </c>
      <c r="K110" s="681">
        <f t="shared" si="35"/>
        <v>112000</v>
      </c>
    </row>
    <row r="111" spans="1:11" ht="23.25">
      <c r="A111" s="332">
        <v>14</v>
      </c>
      <c r="B111" s="332" t="s">
        <v>516</v>
      </c>
      <c r="C111" s="627" t="s">
        <v>133</v>
      </c>
      <c r="D111" s="693">
        <v>57.1</v>
      </c>
      <c r="E111" s="627" t="s">
        <v>78</v>
      </c>
      <c r="F111" s="694">
        <v>200000</v>
      </c>
      <c r="G111" s="629">
        <v>156000</v>
      </c>
      <c r="H111" s="630">
        <v>4000</v>
      </c>
      <c r="I111" s="680">
        <f t="shared" si="36"/>
        <v>1722</v>
      </c>
      <c r="J111" s="676">
        <f t="shared" si="34"/>
        <v>5722</v>
      </c>
      <c r="K111" s="681">
        <f t="shared" si="35"/>
        <v>152000</v>
      </c>
    </row>
    <row r="112" spans="1:11" ht="23.25">
      <c r="A112" s="684">
        <v>15</v>
      </c>
      <c r="B112" s="684" t="s">
        <v>537</v>
      </c>
      <c r="C112" s="695" t="s">
        <v>538</v>
      </c>
      <c r="D112" s="696" t="s">
        <v>539</v>
      </c>
      <c r="E112" s="627" t="s">
        <v>78</v>
      </c>
      <c r="F112" s="697">
        <v>300000</v>
      </c>
      <c r="G112" s="698">
        <v>291000</v>
      </c>
      <c r="H112" s="699">
        <v>3000</v>
      </c>
      <c r="I112" s="680">
        <f t="shared" si="36"/>
        <v>3213</v>
      </c>
      <c r="J112" s="700">
        <f t="shared" si="34"/>
        <v>6213</v>
      </c>
      <c r="K112" s="701">
        <f t="shared" si="35"/>
        <v>288000</v>
      </c>
    </row>
    <row r="113" spans="1:11" ht="8.25" customHeight="1">
      <c r="A113" s="658"/>
      <c r="B113" s="685"/>
      <c r="C113" s="686"/>
      <c r="D113" s="686"/>
      <c r="E113" s="686"/>
      <c r="F113" s="686"/>
      <c r="G113" s="686"/>
      <c r="H113" s="686"/>
      <c r="I113" s="686"/>
      <c r="J113" s="686"/>
      <c r="K113" s="686"/>
    </row>
    <row r="114" spans="1:11" ht="28.5" customHeight="1">
      <c r="A114" s="623"/>
      <c r="B114" s="623" t="s">
        <v>4</v>
      </c>
      <c r="C114" s="624"/>
      <c r="D114" s="661"/>
      <c r="E114" s="624"/>
      <c r="F114" s="501">
        <f>SUM(F97:F112)</f>
        <v>3085000</v>
      </c>
      <c r="G114" s="501">
        <f t="shared" ref="G114:K114" si="37">SUM(G97:G112)</f>
        <v>2116700</v>
      </c>
      <c r="H114" s="501">
        <f t="shared" si="37"/>
        <v>55900</v>
      </c>
      <c r="I114" s="501">
        <f t="shared" si="37"/>
        <v>23371</v>
      </c>
      <c r="J114" s="501">
        <f t="shared" si="37"/>
        <v>79271</v>
      </c>
      <c r="K114" s="501">
        <f t="shared" si="37"/>
        <v>2060800</v>
      </c>
    </row>
    <row r="115" spans="1:11" ht="22.5" customHeight="1">
      <c r="A115" s="647"/>
      <c r="B115" s="647"/>
      <c r="C115" s="644"/>
      <c r="D115" s="662"/>
      <c r="E115" s="644"/>
      <c r="F115" s="571"/>
      <c r="G115" s="571"/>
      <c r="H115" s="571"/>
      <c r="I115" s="571"/>
      <c r="J115" s="571"/>
      <c r="K115" s="571"/>
    </row>
    <row r="116" spans="1:11" ht="0.75" customHeight="1">
      <c r="A116" s="621" t="s">
        <v>446</v>
      </c>
      <c r="B116" s="621" t="s">
        <v>1</v>
      </c>
      <c r="C116" s="619" t="s">
        <v>21</v>
      </c>
      <c r="D116" s="619" t="s">
        <v>22</v>
      </c>
      <c r="E116" s="619" t="s">
        <v>23</v>
      </c>
      <c r="F116" s="620" t="s">
        <v>24</v>
      </c>
      <c r="G116" s="419" t="s">
        <v>25</v>
      </c>
      <c r="H116" s="419" t="s">
        <v>26</v>
      </c>
      <c r="I116" s="419" t="s">
        <v>27</v>
      </c>
      <c r="J116" s="419" t="s">
        <v>57</v>
      </c>
      <c r="K116" s="419" t="s">
        <v>242</v>
      </c>
    </row>
    <row r="117" spans="1:11" ht="48" hidden="1" customHeight="1">
      <c r="A117" s="623"/>
      <c r="B117" s="623" t="s">
        <v>422</v>
      </c>
      <c r="C117" s="624"/>
      <c r="D117" s="624"/>
      <c r="E117" s="624"/>
      <c r="F117" s="560"/>
      <c r="G117" s="513"/>
      <c r="H117" s="501"/>
      <c r="I117" s="501"/>
      <c r="J117" s="501"/>
      <c r="K117" s="638"/>
    </row>
    <row r="118" spans="1:11" ht="30" hidden="1" customHeight="1">
      <c r="A118" s="623">
        <v>1</v>
      </c>
      <c r="B118" s="623" t="s">
        <v>285</v>
      </c>
      <c r="C118" s="624"/>
      <c r="D118" s="661"/>
      <c r="E118" s="624"/>
      <c r="F118" s="532"/>
      <c r="G118" s="513"/>
      <c r="H118" s="503"/>
      <c r="I118" s="501"/>
      <c r="J118" s="501"/>
      <c r="K118" s="640"/>
    </row>
    <row r="119" spans="1:11" ht="49.5" hidden="1" customHeight="1">
      <c r="A119" s="623"/>
      <c r="B119" s="623"/>
      <c r="C119" s="624"/>
      <c r="D119" s="661"/>
      <c r="E119" s="624"/>
      <c r="F119" s="501"/>
      <c r="G119" s="501"/>
      <c r="H119" s="501"/>
      <c r="I119" s="501"/>
      <c r="J119" s="501"/>
      <c r="K119" s="501"/>
    </row>
    <row r="120" spans="1:11" ht="54.75" hidden="1" customHeight="1">
      <c r="A120" s="647"/>
      <c r="B120" s="647"/>
      <c r="C120" s="644"/>
      <c r="D120" s="662"/>
      <c r="E120" s="644"/>
      <c r="F120" s="574"/>
      <c r="G120" s="574"/>
      <c r="H120" s="574"/>
      <c r="I120" s="574"/>
      <c r="J120" s="574"/>
      <c r="K120" s="574"/>
    </row>
    <row r="121" spans="1:11" ht="69.75">
      <c r="A121" s="621" t="s">
        <v>446</v>
      </c>
      <c r="B121" s="621" t="s">
        <v>1</v>
      </c>
      <c r="C121" s="619" t="s">
        <v>21</v>
      </c>
      <c r="D121" s="619" t="s">
        <v>22</v>
      </c>
      <c r="E121" s="619" t="s">
        <v>23</v>
      </c>
      <c r="F121" s="620" t="s">
        <v>24</v>
      </c>
      <c r="G121" s="419" t="s">
        <v>25</v>
      </c>
      <c r="H121" s="419" t="s">
        <v>26</v>
      </c>
      <c r="I121" s="419" t="s">
        <v>27</v>
      </c>
      <c r="J121" s="419" t="s">
        <v>57</v>
      </c>
      <c r="K121" s="419" t="s">
        <v>242</v>
      </c>
    </row>
    <row r="122" spans="1:11" ht="23.25">
      <c r="A122" s="623"/>
      <c r="B122" s="623" t="s">
        <v>109</v>
      </c>
      <c r="C122" s="624"/>
      <c r="D122" s="661"/>
      <c r="E122" s="624"/>
      <c r="F122" s="532"/>
      <c r="G122" s="513"/>
      <c r="H122" s="501"/>
      <c r="I122" s="501"/>
      <c r="J122" s="501"/>
      <c r="K122" s="638"/>
    </row>
    <row r="123" spans="1:11" ht="23.25">
      <c r="A123" s="332">
        <v>1</v>
      </c>
      <c r="B123" s="332" t="s">
        <v>169</v>
      </c>
      <c r="C123" s="627" t="s">
        <v>424</v>
      </c>
      <c r="D123" s="693">
        <v>150</v>
      </c>
      <c r="E123" s="627" t="s">
        <v>78</v>
      </c>
      <c r="F123" s="694">
        <v>150000</v>
      </c>
      <c r="G123" s="629">
        <v>69000</v>
      </c>
      <c r="H123" s="630">
        <v>3000</v>
      </c>
      <c r="I123" s="680">
        <f>ROUND(G123*13%*31/365,0)</f>
        <v>762</v>
      </c>
      <c r="J123" s="676">
        <f>SUM(H123:I123)</f>
        <v>3762</v>
      </c>
      <c r="K123" s="681">
        <f t="shared" ref="K123:K131" si="38">G123-H123</f>
        <v>66000</v>
      </c>
    </row>
    <row r="124" spans="1:11" ht="4.5" customHeight="1">
      <c r="A124" s="332"/>
      <c r="B124" s="332"/>
      <c r="C124" s="627"/>
      <c r="D124" s="693"/>
      <c r="E124" s="627"/>
      <c r="F124" s="694"/>
      <c r="G124" s="629"/>
      <c r="H124" s="630"/>
      <c r="I124" s="680">
        <f t="shared" ref="I124" si="39">ROUND(G124*13%*28/365,0)</f>
        <v>0</v>
      </c>
      <c r="J124" s="676"/>
      <c r="K124" s="681"/>
    </row>
    <row r="125" spans="1:11" ht="23.25">
      <c r="A125" s="332">
        <v>2</v>
      </c>
      <c r="B125" s="332" t="s">
        <v>169</v>
      </c>
      <c r="C125" s="627" t="s">
        <v>475</v>
      </c>
      <c r="D125" s="693">
        <v>180</v>
      </c>
      <c r="E125" s="627" t="s">
        <v>78</v>
      </c>
      <c r="F125" s="694">
        <v>100000</v>
      </c>
      <c r="G125" s="629">
        <v>4159</v>
      </c>
      <c r="H125" s="630">
        <v>4159</v>
      </c>
      <c r="I125" s="680">
        <f>ROUND(G125*13%*31/365,0)</f>
        <v>46</v>
      </c>
      <c r="J125" s="676">
        <f t="shared" ref="J125:J131" si="40">SUM(H125:I125)</f>
        <v>4205</v>
      </c>
      <c r="K125" s="681">
        <f t="shared" si="38"/>
        <v>0</v>
      </c>
    </row>
    <row r="126" spans="1:11" ht="23.25">
      <c r="A126" s="332">
        <v>3</v>
      </c>
      <c r="B126" s="332" t="s">
        <v>109</v>
      </c>
      <c r="C126" s="627" t="s">
        <v>476</v>
      </c>
      <c r="D126" s="693">
        <v>144</v>
      </c>
      <c r="E126" s="627" t="s">
        <v>78</v>
      </c>
      <c r="F126" s="694">
        <v>180000</v>
      </c>
      <c r="G126" s="629">
        <v>68000</v>
      </c>
      <c r="H126" s="630">
        <v>4000</v>
      </c>
      <c r="I126" s="680">
        <f t="shared" ref="I126:I131" si="41">ROUND(G126*13%*31/365,0)</f>
        <v>751</v>
      </c>
      <c r="J126" s="676">
        <f t="shared" si="40"/>
        <v>4751</v>
      </c>
      <c r="K126" s="681">
        <f t="shared" si="38"/>
        <v>64000</v>
      </c>
    </row>
    <row r="127" spans="1:11" ht="23.25">
      <c r="A127" s="332">
        <v>4</v>
      </c>
      <c r="B127" s="332" t="s">
        <v>273</v>
      </c>
      <c r="C127" s="627" t="s">
        <v>495</v>
      </c>
      <c r="D127" s="693">
        <v>21.1</v>
      </c>
      <c r="E127" s="627" t="s">
        <v>78</v>
      </c>
      <c r="F127" s="694">
        <v>150000</v>
      </c>
      <c r="G127" s="629">
        <v>108000</v>
      </c>
      <c r="H127" s="630">
        <v>3000</v>
      </c>
      <c r="I127" s="680">
        <f t="shared" si="41"/>
        <v>1192</v>
      </c>
      <c r="J127" s="676">
        <f t="shared" si="40"/>
        <v>4192</v>
      </c>
      <c r="K127" s="681">
        <f t="shared" si="38"/>
        <v>105000</v>
      </c>
    </row>
    <row r="128" spans="1:11" ht="23.25">
      <c r="A128" s="332">
        <v>5</v>
      </c>
      <c r="B128" s="332" t="s">
        <v>273</v>
      </c>
      <c r="C128" s="627" t="s">
        <v>506</v>
      </c>
      <c r="D128" s="693">
        <v>39.1</v>
      </c>
      <c r="E128" s="627" t="s">
        <v>78</v>
      </c>
      <c r="F128" s="694">
        <v>150000</v>
      </c>
      <c r="G128" s="629">
        <v>114000</v>
      </c>
      <c r="H128" s="630">
        <v>3000</v>
      </c>
      <c r="I128" s="680">
        <f t="shared" si="41"/>
        <v>1259</v>
      </c>
      <c r="J128" s="676">
        <f t="shared" si="40"/>
        <v>4259</v>
      </c>
      <c r="K128" s="681">
        <f t="shared" si="38"/>
        <v>111000</v>
      </c>
    </row>
    <row r="129" spans="1:11" ht="23.25">
      <c r="A129" s="332">
        <v>6</v>
      </c>
      <c r="B129" s="332" t="s">
        <v>233</v>
      </c>
      <c r="C129" s="627" t="s">
        <v>507</v>
      </c>
      <c r="D129" s="693">
        <v>41.1</v>
      </c>
      <c r="E129" s="627" t="s">
        <v>78</v>
      </c>
      <c r="F129" s="694">
        <v>100000</v>
      </c>
      <c r="G129" s="629">
        <v>76000</v>
      </c>
      <c r="H129" s="630">
        <v>2000</v>
      </c>
      <c r="I129" s="680">
        <f t="shared" si="41"/>
        <v>839</v>
      </c>
      <c r="J129" s="676">
        <f t="shared" si="40"/>
        <v>2839</v>
      </c>
      <c r="K129" s="681">
        <f t="shared" si="38"/>
        <v>74000</v>
      </c>
    </row>
    <row r="130" spans="1:11" ht="23.25">
      <c r="A130" s="332">
        <v>7</v>
      </c>
      <c r="B130" s="332" t="s">
        <v>233</v>
      </c>
      <c r="C130" s="627" t="s">
        <v>513</v>
      </c>
      <c r="D130" s="693">
        <v>49.1</v>
      </c>
      <c r="E130" s="627" t="s">
        <v>78</v>
      </c>
      <c r="F130" s="694">
        <v>195000</v>
      </c>
      <c r="G130" s="629">
        <v>152100</v>
      </c>
      <c r="H130" s="630">
        <v>3900</v>
      </c>
      <c r="I130" s="680">
        <f t="shared" si="41"/>
        <v>1679</v>
      </c>
      <c r="J130" s="676">
        <f t="shared" si="40"/>
        <v>5579</v>
      </c>
      <c r="K130" s="681">
        <f t="shared" si="38"/>
        <v>148200</v>
      </c>
    </row>
    <row r="131" spans="1:11" ht="23.25">
      <c r="A131" s="332">
        <v>8</v>
      </c>
      <c r="B131" s="332" t="s">
        <v>110</v>
      </c>
      <c r="C131" s="627" t="s">
        <v>114</v>
      </c>
      <c r="D131" s="693">
        <v>51.1</v>
      </c>
      <c r="E131" s="627" t="s">
        <v>78</v>
      </c>
      <c r="F131" s="694">
        <v>170000</v>
      </c>
      <c r="G131" s="629">
        <v>130213</v>
      </c>
      <c r="H131" s="630">
        <v>3617</v>
      </c>
      <c r="I131" s="680">
        <f t="shared" si="41"/>
        <v>1438</v>
      </c>
      <c r="J131" s="676">
        <f t="shared" si="40"/>
        <v>5055</v>
      </c>
      <c r="K131" s="681">
        <f t="shared" si="38"/>
        <v>126596</v>
      </c>
    </row>
    <row r="132" spans="1:11" ht="23.25">
      <c r="A132" s="332">
        <v>9</v>
      </c>
      <c r="B132" s="332" t="s">
        <v>110</v>
      </c>
      <c r="C132" s="627" t="s">
        <v>514</v>
      </c>
      <c r="D132" s="693">
        <v>53.1</v>
      </c>
      <c r="E132" s="627" t="s">
        <v>78</v>
      </c>
      <c r="F132" s="694">
        <v>200000</v>
      </c>
      <c r="G132" s="629">
        <v>156000</v>
      </c>
      <c r="H132" s="630">
        <v>4000</v>
      </c>
      <c r="I132" s="680">
        <f t="shared" ref="I132:I135" si="42">ROUND(G132*13%*31/365,0)</f>
        <v>1722</v>
      </c>
      <c r="J132" s="676">
        <f>SUM(H132:I132)</f>
        <v>5722</v>
      </c>
      <c r="K132" s="681">
        <f t="shared" ref="K132:K135" si="43">G132-H132</f>
        <v>152000</v>
      </c>
    </row>
    <row r="133" spans="1:11" ht="23.25">
      <c r="A133" s="332">
        <v>10</v>
      </c>
      <c r="B133" s="332" t="s">
        <v>110</v>
      </c>
      <c r="C133" s="627" t="s">
        <v>559</v>
      </c>
      <c r="D133" s="693">
        <v>106</v>
      </c>
      <c r="E133" s="627" t="s">
        <v>78</v>
      </c>
      <c r="F133" s="694">
        <v>100000</v>
      </c>
      <c r="G133" s="629">
        <v>100000</v>
      </c>
      <c r="H133" s="630">
        <v>1538</v>
      </c>
      <c r="I133" s="680">
        <f t="shared" si="42"/>
        <v>1104</v>
      </c>
      <c r="J133" s="676">
        <f>SUM(H133:I133)</f>
        <v>2642</v>
      </c>
      <c r="K133" s="681">
        <f t="shared" si="43"/>
        <v>98462</v>
      </c>
    </row>
    <row r="134" spans="1:11" ht="23.25">
      <c r="A134" s="332">
        <v>11</v>
      </c>
      <c r="B134" s="332" t="s">
        <v>110</v>
      </c>
      <c r="C134" s="627" t="s">
        <v>560</v>
      </c>
      <c r="D134" s="693">
        <v>108</v>
      </c>
      <c r="E134" s="627" t="s">
        <v>78</v>
      </c>
      <c r="F134" s="694">
        <v>50000</v>
      </c>
      <c r="G134" s="629">
        <v>50000</v>
      </c>
      <c r="H134" s="630">
        <v>500</v>
      </c>
      <c r="I134" s="680">
        <f t="shared" si="42"/>
        <v>552</v>
      </c>
      <c r="J134" s="676">
        <f>SUM(H134:I134)</f>
        <v>1052</v>
      </c>
      <c r="K134" s="681">
        <f t="shared" si="43"/>
        <v>49500</v>
      </c>
    </row>
    <row r="135" spans="1:11" ht="23.25">
      <c r="A135" s="332">
        <v>12</v>
      </c>
      <c r="B135" s="332" t="s">
        <v>110</v>
      </c>
      <c r="C135" s="627" t="s">
        <v>562</v>
      </c>
      <c r="D135" s="693" t="s">
        <v>561</v>
      </c>
      <c r="E135" s="627" t="s">
        <v>78</v>
      </c>
      <c r="F135" s="694">
        <v>100000</v>
      </c>
      <c r="G135" s="629">
        <v>100000</v>
      </c>
      <c r="H135" s="630">
        <v>1000</v>
      </c>
      <c r="I135" s="680">
        <f t="shared" si="42"/>
        <v>1104</v>
      </c>
      <c r="J135" s="676">
        <f>SUM(H135:I135)</f>
        <v>2104</v>
      </c>
      <c r="K135" s="681">
        <f t="shared" si="43"/>
        <v>99000</v>
      </c>
    </row>
    <row r="136" spans="1:11" ht="23.25">
      <c r="A136" s="623"/>
      <c r="B136" s="623" t="s">
        <v>4</v>
      </c>
      <c r="C136" s="624"/>
      <c r="D136" s="624"/>
      <c r="E136" s="624"/>
      <c r="F136" s="501">
        <f>SUM(F123:F135)</f>
        <v>1645000</v>
      </c>
      <c r="G136" s="501">
        <f>SUM(G123:G135)</f>
        <v>1127472</v>
      </c>
      <c r="H136" s="501">
        <f>SUM(H123:H135)</f>
        <v>33714</v>
      </c>
      <c r="I136" s="501">
        <f>SUM(I123:I135)</f>
        <v>12448</v>
      </c>
      <c r="J136" s="501">
        <f>SUM(H136:I136)</f>
        <v>46162</v>
      </c>
      <c r="K136" s="501">
        <f>SUM(K123:K135)</f>
        <v>1093758</v>
      </c>
    </row>
    <row r="137" spans="1:11" ht="12" customHeight="1">
      <c r="A137" s="647"/>
      <c r="B137" s="647"/>
      <c r="C137" s="644"/>
      <c r="D137" s="644"/>
      <c r="E137" s="644"/>
      <c r="F137" s="571"/>
      <c r="G137" s="571"/>
      <c r="H137" s="571"/>
      <c r="I137" s="571"/>
      <c r="J137" s="571"/>
      <c r="K137" s="571"/>
    </row>
    <row r="138" spans="1:11" ht="10.5" customHeight="1">
      <c r="A138" s="647"/>
      <c r="B138" s="647"/>
      <c r="C138" s="644"/>
      <c r="D138" s="644"/>
      <c r="E138" s="644"/>
      <c r="F138" s="571"/>
      <c r="G138" s="571"/>
      <c r="H138" s="659"/>
      <c r="I138" s="571"/>
      <c r="J138" s="571"/>
      <c r="K138" s="571"/>
    </row>
    <row r="139" spans="1:11" ht="85.5" customHeight="1">
      <c r="A139" s="621" t="s">
        <v>446</v>
      </c>
      <c r="B139" s="621" t="s">
        <v>1</v>
      </c>
      <c r="C139" s="619" t="s">
        <v>21</v>
      </c>
      <c r="D139" s="619" t="s">
        <v>22</v>
      </c>
      <c r="E139" s="619" t="s">
        <v>23</v>
      </c>
      <c r="F139" s="620" t="s">
        <v>24</v>
      </c>
      <c r="G139" s="419" t="s">
        <v>25</v>
      </c>
      <c r="H139" s="419" t="s">
        <v>26</v>
      </c>
      <c r="I139" s="419" t="s">
        <v>27</v>
      </c>
      <c r="J139" s="419" t="s">
        <v>57</v>
      </c>
      <c r="K139" s="419" t="s">
        <v>242</v>
      </c>
    </row>
    <row r="140" spans="1:11" ht="23.25">
      <c r="A140" s="623"/>
      <c r="B140" s="623" t="s">
        <v>125</v>
      </c>
      <c r="C140" s="624"/>
      <c r="D140" s="624"/>
      <c r="E140" s="624"/>
      <c r="F140" s="560"/>
      <c r="G140" s="513"/>
      <c r="H140" s="638"/>
      <c r="I140" s="501"/>
      <c r="J140" s="501"/>
      <c r="K140" s="638"/>
    </row>
    <row r="141" spans="1:11" ht="23.25">
      <c r="A141" s="332">
        <v>1</v>
      </c>
      <c r="B141" s="332" t="s">
        <v>137</v>
      </c>
      <c r="C141" s="627" t="s">
        <v>419</v>
      </c>
      <c r="D141" s="676">
        <v>140</v>
      </c>
      <c r="E141" s="627" t="s">
        <v>78</v>
      </c>
      <c r="F141" s="628">
        <v>200000</v>
      </c>
      <c r="G141" s="628">
        <v>84000</v>
      </c>
      <c r="H141" s="630">
        <v>4000</v>
      </c>
      <c r="I141" s="680">
        <f>ROUND(G141*13%*31/365,0)</f>
        <v>927</v>
      </c>
      <c r="J141" s="630">
        <f t="shared" ref="J141:J145" si="44">SUM(H141:I141)</f>
        <v>4927</v>
      </c>
      <c r="K141" s="681">
        <f>G141-H141</f>
        <v>80000</v>
      </c>
    </row>
    <row r="142" spans="1:11" ht="23.25">
      <c r="A142" s="332">
        <v>2</v>
      </c>
      <c r="B142" s="332" t="s">
        <v>137</v>
      </c>
      <c r="C142" s="627" t="s">
        <v>207</v>
      </c>
      <c r="D142" s="687">
        <v>35.1</v>
      </c>
      <c r="E142" s="627" t="s">
        <v>78</v>
      </c>
      <c r="F142" s="628">
        <v>100000</v>
      </c>
      <c r="G142" s="628">
        <v>74000</v>
      </c>
      <c r="H142" s="630">
        <v>2000</v>
      </c>
      <c r="I142" s="680">
        <f t="shared" ref="I142:I145" si="45">ROUND(G142*13%*31/365,0)</f>
        <v>817</v>
      </c>
      <c r="J142" s="630">
        <f t="shared" si="44"/>
        <v>2817</v>
      </c>
      <c r="K142" s="681">
        <f t="shared" ref="K142:K145" si="46">G142-H142</f>
        <v>72000</v>
      </c>
    </row>
    <row r="143" spans="1:11" ht="23.25">
      <c r="A143" s="332">
        <v>3</v>
      </c>
      <c r="B143" s="332" t="s">
        <v>126</v>
      </c>
      <c r="C143" s="627" t="s">
        <v>447</v>
      </c>
      <c r="D143" s="693">
        <v>188</v>
      </c>
      <c r="E143" s="627" t="s">
        <v>78</v>
      </c>
      <c r="F143" s="694">
        <v>175000</v>
      </c>
      <c r="G143" s="628">
        <v>98000</v>
      </c>
      <c r="H143" s="630">
        <v>3500</v>
      </c>
      <c r="I143" s="680">
        <f t="shared" si="45"/>
        <v>1082</v>
      </c>
      <c r="J143" s="630">
        <f t="shared" si="44"/>
        <v>4582</v>
      </c>
      <c r="K143" s="681">
        <f t="shared" si="46"/>
        <v>94500</v>
      </c>
    </row>
    <row r="144" spans="1:11" ht="23.25">
      <c r="A144" s="332">
        <v>4</v>
      </c>
      <c r="B144" s="332" t="s">
        <v>126</v>
      </c>
      <c r="C144" s="627" t="s">
        <v>448</v>
      </c>
      <c r="D144" s="693">
        <v>190</v>
      </c>
      <c r="E144" s="627" t="s">
        <v>78</v>
      </c>
      <c r="F144" s="694">
        <v>230000</v>
      </c>
      <c r="G144" s="628">
        <v>128800</v>
      </c>
      <c r="H144" s="630">
        <v>4600</v>
      </c>
      <c r="I144" s="680">
        <f t="shared" si="45"/>
        <v>1422</v>
      </c>
      <c r="J144" s="630">
        <f t="shared" si="44"/>
        <v>6022</v>
      </c>
      <c r="K144" s="681">
        <f t="shared" si="46"/>
        <v>124200</v>
      </c>
    </row>
    <row r="145" spans="1:11" ht="23.25">
      <c r="A145" s="332">
        <v>5</v>
      </c>
      <c r="B145" s="332" t="s">
        <v>505</v>
      </c>
      <c r="C145" s="627" t="s">
        <v>245</v>
      </c>
      <c r="D145" s="693">
        <v>37.1</v>
      </c>
      <c r="E145" s="627" t="s">
        <v>78</v>
      </c>
      <c r="F145" s="694">
        <v>200000</v>
      </c>
      <c r="G145" s="628">
        <v>152000</v>
      </c>
      <c r="H145" s="630">
        <v>4000</v>
      </c>
      <c r="I145" s="680">
        <f t="shared" si="45"/>
        <v>1678</v>
      </c>
      <c r="J145" s="630">
        <f t="shared" si="44"/>
        <v>5678</v>
      </c>
      <c r="K145" s="681">
        <f t="shared" si="46"/>
        <v>148000</v>
      </c>
    </row>
    <row r="146" spans="1:11" ht="23.25">
      <c r="A146" s="623"/>
      <c r="B146" s="623" t="s">
        <v>4</v>
      </c>
      <c r="C146" s="624"/>
      <c r="D146" s="624"/>
      <c r="E146" s="624"/>
      <c r="F146" s="503">
        <f>SUM(F141:F145)</f>
        <v>905000</v>
      </c>
      <c r="G146" s="503">
        <f t="shared" ref="G146:K146" si="47">SUM(G141:G145)</f>
        <v>536800</v>
      </c>
      <c r="H146" s="503">
        <f>SUM(H141:H145)</f>
        <v>18100</v>
      </c>
      <c r="I146" s="503">
        <f>SUM(I141:I145)</f>
        <v>5926</v>
      </c>
      <c r="J146" s="503">
        <f>SUM(H146:I146)</f>
        <v>24026</v>
      </c>
      <c r="K146" s="503">
        <f t="shared" si="47"/>
        <v>518700</v>
      </c>
    </row>
    <row r="147" spans="1:11" ht="23.25">
      <c r="A147" s="647"/>
      <c r="B147" s="647"/>
      <c r="C147" s="644"/>
      <c r="D147" s="644"/>
      <c r="E147" s="644"/>
      <c r="F147" s="575"/>
      <c r="G147" s="575"/>
      <c r="H147" s="575"/>
      <c r="I147" s="575"/>
      <c r="J147" s="575"/>
      <c r="K147" s="575"/>
    </row>
    <row r="148" spans="1:11" ht="23.25">
      <c r="A148" s="647"/>
      <c r="B148" s="647"/>
      <c r="C148" s="644"/>
      <c r="D148" s="644"/>
      <c r="E148" s="644"/>
      <c r="F148" s="575"/>
      <c r="G148" s="575"/>
      <c r="H148" s="659"/>
      <c r="I148" s="575"/>
      <c r="J148" s="575"/>
      <c r="K148" s="575"/>
    </row>
    <row r="149" spans="1:11" ht="71.25" customHeight="1">
      <c r="A149" s="621" t="s">
        <v>446</v>
      </c>
      <c r="B149" s="621" t="s">
        <v>1</v>
      </c>
      <c r="C149" s="619" t="s">
        <v>21</v>
      </c>
      <c r="D149" s="619" t="s">
        <v>22</v>
      </c>
      <c r="E149" s="619" t="s">
        <v>23</v>
      </c>
      <c r="F149" s="620" t="s">
        <v>24</v>
      </c>
      <c r="G149" s="419" t="s">
        <v>25</v>
      </c>
      <c r="H149" s="419" t="s">
        <v>26</v>
      </c>
      <c r="I149" s="419" t="s">
        <v>27</v>
      </c>
      <c r="J149" s="419" t="s">
        <v>57</v>
      </c>
      <c r="K149" s="419" t="s">
        <v>242</v>
      </c>
    </row>
    <row r="150" spans="1:11" ht="23.25">
      <c r="A150" s="623"/>
      <c r="B150" s="623" t="s">
        <v>148</v>
      </c>
      <c r="C150" s="624"/>
      <c r="D150" s="661"/>
      <c r="E150" s="624"/>
      <c r="F150" s="532"/>
      <c r="G150" s="513"/>
      <c r="H150" s="503"/>
      <c r="I150" s="501"/>
      <c r="J150" s="501"/>
      <c r="K150" s="638"/>
    </row>
    <row r="151" spans="1:11" ht="23.25">
      <c r="A151" s="332">
        <v>1</v>
      </c>
      <c r="B151" s="332" t="s">
        <v>148</v>
      </c>
      <c r="C151" s="627" t="s">
        <v>391</v>
      </c>
      <c r="D151" s="693">
        <v>126</v>
      </c>
      <c r="E151" s="627" t="s">
        <v>78</v>
      </c>
      <c r="F151" s="694">
        <v>80000</v>
      </c>
      <c r="G151" s="629">
        <v>32000</v>
      </c>
      <c r="H151" s="630">
        <v>1600</v>
      </c>
      <c r="I151" s="680">
        <f>ROUND(G151*13%*31/365,0)</f>
        <v>353</v>
      </c>
      <c r="J151" s="676">
        <f t="shared" ref="J151:J158" si="48">SUM(H151:I151)</f>
        <v>1953</v>
      </c>
      <c r="K151" s="681">
        <f t="shared" ref="K151:K157" si="49">G151-H151</f>
        <v>30400</v>
      </c>
    </row>
    <row r="152" spans="1:11" ht="23.25">
      <c r="A152" s="332">
        <v>2</v>
      </c>
      <c r="B152" s="332" t="s">
        <v>148</v>
      </c>
      <c r="C152" s="627" t="s">
        <v>478</v>
      </c>
      <c r="D152" s="693">
        <v>134</v>
      </c>
      <c r="E152" s="627" t="s">
        <v>78</v>
      </c>
      <c r="F152" s="694">
        <v>250000</v>
      </c>
      <c r="G152" s="629">
        <v>77392</v>
      </c>
      <c r="H152" s="630">
        <v>5952</v>
      </c>
      <c r="I152" s="680">
        <f t="shared" ref="I152:I153" si="50">ROUND(G152*13%*31/365,0)</f>
        <v>854</v>
      </c>
      <c r="J152" s="676">
        <f t="shared" si="48"/>
        <v>6806</v>
      </c>
      <c r="K152" s="681">
        <f t="shared" si="49"/>
        <v>71440</v>
      </c>
    </row>
    <row r="153" spans="1:11" ht="23.25">
      <c r="A153" s="332">
        <v>3</v>
      </c>
      <c r="B153" s="332" t="s">
        <v>148</v>
      </c>
      <c r="C153" s="627" t="s">
        <v>477</v>
      </c>
      <c r="D153" s="693">
        <v>136</v>
      </c>
      <c r="E153" s="627" t="s">
        <v>78</v>
      </c>
      <c r="F153" s="694">
        <v>100000</v>
      </c>
      <c r="G153" s="629">
        <v>30951</v>
      </c>
      <c r="H153" s="630">
        <v>2381</v>
      </c>
      <c r="I153" s="680">
        <f t="shared" si="50"/>
        <v>342</v>
      </c>
      <c r="J153" s="676">
        <f t="shared" si="48"/>
        <v>2723</v>
      </c>
      <c r="K153" s="681">
        <f t="shared" si="49"/>
        <v>28570</v>
      </c>
    </row>
    <row r="154" spans="1:11" ht="6" customHeight="1">
      <c r="A154" s="332"/>
      <c r="B154" s="332"/>
      <c r="C154" s="627"/>
      <c r="D154" s="693"/>
      <c r="E154" s="627"/>
      <c r="F154" s="694"/>
      <c r="G154" s="629"/>
      <c r="H154" s="630"/>
      <c r="I154" s="680"/>
      <c r="J154" s="676"/>
      <c r="K154" s="681"/>
    </row>
    <row r="155" spans="1:11" ht="23.25">
      <c r="A155" s="332">
        <v>4</v>
      </c>
      <c r="B155" s="332" t="s">
        <v>215</v>
      </c>
      <c r="C155" s="627" t="s">
        <v>532</v>
      </c>
      <c r="D155" s="693">
        <v>68.2</v>
      </c>
      <c r="E155" s="627" t="s">
        <v>78</v>
      </c>
      <c r="F155" s="694">
        <v>190000</v>
      </c>
      <c r="G155" s="629">
        <v>174800</v>
      </c>
      <c r="H155" s="630">
        <v>3800</v>
      </c>
      <c r="I155" s="680">
        <f>ROUND(G155*13%*31/365,0)</f>
        <v>1930</v>
      </c>
      <c r="J155" s="676">
        <f t="shared" si="48"/>
        <v>5730</v>
      </c>
      <c r="K155" s="681">
        <f t="shared" si="49"/>
        <v>171000</v>
      </c>
    </row>
    <row r="156" spans="1:11" ht="23.25">
      <c r="A156" s="332">
        <v>5</v>
      </c>
      <c r="B156" s="332" t="s">
        <v>215</v>
      </c>
      <c r="C156" s="627" t="s">
        <v>545</v>
      </c>
      <c r="D156" s="693">
        <v>88</v>
      </c>
      <c r="E156" s="627" t="s">
        <v>78</v>
      </c>
      <c r="F156" s="694">
        <v>340000</v>
      </c>
      <c r="G156" s="629">
        <v>333200</v>
      </c>
      <c r="H156" s="630">
        <v>3400</v>
      </c>
      <c r="I156" s="680">
        <f t="shared" ref="I156:I157" si="51">ROUND(G156*13%*31/365,0)</f>
        <v>3679</v>
      </c>
      <c r="J156" s="676">
        <f t="shared" si="48"/>
        <v>7079</v>
      </c>
      <c r="K156" s="681">
        <f t="shared" si="49"/>
        <v>329800</v>
      </c>
    </row>
    <row r="157" spans="1:11" ht="23.25">
      <c r="A157" s="332">
        <v>6</v>
      </c>
      <c r="B157" s="332" t="s">
        <v>509</v>
      </c>
      <c r="C157" s="627" t="s">
        <v>510</v>
      </c>
      <c r="D157" s="693">
        <v>45.1</v>
      </c>
      <c r="E157" s="627" t="s">
        <v>78</v>
      </c>
      <c r="F157" s="694">
        <v>275000</v>
      </c>
      <c r="G157" s="629">
        <v>209000</v>
      </c>
      <c r="H157" s="630">
        <v>5500</v>
      </c>
      <c r="I157" s="680">
        <f t="shared" si="51"/>
        <v>2308</v>
      </c>
      <c r="J157" s="676">
        <f t="shared" si="48"/>
        <v>7808</v>
      </c>
      <c r="K157" s="681">
        <f t="shared" si="49"/>
        <v>203500</v>
      </c>
    </row>
    <row r="158" spans="1:11" ht="23.25">
      <c r="A158" s="623"/>
      <c r="B158" s="623" t="s">
        <v>4</v>
      </c>
      <c r="C158" s="624"/>
      <c r="D158" s="661"/>
      <c r="E158" s="624"/>
      <c r="F158" s="501">
        <f>SUM(F151:F157)</f>
        <v>1235000</v>
      </c>
      <c r="G158" s="501">
        <f t="shared" ref="G158:K158" si="52">SUM(G151:G157)</f>
        <v>857343</v>
      </c>
      <c r="H158" s="501">
        <f>SUM(H151:H157)</f>
        <v>22633</v>
      </c>
      <c r="I158" s="501">
        <f>SUM(I151:I157)</f>
        <v>9466</v>
      </c>
      <c r="J158" s="501">
        <f t="shared" si="48"/>
        <v>32099</v>
      </c>
      <c r="K158" s="501">
        <f t="shared" si="52"/>
        <v>834710</v>
      </c>
    </row>
    <row r="159" spans="1:11" ht="23.25">
      <c r="A159" s="647"/>
      <c r="B159" s="647"/>
      <c r="C159" s="644"/>
      <c r="D159" s="662"/>
      <c r="E159" s="644"/>
      <c r="F159" s="571"/>
      <c r="G159" s="571"/>
      <c r="H159" s="659"/>
      <c r="I159" s="571"/>
      <c r="J159" s="571"/>
      <c r="K159" s="571"/>
    </row>
    <row r="160" spans="1:11" ht="64.5" customHeight="1">
      <c r="A160" s="621" t="s">
        <v>446</v>
      </c>
      <c r="B160" s="621" t="s">
        <v>1</v>
      </c>
      <c r="C160" s="619" t="s">
        <v>21</v>
      </c>
      <c r="D160" s="619" t="s">
        <v>22</v>
      </c>
      <c r="E160" s="619" t="s">
        <v>23</v>
      </c>
      <c r="F160" s="620" t="s">
        <v>24</v>
      </c>
      <c r="G160" s="419" t="s">
        <v>25</v>
      </c>
      <c r="H160" s="419" t="s">
        <v>26</v>
      </c>
      <c r="I160" s="419" t="s">
        <v>27</v>
      </c>
      <c r="J160" s="419" t="s">
        <v>57</v>
      </c>
      <c r="K160" s="419" t="s">
        <v>242</v>
      </c>
    </row>
    <row r="161" spans="1:11" ht="23.25">
      <c r="A161" s="623"/>
      <c r="B161" s="623" t="s">
        <v>162</v>
      </c>
      <c r="C161" s="624"/>
      <c r="D161" s="501"/>
      <c r="E161" s="501"/>
      <c r="F161" s="532"/>
      <c r="G161" s="513"/>
      <c r="H161" s="659"/>
      <c r="I161" s="501"/>
      <c r="J161" s="501"/>
      <c r="K161" s="640"/>
    </row>
    <row r="162" spans="1:11" ht="23.25">
      <c r="A162" s="332">
        <v>1</v>
      </c>
      <c r="B162" s="332" t="s">
        <v>163</v>
      </c>
      <c r="C162" s="627" t="s">
        <v>479</v>
      </c>
      <c r="D162" s="676">
        <v>162</v>
      </c>
      <c r="E162" s="676" t="s">
        <v>78</v>
      </c>
      <c r="F162" s="694">
        <v>200000</v>
      </c>
      <c r="G162" s="629">
        <v>96000</v>
      </c>
      <c r="H162" s="630">
        <v>4000</v>
      </c>
      <c r="I162" s="680">
        <f>ROUND(G162*13%*31/365,0)</f>
        <v>1060</v>
      </c>
      <c r="J162" s="676">
        <f t="shared" ref="J162" si="53">SUM(H162:I162)</f>
        <v>5060</v>
      </c>
      <c r="K162" s="681">
        <f>G162-H163</f>
        <v>92000</v>
      </c>
    </row>
    <row r="163" spans="1:11" ht="32.25" customHeight="1">
      <c r="A163" s="623"/>
      <c r="B163" s="623" t="s">
        <v>4</v>
      </c>
      <c r="C163" s="624"/>
      <c r="D163" s="624"/>
      <c r="E163" s="624"/>
      <c r="F163" s="505">
        <f t="shared" ref="F163:K163" si="54">SUM(F162:F162)</f>
        <v>200000</v>
      </c>
      <c r="G163" s="505">
        <f t="shared" si="54"/>
        <v>96000</v>
      </c>
      <c r="H163" s="505">
        <f t="shared" si="54"/>
        <v>4000</v>
      </c>
      <c r="I163" s="505">
        <f t="shared" si="54"/>
        <v>1060</v>
      </c>
      <c r="J163" s="505">
        <f t="shared" si="54"/>
        <v>5060</v>
      </c>
      <c r="K163" s="505">
        <f t="shared" si="54"/>
        <v>92000</v>
      </c>
    </row>
    <row r="164" spans="1:11" ht="23.25">
      <c r="A164" s="647"/>
      <c r="B164" s="647"/>
      <c r="C164" s="644"/>
      <c r="D164" s="644"/>
      <c r="E164" s="644"/>
      <c r="F164" s="558"/>
      <c r="G164" s="558"/>
      <c r="H164" s="659"/>
      <c r="I164" s="558"/>
      <c r="J164" s="558"/>
      <c r="K164" s="558"/>
    </row>
    <row r="165" spans="1:11" ht="66" customHeight="1">
      <c r="A165" s="621" t="s">
        <v>446</v>
      </c>
      <c r="B165" s="621" t="s">
        <v>1</v>
      </c>
      <c r="C165" s="619" t="s">
        <v>21</v>
      </c>
      <c r="D165" s="619" t="s">
        <v>22</v>
      </c>
      <c r="E165" s="619" t="s">
        <v>23</v>
      </c>
      <c r="F165" s="620" t="s">
        <v>24</v>
      </c>
      <c r="G165" s="419" t="s">
        <v>25</v>
      </c>
      <c r="H165" s="419" t="s">
        <v>26</v>
      </c>
      <c r="I165" s="419" t="s">
        <v>27</v>
      </c>
      <c r="J165" s="419" t="s">
        <v>57</v>
      </c>
      <c r="K165" s="419" t="s">
        <v>242</v>
      </c>
    </row>
    <row r="166" spans="1:11" ht="23.25">
      <c r="A166" s="623"/>
      <c r="B166" s="623" t="s">
        <v>282</v>
      </c>
      <c r="C166" s="624"/>
      <c r="D166" s="624"/>
      <c r="E166" s="624"/>
      <c r="F166" s="560"/>
      <c r="G166" s="513"/>
      <c r="H166" s="503"/>
      <c r="I166" s="501"/>
      <c r="J166" s="501"/>
      <c r="K166" s="638"/>
    </row>
    <row r="167" spans="1:11" ht="23.25">
      <c r="A167" s="332">
        <v>1</v>
      </c>
      <c r="B167" s="332" t="s">
        <v>84</v>
      </c>
      <c r="C167" s="627" t="s">
        <v>283</v>
      </c>
      <c r="D167" s="676">
        <v>77</v>
      </c>
      <c r="E167" s="676" t="s">
        <v>78</v>
      </c>
      <c r="F167" s="694">
        <v>150000</v>
      </c>
      <c r="G167" s="629">
        <v>4155</v>
      </c>
      <c r="H167" s="630">
        <v>4155</v>
      </c>
      <c r="I167" s="680">
        <f>ROUND(G167*13%*31/365,0)</f>
        <v>46</v>
      </c>
      <c r="J167" s="676">
        <f t="shared" ref="J167:J173" si="55">SUM(H167:I167)</f>
        <v>4201</v>
      </c>
      <c r="K167" s="681">
        <f t="shared" ref="K167:K171" si="56">G167-H167</f>
        <v>0</v>
      </c>
    </row>
    <row r="168" spans="1:11" ht="23.25">
      <c r="A168" s="332">
        <v>2</v>
      </c>
      <c r="B168" s="332" t="s">
        <v>84</v>
      </c>
      <c r="C168" s="627" t="s">
        <v>392</v>
      </c>
      <c r="D168" s="693">
        <v>128</v>
      </c>
      <c r="E168" s="676" t="s">
        <v>78</v>
      </c>
      <c r="F168" s="694">
        <v>120000</v>
      </c>
      <c r="G168" s="629">
        <v>48000</v>
      </c>
      <c r="H168" s="630">
        <v>2400</v>
      </c>
      <c r="I168" s="680">
        <f t="shared" ref="I168:I171" si="57">ROUND(G168*13%*31/365,0)</f>
        <v>530</v>
      </c>
      <c r="J168" s="676">
        <f t="shared" si="55"/>
        <v>2930</v>
      </c>
      <c r="K168" s="681">
        <f t="shared" si="56"/>
        <v>45600</v>
      </c>
    </row>
    <row r="169" spans="1:11" ht="23.25">
      <c r="A169" s="332">
        <v>3</v>
      </c>
      <c r="B169" s="332" t="s">
        <v>84</v>
      </c>
      <c r="C169" s="627" t="s">
        <v>323</v>
      </c>
      <c r="D169" s="693">
        <v>27.1</v>
      </c>
      <c r="E169" s="676" t="s">
        <v>78</v>
      </c>
      <c r="F169" s="694">
        <v>120000</v>
      </c>
      <c r="G169" s="629">
        <v>86400</v>
      </c>
      <c r="H169" s="630">
        <v>2400</v>
      </c>
      <c r="I169" s="680">
        <f t="shared" si="57"/>
        <v>954</v>
      </c>
      <c r="J169" s="676">
        <f t="shared" si="55"/>
        <v>3354</v>
      </c>
      <c r="K169" s="681">
        <f t="shared" si="56"/>
        <v>84000</v>
      </c>
    </row>
    <row r="170" spans="1:11" ht="23.25">
      <c r="A170" s="332">
        <v>4</v>
      </c>
      <c r="B170" s="332" t="s">
        <v>497</v>
      </c>
      <c r="C170" s="627" t="s">
        <v>498</v>
      </c>
      <c r="D170" s="693">
        <v>29.1</v>
      </c>
      <c r="E170" s="676" t="s">
        <v>78</v>
      </c>
      <c r="F170" s="694">
        <v>120000</v>
      </c>
      <c r="G170" s="629">
        <v>86400</v>
      </c>
      <c r="H170" s="630">
        <v>2400</v>
      </c>
      <c r="I170" s="680">
        <f t="shared" si="57"/>
        <v>954</v>
      </c>
      <c r="J170" s="676">
        <f t="shared" si="55"/>
        <v>3354</v>
      </c>
      <c r="K170" s="681">
        <f t="shared" si="56"/>
        <v>84000</v>
      </c>
    </row>
    <row r="171" spans="1:11" ht="23.25">
      <c r="A171" s="332">
        <v>5</v>
      </c>
      <c r="B171" s="332" t="s">
        <v>497</v>
      </c>
      <c r="C171" s="627" t="s">
        <v>499</v>
      </c>
      <c r="D171" s="693">
        <v>31.1</v>
      </c>
      <c r="E171" s="676" t="s">
        <v>78</v>
      </c>
      <c r="F171" s="694">
        <v>120000</v>
      </c>
      <c r="G171" s="629">
        <v>86400</v>
      </c>
      <c r="H171" s="630">
        <v>2400</v>
      </c>
      <c r="I171" s="680">
        <f t="shared" si="57"/>
        <v>954</v>
      </c>
      <c r="J171" s="676">
        <f t="shared" si="55"/>
        <v>3354</v>
      </c>
      <c r="K171" s="681">
        <f t="shared" si="56"/>
        <v>84000</v>
      </c>
    </row>
    <row r="172" spans="1:11" ht="23.25">
      <c r="A172" s="623"/>
      <c r="B172" s="623"/>
      <c r="C172" s="624"/>
      <c r="D172" s="661"/>
      <c r="E172" s="501"/>
      <c r="F172" s="532"/>
      <c r="G172" s="513"/>
      <c r="H172" s="503"/>
      <c r="I172" s="518"/>
      <c r="J172" s="501"/>
      <c r="K172" s="640"/>
    </row>
    <row r="173" spans="1:11" ht="23.25">
      <c r="A173" s="623"/>
      <c r="B173" s="623" t="s">
        <v>4</v>
      </c>
      <c r="C173" s="624"/>
      <c r="D173" s="661"/>
      <c r="E173" s="501"/>
      <c r="F173" s="505">
        <f>SUM(F167:F172)</f>
        <v>630000</v>
      </c>
      <c r="G173" s="505">
        <f>SUM(G167:G172)</f>
        <v>311355</v>
      </c>
      <c r="H173" s="505">
        <f>SUM(H167:H172)</f>
        <v>13755</v>
      </c>
      <c r="I173" s="505">
        <f>SUM(I167:I172)</f>
        <v>3438</v>
      </c>
      <c r="J173" s="501">
        <f t="shared" si="55"/>
        <v>17193</v>
      </c>
      <c r="K173" s="505">
        <f>SUM(K167:K172)</f>
        <v>297600</v>
      </c>
    </row>
    <row r="174" spans="1:11" ht="23.25">
      <c r="A174" s="647"/>
      <c r="B174" s="647"/>
      <c r="C174" s="644"/>
      <c r="D174" s="662"/>
      <c r="E174" s="571"/>
      <c r="F174" s="558"/>
      <c r="G174" s="558"/>
      <c r="H174" s="659"/>
      <c r="I174" s="558"/>
      <c r="J174" s="571"/>
      <c r="K174" s="558"/>
    </row>
    <row r="175" spans="1:11" ht="5.25" customHeight="1" thickBot="1">
      <c r="A175" s="621" t="s">
        <v>446</v>
      </c>
      <c r="B175" s="621" t="s">
        <v>1</v>
      </c>
      <c r="C175" s="619" t="s">
        <v>21</v>
      </c>
      <c r="D175" s="619" t="s">
        <v>22</v>
      </c>
      <c r="E175" s="619" t="s">
        <v>23</v>
      </c>
      <c r="F175" s="620" t="s">
        <v>24</v>
      </c>
      <c r="G175" s="419" t="s">
        <v>25</v>
      </c>
      <c r="H175" s="419" t="s">
        <v>26</v>
      </c>
      <c r="I175" s="419" t="s">
        <v>27</v>
      </c>
      <c r="J175" s="419" t="s">
        <v>57</v>
      </c>
      <c r="K175" s="419" t="s">
        <v>242</v>
      </c>
    </row>
    <row r="176" spans="1:11" ht="24" hidden="1" thickBot="1">
      <c r="A176" s="623"/>
      <c r="B176" s="623"/>
      <c r="C176" s="624"/>
      <c r="D176" s="624"/>
      <c r="E176" s="624"/>
      <c r="F176" s="560"/>
      <c r="G176" s="513"/>
      <c r="H176" s="503"/>
      <c r="I176" s="501"/>
      <c r="J176" s="501"/>
      <c r="K176" s="638"/>
    </row>
    <row r="177" spans="1:11" ht="24" hidden="1" thickBot="1">
      <c r="A177" s="623">
        <v>1</v>
      </c>
      <c r="B177" s="623"/>
      <c r="C177" s="624"/>
      <c r="D177" s="501"/>
      <c r="E177" s="501"/>
      <c r="F177" s="532"/>
      <c r="G177" s="513"/>
      <c r="H177" s="503"/>
      <c r="I177" s="501"/>
      <c r="J177" s="501"/>
      <c r="K177" s="640"/>
    </row>
    <row r="178" spans="1:11" ht="24" hidden="1" thickBot="1">
      <c r="A178" s="623">
        <v>2</v>
      </c>
      <c r="B178" s="623"/>
      <c r="C178" s="624"/>
      <c r="D178" s="501"/>
      <c r="E178" s="501"/>
      <c r="F178" s="532"/>
      <c r="G178" s="513"/>
      <c r="H178" s="503"/>
      <c r="I178" s="501"/>
      <c r="J178" s="501"/>
      <c r="K178" s="640"/>
    </row>
    <row r="179" spans="1:11" ht="24" hidden="1" thickBot="1">
      <c r="A179" s="623">
        <v>1</v>
      </c>
      <c r="B179" s="623"/>
      <c r="C179" s="624"/>
      <c r="D179" s="661"/>
      <c r="E179" s="501"/>
      <c r="F179" s="532"/>
      <c r="G179" s="513"/>
      <c r="H179" s="503"/>
      <c r="I179" s="518"/>
      <c r="J179" s="501"/>
      <c r="K179" s="640"/>
    </row>
    <row r="180" spans="1:11" ht="24" hidden="1" thickBot="1">
      <c r="A180" s="623"/>
      <c r="B180" s="623"/>
      <c r="C180" s="624"/>
      <c r="D180" s="624"/>
      <c r="E180" s="624"/>
      <c r="F180" s="505"/>
      <c r="G180" s="505"/>
      <c r="H180" s="505"/>
      <c r="I180" s="505"/>
      <c r="J180" s="501"/>
      <c r="K180" s="501"/>
    </row>
    <row r="181" spans="1:11" ht="24" hidden="1" thickBot="1">
      <c r="A181" s="647"/>
      <c r="B181" s="647"/>
      <c r="C181" s="644"/>
      <c r="D181" s="644"/>
      <c r="E181" s="644"/>
      <c r="F181" s="558"/>
      <c r="G181" s="558"/>
      <c r="H181" s="659"/>
      <c r="I181" s="558"/>
      <c r="J181" s="558"/>
      <c r="K181" s="558"/>
    </row>
    <row r="182" spans="1:11" ht="24" hidden="1" thickBot="1">
      <c r="A182" s="621" t="s">
        <v>446</v>
      </c>
      <c r="B182" s="621"/>
      <c r="C182" s="619"/>
      <c r="D182" s="619"/>
      <c r="E182" s="619"/>
      <c r="F182" s="620"/>
      <c r="G182" s="419"/>
      <c r="H182" s="419"/>
      <c r="I182" s="419"/>
      <c r="J182" s="419"/>
      <c r="K182" s="419"/>
    </row>
    <row r="183" spans="1:11" ht="24" hidden="1" thickBot="1">
      <c r="A183" s="623"/>
      <c r="B183" s="623"/>
      <c r="C183" s="624"/>
      <c r="D183" s="624"/>
      <c r="E183" s="624"/>
      <c r="F183" s="560"/>
      <c r="G183" s="513"/>
      <c r="H183" s="659"/>
      <c r="I183" s="501"/>
      <c r="J183" s="501"/>
      <c r="K183" s="638"/>
    </row>
    <row r="184" spans="1:11" ht="24" hidden="1" thickBot="1">
      <c r="A184" s="623">
        <v>1</v>
      </c>
      <c r="B184" s="623"/>
      <c r="C184" s="624"/>
      <c r="D184" s="501"/>
      <c r="E184" s="501"/>
      <c r="F184" s="532"/>
      <c r="G184" s="513"/>
      <c r="H184" s="503"/>
      <c r="I184" s="501"/>
      <c r="J184" s="501"/>
      <c r="K184" s="640"/>
    </row>
    <row r="185" spans="1:11" ht="24" hidden="1" thickBot="1">
      <c r="A185" s="623"/>
      <c r="B185" s="623"/>
      <c r="C185" s="624"/>
      <c r="D185" s="624"/>
      <c r="E185" s="624"/>
      <c r="F185" s="505"/>
      <c r="G185" s="505"/>
      <c r="H185" s="505"/>
      <c r="I185" s="505"/>
      <c r="J185" s="505"/>
      <c r="K185" s="505"/>
    </row>
    <row r="186" spans="1:11" ht="24" hidden="1" thickBot="1">
      <c r="A186" s="647"/>
      <c r="B186" s="647"/>
      <c r="C186" s="644"/>
      <c r="D186" s="644"/>
      <c r="E186" s="644"/>
      <c r="F186" s="558"/>
      <c r="G186" s="558"/>
      <c r="H186" s="659"/>
      <c r="I186" s="571"/>
      <c r="J186" s="571"/>
      <c r="K186" s="663"/>
    </row>
    <row r="187" spans="1:11" ht="24.75" thickBot="1">
      <c r="A187" s="664"/>
      <c r="B187" s="665" t="s">
        <v>20</v>
      </c>
      <c r="C187" s="666"/>
      <c r="D187" s="666"/>
      <c r="E187" s="583"/>
      <c r="F187" s="583">
        <f t="shared" ref="F187:K187" si="58">SUM(F13+F23+F32+F39+F48+F61+F75+F92+F114+F119+F136+F146+F158+F163+F173+F180+F185)</f>
        <v>19605000</v>
      </c>
      <c r="G187" s="583">
        <f t="shared" si="58"/>
        <v>13603376</v>
      </c>
      <c r="H187" s="583">
        <f t="shared" si="58"/>
        <v>352542</v>
      </c>
      <c r="I187" s="583">
        <f t="shared" si="58"/>
        <v>146336</v>
      </c>
      <c r="J187" s="583">
        <f t="shared" si="58"/>
        <v>498878</v>
      </c>
      <c r="K187" s="667">
        <f t="shared" si="58"/>
        <v>13250834</v>
      </c>
    </row>
    <row r="188" spans="1:11" ht="23.25">
      <c r="A188" s="659"/>
      <c r="B188" s="659"/>
      <c r="C188" s="659"/>
      <c r="D188" s="659"/>
      <c r="E188" s="659"/>
      <c r="F188" s="659"/>
      <c r="G188" s="659"/>
      <c r="H188" s="659" t="s">
        <v>528</v>
      </c>
      <c r="I188" s="659" t="s">
        <v>528</v>
      </c>
      <c r="J188" s="659" t="s">
        <v>529</v>
      </c>
      <c r="K188" s="659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scale="42" orientation="portrait" horizontalDpi="0" verticalDpi="0" r:id="rId1"/>
  <rowBreaks count="2" manualBreakCount="2">
    <brk id="49" max="10" man="1"/>
    <brk id="11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L144"/>
  <sheetViews>
    <sheetView view="pageBreakPreview" topLeftCell="A2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6.285156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463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426</v>
      </c>
      <c r="D6" s="124">
        <v>154</v>
      </c>
      <c r="E6" s="122" t="s">
        <v>38</v>
      </c>
      <c r="F6" s="70">
        <v>100000</v>
      </c>
      <c r="G6" s="77">
        <v>76000</v>
      </c>
      <c r="H6" s="71">
        <v>2000</v>
      </c>
      <c r="I6" s="69">
        <f>ROUND(G6*13%*31/365,0)</f>
        <v>839</v>
      </c>
      <c r="J6" s="71">
        <f t="shared" ref="J6:J10" si="0">SUM(H6:I6)</f>
        <v>2839</v>
      </c>
      <c r="K6" s="135">
        <f t="shared" ref="K6:K10" si="1">G6-H6</f>
        <v>74000</v>
      </c>
    </row>
    <row r="7" spans="1:11" ht="16.5">
      <c r="A7" s="10">
        <v>2</v>
      </c>
      <c r="B7" s="156" t="s">
        <v>88</v>
      </c>
      <c r="C7" s="122" t="s">
        <v>491</v>
      </c>
      <c r="D7" s="124">
        <v>158</v>
      </c>
      <c r="E7" s="122" t="s">
        <v>38</v>
      </c>
      <c r="F7" s="70">
        <v>224000</v>
      </c>
      <c r="G7" s="77">
        <v>174720</v>
      </c>
      <c r="H7" s="71">
        <v>4480</v>
      </c>
      <c r="I7" s="69">
        <f t="shared" ref="I7:I10" si="2">ROUND(G7*13%*31/365,0)</f>
        <v>1929</v>
      </c>
      <c r="J7" s="71">
        <f t="shared" si="0"/>
        <v>6409</v>
      </c>
      <c r="K7" s="135">
        <f t="shared" si="1"/>
        <v>170240</v>
      </c>
    </row>
    <row r="8" spans="1:11" ht="16.5">
      <c r="A8" s="10">
        <v>3</v>
      </c>
      <c r="B8" s="156" t="s">
        <v>3</v>
      </c>
      <c r="C8" s="16" t="s">
        <v>143</v>
      </c>
      <c r="D8" s="17">
        <v>102</v>
      </c>
      <c r="E8" s="16" t="s">
        <v>38</v>
      </c>
      <c r="F8" s="70">
        <v>190000</v>
      </c>
      <c r="G8" s="77">
        <v>129200</v>
      </c>
      <c r="H8" s="71">
        <v>3800</v>
      </c>
      <c r="I8" s="69">
        <f t="shared" si="2"/>
        <v>1427</v>
      </c>
      <c r="J8" s="71">
        <f t="shared" si="0"/>
        <v>5227</v>
      </c>
      <c r="K8" s="106">
        <f t="shared" si="1"/>
        <v>125400</v>
      </c>
    </row>
    <row r="9" spans="1:11" ht="16.5">
      <c r="A9" s="10">
        <v>4</v>
      </c>
      <c r="B9" s="156" t="s">
        <v>353</v>
      </c>
      <c r="C9" s="122" t="s">
        <v>354</v>
      </c>
      <c r="D9" s="124">
        <v>72</v>
      </c>
      <c r="E9" s="122" t="s">
        <v>38</v>
      </c>
      <c r="F9" s="70">
        <v>30000</v>
      </c>
      <c r="G9" s="77">
        <v>12507</v>
      </c>
      <c r="H9" s="71">
        <f t="shared" ref="H9:H10" si="3">ROUND(F9/36,0)</f>
        <v>833</v>
      </c>
      <c r="I9" s="69">
        <f t="shared" si="2"/>
        <v>138</v>
      </c>
      <c r="J9" s="71">
        <f t="shared" si="0"/>
        <v>971</v>
      </c>
      <c r="K9" s="135">
        <f t="shared" si="1"/>
        <v>11674</v>
      </c>
    </row>
    <row r="10" spans="1:11" ht="16.5">
      <c r="A10" s="10">
        <v>5</v>
      </c>
      <c r="B10" s="156" t="s">
        <v>353</v>
      </c>
      <c r="C10" s="122" t="s">
        <v>490</v>
      </c>
      <c r="D10" s="124">
        <v>74</v>
      </c>
      <c r="E10" s="122" t="s">
        <v>38</v>
      </c>
      <c r="F10" s="70">
        <v>50000</v>
      </c>
      <c r="G10" s="77">
        <v>22220</v>
      </c>
      <c r="H10" s="71">
        <f t="shared" si="3"/>
        <v>1389</v>
      </c>
      <c r="I10" s="69">
        <f t="shared" si="2"/>
        <v>245</v>
      </c>
      <c r="J10" s="71">
        <f t="shared" si="0"/>
        <v>1634</v>
      </c>
      <c r="K10" s="135">
        <f t="shared" si="1"/>
        <v>20831</v>
      </c>
    </row>
    <row r="11" spans="1:11" ht="16.5">
      <c r="A11" s="10"/>
      <c r="B11" s="13" t="s">
        <v>4</v>
      </c>
      <c r="C11" s="10"/>
      <c r="D11" s="10"/>
      <c r="E11" s="10"/>
      <c r="F11" s="127">
        <f t="shared" ref="F11:K11" si="4">SUM(F6:F10)</f>
        <v>594000</v>
      </c>
      <c r="G11" s="127">
        <f t="shared" si="4"/>
        <v>414647</v>
      </c>
      <c r="H11" s="127">
        <f t="shared" si="4"/>
        <v>12502</v>
      </c>
      <c r="I11" s="127">
        <f t="shared" si="4"/>
        <v>4578</v>
      </c>
      <c r="J11" s="127">
        <f t="shared" si="4"/>
        <v>17080</v>
      </c>
      <c r="K11" s="127">
        <f t="shared" si="4"/>
        <v>402145</v>
      </c>
    </row>
    <row r="12" spans="1:11" ht="16.5">
      <c r="A12" s="44"/>
      <c r="B12" s="29"/>
      <c r="C12" s="44"/>
      <c r="D12" s="44"/>
      <c r="E12" s="44"/>
      <c r="F12" s="159"/>
      <c r="G12" s="159"/>
      <c r="H12" s="159"/>
      <c r="I12" s="159"/>
      <c r="J12" s="159"/>
      <c r="K12" s="173"/>
    </row>
    <row r="13" spans="1:11" ht="16.5">
      <c r="A13" s="15"/>
      <c r="B13" s="13" t="s">
        <v>5</v>
      </c>
      <c r="C13" s="20"/>
      <c r="D13" s="20"/>
      <c r="E13" s="20"/>
      <c r="F13" s="174"/>
      <c r="G13" s="174"/>
      <c r="H13" s="175"/>
      <c r="I13" s="176"/>
      <c r="J13" s="176"/>
      <c r="K13" s="55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6" t="s">
        <v>38</v>
      </c>
      <c r="F14" s="70">
        <v>250000</v>
      </c>
      <c r="G14" s="77">
        <v>152170</v>
      </c>
      <c r="H14" s="71">
        <v>5435</v>
      </c>
      <c r="I14" s="69">
        <f>ROUND(G14*13%*31/365,0)</f>
        <v>1680</v>
      </c>
      <c r="J14" s="71">
        <f t="shared" ref="J14:J26" si="5">SUM(H14:I14)</f>
        <v>7115</v>
      </c>
      <c r="K14" s="106">
        <f t="shared" ref="K14:K26" si="6">G14-H14</f>
        <v>146735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6" t="s">
        <v>38</v>
      </c>
      <c r="F15" s="70">
        <v>250000</v>
      </c>
      <c r="G15" s="77">
        <v>160000</v>
      </c>
      <c r="H15" s="71">
        <v>5000</v>
      </c>
      <c r="I15" s="69">
        <f t="shared" ref="I15:I19" si="7">ROUND(G15*13%*31/365,0)</f>
        <v>1767</v>
      </c>
      <c r="J15" s="71">
        <f t="shared" si="5"/>
        <v>6767</v>
      </c>
      <c r="K15" s="106">
        <f t="shared" si="6"/>
        <v>155000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6" t="s">
        <v>38</v>
      </c>
      <c r="F16" s="70">
        <v>400000</v>
      </c>
      <c r="G16" s="77">
        <v>264000</v>
      </c>
      <c r="H16" s="71">
        <v>8000</v>
      </c>
      <c r="I16" s="69">
        <f t="shared" si="7"/>
        <v>2915</v>
      </c>
      <c r="J16" s="71">
        <f t="shared" si="5"/>
        <v>10915</v>
      </c>
      <c r="K16" s="106">
        <f t="shared" si="6"/>
        <v>256000</v>
      </c>
    </row>
    <row r="17" spans="1:11" ht="15.75">
      <c r="A17" s="15">
        <v>4</v>
      </c>
      <c r="B17" s="14" t="s">
        <v>386</v>
      </c>
      <c r="C17" s="16" t="s">
        <v>489</v>
      </c>
      <c r="D17" s="17">
        <v>116</v>
      </c>
      <c r="E17" s="16" t="s">
        <v>38</v>
      </c>
      <c r="F17" s="70">
        <v>200000</v>
      </c>
      <c r="G17" s="77">
        <v>136000</v>
      </c>
      <c r="H17" s="71">
        <v>4000</v>
      </c>
      <c r="I17" s="69">
        <f t="shared" si="7"/>
        <v>1502</v>
      </c>
      <c r="J17" s="71">
        <f t="shared" si="5"/>
        <v>5502</v>
      </c>
      <c r="K17" s="106">
        <f>G17-H17</f>
        <v>132000</v>
      </c>
    </row>
    <row r="18" spans="1:11" ht="15.75">
      <c r="A18" s="15">
        <v>5</v>
      </c>
      <c r="B18" s="14" t="s">
        <v>386</v>
      </c>
      <c r="C18" s="16" t="s">
        <v>455</v>
      </c>
      <c r="D18" s="17">
        <v>184</v>
      </c>
      <c r="E18" s="16" t="s">
        <v>38</v>
      </c>
      <c r="F18" s="70">
        <v>100000</v>
      </c>
      <c r="G18" s="77">
        <v>84000</v>
      </c>
      <c r="H18" s="71">
        <v>2000</v>
      </c>
      <c r="I18" s="69">
        <f t="shared" si="7"/>
        <v>927</v>
      </c>
      <c r="J18" s="71">
        <f t="shared" si="5"/>
        <v>2927</v>
      </c>
      <c r="K18" s="106">
        <f>G18-H18</f>
        <v>82000</v>
      </c>
    </row>
    <row r="19" spans="1:11" ht="15.75">
      <c r="A19" s="15">
        <v>6</v>
      </c>
      <c r="B19" s="14" t="s">
        <v>429</v>
      </c>
      <c r="C19" s="16" t="s">
        <v>488</v>
      </c>
      <c r="D19" s="17">
        <v>156</v>
      </c>
      <c r="E19" s="16" t="s">
        <v>38</v>
      </c>
      <c r="F19" s="70">
        <v>150000</v>
      </c>
      <c r="G19" s="77">
        <v>117000</v>
      </c>
      <c r="H19" s="71">
        <v>3000</v>
      </c>
      <c r="I19" s="69">
        <f t="shared" si="7"/>
        <v>1292</v>
      </c>
      <c r="J19" s="71">
        <f t="shared" si="5"/>
        <v>4292</v>
      </c>
      <c r="K19" s="106">
        <f>G19-H19</f>
        <v>114000</v>
      </c>
    </row>
    <row r="20" spans="1:11" ht="16.5">
      <c r="A20" s="15"/>
      <c r="B20" s="13" t="s">
        <v>4</v>
      </c>
      <c r="C20" s="16"/>
      <c r="D20" s="17"/>
      <c r="E20" s="16"/>
      <c r="F20" s="97">
        <f>SUM(F14:F19)</f>
        <v>1350000</v>
      </c>
      <c r="G20" s="97">
        <f t="shared" ref="G20:K20" si="8">SUM(G14:G19)</f>
        <v>913170</v>
      </c>
      <c r="H20" s="97">
        <f>SUM(H14:H19)</f>
        <v>27435</v>
      </c>
      <c r="I20" s="97">
        <f>SUM(I14:I19)</f>
        <v>10083</v>
      </c>
      <c r="J20" s="97">
        <f>SUM(J14:J19)</f>
        <v>37518</v>
      </c>
      <c r="K20" s="97">
        <f t="shared" si="8"/>
        <v>885735</v>
      </c>
    </row>
    <row r="21" spans="1:11" ht="16.5">
      <c r="A21" s="15"/>
      <c r="B21" s="13"/>
      <c r="C21" s="16" t="s">
        <v>462</v>
      </c>
      <c r="D21" s="17"/>
      <c r="E21" s="16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6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6" t="s">
        <v>38</v>
      </c>
      <c r="F23" s="70">
        <v>38500</v>
      </c>
      <c r="G23" s="77">
        <v>181500</v>
      </c>
      <c r="H23" s="71">
        <v>5500</v>
      </c>
      <c r="I23" s="69">
        <f>ROUND(G23*13%*31/365,0)</f>
        <v>2004</v>
      </c>
      <c r="J23" s="71">
        <f t="shared" si="5"/>
        <v>7504</v>
      </c>
      <c r="K23" s="106">
        <f t="shared" si="6"/>
        <v>176000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6" t="s">
        <v>38</v>
      </c>
      <c r="F24" s="70">
        <v>33600</v>
      </c>
      <c r="G24" s="77">
        <v>190400</v>
      </c>
      <c r="H24" s="71">
        <v>5600</v>
      </c>
      <c r="I24" s="69">
        <f t="shared" ref="I24:I26" si="9">ROUND(G24*13%*31/365,0)</f>
        <v>2102</v>
      </c>
      <c r="J24" s="71">
        <f t="shared" si="5"/>
        <v>7702</v>
      </c>
      <c r="K24" s="106">
        <f t="shared" si="6"/>
        <v>184800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6" t="s">
        <v>38</v>
      </c>
      <c r="F25" s="70">
        <v>47600</v>
      </c>
      <c r="G25" s="77">
        <v>224400</v>
      </c>
      <c r="H25" s="71">
        <v>6800</v>
      </c>
      <c r="I25" s="69">
        <f t="shared" si="9"/>
        <v>2478</v>
      </c>
      <c r="J25" s="71">
        <f t="shared" si="5"/>
        <v>9278</v>
      </c>
      <c r="K25" s="106">
        <f t="shared" si="6"/>
        <v>217600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6" t="s">
        <v>38</v>
      </c>
      <c r="F26" s="70">
        <v>36000</v>
      </c>
      <c r="G26" s="77">
        <v>124000</v>
      </c>
      <c r="H26" s="71">
        <v>4000</v>
      </c>
      <c r="I26" s="69">
        <f t="shared" si="9"/>
        <v>1369</v>
      </c>
      <c r="J26" s="71">
        <f t="shared" si="5"/>
        <v>5369</v>
      </c>
      <c r="K26" s="106">
        <f t="shared" si="6"/>
        <v>120000</v>
      </c>
    </row>
    <row r="27" spans="1:11" ht="16.5">
      <c r="B27" s="13" t="s">
        <v>4</v>
      </c>
      <c r="F27" s="97">
        <f>SUM(F23:F26)</f>
        <v>155700</v>
      </c>
      <c r="G27" s="97">
        <f t="shared" ref="G27:K27" si="10">SUM(G23:G26)</f>
        <v>720300</v>
      </c>
      <c r="H27" s="97">
        <f>SUM(H23:H26)</f>
        <v>21900</v>
      </c>
      <c r="I27" s="97">
        <f>SUM(I23:I26)</f>
        <v>7953</v>
      </c>
      <c r="J27" s="97">
        <f>SUM(J23:J26)</f>
        <v>29853</v>
      </c>
      <c r="K27" s="97">
        <f t="shared" si="10"/>
        <v>698400</v>
      </c>
    </row>
    <row r="28" spans="1:11" ht="16.5">
      <c r="A28" s="15"/>
      <c r="B28" s="168"/>
      <c r="C28" s="20"/>
      <c r="D28" s="20"/>
      <c r="E28" s="20"/>
      <c r="F28" s="72"/>
      <c r="G28" s="72"/>
      <c r="H28" s="72"/>
      <c r="I28" s="72"/>
      <c r="J28" s="72"/>
      <c r="K28" s="72"/>
    </row>
    <row r="29" spans="1:11" ht="16.5">
      <c r="A29" s="15"/>
      <c r="B29" s="13" t="s">
        <v>10</v>
      </c>
      <c r="C29" s="20"/>
      <c r="D29" s="20"/>
      <c r="E29" s="20"/>
      <c r="F29" s="177"/>
      <c r="G29" s="161"/>
      <c r="H29" s="176"/>
      <c r="I29" s="69"/>
      <c r="J29" s="176"/>
      <c r="K29" s="55"/>
    </row>
    <row r="30" spans="1:11" ht="15.75">
      <c r="A30" s="15">
        <v>1</v>
      </c>
      <c r="B30" s="158" t="s">
        <v>120</v>
      </c>
      <c r="C30" s="16" t="s">
        <v>411</v>
      </c>
      <c r="D30" s="26" t="s">
        <v>306</v>
      </c>
      <c r="E30" s="16" t="s">
        <v>38</v>
      </c>
      <c r="F30" s="70">
        <v>170000</v>
      </c>
      <c r="G30" s="77">
        <v>28340</v>
      </c>
      <c r="H30" s="71">
        <f>ROUND(F30/36,0)</f>
        <v>4722</v>
      </c>
      <c r="I30" s="69">
        <f>ROUND(G30*13%*31/365,0)</f>
        <v>313</v>
      </c>
      <c r="J30" s="69">
        <f t="shared" ref="J30:J32" si="11">SUM(H30:I30)</f>
        <v>5035</v>
      </c>
      <c r="K30" s="106">
        <f t="shared" ref="K30:K32" si="12">G30-H30</f>
        <v>23618</v>
      </c>
    </row>
    <row r="31" spans="1:11" ht="15.75">
      <c r="A31" s="15">
        <v>2</v>
      </c>
      <c r="B31" s="158" t="s">
        <v>120</v>
      </c>
      <c r="C31" s="16" t="s">
        <v>417</v>
      </c>
      <c r="D31" s="26" t="s">
        <v>308</v>
      </c>
      <c r="E31" s="16" t="s">
        <v>38</v>
      </c>
      <c r="F31" s="70">
        <v>150000</v>
      </c>
      <c r="G31" s="77">
        <v>24990</v>
      </c>
      <c r="H31" s="71">
        <f t="shared" ref="H31" si="13">ROUND(F31/36,0)</f>
        <v>4167</v>
      </c>
      <c r="I31" s="69">
        <f t="shared" ref="I31:I33" si="14">ROUND(G31*13%*31/365,0)</f>
        <v>276</v>
      </c>
      <c r="J31" s="69">
        <f t="shared" si="11"/>
        <v>4443</v>
      </c>
      <c r="K31" s="106">
        <f t="shared" si="12"/>
        <v>20823</v>
      </c>
    </row>
    <row r="32" spans="1:11" ht="15.75">
      <c r="A32" s="15">
        <v>3</v>
      </c>
      <c r="B32" s="158" t="s">
        <v>91</v>
      </c>
      <c r="C32" s="16" t="s">
        <v>432</v>
      </c>
      <c r="D32" s="26" t="s">
        <v>433</v>
      </c>
      <c r="E32" s="16" t="s">
        <v>38</v>
      </c>
      <c r="F32" s="70">
        <v>150000</v>
      </c>
      <c r="G32" s="77">
        <v>117000</v>
      </c>
      <c r="H32" s="71">
        <v>3000</v>
      </c>
      <c r="I32" s="69">
        <f t="shared" si="14"/>
        <v>1292</v>
      </c>
      <c r="J32" s="69">
        <f t="shared" si="11"/>
        <v>4292</v>
      </c>
      <c r="K32" s="106">
        <f t="shared" si="12"/>
        <v>114000</v>
      </c>
    </row>
    <row r="33" spans="1:11" ht="16.5">
      <c r="A33" s="15"/>
      <c r="B33" s="13" t="s">
        <v>4</v>
      </c>
      <c r="C33" s="20"/>
      <c r="D33" s="20"/>
      <c r="E33" s="20"/>
      <c r="F33" s="72">
        <f t="shared" ref="F33:K33" si="15">SUM(F30:F32)</f>
        <v>470000</v>
      </c>
      <c r="G33" s="72">
        <f t="shared" si="15"/>
        <v>170330</v>
      </c>
      <c r="H33" s="72">
        <f>SUM(H30:H32)</f>
        <v>11889</v>
      </c>
      <c r="I33" s="69">
        <f t="shared" si="14"/>
        <v>1881</v>
      </c>
      <c r="J33" s="72">
        <f>SUM(J30:J32)</f>
        <v>13770</v>
      </c>
      <c r="K33" s="72">
        <f t="shared" si="15"/>
        <v>158441</v>
      </c>
    </row>
    <row r="34" spans="1:11" ht="16.5">
      <c r="A34" s="28"/>
      <c r="B34" s="29"/>
      <c r="C34" s="30"/>
      <c r="D34" s="30"/>
      <c r="E34" s="30"/>
      <c r="F34" s="78"/>
      <c r="G34" s="79"/>
      <c r="H34" s="74"/>
      <c r="I34" s="80"/>
      <c r="J34" s="74"/>
      <c r="K34" s="178"/>
    </row>
    <row r="35" spans="1:11" ht="16.5">
      <c r="A35" s="15"/>
      <c r="B35" s="13" t="s">
        <v>11</v>
      </c>
      <c r="C35" s="20"/>
      <c r="D35" s="20"/>
      <c r="E35" s="20"/>
      <c r="F35" s="177"/>
      <c r="G35" s="161"/>
      <c r="H35" s="176"/>
      <c r="I35" s="69"/>
      <c r="J35" s="176"/>
      <c r="K35" s="55"/>
    </row>
    <row r="36" spans="1:11" ht="15.75">
      <c r="A36" s="15">
        <v>1</v>
      </c>
      <c r="B36" s="14" t="s">
        <v>11</v>
      </c>
      <c r="C36" s="16" t="s">
        <v>412</v>
      </c>
      <c r="D36" s="19">
        <v>70</v>
      </c>
      <c r="E36" s="16" t="s">
        <v>38</v>
      </c>
      <c r="F36" s="70">
        <v>300000</v>
      </c>
      <c r="G36" s="77">
        <v>116674</v>
      </c>
      <c r="H36" s="71">
        <f>ROUND(F36/36,0)</f>
        <v>8333</v>
      </c>
      <c r="I36" s="69">
        <f>ROUND(G36*13%*31/365,0)</f>
        <v>1288</v>
      </c>
      <c r="J36" s="99">
        <f t="shared" ref="J36:J39" si="16">SUM(H36:I36)</f>
        <v>9621</v>
      </c>
      <c r="K36" s="106">
        <f t="shared" ref="K36:K39" si="17">G36-H36</f>
        <v>108341</v>
      </c>
    </row>
    <row r="37" spans="1:11" ht="15.75">
      <c r="A37" s="15">
        <v>2</v>
      </c>
      <c r="B37" s="14" t="s">
        <v>11</v>
      </c>
      <c r="C37" s="16" t="s">
        <v>487</v>
      </c>
      <c r="D37" s="19">
        <v>164</v>
      </c>
      <c r="E37" s="16" t="s">
        <v>38</v>
      </c>
      <c r="F37" s="70">
        <v>270000</v>
      </c>
      <c r="G37" s="77">
        <v>216000</v>
      </c>
      <c r="H37" s="71">
        <v>5400</v>
      </c>
      <c r="I37" s="69">
        <f t="shared" ref="I37:I39" si="18">ROUND(G37*13%*31/365,0)</f>
        <v>2385</v>
      </c>
      <c r="J37" s="99">
        <f t="shared" si="16"/>
        <v>7785</v>
      </c>
      <c r="K37" s="106">
        <f t="shared" si="17"/>
        <v>210600</v>
      </c>
    </row>
    <row r="38" spans="1:11" ht="15.75">
      <c r="A38" s="15">
        <v>3</v>
      </c>
      <c r="B38" s="14" t="s">
        <v>73</v>
      </c>
      <c r="C38" s="16" t="s">
        <v>414</v>
      </c>
      <c r="D38" s="19">
        <v>68</v>
      </c>
      <c r="E38" s="16" t="s">
        <v>38</v>
      </c>
      <c r="F38" s="70">
        <v>100000</v>
      </c>
      <c r="G38" s="77">
        <v>38884</v>
      </c>
      <c r="H38" s="71">
        <v>2778</v>
      </c>
      <c r="I38" s="69">
        <f t="shared" si="18"/>
        <v>429</v>
      </c>
      <c r="J38" s="99">
        <f t="shared" si="16"/>
        <v>3207</v>
      </c>
      <c r="K38" s="106">
        <f t="shared" si="17"/>
        <v>36106</v>
      </c>
    </row>
    <row r="39" spans="1:11" ht="15.75">
      <c r="A39" s="15">
        <v>4</v>
      </c>
      <c r="B39" s="14" t="s">
        <v>73</v>
      </c>
      <c r="C39" s="16" t="s">
        <v>415</v>
      </c>
      <c r="D39" s="19">
        <v>69</v>
      </c>
      <c r="E39" s="16" t="s">
        <v>38</v>
      </c>
      <c r="F39" s="70">
        <v>340000</v>
      </c>
      <c r="G39" s="77">
        <v>6250</v>
      </c>
      <c r="H39" s="71">
        <v>6250</v>
      </c>
      <c r="I39" s="69">
        <f t="shared" si="18"/>
        <v>69</v>
      </c>
      <c r="J39" s="99">
        <f t="shared" si="16"/>
        <v>6319</v>
      </c>
      <c r="K39" s="106">
        <f t="shared" si="17"/>
        <v>0</v>
      </c>
    </row>
    <row r="40" spans="1:11" ht="16.5">
      <c r="A40" s="15"/>
      <c r="B40" s="13" t="s">
        <v>4</v>
      </c>
      <c r="C40" s="20"/>
      <c r="D40" s="20"/>
      <c r="E40" s="20"/>
      <c r="F40" s="72">
        <f t="shared" ref="F40:K40" si="19">SUM(F36:F39)</f>
        <v>1010000</v>
      </c>
      <c r="G40" s="72">
        <f t="shared" si="19"/>
        <v>377808</v>
      </c>
      <c r="H40" s="72">
        <f>SUM(H36:H39)</f>
        <v>22761</v>
      </c>
      <c r="I40" s="72">
        <f>SUM(I36:I39)</f>
        <v>4171</v>
      </c>
      <c r="J40" s="72">
        <f>SUM(J36:J39)</f>
        <v>26932</v>
      </c>
      <c r="K40" s="72">
        <f t="shared" si="19"/>
        <v>355047</v>
      </c>
    </row>
    <row r="41" spans="1:11" ht="16.5">
      <c r="A41" s="28"/>
      <c r="B41" s="29"/>
      <c r="C41" s="30"/>
      <c r="D41" s="30"/>
      <c r="E41" s="30"/>
      <c r="F41" s="78"/>
      <c r="G41" s="79"/>
      <c r="H41" s="74"/>
      <c r="I41" s="80"/>
      <c r="J41" s="74"/>
      <c r="K41" s="55"/>
    </row>
    <row r="42" spans="1:11" ht="16.5">
      <c r="A42" s="28"/>
      <c r="B42" s="29" t="s">
        <v>14</v>
      </c>
      <c r="C42" s="30"/>
      <c r="D42" s="30"/>
      <c r="E42" s="30"/>
      <c r="F42" s="78"/>
      <c r="G42" s="79"/>
      <c r="H42" s="76"/>
      <c r="I42" s="94"/>
      <c r="J42" s="76"/>
      <c r="K42" s="55"/>
    </row>
    <row r="43" spans="1:11" ht="15.75">
      <c r="A43" s="15">
        <v>1</v>
      </c>
      <c r="B43" s="14" t="s">
        <v>327</v>
      </c>
      <c r="C43" s="16" t="s">
        <v>482</v>
      </c>
      <c r="D43" s="17">
        <v>48</v>
      </c>
      <c r="E43" s="16" t="s">
        <v>38</v>
      </c>
      <c r="F43" s="70">
        <v>120000</v>
      </c>
      <c r="G43" s="77">
        <v>33342</v>
      </c>
      <c r="H43" s="71">
        <f t="shared" ref="H43:H47" si="20">ROUND(F43/36,0)</f>
        <v>3333</v>
      </c>
      <c r="I43" s="69">
        <f t="shared" ref="I43:I50" si="21">ROUND(G43*13%*31/365,0)</f>
        <v>368</v>
      </c>
      <c r="J43" s="99">
        <f t="shared" ref="J43:J51" si="22">SUM(H43:I43)</f>
        <v>3701</v>
      </c>
      <c r="K43" s="106">
        <f t="shared" ref="K43:K51" si="23">G43-H43</f>
        <v>30009</v>
      </c>
    </row>
    <row r="44" spans="1:11" ht="15.75">
      <c r="A44" s="15">
        <v>2</v>
      </c>
      <c r="B44" s="14" t="s">
        <v>327</v>
      </c>
      <c r="C44" s="16" t="s">
        <v>483</v>
      </c>
      <c r="D44" s="17">
        <v>50</v>
      </c>
      <c r="E44" s="16" t="s">
        <v>38</v>
      </c>
      <c r="F44" s="70">
        <v>130000</v>
      </c>
      <c r="G44" s="77">
        <v>36114</v>
      </c>
      <c r="H44" s="71">
        <f t="shared" si="20"/>
        <v>3611</v>
      </c>
      <c r="I44" s="69">
        <f t="shared" si="21"/>
        <v>399</v>
      </c>
      <c r="J44" s="99">
        <f t="shared" si="22"/>
        <v>4010</v>
      </c>
      <c r="K44" s="106">
        <f t="shared" si="23"/>
        <v>32503</v>
      </c>
    </row>
    <row r="45" spans="1:11" ht="15.75">
      <c r="A45" s="15">
        <v>3</v>
      </c>
      <c r="B45" s="14" t="s">
        <v>97</v>
      </c>
      <c r="C45" s="16" t="s">
        <v>484</v>
      </c>
      <c r="D45" s="17">
        <v>170</v>
      </c>
      <c r="E45" s="16" t="s">
        <v>38</v>
      </c>
      <c r="F45" s="70">
        <v>220000</v>
      </c>
      <c r="G45" s="77">
        <v>184800</v>
      </c>
      <c r="H45" s="71">
        <v>4400</v>
      </c>
      <c r="I45" s="69">
        <f t="shared" si="21"/>
        <v>2040</v>
      </c>
      <c r="J45" s="99">
        <f t="shared" si="22"/>
        <v>6440</v>
      </c>
      <c r="K45" s="106">
        <f t="shared" si="23"/>
        <v>180400</v>
      </c>
    </row>
    <row r="46" spans="1:11" ht="15.75">
      <c r="A46" s="15">
        <v>4</v>
      </c>
      <c r="B46" s="14" t="s">
        <v>14</v>
      </c>
      <c r="C46" s="16" t="s">
        <v>59</v>
      </c>
      <c r="D46" s="17">
        <v>176</v>
      </c>
      <c r="E46" s="16" t="s">
        <v>38</v>
      </c>
      <c r="F46" s="70">
        <v>100000</v>
      </c>
      <c r="G46" s="77">
        <v>84000</v>
      </c>
      <c r="H46" s="71">
        <v>2000</v>
      </c>
      <c r="I46" s="69">
        <f t="shared" si="21"/>
        <v>927</v>
      </c>
      <c r="J46" s="99">
        <f t="shared" si="22"/>
        <v>2927</v>
      </c>
      <c r="K46" s="106">
        <f t="shared" si="23"/>
        <v>82000</v>
      </c>
    </row>
    <row r="47" spans="1:11" ht="15.75">
      <c r="A47" s="15">
        <v>5</v>
      </c>
      <c r="B47" s="14" t="s">
        <v>15</v>
      </c>
      <c r="C47" s="16" t="s">
        <v>485</v>
      </c>
      <c r="D47" s="17">
        <v>112</v>
      </c>
      <c r="E47" s="16" t="s">
        <v>38</v>
      </c>
      <c r="F47" s="70">
        <v>200000</v>
      </c>
      <c r="G47" s="77">
        <v>111104</v>
      </c>
      <c r="H47" s="71">
        <f t="shared" si="20"/>
        <v>5556</v>
      </c>
      <c r="I47" s="69">
        <f t="shared" si="21"/>
        <v>1227</v>
      </c>
      <c r="J47" s="99">
        <f t="shared" si="22"/>
        <v>6783</v>
      </c>
      <c r="K47" s="106">
        <f t="shared" si="23"/>
        <v>105548</v>
      </c>
    </row>
    <row r="48" spans="1:11" ht="15.75">
      <c r="A48" s="15">
        <v>6</v>
      </c>
      <c r="B48" s="14" t="s">
        <v>15</v>
      </c>
      <c r="C48" s="16" t="s">
        <v>385</v>
      </c>
      <c r="D48" s="17">
        <v>114</v>
      </c>
      <c r="E48" s="16" t="s">
        <v>38</v>
      </c>
      <c r="F48" s="70">
        <v>210000</v>
      </c>
      <c r="G48" s="77">
        <v>142800</v>
      </c>
      <c r="H48" s="71">
        <v>4200</v>
      </c>
      <c r="I48" s="69">
        <f t="shared" si="21"/>
        <v>1577</v>
      </c>
      <c r="J48" s="99">
        <f t="shared" si="22"/>
        <v>5777</v>
      </c>
      <c r="K48" s="106">
        <f t="shared" si="23"/>
        <v>138600</v>
      </c>
    </row>
    <row r="49" spans="1:11" ht="15.75">
      <c r="A49" s="15">
        <v>7</v>
      </c>
      <c r="B49" s="14" t="s">
        <v>15</v>
      </c>
      <c r="C49" s="16" t="s">
        <v>486</v>
      </c>
      <c r="D49" s="17">
        <v>122</v>
      </c>
      <c r="E49" s="16" t="s">
        <v>38</v>
      </c>
      <c r="F49" s="70">
        <v>230000</v>
      </c>
      <c r="G49" s="77">
        <v>156400</v>
      </c>
      <c r="H49" s="71">
        <v>4600</v>
      </c>
      <c r="I49" s="69">
        <f t="shared" si="21"/>
        <v>1727</v>
      </c>
      <c r="J49" s="99">
        <f t="shared" si="22"/>
        <v>6327</v>
      </c>
      <c r="K49" s="106">
        <f t="shared" si="23"/>
        <v>151800</v>
      </c>
    </row>
    <row r="50" spans="1:11" ht="15.75">
      <c r="A50" s="15">
        <v>8</v>
      </c>
      <c r="B50" s="14" t="s">
        <v>15</v>
      </c>
      <c r="C50" s="16" t="s">
        <v>390</v>
      </c>
      <c r="D50" s="17">
        <v>124</v>
      </c>
      <c r="E50" s="16" t="s">
        <v>38</v>
      </c>
      <c r="F50" s="70">
        <v>200000</v>
      </c>
      <c r="G50" s="77">
        <v>140000</v>
      </c>
      <c r="H50" s="71">
        <v>4000</v>
      </c>
      <c r="I50" s="69">
        <f t="shared" si="21"/>
        <v>1546</v>
      </c>
      <c r="J50" s="99">
        <f t="shared" si="22"/>
        <v>5546</v>
      </c>
      <c r="K50" s="106">
        <f t="shared" si="23"/>
        <v>136000</v>
      </c>
    </row>
    <row r="51" spans="1:11" ht="15.75">
      <c r="A51" s="15">
        <v>9</v>
      </c>
      <c r="B51" s="14" t="s">
        <v>464</v>
      </c>
      <c r="C51" s="16" t="s">
        <v>131</v>
      </c>
      <c r="D51" s="172">
        <v>9.1999999999999993</v>
      </c>
      <c r="E51" s="16" t="s">
        <v>38</v>
      </c>
      <c r="F51" s="70">
        <v>200000</v>
      </c>
      <c r="G51" s="77">
        <v>200000</v>
      </c>
      <c r="H51" s="71">
        <v>4000</v>
      </c>
      <c r="I51" s="69">
        <v>2920</v>
      </c>
      <c r="J51" s="99">
        <f t="shared" si="22"/>
        <v>6920</v>
      </c>
      <c r="K51" s="106">
        <f t="shared" si="23"/>
        <v>196000</v>
      </c>
    </row>
    <row r="52" spans="1:11" ht="16.5">
      <c r="A52" s="14"/>
      <c r="B52" s="13" t="s">
        <v>4</v>
      </c>
      <c r="C52" s="20"/>
      <c r="D52" s="20"/>
      <c r="E52" s="20"/>
      <c r="F52" s="72">
        <f t="shared" ref="F52:K52" si="24">SUM(F43:F51)</f>
        <v>1610000</v>
      </c>
      <c r="G52" s="72">
        <f t="shared" si="24"/>
        <v>1088560</v>
      </c>
      <c r="H52" s="72">
        <f t="shared" si="24"/>
        <v>35700</v>
      </c>
      <c r="I52" s="72">
        <f t="shared" si="24"/>
        <v>12731</v>
      </c>
      <c r="J52" s="72">
        <f t="shared" si="24"/>
        <v>48431</v>
      </c>
      <c r="K52" s="72">
        <f t="shared" si="24"/>
        <v>1052860</v>
      </c>
    </row>
    <row r="53" spans="1:11" ht="16.5">
      <c r="A53" s="34"/>
      <c r="B53" s="29"/>
      <c r="C53" s="30"/>
      <c r="D53" s="30"/>
      <c r="E53" s="30"/>
      <c r="F53" s="78"/>
      <c r="G53" s="79"/>
      <c r="H53" s="74"/>
      <c r="I53" s="80"/>
      <c r="J53" s="74"/>
      <c r="K53" s="178"/>
    </row>
    <row r="54" spans="1:11" ht="16.5">
      <c r="A54" s="138"/>
      <c r="B54" s="179" t="s">
        <v>16</v>
      </c>
      <c r="C54" s="180"/>
      <c r="D54" s="180"/>
      <c r="E54" s="180"/>
      <c r="F54" s="181"/>
      <c r="G54" s="182"/>
      <c r="H54" s="87"/>
      <c r="I54" s="183"/>
      <c r="J54" s="87"/>
      <c r="K54" s="178"/>
    </row>
    <row r="55" spans="1:11" ht="15.75">
      <c r="A55" s="14">
        <v>1</v>
      </c>
      <c r="B55" s="14" t="s">
        <v>17</v>
      </c>
      <c r="C55" s="16" t="s">
        <v>69</v>
      </c>
      <c r="D55" s="17">
        <v>1</v>
      </c>
      <c r="E55" s="16" t="s">
        <v>78</v>
      </c>
      <c r="F55" s="70">
        <v>240000</v>
      </c>
      <c r="G55" s="77">
        <v>216000</v>
      </c>
      <c r="H55" s="71">
        <v>4800</v>
      </c>
      <c r="I55" s="69">
        <f>ROUND(G55*13%*31/365,0)</f>
        <v>2385</v>
      </c>
      <c r="J55" s="69">
        <f t="shared" ref="J55:J62" si="25">SUM(H55:I55)</f>
        <v>7185</v>
      </c>
      <c r="K55" s="106">
        <f t="shared" ref="K55:K63" si="26">G55-H55</f>
        <v>211200</v>
      </c>
    </row>
    <row r="56" spans="1:11" ht="15.75">
      <c r="A56" s="14">
        <v>2</v>
      </c>
      <c r="B56" s="121" t="s">
        <v>187</v>
      </c>
      <c r="C56" s="16" t="s">
        <v>394</v>
      </c>
      <c r="D56" s="17">
        <v>132</v>
      </c>
      <c r="E56" s="16" t="s">
        <v>38</v>
      </c>
      <c r="F56" s="70">
        <v>150000</v>
      </c>
      <c r="G56" s="77">
        <v>105000</v>
      </c>
      <c r="H56" s="71">
        <v>3000</v>
      </c>
      <c r="I56" s="69">
        <f t="shared" ref="I56:I63" si="27">ROUND(G56*13%*31/365,0)</f>
        <v>1159</v>
      </c>
      <c r="J56" s="69">
        <f t="shared" si="25"/>
        <v>4159</v>
      </c>
      <c r="K56" s="106">
        <f t="shared" si="26"/>
        <v>102000</v>
      </c>
    </row>
    <row r="57" spans="1:11" ht="15.75">
      <c r="A57" s="14">
        <v>3</v>
      </c>
      <c r="B57" s="121" t="s">
        <v>187</v>
      </c>
      <c r="C57" s="16" t="s">
        <v>472</v>
      </c>
      <c r="D57" s="17">
        <v>194</v>
      </c>
      <c r="E57" s="16" t="s">
        <v>38</v>
      </c>
      <c r="F57" s="70">
        <v>190000</v>
      </c>
      <c r="G57" s="77">
        <v>163610</v>
      </c>
      <c r="H57" s="71">
        <v>5278</v>
      </c>
      <c r="I57" s="69">
        <f t="shared" si="27"/>
        <v>1806</v>
      </c>
      <c r="J57" s="69">
        <f t="shared" si="25"/>
        <v>7084</v>
      </c>
      <c r="K57" s="106">
        <f t="shared" si="26"/>
        <v>158332</v>
      </c>
    </row>
    <row r="58" spans="1:11" ht="15.75">
      <c r="A58" s="14">
        <v>4</v>
      </c>
      <c r="B58" s="14" t="s">
        <v>62</v>
      </c>
      <c r="C58" s="16" t="s">
        <v>473</v>
      </c>
      <c r="D58" s="17">
        <v>62</v>
      </c>
      <c r="E58" s="16" t="s">
        <v>38</v>
      </c>
      <c r="F58" s="70">
        <v>160000</v>
      </c>
      <c r="G58" s="77">
        <v>53344</v>
      </c>
      <c r="H58" s="71">
        <v>4444</v>
      </c>
      <c r="I58" s="69">
        <f t="shared" si="27"/>
        <v>589</v>
      </c>
      <c r="J58" s="69">
        <f t="shared" si="25"/>
        <v>5033</v>
      </c>
      <c r="K58" s="106">
        <f t="shared" si="26"/>
        <v>48900</v>
      </c>
    </row>
    <row r="59" spans="1:11" ht="15.75">
      <c r="A59" s="14">
        <v>5</v>
      </c>
      <c r="B59" s="14" t="s">
        <v>62</v>
      </c>
      <c r="C59" s="16" t="s">
        <v>291</v>
      </c>
      <c r="D59" s="17">
        <v>100</v>
      </c>
      <c r="E59" s="16" t="s">
        <v>38</v>
      </c>
      <c r="F59" s="70">
        <v>180000</v>
      </c>
      <c r="G59" s="77">
        <v>122400</v>
      </c>
      <c r="H59" s="71">
        <v>3600</v>
      </c>
      <c r="I59" s="69">
        <f t="shared" si="27"/>
        <v>1351</v>
      </c>
      <c r="J59" s="69">
        <f t="shared" si="25"/>
        <v>4951</v>
      </c>
      <c r="K59" s="106">
        <f t="shared" si="26"/>
        <v>118800</v>
      </c>
    </row>
    <row r="60" spans="1:11" ht="15.75">
      <c r="A60" s="14">
        <v>6</v>
      </c>
      <c r="B60" s="14" t="s">
        <v>62</v>
      </c>
      <c r="C60" s="16" t="s">
        <v>468</v>
      </c>
      <c r="D60" s="17">
        <v>182</v>
      </c>
      <c r="E60" s="16" t="s">
        <v>38</v>
      </c>
      <c r="F60" s="70">
        <v>239000</v>
      </c>
      <c r="G60" s="77">
        <v>200760</v>
      </c>
      <c r="H60" s="71">
        <v>4780</v>
      </c>
      <c r="I60" s="69">
        <f t="shared" si="27"/>
        <v>2217</v>
      </c>
      <c r="J60" s="69">
        <f t="shared" si="25"/>
        <v>6997</v>
      </c>
      <c r="K60" s="106">
        <f t="shared" si="26"/>
        <v>195980</v>
      </c>
    </row>
    <row r="61" spans="1:11" ht="15.75">
      <c r="A61" s="14">
        <v>7</v>
      </c>
      <c r="B61" s="14" t="s">
        <v>62</v>
      </c>
      <c r="C61" s="16" t="s">
        <v>471</v>
      </c>
      <c r="D61" s="172">
        <v>11.2</v>
      </c>
      <c r="E61" s="16" t="s">
        <v>38</v>
      </c>
      <c r="F61" s="70">
        <v>210000</v>
      </c>
      <c r="G61" s="77">
        <v>210000</v>
      </c>
      <c r="H61" s="71">
        <v>4200</v>
      </c>
      <c r="I61" s="69">
        <v>3142</v>
      </c>
      <c r="J61" s="69">
        <f t="shared" ref="J61" si="28">SUM(H61:I61)</f>
        <v>7342</v>
      </c>
      <c r="K61" s="106">
        <f t="shared" ref="K61" si="29">G61-H61</f>
        <v>205800</v>
      </c>
    </row>
    <row r="62" spans="1:11" ht="15.75">
      <c r="A62" s="14">
        <v>8</v>
      </c>
      <c r="B62" s="14" t="s">
        <v>336</v>
      </c>
      <c r="C62" s="16" t="s">
        <v>337</v>
      </c>
      <c r="D62" s="17">
        <v>56</v>
      </c>
      <c r="E62" s="16" t="s">
        <v>38</v>
      </c>
      <c r="F62" s="70">
        <v>50000</v>
      </c>
      <c r="G62" s="77">
        <v>16664</v>
      </c>
      <c r="H62" s="71">
        <v>1389</v>
      </c>
      <c r="I62" s="69">
        <f t="shared" si="27"/>
        <v>184</v>
      </c>
      <c r="J62" s="69">
        <f t="shared" si="25"/>
        <v>1573</v>
      </c>
      <c r="K62" s="106">
        <f t="shared" si="26"/>
        <v>15275</v>
      </c>
    </row>
    <row r="63" spans="1:11" ht="15.75">
      <c r="A63" s="14">
        <v>9</v>
      </c>
      <c r="B63" s="14" t="s">
        <v>336</v>
      </c>
      <c r="C63" s="16" t="s">
        <v>48</v>
      </c>
      <c r="D63" s="17">
        <v>174</v>
      </c>
      <c r="E63" s="16" t="s">
        <v>38</v>
      </c>
      <c r="F63" s="70">
        <v>150000</v>
      </c>
      <c r="G63" s="77">
        <v>126000</v>
      </c>
      <c r="H63" s="71">
        <v>3000</v>
      </c>
      <c r="I63" s="69">
        <f t="shared" si="27"/>
        <v>1391</v>
      </c>
      <c r="J63" s="69">
        <f t="shared" ref="J63" si="30">SUM(H63:I63)</f>
        <v>4391</v>
      </c>
      <c r="K63" s="106">
        <f t="shared" si="26"/>
        <v>123000</v>
      </c>
    </row>
    <row r="64" spans="1:11" ht="16.5">
      <c r="A64" s="27"/>
      <c r="B64" s="13" t="s">
        <v>4</v>
      </c>
      <c r="C64" s="20"/>
      <c r="D64" s="20"/>
      <c r="E64" s="20"/>
      <c r="F64" s="72">
        <f t="shared" ref="F64:K64" si="31">SUM(F55:F63)</f>
        <v>1569000</v>
      </c>
      <c r="G64" s="72">
        <f t="shared" si="31"/>
        <v>1213778</v>
      </c>
      <c r="H64" s="72">
        <f>SUM(H55:H63)</f>
        <v>34491</v>
      </c>
      <c r="I64" s="72">
        <f>SUM(I55:I63)</f>
        <v>14224</v>
      </c>
      <c r="J64" s="72">
        <f>SUM(J55:J63)</f>
        <v>48715</v>
      </c>
      <c r="K64" s="72">
        <f t="shared" si="31"/>
        <v>1179287</v>
      </c>
    </row>
    <row r="65" spans="1:11" ht="16.5">
      <c r="A65" s="27"/>
      <c r="B65" s="13"/>
      <c r="C65" s="20"/>
      <c r="D65" s="20"/>
      <c r="E65" s="20"/>
      <c r="F65" s="177"/>
      <c r="G65" s="161"/>
      <c r="H65" s="72"/>
      <c r="I65" s="69"/>
      <c r="J65" s="72"/>
      <c r="K65" s="55"/>
    </row>
    <row r="66" spans="1:11" ht="16.5">
      <c r="A66" s="37"/>
      <c r="B66" s="29" t="s">
        <v>18</v>
      </c>
      <c r="C66" s="30"/>
      <c r="D66" s="30"/>
      <c r="E66" s="30"/>
      <c r="F66" s="78"/>
      <c r="G66" s="79"/>
      <c r="H66" s="76"/>
      <c r="I66" s="80"/>
      <c r="J66" s="76"/>
      <c r="K66" s="120"/>
    </row>
    <row r="67" spans="1:11" ht="16.5">
      <c r="A67" s="27">
        <v>1</v>
      </c>
      <c r="B67" s="14" t="s">
        <v>18</v>
      </c>
      <c r="C67" s="16" t="s">
        <v>378</v>
      </c>
      <c r="D67" s="22">
        <v>92</v>
      </c>
      <c r="E67" s="22" t="s">
        <v>38</v>
      </c>
      <c r="F67" s="85">
        <v>150000</v>
      </c>
      <c r="G67" s="77">
        <v>102000</v>
      </c>
      <c r="H67" s="71">
        <v>3000</v>
      </c>
      <c r="I67" s="69">
        <f>ROUND(G67*13%*31/365,0)</f>
        <v>1126</v>
      </c>
      <c r="J67" s="99">
        <f t="shared" ref="J67:J75" si="32">SUM(H67:I67)</f>
        <v>4126</v>
      </c>
      <c r="K67" s="106">
        <f t="shared" ref="K67:K75" si="33">G67-H67</f>
        <v>99000</v>
      </c>
    </row>
    <row r="68" spans="1:11" ht="16.5">
      <c r="A68" s="27">
        <v>2</v>
      </c>
      <c r="B68" s="14" t="s">
        <v>18</v>
      </c>
      <c r="C68" s="16" t="s">
        <v>379</v>
      </c>
      <c r="D68" s="22">
        <v>94</v>
      </c>
      <c r="E68" s="22" t="s">
        <v>38</v>
      </c>
      <c r="F68" s="85">
        <v>300000</v>
      </c>
      <c r="G68" s="77">
        <v>204000</v>
      </c>
      <c r="H68" s="71">
        <v>6000</v>
      </c>
      <c r="I68" s="69">
        <f t="shared" ref="I68:I75" si="34">ROUND(G68*13%*31/365,0)</f>
        <v>2252</v>
      </c>
      <c r="J68" s="99">
        <f t="shared" si="32"/>
        <v>8252</v>
      </c>
      <c r="K68" s="106">
        <f t="shared" si="33"/>
        <v>198000</v>
      </c>
    </row>
    <row r="69" spans="1:11" ht="16.5">
      <c r="A69" s="27">
        <v>3</v>
      </c>
      <c r="B69" s="14" t="s">
        <v>18</v>
      </c>
      <c r="C69" s="16" t="s">
        <v>380</v>
      </c>
      <c r="D69" s="22">
        <v>96</v>
      </c>
      <c r="E69" s="22" t="s">
        <v>38</v>
      </c>
      <c r="F69" s="85">
        <v>150000</v>
      </c>
      <c r="G69" s="77">
        <v>102000</v>
      </c>
      <c r="H69" s="71">
        <v>3000</v>
      </c>
      <c r="I69" s="69">
        <f t="shared" si="34"/>
        <v>1126</v>
      </c>
      <c r="J69" s="99">
        <f t="shared" si="32"/>
        <v>4126</v>
      </c>
      <c r="K69" s="106">
        <f t="shared" si="33"/>
        <v>99000</v>
      </c>
    </row>
    <row r="70" spans="1:11" ht="16.5">
      <c r="A70" s="27">
        <v>4</v>
      </c>
      <c r="B70" s="14" t="s">
        <v>18</v>
      </c>
      <c r="C70" s="16" t="s">
        <v>393</v>
      </c>
      <c r="D70" s="22">
        <v>130</v>
      </c>
      <c r="E70" s="22" t="s">
        <v>38</v>
      </c>
      <c r="F70" s="85">
        <v>230000</v>
      </c>
      <c r="G70" s="77">
        <v>153335</v>
      </c>
      <c r="H70" s="71">
        <v>5111</v>
      </c>
      <c r="I70" s="69">
        <f t="shared" si="34"/>
        <v>1693</v>
      </c>
      <c r="J70" s="99">
        <f t="shared" si="32"/>
        <v>6804</v>
      </c>
      <c r="K70" s="106">
        <f t="shared" si="33"/>
        <v>148224</v>
      </c>
    </row>
    <row r="71" spans="1:11" ht="16.5">
      <c r="A71" s="27">
        <v>5</v>
      </c>
      <c r="B71" s="14" t="s">
        <v>19</v>
      </c>
      <c r="C71" s="16" t="s">
        <v>400</v>
      </c>
      <c r="D71" s="22">
        <v>142</v>
      </c>
      <c r="E71" s="22" t="s">
        <v>38</v>
      </c>
      <c r="F71" s="85">
        <v>170000</v>
      </c>
      <c r="G71" s="77">
        <v>122400</v>
      </c>
      <c r="H71" s="71">
        <v>3400</v>
      </c>
      <c r="I71" s="69">
        <f t="shared" si="34"/>
        <v>1351</v>
      </c>
      <c r="J71" s="99">
        <f t="shared" si="32"/>
        <v>4751</v>
      </c>
      <c r="K71" s="106">
        <f t="shared" si="33"/>
        <v>119000</v>
      </c>
    </row>
    <row r="72" spans="1:11" ht="16.5">
      <c r="A72" s="27">
        <v>6</v>
      </c>
      <c r="B72" s="14" t="s">
        <v>398</v>
      </c>
      <c r="C72" s="16" t="s">
        <v>470</v>
      </c>
      <c r="D72" s="22">
        <v>138</v>
      </c>
      <c r="E72" s="22" t="s">
        <v>38</v>
      </c>
      <c r="F72" s="85">
        <v>200000</v>
      </c>
      <c r="G72" s="77">
        <v>144000</v>
      </c>
      <c r="H72" s="71">
        <v>4000</v>
      </c>
      <c r="I72" s="69">
        <f t="shared" si="34"/>
        <v>1590</v>
      </c>
      <c r="J72" s="99">
        <f t="shared" si="32"/>
        <v>5590</v>
      </c>
      <c r="K72" s="106">
        <f t="shared" si="33"/>
        <v>140000</v>
      </c>
    </row>
    <row r="73" spans="1:11" ht="16.5">
      <c r="A73" s="27">
        <v>7</v>
      </c>
      <c r="B73" s="14" t="s">
        <v>381</v>
      </c>
      <c r="C73" s="16" t="s">
        <v>469</v>
      </c>
      <c r="D73" s="22">
        <v>108</v>
      </c>
      <c r="E73" s="22" t="s">
        <v>38</v>
      </c>
      <c r="F73" s="85">
        <v>150000</v>
      </c>
      <c r="G73" s="77">
        <v>102000</v>
      </c>
      <c r="H73" s="71">
        <v>3000</v>
      </c>
      <c r="I73" s="69">
        <f t="shared" si="34"/>
        <v>1126</v>
      </c>
      <c r="J73" s="99">
        <f t="shared" si="32"/>
        <v>4126</v>
      </c>
      <c r="K73" s="106">
        <f t="shared" si="33"/>
        <v>99000</v>
      </c>
    </row>
    <row r="74" spans="1:11" ht="16.5">
      <c r="A74" s="27">
        <v>8</v>
      </c>
      <c r="B74" s="14" t="s">
        <v>381</v>
      </c>
      <c r="C74" s="16" t="s">
        <v>383</v>
      </c>
      <c r="D74" s="22">
        <v>110</v>
      </c>
      <c r="E74" s="22" t="s">
        <v>38</v>
      </c>
      <c r="F74" s="85">
        <v>160000</v>
      </c>
      <c r="G74" s="77">
        <v>108800</v>
      </c>
      <c r="H74" s="71">
        <v>3200</v>
      </c>
      <c r="I74" s="69">
        <f t="shared" si="34"/>
        <v>1201</v>
      </c>
      <c r="J74" s="99">
        <f t="shared" si="32"/>
        <v>4401</v>
      </c>
      <c r="K74" s="106">
        <f t="shared" si="33"/>
        <v>105600</v>
      </c>
    </row>
    <row r="75" spans="1:11" ht="16.5">
      <c r="A75" s="27">
        <v>9</v>
      </c>
      <c r="B75" s="14" t="s">
        <v>71</v>
      </c>
      <c r="C75" s="16" t="s">
        <v>235</v>
      </c>
      <c r="D75" s="22">
        <v>146</v>
      </c>
      <c r="E75" s="22" t="s">
        <v>38</v>
      </c>
      <c r="F75" s="85">
        <v>175000</v>
      </c>
      <c r="G75" s="77">
        <v>129500</v>
      </c>
      <c r="H75" s="71">
        <v>3500</v>
      </c>
      <c r="I75" s="69">
        <f t="shared" si="34"/>
        <v>1430</v>
      </c>
      <c r="J75" s="99">
        <f t="shared" si="32"/>
        <v>4930</v>
      </c>
      <c r="K75" s="106">
        <f t="shared" si="33"/>
        <v>126000</v>
      </c>
    </row>
    <row r="76" spans="1:11" ht="16.5">
      <c r="A76" s="14"/>
      <c r="B76" s="13" t="s">
        <v>4</v>
      </c>
      <c r="C76" s="20"/>
      <c r="D76" s="20"/>
      <c r="E76" s="20"/>
      <c r="F76" s="72">
        <f>SUM(F67:F75)</f>
        <v>1685000</v>
      </c>
      <c r="G76" s="72">
        <f t="shared" ref="G76:K76" si="35">SUM(G67:G75)</f>
        <v>1168035</v>
      </c>
      <c r="H76" s="72">
        <f>SUM(H67:H75)</f>
        <v>34211</v>
      </c>
      <c r="I76" s="72">
        <f>SUM(I67:I75)</f>
        <v>12895</v>
      </c>
      <c r="J76" s="72">
        <f>SUM(J67:J75)</f>
        <v>47106</v>
      </c>
      <c r="K76" s="72">
        <f t="shared" si="35"/>
        <v>1133824</v>
      </c>
    </row>
    <row r="77" spans="1:11" ht="16.5">
      <c r="A77" s="34"/>
      <c r="B77" s="29"/>
      <c r="C77" s="30"/>
      <c r="D77" s="30"/>
      <c r="E77" s="30"/>
      <c r="F77" s="78"/>
      <c r="G77" s="79"/>
      <c r="H77" s="74"/>
      <c r="I77" s="80"/>
      <c r="J77" s="74"/>
      <c r="K77" s="55"/>
    </row>
    <row r="78" spans="1:11" ht="16.5">
      <c r="A78" s="34"/>
      <c r="B78" s="29" t="s">
        <v>79</v>
      </c>
      <c r="C78" s="30"/>
      <c r="D78" s="48"/>
      <c r="E78" s="30"/>
      <c r="F78" s="86"/>
      <c r="G78" s="79"/>
      <c r="H78" s="74"/>
      <c r="I78" s="80"/>
      <c r="J78" s="74"/>
      <c r="K78" s="55"/>
    </row>
    <row r="79" spans="1:11" ht="15.75">
      <c r="A79" s="14">
        <v>1</v>
      </c>
      <c r="B79" s="14" t="s">
        <v>79</v>
      </c>
      <c r="C79" s="16" t="s">
        <v>342</v>
      </c>
      <c r="D79" s="52">
        <v>67</v>
      </c>
      <c r="E79" s="16" t="s">
        <v>78</v>
      </c>
      <c r="F79" s="85">
        <v>180000</v>
      </c>
      <c r="G79" s="70">
        <v>65000</v>
      </c>
      <c r="H79" s="71">
        <v>5000</v>
      </c>
      <c r="I79" s="69">
        <f>ROUND(G79*13%*31/365,0)</f>
        <v>718</v>
      </c>
      <c r="J79" s="99">
        <f t="shared" ref="J79:J90" si="36">SUM(H79:I79)</f>
        <v>5718</v>
      </c>
      <c r="K79" s="106">
        <f t="shared" ref="K79:K90" si="37">G79-H79</f>
        <v>60000</v>
      </c>
    </row>
    <row r="80" spans="1:11" ht="15.75">
      <c r="A80" s="14">
        <v>2</v>
      </c>
      <c r="B80" s="14" t="s">
        <v>79</v>
      </c>
      <c r="C80" s="16" t="s">
        <v>453</v>
      </c>
      <c r="D80" s="52">
        <v>3</v>
      </c>
      <c r="E80" s="16" t="s">
        <v>78</v>
      </c>
      <c r="F80" s="85">
        <v>220000</v>
      </c>
      <c r="G80" s="70">
        <v>198000</v>
      </c>
      <c r="H80" s="71">
        <v>4400</v>
      </c>
      <c r="I80" s="69">
        <f t="shared" ref="I80:I90" si="38">ROUND(G80*13%*31/365,0)</f>
        <v>2186</v>
      </c>
      <c r="J80" s="99">
        <f t="shared" si="36"/>
        <v>6586</v>
      </c>
      <c r="K80" s="106">
        <f t="shared" si="37"/>
        <v>193600</v>
      </c>
    </row>
    <row r="81" spans="1:11" ht="15.75">
      <c r="A81" s="14">
        <v>3</v>
      </c>
      <c r="B81" s="14" t="s">
        <v>79</v>
      </c>
      <c r="C81" s="16" t="s">
        <v>465</v>
      </c>
      <c r="D81" s="52">
        <v>13.2</v>
      </c>
      <c r="E81" s="16" t="s">
        <v>78</v>
      </c>
      <c r="F81" s="85">
        <v>215000</v>
      </c>
      <c r="G81" s="70">
        <v>215000</v>
      </c>
      <c r="H81" s="71">
        <v>4300</v>
      </c>
      <c r="I81" s="69">
        <v>3140</v>
      </c>
      <c r="J81" s="99">
        <f t="shared" ref="J81" si="39">SUM(H81:I81)</f>
        <v>7440</v>
      </c>
      <c r="K81" s="106">
        <f t="shared" ref="K81" si="40">G81-H81</f>
        <v>210700</v>
      </c>
    </row>
    <row r="82" spans="1:11" ht="15.75">
      <c r="A82" s="14">
        <v>4</v>
      </c>
      <c r="B82" s="14" t="s">
        <v>224</v>
      </c>
      <c r="C82" s="16" t="s">
        <v>313</v>
      </c>
      <c r="D82" s="52">
        <v>28</v>
      </c>
      <c r="E82" s="16" t="s">
        <v>78</v>
      </c>
      <c r="F82" s="85">
        <v>120000</v>
      </c>
      <c r="G82" s="77">
        <v>21893</v>
      </c>
      <c r="H82" s="71">
        <v>3383</v>
      </c>
      <c r="I82" s="69">
        <f t="shared" si="38"/>
        <v>242</v>
      </c>
      <c r="J82" s="99">
        <f t="shared" si="36"/>
        <v>3625</v>
      </c>
      <c r="K82" s="106">
        <f t="shared" si="37"/>
        <v>18510</v>
      </c>
    </row>
    <row r="83" spans="1:11" ht="16.5">
      <c r="A83" s="14">
        <v>5</v>
      </c>
      <c r="B83" s="14" t="s">
        <v>437</v>
      </c>
      <c r="C83" s="116" t="s">
        <v>438</v>
      </c>
      <c r="D83" s="52">
        <v>168</v>
      </c>
      <c r="E83" s="16" t="s">
        <v>78</v>
      </c>
      <c r="F83" s="85">
        <v>175000</v>
      </c>
      <c r="G83" s="77">
        <v>140000</v>
      </c>
      <c r="H83" s="71">
        <v>3500</v>
      </c>
      <c r="I83" s="69">
        <f t="shared" si="38"/>
        <v>1546</v>
      </c>
      <c r="J83" s="99">
        <f t="shared" si="36"/>
        <v>5046</v>
      </c>
      <c r="K83" s="106">
        <f t="shared" si="37"/>
        <v>136500</v>
      </c>
    </row>
    <row r="84" spans="1:11" ht="15.75">
      <c r="A84" s="14">
        <v>6</v>
      </c>
      <c r="B84" s="14" t="s">
        <v>266</v>
      </c>
      <c r="C84" s="16" t="s">
        <v>330</v>
      </c>
      <c r="D84" s="52">
        <v>52</v>
      </c>
      <c r="E84" s="16" t="s">
        <v>78</v>
      </c>
      <c r="F84" s="85">
        <v>120000</v>
      </c>
      <c r="G84" s="77">
        <v>33342</v>
      </c>
      <c r="H84" s="71">
        <v>3333</v>
      </c>
      <c r="I84" s="69">
        <f t="shared" si="38"/>
        <v>368</v>
      </c>
      <c r="J84" s="99">
        <f t="shared" si="36"/>
        <v>3701</v>
      </c>
      <c r="K84" s="106">
        <f t="shared" si="37"/>
        <v>30009</v>
      </c>
    </row>
    <row r="85" spans="1:11" ht="15.75">
      <c r="A85" s="14">
        <v>7</v>
      </c>
      <c r="B85" s="14" t="s">
        <v>266</v>
      </c>
      <c r="C85" s="16" t="s">
        <v>331</v>
      </c>
      <c r="D85" s="52">
        <v>54</v>
      </c>
      <c r="E85" s="16" t="s">
        <v>78</v>
      </c>
      <c r="F85" s="85">
        <v>110000</v>
      </c>
      <c r="G85" s="77">
        <v>30544</v>
      </c>
      <c r="H85" s="71">
        <v>3056</v>
      </c>
      <c r="I85" s="69">
        <f t="shared" si="38"/>
        <v>337</v>
      </c>
      <c r="J85" s="99">
        <f t="shared" si="36"/>
        <v>3393</v>
      </c>
      <c r="K85" s="106">
        <f t="shared" si="37"/>
        <v>27488</v>
      </c>
    </row>
    <row r="86" spans="1:11" ht="15.75">
      <c r="A86" s="14">
        <v>8</v>
      </c>
      <c r="B86" s="14" t="s">
        <v>211</v>
      </c>
      <c r="C86" s="16" t="s">
        <v>225</v>
      </c>
      <c r="D86" s="52">
        <v>198</v>
      </c>
      <c r="E86" s="16" t="s">
        <v>78</v>
      </c>
      <c r="F86" s="85">
        <v>220000</v>
      </c>
      <c r="G86" s="77">
        <v>198000</v>
      </c>
      <c r="H86" s="71">
        <v>4400</v>
      </c>
      <c r="I86" s="69">
        <f t="shared" si="38"/>
        <v>2186</v>
      </c>
      <c r="J86" s="99">
        <f t="shared" si="36"/>
        <v>6586</v>
      </c>
      <c r="K86" s="106">
        <f t="shared" si="37"/>
        <v>193600</v>
      </c>
    </row>
    <row r="87" spans="1:11" ht="15.75">
      <c r="A87" s="14">
        <v>9</v>
      </c>
      <c r="B87" s="14" t="s">
        <v>132</v>
      </c>
      <c r="C87" s="16" t="s">
        <v>133</v>
      </c>
      <c r="D87" s="52">
        <v>32</v>
      </c>
      <c r="E87" s="16" t="s">
        <v>78</v>
      </c>
      <c r="F87" s="85">
        <v>150000</v>
      </c>
      <c r="G87" s="77">
        <v>33324</v>
      </c>
      <c r="H87" s="71">
        <v>4167</v>
      </c>
      <c r="I87" s="69">
        <f t="shared" si="38"/>
        <v>368</v>
      </c>
      <c r="J87" s="99">
        <f t="shared" si="36"/>
        <v>4535</v>
      </c>
      <c r="K87" s="106">
        <f t="shared" si="37"/>
        <v>29157</v>
      </c>
    </row>
    <row r="88" spans="1:11" ht="15.75">
      <c r="A88" s="14">
        <v>10</v>
      </c>
      <c r="B88" s="14" t="s">
        <v>103</v>
      </c>
      <c r="C88" s="16" t="s">
        <v>442</v>
      </c>
      <c r="D88" s="52">
        <v>178</v>
      </c>
      <c r="E88" s="16" t="s">
        <v>78</v>
      </c>
      <c r="F88" s="85">
        <v>180000</v>
      </c>
      <c r="G88" s="77">
        <v>151200</v>
      </c>
      <c r="H88" s="71">
        <v>3600</v>
      </c>
      <c r="I88" s="69">
        <f t="shared" si="38"/>
        <v>1669</v>
      </c>
      <c r="J88" s="99">
        <f t="shared" si="36"/>
        <v>5269</v>
      </c>
      <c r="K88" s="106">
        <f t="shared" si="37"/>
        <v>147600</v>
      </c>
    </row>
    <row r="89" spans="1:11" ht="15.75">
      <c r="A89" s="14">
        <v>11</v>
      </c>
      <c r="B89" s="14" t="s">
        <v>103</v>
      </c>
      <c r="C89" s="16" t="s">
        <v>460</v>
      </c>
      <c r="D89" s="52">
        <v>5</v>
      </c>
      <c r="E89" s="16" t="s">
        <v>78</v>
      </c>
      <c r="F89" s="85">
        <v>200000</v>
      </c>
      <c r="G89" s="77">
        <v>184000</v>
      </c>
      <c r="H89" s="71">
        <v>4000</v>
      </c>
      <c r="I89" s="69">
        <f t="shared" si="38"/>
        <v>2032</v>
      </c>
      <c r="J89" s="99">
        <f t="shared" si="36"/>
        <v>6032</v>
      </c>
      <c r="K89" s="106">
        <f t="shared" si="37"/>
        <v>180000</v>
      </c>
    </row>
    <row r="90" spans="1:11" ht="15.75">
      <c r="A90" s="14">
        <v>12</v>
      </c>
      <c r="B90" s="14" t="s">
        <v>103</v>
      </c>
      <c r="C90" s="16" t="s">
        <v>107</v>
      </c>
      <c r="D90" s="52">
        <v>192</v>
      </c>
      <c r="E90" s="16" t="s">
        <v>78</v>
      </c>
      <c r="F90" s="85">
        <v>200000</v>
      </c>
      <c r="G90" s="77">
        <v>172000</v>
      </c>
      <c r="H90" s="71">
        <v>4000</v>
      </c>
      <c r="I90" s="69">
        <f t="shared" si="38"/>
        <v>1899</v>
      </c>
      <c r="J90" s="99">
        <f t="shared" si="36"/>
        <v>5899</v>
      </c>
      <c r="K90" s="106">
        <f t="shared" si="37"/>
        <v>168000</v>
      </c>
    </row>
    <row r="91" spans="1:11" ht="16.5">
      <c r="A91" s="14"/>
      <c r="B91" s="13" t="s">
        <v>4</v>
      </c>
      <c r="C91" s="20"/>
      <c r="D91" s="46"/>
      <c r="E91" s="20"/>
      <c r="F91" s="72">
        <f t="shared" ref="F91:K91" si="41">SUM(F79:F90)</f>
        <v>2090000</v>
      </c>
      <c r="G91" s="72">
        <f t="shared" si="41"/>
        <v>1442303</v>
      </c>
      <c r="H91" s="72">
        <f t="shared" si="41"/>
        <v>47139</v>
      </c>
      <c r="I91" s="72">
        <f t="shared" si="41"/>
        <v>16691</v>
      </c>
      <c r="J91" s="72">
        <f t="shared" si="41"/>
        <v>63830</v>
      </c>
      <c r="K91" s="72">
        <f t="shared" si="41"/>
        <v>1395164</v>
      </c>
    </row>
    <row r="92" spans="1:11" ht="16.5">
      <c r="A92" s="34"/>
      <c r="B92" s="29"/>
      <c r="C92" s="30"/>
      <c r="D92" s="48"/>
      <c r="E92" s="30"/>
      <c r="F92" s="74"/>
      <c r="G92" s="74"/>
      <c r="H92" s="74"/>
      <c r="I92" s="74"/>
      <c r="J92" s="74"/>
      <c r="K92" s="100"/>
    </row>
    <row r="93" spans="1:11" ht="16.5">
      <c r="A93" s="34"/>
      <c r="B93" s="29" t="s">
        <v>422</v>
      </c>
      <c r="C93" s="30"/>
      <c r="D93" s="30"/>
      <c r="E93" s="30"/>
      <c r="F93" s="78"/>
      <c r="G93" s="79"/>
      <c r="H93" s="74"/>
      <c r="I93" s="80"/>
      <c r="J93" s="74"/>
      <c r="K93" s="55"/>
    </row>
    <row r="94" spans="1:11" ht="15.75">
      <c r="A94" s="14">
        <v>1</v>
      </c>
      <c r="B94" s="14" t="s">
        <v>285</v>
      </c>
      <c r="C94" s="16" t="s">
        <v>315</v>
      </c>
      <c r="D94" s="52">
        <v>30</v>
      </c>
      <c r="E94" s="16" t="s">
        <v>78</v>
      </c>
      <c r="F94" s="85">
        <v>100000</v>
      </c>
      <c r="G94" s="77">
        <v>22216</v>
      </c>
      <c r="H94" s="71">
        <v>2778</v>
      </c>
      <c r="I94" s="69">
        <f>ROUND(G94*13%*31/365,0)</f>
        <v>245</v>
      </c>
      <c r="J94" s="99">
        <f>SUM(H94:I94)</f>
        <v>3023</v>
      </c>
      <c r="K94" s="106">
        <f t="shared" ref="K94" si="42">G94-H94</f>
        <v>19438</v>
      </c>
    </row>
    <row r="95" spans="1:11" ht="16.5">
      <c r="A95" s="14"/>
      <c r="B95" s="13" t="s">
        <v>4</v>
      </c>
      <c r="C95" s="20"/>
      <c r="D95" s="46"/>
      <c r="E95" s="20"/>
      <c r="F95" s="170">
        <f>SUM(F94)</f>
        <v>100000</v>
      </c>
      <c r="G95" s="170">
        <f t="shared" ref="G95:K95" si="43">SUM(G94)</f>
        <v>22216</v>
      </c>
      <c r="H95" s="170">
        <f t="shared" si="43"/>
        <v>2778</v>
      </c>
      <c r="I95" s="170">
        <f t="shared" si="43"/>
        <v>245</v>
      </c>
      <c r="J95" s="170">
        <f t="shared" si="43"/>
        <v>3023</v>
      </c>
      <c r="K95" s="170">
        <f t="shared" si="43"/>
        <v>19438</v>
      </c>
    </row>
    <row r="96" spans="1:11" ht="16.5">
      <c r="A96" s="34"/>
      <c r="B96" s="29"/>
      <c r="C96" s="30"/>
      <c r="D96" s="48"/>
      <c r="E96" s="30"/>
      <c r="F96" s="74"/>
      <c r="G96" s="74"/>
      <c r="H96" s="74"/>
      <c r="I96" s="74"/>
      <c r="J96" s="74"/>
      <c r="K96" s="55"/>
    </row>
    <row r="97" spans="1:11" ht="16.5">
      <c r="A97" s="34"/>
      <c r="B97" s="29" t="s">
        <v>109</v>
      </c>
      <c r="C97" s="30"/>
      <c r="D97" s="48"/>
      <c r="E97" s="30"/>
      <c r="F97" s="86"/>
      <c r="G97" s="79"/>
      <c r="H97" s="74"/>
      <c r="I97" s="80"/>
      <c r="J97" s="74"/>
      <c r="K97" s="55"/>
    </row>
    <row r="98" spans="1:11" ht="15.75">
      <c r="A98" s="14">
        <v>1</v>
      </c>
      <c r="B98" s="14" t="s">
        <v>169</v>
      </c>
      <c r="C98" s="16" t="s">
        <v>424</v>
      </c>
      <c r="D98" s="52">
        <v>150</v>
      </c>
      <c r="E98" s="16" t="s">
        <v>78</v>
      </c>
      <c r="F98" s="85">
        <v>150000</v>
      </c>
      <c r="G98" s="77">
        <v>114000</v>
      </c>
      <c r="H98" s="71">
        <v>3000</v>
      </c>
      <c r="I98" s="69">
        <f>ROUND(G98*13%*31/365,0)</f>
        <v>1259</v>
      </c>
      <c r="J98" s="99">
        <f t="shared" ref="J98:J101" si="44">SUM(H98:I98)</f>
        <v>4259</v>
      </c>
      <c r="K98" s="106">
        <f t="shared" ref="K98:K101" si="45">G98-H98</f>
        <v>111000</v>
      </c>
    </row>
    <row r="99" spans="1:11" ht="15.75">
      <c r="A99" s="14">
        <v>2</v>
      </c>
      <c r="B99" s="14" t="s">
        <v>169</v>
      </c>
      <c r="C99" s="16" t="s">
        <v>474</v>
      </c>
      <c r="D99" s="52">
        <v>152</v>
      </c>
      <c r="E99" s="16" t="s">
        <v>78</v>
      </c>
      <c r="F99" s="85">
        <v>50000</v>
      </c>
      <c r="G99" s="77">
        <v>38000</v>
      </c>
      <c r="H99" s="71">
        <v>1000</v>
      </c>
      <c r="I99" s="69">
        <f t="shared" ref="I99:I101" si="46">ROUND(G99*13%*31/365,0)</f>
        <v>420</v>
      </c>
      <c r="J99" s="99">
        <f t="shared" si="44"/>
        <v>1420</v>
      </c>
      <c r="K99" s="106">
        <f t="shared" si="45"/>
        <v>37000</v>
      </c>
    </row>
    <row r="100" spans="1:11" ht="15.75">
      <c r="A100" s="14">
        <v>3</v>
      </c>
      <c r="B100" s="14" t="s">
        <v>169</v>
      </c>
      <c r="C100" s="16" t="s">
        <v>475</v>
      </c>
      <c r="D100" s="52">
        <v>180</v>
      </c>
      <c r="E100" s="16" t="s">
        <v>78</v>
      </c>
      <c r="F100" s="85">
        <v>100000</v>
      </c>
      <c r="G100" s="77">
        <v>66664</v>
      </c>
      <c r="H100" s="71">
        <v>4167</v>
      </c>
      <c r="I100" s="69">
        <f t="shared" si="46"/>
        <v>736</v>
      </c>
      <c r="J100" s="99">
        <f t="shared" si="44"/>
        <v>4903</v>
      </c>
      <c r="K100" s="106">
        <f t="shared" si="45"/>
        <v>62497</v>
      </c>
    </row>
    <row r="101" spans="1:11" ht="15.75">
      <c r="A101" s="14">
        <v>4</v>
      </c>
      <c r="B101" s="14" t="s">
        <v>109</v>
      </c>
      <c r="C101" s="16" t="s">
        <v>476</v>
      </c>
      <c r="D101" s="52">
        <v>144</v>
      </c>
      <c r="E101" s="16" t="s">
        <v>78</v>
      </c>
      <c r="F101" s="85">
        <v>180000</v>
      </c>
      <c r="G101" s="77">
        <v>128000</v>
      </c>
      <c r="H101" s="71">
        <v>4000</v>
      </c>
      <c r="I101" s="69">
        <f t="shared" si="46"/>
        <v>1413</v>
      </c>
      <c r="J101" s="99">
        <f t="shared" si="44"/>
        <v>5413</v>
      </c>
      <c r="K101" s="106">
        <f t="shared" si="45"/>
        <v>124000</v>
      </c>
    </row>
    <row r="102" spans="1:11" ht="16.5">
      <c r="A102" s="34"/>
      <c r="B102" s="13" t="s">
        <v>4</v>
      </c>
      <c r="C102" s="20"/>
      <c r="D102" s="20"/>
      <c r="E102" s="20"/>
      <c r="F102" s="72">
        <f t="shared" ref="F102:K102" si="47">SUM(F98:F101)</f>
        <v>480000</v>
      </c>
      <c r="G102" s="72">
        <f t="shared" si="47"/>
        <v>346664</v>
      </c>
      <c r="H102" s="72">
        <f t="shared" si="47"/>
        <v>12167</v>
      </c>
      <c r="I102" s="72">
        <f t="shared" si="47"/>
        <v>3828</v>
      </c>
      <c r="J102" s="72">
        <f t="shared" si="47"/>
        <v>15995</v>
      </c>
      <c r="K102" s="72">
        <f t="shared" si="47"/>
        <v>334497</v>
      </c>
    </row>
    <row r="103" spans="1:11" ht="16.5">
      <c r="A103" s="34"/>
      <c r="B103" s="29"/>
      <c r="C103" s="30"/>
      <c r="D103" s="30"/>
      <c r="E103" s="30"/>
      <c r="F103" s="74"/>
      <c r="G103" s="79"/>
      <c r="H103" s="74"/>
      <c r="I103" s="80"/>
      <c r="J103" s="74"/>
      <c r="K103" s="55"/>
    </row>
    <row r="104" spans="1:11" ht="16.5">
      <c r="A104" s="14"/>
      <c r="B104" s="29" t="s">
        <v>125</v>
      </c>
      <c r="C104" s="30"/>
      <c r="D104" s="30"/>
      <c r="E104" s="30"/>
      <c r="F104" s="78"/>
      <c r="G104" s="79"/>
      <c r="H104" s="74"/>
      <c r="I104" s="80"/>
      <c r="J104" s="74"/>
      <c r="K104" s="55"/>
    </row>
    <row r="105" spans="1:11" ht="16.5">
      <c r="A105" s="14">
        <v>1</v>
      </c>
      <c r="B105" s="14" t="s">
        <v>137</v>
      </c>
      <c r="C105" s="116" t="s">
        <v>419</v>
      </c>
      <c r="D105" s="17">
        <v>140</v>
      </c>
      <c r="E105" s="16" t="s">
        <v>78</v>
      </c>
      <c r="F105" s="70">
        <v>200000</v>
      </c>
      <c r="G105" s="70">
        <v>144000</v>
      </c>
      <c r="H105" s="71">
        <v>4000</v>
      </c>
      <c r="I105" s="69">
        <f>ROUND(G105*13%*31/365,0)</f>
        <v>1590</v>
      </c>
      <c r="J105" s="102">
        <f>SUM(H105:I105)</f>
        <v>5590</v>
      </c>
      <c r="K105" s="106">
        <f t="shared" ref="K105:K107" si="48">G105-H105</f>
        <v>140000</v>
      </c>
    </row>
    <row r="106" spans="1:11" ht="15.75">
      <c r="A106" s="34">
        <v>2</v>
      </c>
      <c r="B106" s="14" t="s">
        <v>126</v>
      </c>
      <c r="C106" s="16" t="s">
        <v>447</v>
      </c>
      <c r="D106" s="52">
        <v>188</v>
      </c>
      <c r="E106" s="16" t="s">
        <v>78</v>
      </c>
      <c r="F106" s="85">
        <v>175000</v>
      </c>
      <c r="G106" s="70">
        <v>150500</v>
      </c>
      <c r="H106" s="71">
        <v>3500</v>
      </c>
      <c r="I106" s="69">
        <f t="shared" ref="I106:I107" si="49">ROUND(G106*13%*31/365,0)</f>
        <v>1662</v>
      </c>
      <c r="J106" s="102">
        <f t="shared" ref="J106:J107" si="50">SUM(H106:I106)</f>
        <v>5162</v>
      </c>
      <c r="K106" s="106">
        <f t="shared" si="48"/>
        <v>147000</v>
      </c>
    </row>
    <row r="107" spans="1:11" ht="15.75">
      <c r="A107" s="34">
        <v>3</v>
      </c>
      <c r="B107" s="14" t="s">
        <v>126</v>
      </c>
      <c r="C107" s="16" t="s">
        <v>448</v>
      </c>
      <c r="D107" s="52">
        <v>190</v>
      </c>
      <c r="E107" s="16" t="s">
        <v>78</v>
      </c>
      <c r="F107" s="85">
        <v>230000</v>
      </c>
      <c r="G107" s="70">
        <v>197800</v>
      </c>
      <c r="H107" s="71">
        <v>4600</v>
      </c>
      <c r="I107" s="69">
        <f t="shared" si="49"/>
        <v>2184</v>
      </c>
      <c r="J107" s="102">
        <f t="shared" si="50"/>
        <v>6784</v>
      </c>
      <c r="K107" s="106">
        <f t="shared" si="48"/>
        <v>193200</v>
      </c>
    </row>
    <row r="108" spans="1:11" ht="16.5">
      <c r="A108" s="34"/>
      <c r="B108" s="13" t="s">
        <v>4</v>
      </c>
      <c r="C108" s="20"/>
      <c r="D108" s="20"/>
      <c r="E108" s="20"/>
      <c r="F108" s="88">
        <f>SUM(F105:F107)</f>
        <v>605000</v>
      </c>
      <c r="G108" s="88">
        <f t="shared" ref="G108:K108" si="51">SUM(G105:G107)</f>
        <v>492300</v>
      </c>
      <c r="H108" s="88">
        <f>SUM(H105:H107)</f>
        <v>12100</v>
      </c>
      <c r="I108" s="88">
        <f>SUM(I105:I107)</f>
        <v>5436</v>
      </c>
      <c r="J108" s="88">
        <f>SUM(J105:J107)</f>
        <v>17536</v>
      </c>
      <c r="K108" s="88">
        <f t="shared" si="51"/>
        <v>480200</v>
      </c>
    </row>
    <row r="109" spans="1:11" ht="16.5">
      <c r="A109" s="34"/>
      <c r="B109" s="29"/>
      <c r="C109" s="30"/>
      <c r="D109" s="30"/>
      <c r="E109" s="30"/>
      <c r="F109" s="78"/>
      <c r="G109" s="79"/>
      <c r="H109" s="74"/>
      <c r="I109" s="80"/>
      <c r="J109" s="74"/>
      <c r="K109" s="55"/>
    </row>
    <row r="110" spans="1:11" ht="16.5">
      <c r="A110" s="34"/>
      <c r="B110" s="29" t="s">
        <v>148</v>
      </c>
      <c r="C110" s="30"/>
      <c r="D110" s="48"/>
      <c r="E110" s="30"/>
      <c r="F110" s="86"/>
      <c r="G110" s="79"/>
      <c r="H110" s="74"/>
      <c r="I110" s="80"/>
      <c r="J110" s="74"/>
      <c r="K110" s="55"/>
    </row>
    <row r="111" spans="1:11" ht="15.75">
      <c r="A111" s="14">
        <v>1</v>
      </c>
      <c r="B111" s="14" t="s">
        <v>148</v>
      </c>
      <c r="C111" s="16" t="s">
        <v>391</v>
      </c>
      <c r="D111" s="52">
        <v>126</v>
      </c>
      <c r="E111" s="16" t="s">
        <v>78</v>
      </c>
      <c r="F111" s="85">
        <v>80000</v>
      </c>
      <c r="G111" s="77">
        <v>56000</v>
      </c>
      <c r="H111" s="71">
        <v>1600</v>
      </c>
      <c r="I111" s="69">
        <f>ROUND(G111*13%*31/365,0)</f>
        <v>618</v>
      </c>
      <c r="J111" s="99">
        <f t="shared" ref="J111:J113" si="52">SUM(H111:I111)</f>
        <v>2218</v>
      </c>
      <c r="K111" s="106">
        <f t="shared" ref="K111:K113" si="53">G111-H111</f>
        <v>54400</v>
      </c>
    </row>
    <row r="112" spans="1:11" ht="15.75">
      <c r="A112" s="14">
        <v>2</v>
      </c>
      <c r="B112" s="14" t="s">
        <v>148</v>
      </c>
      <c r="C112" s="16" t="s">
        <v>478</v>
      </c>
      <c r="D112" s="52">
        <v>134</v>
      </c>
      <c r="E112" s="16" t="s">
        <v>78</v>
      </c>
      <c r="F112" s="85">
        <v>250000</v>
      </c>
      <c r="G112" s="77">
        <v>166672</v>
      </c>
      <c r="H112" s="71">
        <v>5952</v>
      </c>
      <c r="I112" s="69">
        <f t="shared" ref="I112:I113" si="54">ROUND(G112*13%*31/365,0)</f>
        <v>1840</v>
      </c>
      <c r="J112" s="99">
        <f t="shared" si="52"/>
        <v>7792</v>
      </c>
      <c r="K112" s="106">
        <f t="shared" si="53"/>
        <v>160720</v>
      </c>
    </row>
    <row r="113" spans="1:11" ht="15.75">
      <c r="A113" s="14">
        <v>3</v>
      </c>
      <c r="B113" s="14" t="s">
        <v>148</v>
      </c>
      <c r="C113" s="16" t="s">
        <v>477</v>
      </c>
      <c r="D113" s="52">
        <v>136</v>
      </c>
      <c r="E113" s="16" t="s">
        <v>78</v>
      </c>
      <c r="F113" s="85">
        <v>100000</v>
      </c>
      <c r="G113" s="77">
        <v>66666</v>
      </c>
      <c r="H113" s="71">
        <v>2381</v>
      </c>
      <c r="I113" s="69">
        <f t="shared" si="54"/>
        <v>736</v>
      </c>
      <c r="J113" s="99">
        <f t="shared" si="52"/>
        <v>3117</v>
      </c>
      <c r="K113" s="106">
        <f t="shared" si="53"/>
        <v>64285</v>
      </c>
    </row>
    <row r="114" spans="1:11" ht="16.5">
      <c r="A114" s="34"/>
      <c r="B114" s="13" t="s">
        <v>4</v>
      </c>
      <c r="C114" s="20"/>
      <c r="D114" s="46"/>
      <c r="E114" s="20"/>
      <c r="F114" s="72">
        <f t="shared" ref="F114:K114" si="55">SUM(F111:F113)</f>
        <v>430000</v>
      </c>
      <c r="G114" s="72">
        <f t="shared" si="55"/>
        <v>289338</v>
      </c>
      <c r="H114" s="72">
        <f>SUM(H111:H113)</f>
        <v>9933</v>
      </c>
      <c r="I114" s="72">
        <f>SUM(I111:I113)</f>
        <v>3194</v>
      </c>
      <c r="J114" s="72">
        <f>SUM(J111:J113)</f>
        <v>13127</v>
      </c>
      <c r="K114" s="72">
        <f t="shared" si="55"/>
        <v>279405</v>
      </c>
    </row>
    <row r="115" spans="1:11" ht="16.5">
      <c r="A115" s="34"/>
      <c r="B115" s="29"/>
      <c r="C115" s="30"/>
      <c r="D115" s="32"/>
      <c r="E115" s="32"/>
      <c r="F115" s="74"/>
      <c r="G115" s="74"/>
      <c r="H115" s="74"/>
      <c r="I115" s="74"/>
      <c r="J115" s="74"/>
      <c r="K115" s="100"/>
    </row>
    <row r="116" spans="1:11" ht="16.5">
      <c r="A116" s="143"/>
      <c r="B116" s="13" t="s">
        <v>162</v>
      </c>
      <c r="C116" s="16"/>
      <c r="D116" s="22"/>
      <c r="E116" s="22"/>
      <c r="F116" s="85"/>
      <c r="G116" s="77"/>
      <c r="H116" s="71"/>
      <c r="I116" s="69"/>
      <c r="J116" s="69"/>
      <c r="K116" s="150"/>
    </row>
    <row r="117" spans="1:11" ht="16.5">
      <c r="A117" s="14">
        <v>1</v>
      </c>
      <c r="B117" s="14" t="s">
        <v>163</v>
      </c>
      <c r="C117" s="16" t="s">
        <v>479</v>
      </c>
      <c r="D117" s="22">
        <v>162</v>
      </c>
      <c r="E117" s="22" t="s">
        <v>78</v>
      </c>
      <c r="F117" s="85">
        <v>200000</v>
      </c>
      <c r="G117" s="77">
        <v>156000</v>
      </c>
      <c r="H117" s="71">
        <v>4000</v>
      </c>
      <c r="I117" s="69">
        <f>ROUND(G117*13%*31/365,0)</f>
        <v>1722</v>
      </c>
      <c r="J117" s="69">
        <f t="shared" ref="J117" si="56">SUM(H117:I117)</f>
        <v>5722</v>
      </c>
      <c r="K117" s="106">
        <f t="shared" ref="K117" si="57">G117-H117</f>
        <v>152000</v>
      </c>
    </row>
    <row r="118" spans="1:11" ht="16.5">
      <c r="A118" s="14"/>
      <c r="B118" s="13" t="s">
        <v>4</v>
      </c>
      <c r="C118" s="20"/>
      <c r="D118" s="20"/>
      <c r="E118" s="20"/>
      <c r="F118" s="97">
        <f t="shared" ref="F118:K118" si="58">SUM(F117:F117)</f>
        <v>200000</v>
      </c>
      <c r="G118" s="97">
        <f t="shared" si="58"/>
        <v>156000</v>
      </c>
      <c r="H118" s="97">
        <f t="shared" si="58"/>
        <v>4000</v>
      </c>
      <c r="I118" s="97">
        <f t="shared" si="58"/>
        <v>1722</v>
      </c>
      <c r="J118" s="97">
        <f t="shared" si="58"/>
        <v>5722</v>
      </c>
      <c r="K118" s="97">
        <f t="shared" si="58"/>
        <v>152000</v>
      </c>
    </row>
    <row r="119" spans="1:11" ht="16.5">
      <c r="A119" s="34"/>
      <c r="B119" s="29"/>
      <c r="C119" s="30"/>
      <c r="D119" s="30"/>
      <c r="E119" s="30"/>
      <c r="F119" s="91"/>
      <c r="G119" s="91"/>
      <c r="H119" s="74"/>
      <c r="I119" s="74"/>
      <c r="J119" s="74"/>
      <c r="K119" s="169"/>
    </row>
    <row r="120" spans="1:11" ht="16.5">
      <c r="A120" s="34"/>
      <c r="B120" s="29" t="s">
        <v>282</v>
      </c>
      <c r="C120" s="30"/>
      <c r="D120" s="30"/>
      <c r="E120" s="30"/>
      <c r="F120" s="78"/>
      <c r="G120" s="79"/>
      <c r="H120" s="74"/>
      <c r="I120" s="80"/>
      <c r="J120" s="74"/>
      <c r="K120" s="55"/>
    </row>
    <row r="121" spans="1:11" ht="16.5">
      <c r="A121" s="14">
        <v>1</v>
      </c>
      <c r="B121" s="67" t="s">
        <v>84</v>
      </c>
      <c r="C121" s="16" t="s">
        <v>283</v>
      </c>
      <c r="D121" s="22">
        <v>77</v>
      </c>
      <c r="E121" s="22" t="s">
        <v>78</v>
      </c>
      <c r="F121" s="85">
        <v>150000</v>
      </c>
      <c r="G121" s="77">
        <v>66660</v>
      </c>
      <c r="H121" s="71">
        <f>ROUND(F121/36,0)</f>
        <v>4167</v>
      </c>
      <c r="I121" s="69">
        <f>ROUND(G121*13%*31/365,0)</f>
        <v>736</v>
      </c>
      <c r="J121" s="104">
        <f>SUM(H121:I121)</f>
        <v>4903</v>
      </c>
      <c r="K121" s="106">
        <f t="shared" ref="K121:K124" si="59">G121-H121</f>
        <v>62493</v>
      </c>
    </row>
    <row r="122" spans="1:11" ht="15.75">
      <c r="A122" s="14">
        <v>2</v>
      </c>
      <c r="B122" s="14" t="s">
        <v>84</v>
      </c>
      <c r="C122" s="16" t="s">
        <v>480</v>
      </c>
      <c r="D122" s="52">
        <v>42</v>
      </c>
      <c r="E122" s="16" t="s">
        <v>78</v>
      </c>
      <c r="F122" s="85">
        <v>80000</v>
      </c>
      <c r="G122" s="77">
        <v>22228</v>
      </c>
      <c r="H122" s="71">
        <v>2222</v>
      </c>
      <c r="I122" s="69">
        <f t="shared" ref="I122:I123" si="60">ROUND(G122*13%*31/365,0)</f>
        <v>245</v>
      </c>
      <c r="J122" s="99">
        <f t="shared" ref="J122" si="61">SUM(H122:I122)</f>
        <v>2467</v>
      </c>
      <c r="K122" s="106">
        <f>G122-H122</f>
        <v>20006</v>
      </c>
    </row>
    <row r="123" spans="1:11" ht="16.5">
      <c r="A123" s="14">
        <v>3</v>
      </c>
      <c r="B123" s="14" t="s">
        <v>84</v>
      </c>
      <c r="C123" s="16" t="s">
        <v>392</v>
      </c>
      <c r="D123" s="52">
        <v>128</v>
      </c>
      <c r="E123" s="22" t="s">
        <v>78</v>
      </c>
      <c r="F123" s="85">
        <v>120000</v>
      </c>
      <c r="G123" s="77">
        <v>84000</v>
      </c>
      <c r="H123" s="71">
        <v>2400</v>
      </c>
      <c r="I123" s="69">
        <f t="shared" si="60"/>
        <v>927</v>
      </c>
      <c r="J123" s="104">
        <f>SUM(H123:I123)</f>
        <v>3327</v>
      </c>
      <c r="K123" s="106">
        <f t="shared" si="59"/>
        <v>81600</v>
      </c>
    </row>
    <row r="124" spans="1:11" ht="16.5">
      <c r="A124" s="152">
        <v>4</v>
      </c>
      <c r="B124" s="152" t="s">
        <v>466</v>
      </c>
      <c r="C124" s="153" t="s">
        <v>467</v>
      </c>
      <c r="D124" s="52">
        <v>15.2</v>
      </c>
      <c r="E124" s="154" t="s">
        <v>78</v>
      </c>
      <c r="F124" s="85">
        <v>235000</v>
      </c>
      <c r="G124" s="77">
        <v>235000</v>
      </c>
      <c r="H124" s="71">
        <v>4700</v>
      </c>
      <c r="I124" s="69">
        <v>3599</v>
      </c>
      <c r="J124" s="104">
        <v>8299</v>
      </c>
      <c r="K124" s="106">
        <f t="shared" si="59"/>
        <v>230300</v>
      </c>
    </row>
    <row r="125" spans="1:11" ht="16.5">
      <c r="A125" s="34"/>
      <c r="B125" s="29"/>
      <c r="C125" s="30"/>
      <c r="D125" s="30"/>
      <c r="E125" s="30"/>
      <c r="F125" s="171">
        <f t="shared" ref="F125:K125" si="62">SUM(F121:F124)</f>
        <v>585000</v>
      </c>
      <c r="G125" s="171">
        <f t="shared" si="62"/>
        <v>407888</v>
      </c>
      <c r="H125" s="97">
        <f t="shared" si="62"/>
        <v>13489</v>
      </c>
      <c r="I125" s="97">
        <f t="shared" si="62"/>
        <v>5507</v>
      </c>
      <c r="J125" s="171">
        <f t="shared" si="62"/>
        <v>18996</v>
      </c>
      <c r="K125" s="171">
        <f t="shared" si="62"/>
        <v>394399</v>
      </c>
    </row>
    <row r="126" spans="1:11" ht="16.5">
      <c r="A126" s="34"/>
      <c r="B126" s="29" t="s">
        <v>300</v>
      </c>
      <c r="C126" s="30"/>
      <c r="D126" s="30"/>
      <c r="E126" s="30"/>
      <c r="F126" s="78"/>
      <c r="G126" s="79"/>
      <c r="H126" s="74"/>
      <c r="I126" s="80"/>
      <c r="J126" s="74"/>
      <c r="K126" s="55"/>
    </row>
    <row r="127" spans="1:11" ht="16.5">
      <c r="A127" s="14">
        <v>1</v>
      </c>
      <c r="B127" s="67" t="s">
        <v>406</v>
      </c>
      <c r="C127" s="16" t="s">
        <v>302</v>
      </c>
      <c r="D127" s="22">
        <v>8</v>
      </c>
      <c r="E127" s="22" t="s">
        <v>78</v>
      </c>
      <c r="F127" s="85">
        <v>200000</v>
      </c>
      <c r="G127" s="77">
        <v>33320</v>
      </c>
      <c r="H127" s="71">
        <f>ROUND(F127/36,0)</f>
        <v>5556</v>
      </c>
      <c r="I127" s="69">
        <f>ROUND(G127*13%*31/365,0)</f>
        <v>368</v>
      </c>
      <c r="J127" s="104">
        <f>SUM(H127:I127)</f>
        <v>5924</v>
      </c>
      <c r="K127" s="106">
        <f>SUM(G127-H127)</f>
        <v>27764</v>
      </c>
    </row>
    <row r="128" spans="1:11" ht="16.5">
      <c r="A128" s="152">
        <v>2</v>
      </c>
      <c r="B128" s="67" t="s">
        <v>406</v>
      </c>
      <c r="C128" s="16" t="s">
        <v>444</v>
      </c>
      <c r="D128" s="22">
        <v>12</v>
      </c>
      <c r="E128" s="22" t="s">
        <v>78</v>
      </c>
      <c r="F128" s="85">
        <v>200000</v>
      </c>
      <c r="G128" s="77">
        <v>33320</v>
      </c>
      <c r="H128" s="71">
        <f>ROUND(F128/36,0)</f>
        <v>5556</v>
      </c>
      <c r="I128" s="69">
        <f t="shared" ref="I128:I129" si="63">ROUND(G128*13%*31/365,0)</f>
        <v>368</v>
      </c>
      <c r="J128" s="104">
        <f t="shared" ref="J128" si="64">SUM(H128:I128)</f>
        <v>5924</v>
      </c>
      <c r="K128" s="106">
        <f t="shared" ref="K128" si="65">SUM(G128-H128)</f>
        <v>27764</v>
      </c>
    </row>
    <row r="129" spans="1:12" ht="16.5">
      <c r="A129" s="14">
        <v>3</v>
      </c>
      <c r="B129" s="14" t="s">
        <v>456</v>
      </c>
      <c r="C129" s="16" t="s">
        <v>481</v>
      </c>
      <c r="D129" s="52">
        <v>7</v>
      </c>
      <c r="E129" s="22" t="s">
        <v>78</v>
      </c>
      <c r="F129" s="85">
        <v>175000</v>
      </c>
      <c r="G129" s="77">
        <v>135225</v>
      </c>
      <c r="H129" s="71">
        <v>7955</v>
      </c>
      <c r="I129" s="69">
        <f t="shared" si="63"/>
        <v>1493</v>
      </c>
      <c r="J129" s="69">
        <f>(H129+I129)</f>
        <v>9448</v>
      </c>
      <c r="K129" s="106">
        <f>G129-H129</f>
        <v>127270</v>
      </c>
    </row>
    <row r="130" spans="1:12" ht="16.5">
      <c r="A130" s="34"/>
      <c r="B130" s="29"/>
      <c r="C130" s="30"/>
      <c r="D130" s="30"/>
      <c r="E130" s="30"/>
      <c r="F130" s="171">
        <f>SUM(F127:F129)</f>
        <v>575000</v>
      </c>
      <c r="G130" s="171">
        <f t="shared" ref="G130:K130" si="66">SUM(G127:G129)</f>
        <v>201865</v>
      </c>
      <c r="H130" s="171">
        <f>SUM(H127:H129)</f>
        <v>19067</v>
      </c>
      <c r="I130" s="171">
        <f>SUM(I127:I129)</f>
        <v>2229</v>
      </c>
      <c r="J130" s="171">
        <f>SUM(J127:J129)</f>
        <v>21296</v>
      </c>
      <c r="K130" s="171">
        <f t="shared" si="66"/>
        <v>182798</v>
      </c>
    </row>
    <row r="131" spans="1:12" ht="16.5">
      <c r="A131" s="34"/>
      <c r="B131" s="29" t="s">
        <v>352</v>
      </c>
      <c r="C131" s="30"/>
      <c r="D131" s="30"/>
      <c r="E131" s="30"/>
      <c r="F131" s="78"/>
      <c r="G131" s="79"/>
      <c r="H131" s="74"/>
      <c r="I131" s="80"/>
      <c r="J131" s="74"/>
      <c r="K131" s="55"/>
    </row>
    <row r="132" spans="1:12" ht="16.5">
      <c r="A132" s="14">
        <v>1</v>
      </c>
      <c r="B132" s="67" t="s">
        <v>407</v>
      </c>
      <c r="C132" s="16" t="s">
        <v>351</v>
      </c>
      <c r="D132" s="22">
        <v>71</v>
      </c>
      <c r="E132" s="22" t="s">
        <v>78</v>
      </c>
      <c r="F132" s="85">
        <v>180000</v>
      </c>
      <c r="G132" s="77">
        <v>10178</v>
      </c>
      <c r="H132" s="71">
        <f>ROUND(F132/36,0)</f>
        <v>5000</v>
      </c>
      <c r="I132" s="69">
        <f>ROUND(G132*13%*31/365,0)</f>
        <v>112</v>
      </c>
      <c r="J132" s="104">
        <f>SUM(H132:I132)</f>
        <v>5112</v>
      </c>
      <c r="K132" s="106">
        <f t="shared" ref="K132" si="67">G132-H132</f>
        <v>5178</v>
      </c>
    </row>
    <row r="133" spans="1:12" ht="16.5">
      <c r="A133" s="34"/>
      <c r="B133" s="29"/>
      <c r="C133" s="30"/>
      <c r="D133" s="30"/>
      <c r="E133" s="30"/>
      <c r="F133" s="97">
        <f>SUM(F132)</f>
        <v>180000</v>
      </c>
      <c r="G133" s="97">
        <f t="shared" ref="G133:K133" si="68">SUM(G132)</f>
        <v>10178</v>
      </c>
      <c r="H133" s="97">
        <f t="shared" si="68"/>
        <v>5000</v>
      </c>
      <c r="I133" s="97">
        <f t="shared" si="68"/>
        <v>112</v>
      </c>
      <c r="J133" s="97">
        <f>SUM(H133:I133)</f>
        <v>5112</v>
      </c>
      <c r="K133" s="97">
        <f t="shared" si="68"/>
        <v>5178</v>
      </c>
    </row>
    <row r="134" spans="1:12" ht="16.5">
      <c r="A134" s="34"/>
      <c r="B134" s="29" t="s">
        <v>404</v>
      </c>
      <c r="C134" s="30"/>
      <c r="D134" s="30"/>
      <c r="E134" s="30"/>
      <c r="F134" s="78"/>
      <c r="G134" s="79"/>
      <c r="H134" s="74"/>
      <c r="I134" s="80"/>
      <c r="J134" s="74"/>
      <c r="K134" s="55"/>
    </row>
    <row r="135" spans="1:12" ht="16.5">
      <c r="A135" s="14">
        <v>1</v>
      </c>
      <c r="B135" s="67" t="s">
        <v>408</v>
      </c>
      <c r="C135" s="16" t="s">
        <v>420</v>
      </c>
      <c r="D135" s="22">
        <v>88</v>
      </c>
      <c r="E135" s="22" t="s">
        <v>78</v>
      </c>
      <c r="F135" s="85">
        <v>300000</v>
      </c>
      <c r="G135" s="77">
        <v>202800</v>
      </c>
      <c r="H135" s="71">
        <v>6000</v>
      </c>
      <c r="I135" s="69">
        <f>ROUND(G135*13%*31/365,0)</f>
        <v>2239</v>
      </c>
      <c r="J135" s="104">
        <f>SUM(H135:I135)</f>
        <v>8239</v>
      </c>
      <c r="K135" s="106">
        <f t="shared" ref="K135" si="69">G135-H135</f>
        <v>196800</v>
      </c>
    </row>
    <row r="136" spans="1:12" ht="16.5">
      <c r="A136" s="34"/>
      <c r="B136" s="29"/>
      <c r="C136" s="30"/>
      <c r="D136" s="30"/>
      <c r="E136" s="30"/>
      <c r="F136" s="97">
        <f>SUM(F135)</f>
        <v>300000</v>
      </c>
      <c r="G136" s="97">
        <f t="shared" ref="G136:I136" si="70">SUM(G135)</f>
        <v>202800</v>
      </c>
      <c r="H136" s="97">
        <f t="shared" si="70"/>
        <v>6000</v>
      </c>
      <c r="I136" s="97">
        <f t="shared" si="70"/>
        <v>2239</v>
      </c>
      <c r="J136" s="97">
        <f>SUM(H136:I136)</f>
        <v>8239</v>
      </c>
      <c r="K136" s="97">
        <f t="shared" ref="K136" si="71">SUM(K135)</f>
        <v>196800</v>
      </c>
    </row>
    <row r="137" spans="1:12" ht="17.25" thickBot="1">
      <c r="A137" s="34"/>
      <c r="B137" s="29"/>
      <c r="C137" s="30"/>
      <c r="D137" s="30"/>
      <c r="E137" s="30"/>
      <c r="F137" s="97"/>
      <c r="G137" s="97"/>
      <c r="H137" s="72"/>
      <c r="I137" s="72"/>
      <c r="J137" s="72"/>
      <c r="K137" s="131"/>
    </row>
    <row r="138" spans="1:12" ht="17.25" thickBot="1">
      <c r="B138" s="51" t="s">
        <v>20</v>
      </c>
      <c r="C138" s="39"/>
      <c r="D138" s="39"/>
      <c r="E138" s="39"/>
      <c r="F138" s="72">
        <f t="shared" ref="F138:K138" si="72">SUM(F133+F130+F125+F118+F114+F108+F102+F95+F91+F76+F64+F52+F40+F33+F27+F20+F11+F136)</f>
        <v>13988700</v>
      </c>
      <c r="G138" s="72">
        <f t="shared" si="72"/>
        <v>9638180</v>
      </c>
      <c r="H138" s="72">
        <f t="shared" si="72"/>
        <v>332562</v>
      </c>
      <c r="I138" s="72">
        <f t="shared" si="72"/>
        <v>109719</v>
      </c>
      <c r="J138" s="72">
        <f t="shared" si="72"/>
        <v>442281</v>
      </c>
      <c r="K138" s="72">
        <f t="shared" si="72"/>
        <v>9305618</v>
      </c>
    </row>
    <row r="139" spans="1:12">
      <c r="B139" s="2"/>
      <c r="C139" s="2"/>
      <c r="D139" s="3"/>
      <c r="E139" s="3"/>
      <c r="F139" s="3"/>
      <c r="G139" s="3"/>
    </row>
    <row r="140" spans="1:12">
      <c r="B140" s="2"/>
      <c r="C140" s="2"/>
      <c r="D140" s="3"/>
      <c r="E140" s="3"/>
      <c r="F140" s="3"/>
      <c r="G140" s="3"/>
    </row>
    <row r="141" spans="1:12" ht="18.75">
      <c r="E141" s="4"/>
      <c r="F141" s="1"/>
      <c r="G141" s="1"/>
      <c r="L141" t="s">
        <v>321</v>
      </c>
    </row>
    <row r="142" spans="1:12">
      <c r="F142" s="1"/>
      <c r="G142" s="1"/>
    </row>
    <row r="144" spans="1:12" ht="16.5">
      <c r="B144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4" max="10" man="1"/>
    <brk id="65" max="10" man="1"/>
    <brk id="103" max="10" man="1"/>
  </rowBreaks>
</worksheet>
</file>

<file path=xl/worksheets/sheet70.xml><?xml version="1.0" encoding="utf-8"?>
<worksheet xmlns="http://schemas.openxmlformats.org/spreadsheetml/2006/main" xmlns:r="http://schemas.openxmlformats.org/officeDocument/2006/relationships">
  <dimension ref="A1:O188"/>
  <sheetViews>
    <sheetView view="pageBreakPreview" topLeftCell="A64" zoomScale="60" zoomScaleNormal="70" workbookViewId="0">
      <selection sqref="A1:K186"/>
    </sheetView>
  </sheetViews>
  <sheetFormatPr defaultRowHeight="15"/>
  <cols>
    <col min="1" max="1" width="10.5703125" customWidth="1"/>
    <col min="2" max="2" width="34.7109375" customWidth="1"/>
    <col min="3" max="3" width="28.85546875" customWidth="1"/>
    <col min="4" max="5" width="13" customWidth="1"/>
    <col min="6" max="6" width="19.5703125" customWidth="1"/>
    <col min="7" max="7" width="16.140625" customWidth="1"/>
    <col min="8" max="8" width="12.28515625" customWidth="1"/>
    <col min="9" max="9" width="14.5703125" customWidth="1"/>
    <col min="10" max="10" width="13.7109375" customWidth="1"/>
    <col min="11" max="11" width="21.28515625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564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69.75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60.75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50.25" customHeight="1">
      <c r="A5" s="668">
        <v>1</v>
      </c>
      <c r="B5" s="669" t="s">
        <v>88</v>
      </c>
      <c r="C5" s="670" t="s">
        <v>426</v>
      </c>
      <c r="D5" s="671">
        <v>154</v>
      </c>
      <c r="E5" s="671" t="s">
        <v>38</v>
      </c>
      <c r="F5" s="628">
        <v>100000</v>
      </c>
      <c r="G5" s="628">
        <v>44000</v>
      </c>
      <c r="H5" s="630">
        <v>2000</v>
      </c>
      <c r="I5" s="672">
        <f>ROUND(G5*13%*30/365,0)</f>
        <v>470</v>
      </c>
      <c r="J5" s="630">
        <f t="shared" ref="J5:J13" si="0">SUM(H5:I5)</f>
        <v>2470</v>
      </c>
      <c r="K5" s="631">
        <f t="shared" ref="K5:K11" si="1">G5-H5</f>
        <v>42000</v>
      </c>
    </row>
    <row r="6" spans="1:11" ht="38.2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390798</v>
      </c>
      <c r="H6" s="630">
        <v>4202</v>
      </c>
      <c r="I6" s="672">
        <f t="shared" ref="I6:I11" si="2">ROUND(G6*13%*30/365,0)</f>
        <v>4176</v>
      </c>
      <c r="J6" s="630">
        <f t="shared" si="0"/>
        <v>8378</v>
      </c>
      <c r="K6" s="631">
        <f t="shared" si="1"/>
        <v>386596</v>
      </c>
    </row>
    <row r="7" spans="1:11" ht="43.5" customHeight="1">
      <c r="A7" s="668">
        <v>3</v>
      </c>
      <c r="B7" s="332" t="s">
        <v>3</v>
      </c>
      <c r="C7" s="675" t="s">
        <v>143</v>
      </c>
      <c r="D7" s="676">
        <v>102</v>
      </c>
      <c r="E7" s="627" t="s">
        <v>38</v>
      </c>
      <c r="F7" s="628">
        <v>190000</v>
      </c>
      <c r="G7" s="629">
        <v>68400</v>
      </c>
      <c r="H7" s="630">
        <v>3800</v>
      </c>
      <c r="I7" s="672">
        <f t="shared" si="2"/>
        <v>731</v>
      </c>
      <c r="J7" s="630">
        <f t="shared" si="0"/>
        <v>4531</v>
      </c>
      <c r="K7" s="631">
        <f t="shared" si="1"/>
        <v>64600</v>
      </c>
    </row>
    <row r="8" spans="1:11" ht="23.25">
      <c r="A8" s="668"/>
      <c r="B8" s="332"/>
      <c r="C8" s="625"/>
      <c r="D8" s="626"/>
      <c r="E8" s="674"/>
      <c r="F8" s="628"/>
      <c r="G8" s="629"/>
      <c r="H8" s="630"/>
      <c r="I8" s="672">
        <f t="shared" si="2"/>
        <v>0</v>
      </c>
      <c r="J8" s="630"/>
      <c r="K8" s="631"/>
    </row>
    <row r="9" spans="1:11" ht="34.5" customHeight="1">
      <c r="A9" s="668">
        <v>4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388000</v>
      </c>
      <c r="H9" s="630">
        <v>4000</v>
      </c>
      <c r="I9" s="672">
        <f t="shared" si="2"/>
        <v>4146</v>
      </c>
      <c r="J9" s="630">
        <f t="shared" si="0"/>
        <v>8146</v>
      </c>
      <c r="K9" s="631">
        <f t="shared" si="1"/>
        <v>384000</v>
      </c>
    </row>
    <row r="10" spans="1:11" ht="42" customHeight="1">
      <c r="A10" s="668">
        <v>5</v>
      </c>
      <c r="B10" s="332" t="s">
        <v>527</v>
      </c>
      <c r="C10" s="625" t="s">
        <v>526</v>
      </c>
      <c r="D10" s="626"/>
      <c r="E10" s="674" t="s">
        <v>38</v>
      </c>
      <c r="F10" s="628">
        <v>290000</v>
      </c>
      <c r="G10" s="629">
        <v>249400</v>
      </c>
      <c r="H10" s="630">
        <v>5800</v>
      </c>
      <c r="I10" s="672">
        <f t="shared" si="2"/>
        <v>2665</v>
      </c>
      <c r="J10" s="630">
        <f t="shared" si="0"/>
        <v>8465</v>
      </c>
      <c r="K10" s="631">
        <f t="shared" si="1"/>
        <v>243600</v>
      </c>
    </row>
    <row r="11" spans="1:11" ht="44.25" customHeight="1">
      <c r="A11" s="668">
        <v>6</v>
      </c>
      <c r="B11" s="332" t="s">
        <v>353</v>
      </c>
      <c r="C11" s="677" t="s">
        <v>552</v>
      </c>
      <c r="D11" s="678">
        <v>98</v>
      </c>
      <c r="E11" s="679" t="s">
        <v>38</v>
      </c>
      <c r="F11" s="628">
        <v>40000</v>
      </c>
      <c r="G11" s="629">
        <v>39058</v>
      </c>
      <c r="H11" s="630">
        <v>471</v>
      </c>
      <c r="I11" s="672">
        <f t="shared" si="2"/>
        <v>417</v>
      </c>
      <c r="J11" s="630">
        <f t="shared" si="0"/>
        <v>888</v>
      </c>
      <c r="K11" s="631">
        <f t="shared" si="1"/>
        <v>38587</v>
      </c>
    </row>
    <row r="12" spans="1:11" ht="12.75" customHeight="1">
      <c r="A12" s="668"/>
      <c r="B12" s="332"/>
      <c r="C12" s="677"/>
      <c r="D12" s="678"/>
      <c r="E12" s="679"/>
      <c r="F12" s="628"/>
      <c r="G12" s="629"/>
      <c r="H12" s="630"/>
      <c r="I12" s="672"/>
      <c r="J12" s="630"/>
      <c r="K12" s="631"/>
    </row>
    <row r="13" spans="1:11" ht="24" thickBot="1">
      <c r="A13" s="632"/>
      <c r="B13" s="633" t="s">
        <v>4</v>
      </c>
      <c r="C13" s="632"/>
      <c r="D13" s="632"/>
      <c r="E13" s="632"/>
      <c r="F13" s="543">
        <f>SUM(F5:F12)</f>
        <v>1415000</v>
      </c>
      <c r="G13" s="543">
        <f>SUM(G5:G12)</f>
        <v>1179656</v>
      </c>
      <c r="H13" s="543">
        <f>SUM(H5:H12)</f>
        <v>20273</v>
      </c>
      <c r="I13" s="543">
        <f>SUM(I5:I12)</f>
        <v>12605</v>
      </c>
      <c r="J13" s="543">
        <f t="shared" si="0"/>
        <v>32878</v>
      </c>
      <c r="K13" s="543">
        <f t="shared" ref="K13" si="3">SUM(K5:K12)</f>
        <v>1159383</v>
      </c>
    </row>
    <row r="14" spans="1:11" ht="23.25">
      <c r="A14" s="634"/>
      <c r="B14" s="635"/>
      <c r="C14" s="634"/>
      <c r="D14" s="634"/>
      <c r="E14" s="634"/>
      <c r="F14" s="636"/>
      <c r="G14" s="636"/>
      <c r="H14" s="636"/>
      <c r="I14" s="636"/>
      <c r="J14" s="636"/>
      <c r="K14" s="636"/>
    </row>
    <row r="15" spans="1:11" ht="91.5" customHeight="1">
      <c r="A15" s="619" t="s">
        <v>446</v>
      </c>
      <c r="B15" s="619" t="s">
        <v>1</v>
      </c>
      <c r="C15" s="619" t="s">
        <v>21</v>
      </c>
      <c r="D15" s="619" t="s">
        <v>22</v>
      </c>
      <c r="E15" s="619" t="s">
        <v>23</v>
      </c>
      <c r="F15" s="620" t="s">
        <v>24</v>
      </c>
      <c r="G15" s="419" t="s">
        <v>25</v>
      </c>
      <c r="H15" s="419" t="s">
        <v>26</v>
      </c>
      <c r="I15" s="419" t="s">
        <v>27</v>
      </c>
      <c r="J15" s="419" t="s">
        <v>57</v>
      </c>
      <c r="K15" s="419" t="s">
        <v>242</v>
      </c>
    </row>
    <row r="16" spans="1:11" ht="23.25">
      <c r="A16" s="637"/>
      <c r="B16" s="549" t="s">
        <v>5</v>
      </c>
      <c r="C16" s="624"/>
      <c r="D16" s="624"/>
      <c r="E16" s="624"/>
      <c r="F16" s="547"/>
      <c r="G16" s="547"/>
      <c r="H16" s="548"/>
      <c r="I16" s="549"/>
      <c r="J16" s="549"/>
      <c r="K16" s="638"/>
    </row>
    <row r="17" spans="1:11" ht="23.25">
      <c r="A17" s="639">
        <v>1</v>
      </c>
      <c r="B17" s="332" t="s">
        <v>179</v>
      </c>
      <c r="C17" s="675" t="s">
        <v>416</v>
      </c>
      <c r="D17" s="676">
        <v>82</v>
      </c>
      <c r="E17" s="627" t="s">
        <v>38</v>
      </c>
      <c r="F17" s="628">
        <v>250000</v>
      </c>
      <c r="G17" s="629">
        <v>65210</v>
      </c>
      <c r="H17" s="630">
        <v>5435</v>
      </c>
      <c r="I17" s="672">
        <f t="shared" ref="I17:I22" si="4">ROUND(G17*13%*30/365,0)</f>
        <v>697</v>
      </c>
      <c r="J17" s="630">
        <f t="shared" ref="J17:J23" si="5">SUM(H17:I17)</f>
        <v>6132</v>
      </c>
      <c r="K17" s="681">
        <f t="shared" ref="K17:K29" si="6">G17-H17</f>
        <v>59775</v>
      </c>
    </row>
    <row r="18" spans="1:11" ht="23.25">
      <c r="A18" s="639">
        <v>2</v>
      </c>
      <c r="B18" s="332" t="s">
        <v>179</v>
      </c>
      <c r="C18" s="675" t="s">
        <v>376</v>
      </c>
      <c r="D18" s="676">
        <v>84</v>
      </c>
      <c r="E18" s="627" t="s">
        <v>38</v>
      </c>
      <c r="F18" s="628">
        <v>250000</v>
      </c>
      <c r="G18" s="629">
        <v>80000</v>
      </c>
      <c r="H18" s="630">
        <v>5000</v>
      </c>
      <c r="I18" s="672">
        <f t="shared" si="4"/>
        <v>855</v>
      </c>
      <c r="J18" s="630">
        <f t="shared" si="5"/>
        <v>5855</v>
      </c>
      <c r="K18" s="681">
        <f t="shared" si="6"/>
        <v>75000</v>
      </c>
    </row>
    <row r="19" spans="1:11" ht="23.25">
      <c r="A19" s="639">
        <v>3</v>
      </c>
      <c r="B19" s="332" t="s">
        <v>5</v>
      </c>
      <c r="C19" s="675" t="s">
        <v>551</v>
      </c>
      <c r="D19" s="676">
        <v>96</v>
      </c>
      <c r="E19" s="627" t="s">
        <v>38</v>
      </c>
      <c r="F19" s="628">
        <v>200000</v>
      </c>
      <c r="G19" s="629">
        <v>196000</v>
      </c>
      <c r="H19" s="630">
        <v>2000</v>
      </c>
      <c r="I19" s="672">
        <f t="shared" si="4"/>
        <v>2094</v>
      </c>
      <c r="J19" s="630">
        <f t="shared" si="5"/>
        <v>4094</v>
      </c>
      <c r="K19" s="681">
        <f t="shared" si="6"/>
        <v>194000</v>
      </c>
    </row>
    <row r="20" spans="1:11" ht="23.25">
      <c r="A20" s="639">
        <v>4</v>
      </c>
      <c r="B20" s="332" t="s">
        <v>5</v>
      </c>
      <c r="C20" s="675" t="s">
        <v>375</v>
      </c>
      <c r="D20" s="676">
        <v>116</v>
      </c>
      <c r="E20" s="627" t="s">
        <v>38</v>
      </c>
      <c r="F20" s="628">
        <v>495000</v>
      </c>
      <c r="G20" s="629">
        <v>490050</v>
      </c>
      <c r="H20" s="630">
        <v>4950</v>
      </c>
      <c r="I20" s="672">
        <f t="shared" si="4"/>
        <v>5236</v>
      </c>
      <c r="J20" s="630">
        <f t="shared" si="5"/>
        <v>10186</v>
      </c>
      <c r="K20" s="681">
        <f t="shared" si="6"/>
        <v>485100</v>
      </c>
    </row>
    <row r="21" spans="1:11" ht="23.25">
      <c r="A21" s="639">
        <v>4</v>
      </c>
      <c r="B21" s="332" t="s">
        <v>386</v>
      </c>
      <c r="C21" s="675" t="s">
        <v>455</v>
      </c>
      <c r="D21" s="676">
        <v>184</v>
      </c>
      <c r="E21" s="627" t="s">
        <v>38</v>
      </c>
      <c r="F21" s="628">
        <v>100000</v>
      </c>
      <c r="G21" s="629">
        <v>52000</v>
      </c>
      <c r="H21" s="630">
        <v>2000</v>
      </c>
      <c r="I21" s="672">
        <f t="shared" si="4"/>
        <v>556</v>
      </c>
      <c r="J21" s="630">
        <f t="shared" si="5"/>
        <v>2556</v>
      </c>
      <c r="K21" s="681">
        <f>G21-H21</f>
        <v>50000</v>
      </c>
    </row>
    <row r="22" spans="1:11" ht="23.25">
      <c r="A22" s="639">
        <v>5</v>
      </c>
      <c r="B22" s="332" t="s">
        <v>429</v>
      </c>
      <c r="C22" s="675" t="s">
        <v>488</v>
      </c>
      <c r="D22" s="676">
        <v>156</v>
      </c>
      <c r="E22" s="627" t="s">
        <v>38</v>
      </c>
      <c r="F22" s="628">
        <v>150000</v>
      </c>
      <c r="G22" s="629">
        <v>69000</v>
      </c>
      <c r="H22" s="630">
        <v>3000</v>
      </c>
      <c r="I22" s="672">
        <f t="shared" si="4"/>
        <v>737</v>
      </c>
      <c r="J22" s="630">
        <f t="shared" si="5"/>
        <v>3737</v>
      </c>
      <c r="K22" s="681">
        <f>G22-H22</f>
        <v>66000</v>
      </c>
    </row>
    <row r="23" spans="1:11" ht="24" thickBot="1">
      <c r="A23" s="641"/>
      <c r="B23" s="633" t="s">
        <v>4</v>
      </c>
      <c r="C23" s="642"/>
      <c r="D23" s="569"/>
      <c r="E23" s="642"/>
      <c r="F23" s="554">
        <f t="shared" ref="F23:K23" si="7">SUM(F17:F22)</f>
        <v>1445000</v>
      </c>
      <c r="G23" s="554">
        <f t="shared" si="7"/>
        <v>952260</v>
      </c>
      <c r="H23" s="554">
        <f>SUM(H17:H22)</f>
        <v>22385</v>
      </c>
      <c r="I23" s="554">
        <f>SUM(I17:I22)</f>
        <v>10175</v>
      </c>
      <c r="J23" s="554">
        <f t="shared" si="5"/>
        <v>32560</v>
      </c>
      <c r="K23" s="554">
        <f t="shared" si="7"/>
        <v>929875</v>
      </c>
    </row>
    <row r="24" spans="1:11" ht="23.25">
      <c r="A24" s="643"/>
      <c r="B24" s="635"/>
      <c r="C24" s="644"/>
      <c r="D24" s="571"/>
      <c r="E24" s="644"/>
      <c r="F24" s="558"/>
      <c r="G24" s="558"/>
      <c r="H24" s="558"/>
      <c r="I24" s="558"/>
      <c r="J24" s="558"/>
      <c r="K24" s="558"/>
    </row>
    <row r="25" spans="1:11" ht="80.25" customHeight="1">
      <c r="A25" s="619" t="s">
        <v>446</v>
      </c>
      <c r="B25" s="619" t="s">
        <v>1</v>
      </c>
      <c r="C25" s="619" t="s">
        <v>21</v>
      </c>
      <c r="D25" s="619" t="s">
        <v>22</v>
      </c>
      <c r="E25" s="619" t="s">
        <v>23</v>
      </c>
      <c r="F25" s="620" t="s">
        <v>24</v>
      </c>
      <c r="G25" s="419" t="s">
        <v>25</v>
      </c>
      <c r="H25" s="419" t="s">
        <v>26</v>
      </c>
      <c r="I25" s="419" t="s">
        <v>27</v>
      </c>
      <c r="J25" s="419" t="s">
        <v>57</v>
      </c>
      <c r="K25" s="419" t="s">
        <v>242</v>
      </c>
    </row>
    <row r="26" spans="1:11" ht="23.25">
      <c r="A26" s="639"/>
      <c r="B26" s="623" t="s">
        <v>363</v>
      </c>
      <c r="C26" s="624"/>
      <c r="D26" s="501"/>
      <c r="E26" s="624"/>
      <c r="F26" s="505"/>
      <c r="G26" s="513"/>
      <c r="H26" s="503"/>
      <c r="I26" s="501"/>
      <c r="J26" s="503"/>
      <c r="K26" s="640"/>
    </row>
    <row r="27" spans="1:11" ht="23.25">
      <c r="A27" s="702">
        <v>1</v>
      </c>
      <c r="B27" s="332" t="s">
        <v>357</v>
      </c>
      <c r="C27" s="627" t="s">
        <v>371</v>
      </c>
      <c r="D27" s="676">
        <v>87</v>
      </c>
      <c r="E27" s="627" t="s">
        <v>38</v>
      </c>
      <c r="F27" s="628">
        <v>275000</v>
      </c>
      <c r="G27" s="629">
        <v>93500</v>
      </c>
      <c r="H27" s="630">
        <v>5500</v>
      </c>
      <c r="I27" s="672">
        <f t="shared" ref="I27" si="8">ROUND(G27*13%*30/365,0)</f>
        <v>999</v>
      </c>
      <c r="J27" s="630">
        <f>SUM(H27:I27)</f>
        <v>6499</v>
      </c>
      <c r="K27" s="681">
        <f t="shared" si="6"/>
        <v>88000</v>
      </c>
    </row>
    <row r="28" spans="1:11" ht="23.25">
      <c r="A28" s="702"/>
      <c r="B28" s="332"/>
      <c r="C28" s="627"/>
      <c r="D28" s="676"/>
      <c r="E28" s="627"/>
      <c r="F28" s="628"/>
      <c r="G28" s="629"/>
      <c r="H28" s="630"/>
      <c r="I28" s="680"/>
      <c r="J28" s="630"/>
      <c r="K28" s="681"/>
    </row>
    <row r="29" spans="1:11" ht="23.25">
      <c r="A29" s="702">
        <v>2</v>
      </c>
      <c r="B29" s="332" t="s">
        <v>368</v>
      </c>
      <c r="C29" s="627" t="s">
        <v>372</v>
      </c>
      <c r="D29" s="676">
        <v>90</v>
      </c>
      <c r="E29" s="627" t="s">
        <v>38</v>
      </c>
      <c r="F29" s="628">
        <v>340000</v>
      </c>
      <c r="G29" s="629">
        <v>115600</v>
      </c>
      <c r="H29" s="630">
        <v>6800</v>
      </c>
      <c r="I29" s="672">
        <f t="shared" ref="I29" si="9">ROUND(G29*13%*30/365,0)</f>
        <v>1235</v>
      </c>
      <c r="J29" s="630">
        <f>SUM(H29:I29)</f>
        <v>8035</v>
      </c>
      <c r="K29" s="681">
        <f t="shared" si="6"/>
        <v>108800</v>
      </c>
    </row>
    <row r="30" spans="1:11" ht="23.25">
      <c r="A30" s="702"/>
      <c r="B30" s="332"/>
      <c r="C30" s="627"/>
      <c r="D30" s="676"/>
      <c r="E30" s="627"/>
      <c r="F30" s="628"/>
      <c r="G30" s="629"/>
      <c r="H30" s="630"/>
      <c r="I30" s="680"/>
      <c r="J30" s="630"/>
      <c r="K30" s="681"/>
    </row>
    <row r="31" spans="1:11" ht="23.25">
      <c r="A31" s="702">
        <v>3</v>
      </c>
      <c r="B31" s="332" t="s">
        <v>534</v>
      </c>
      <c r="C31" s="627" t="s">
        <v>535</v>
      </c>
      <c r="D31" s="676">
        <v>72</v>
      </c>
      <c r="E31" s="627" t="s">
        <v>38</v>
      </c>
      <c r="F31" s="628">
        <v>290000</v>
      </c>
      <c r="G31" s="629">
        <v>261000</v>
      </c>
      <c r="H31" s="630">
        <v>5800</v>
      </c>
      <c r="I31" s="672">
        <f t="shared" ref="I31" si="10">ROUND(G31*13%*30/365,0)</f>
        <v>2789</v>
      </c>
      <c r="J31" s="630">
        <f>SUM(H31:I31)</f>
        <v>8589</v>
      </c>
      <c r="K31" s="681">
        <f t="shared" ref="K31" si="11">G31-H31</f>
        <v>255200</v>
      </c>
    </row>
    <row r="32" spans="1:11" ht="23.25">
      <c r="A32" s="645"/>
      <c r="B32" s="623" t="s">
        <v>4</v>
      </c>
      <c r="C32" s="638"/>
      <c r="D32" s="638"/>
      <c r="E32" s="638"/>
      <c r="F32" s="505">
        <f>SUM(F27:F31)</f>
        <v>905000</v>
      </c>
      <c r="G32" s="505">
        <f t="shared" ref="G32:K32" si="12">SUM(G27:G31)</f>
        <v>470100</v>
      </c>
      <c r="H32" s="505">
        <f t="shared" si="12"/>
        <v>18100</v>
      </c>
      <c r="I32" s="505">
        <f t="shared" si="12"/>
        <v>5023</v>
      </c>
      <c r="J32" s="505">
        <f>SUM(J27:J31)</f>
        <v>23123</v>
      </c>
      <c r="K32" s="505">
        <f t="shared" si="12"/>
        <v>452000</v>
      </c>
    </row>
    <row r="33" spans="1:11" ht="23.25">
      <c r="A33" s="646"/>
      <c r="B33" s="647"/>
      <c r="C33" s="648"/>
      <c r="D33" s="648"/>
      <c r="E33" s="648"/>
      <c r="F33" s="558"/>
      <c r="G33" s="558"/>
      <c r="H33" s="558"/>
      <c r="I33" s="558"/>
      <c r="J33" s="558"/>
      <c r="K33" s="558"/>
    </row>
    <row r="34" spans="1:11" ht="90" customHeight="1">
      <c r="A34" s="621" t="s">
        <v>446</v>
      </c>
      <c r="B34" s="621" t="s">
        <v>1</v>
      </c>
      <c r="C34" s="619" t="s">
        <v>21</v>
      </c>
      <c r="D34" s="619" t="s">
        <v>22</v>
      </c>
      <c r="E34" s="619" t="s">
        <v>23</v>
      </c>
      <c r="F34" s="620" t="s">
        <v>24</v>
      </c>
      <c r="G34" s="419" t="s">
        <v>25</v>
      </c>
      <c r="H34" s="419" t="s">
        <v>26</v>
      </c>
      <c r="I34" s="419" t="s">
        <v>27</v>
      </c>
      <c r="J34" s="419" t="s">
        <v>57</v>
      </c>
      <c r="K34" s="419" t="s">
        <v>242</v>
      </c>
    </row>
    <row r="35" spans="1:11" ht="23.25">
      <c r="A35" s="639"/>
      <c r="B35" s="623" t="s">
        <v>10</v>
      </c>
      <c r="C35" s="624"/>
      <c r="D35" s="624"/>
      <c r="E35" s="624"/>
      <c r="F35" s="560"/>
      <c r="G35" s="513"/>
      <c r="H35" s="549"/>
      <c r="I35" s="501"/>
      <c r="J35" s="549"/>
      <c r="K35" s="638"/>
    </row>
    <row r="36" spans="1:11" ht="23.25">
      <c r="A36" s="702">
        <v>1</v>
      </c>
      <c r="B36" s="332" t="s">
        <v>10</v>
      </c>
      <c r="C36" s="627" t="s">
        <v>390</v>
      </c>
      <c r="D36" s="676">
        <v>124</v>
      </c>
      <c r="E36" s="627" t="s">
        <v>38</v>
      </c>
      <c r="F36" s="628">
        <v>200000</v>
      </c>
      <c r="G36" s="629">
        <v>76000</v>
      </c>
      <c r="H36" s="630">
        <v>4000</v>
      </c>
      <c r="I36" s="672">
        <f t="shared" ref="I36:I37" si="13">ROUND(G36*13%*30/365,0)</f>
        <v>812</v>
      </c>
      <c r="J36" s="676">
        <f>SUM(H36:I36)</f>
        <v>4812</v>
      </c>
      <c r="K36" s="681">
        <f>G36-H36</f>
        <v>72000</v>
      </c>
    </row>
    <row r="37" spans="1:11" ht="23.25">
      <c r="A37" s="702">
        <v>2</v>
      </c>
      <c r="B37" s="682" t="s">
        <v>91</v>
      </c>
      <c r="C37" s="627" t="s">
        <v>432</v>
      </c>
      <c r="D37" s="683" t="s">
        <v>433</v>
      </c>
      <c r="E37" s="627" t="s">
        <v>38</v>
      </c>
      <c r="F37" s="628">
        <v>150000</v>
      </c>
      <c r="G37" s="629">
        <v>69000</v>
      </c>
      <c r="H37" s="630">
        <v>3000</v>
      </c>
      <c r="I37" s="672">
        <f t="shared" si="13"/>
        <v>737</v>
      </c>
      <c r="J37" s="676">
        <f>SUM(H37:I37)</f>
        <v>3737</v>
      </c>
      <c r="K37" s="681">
        <f t="shared" ref="K37:K39" si="14">G37-H37</f>
        <v>66000</v>
      </c>
    </row>
    <row r="38" spans="1:11" ht="23.25">
      <c r="A38" s="649"/>
      <c r="B38" s="650"/>
      <c r="C38" s="651"/>
      <c r="D38" s="652"/>
      <c r="E38" s="651"/>
      <c r="F38" s="564"/>
      <c r="G38" s="565"/>
      <c r="H38" s="566"/>
      <c r="I38" s="567"/>
      <c r="J38" s="567"/>
      <c r="K38" s="653"/>
    </row>
    <row r="39" spans="1:11" ht="24" thickBot="1">
      <c r="A39" s="654"/>
      <c r="B39" s="655" t="s">
        <v>4</v>
      </c>
      <c r="C39" s="642"/>
      <c r="D39" s="642"/>
      <c r="E39" s="642"/>
      <c r="F39" s="569">
        <f>SUM(F36:F37)</f>
        <v>350000</v>
      </c>
      <c r="G39" s="569">
        <f>SUM(G36:G37)</f>
        <v>145000</v>
      </c>
      <c r="H39" s="569">
        <f>SUM(H36:H37)</f>
        <v>7000</v>
      </c>
      <c r="I39" s="569">
        <f>SUM(I36:I37)</f>
        <v>1549</v>
      </c>
      <c r="J39" s="569">
        <f>SUM(H39:I39)</f>
        <v>8549</v>
      </c>
      <c r="K39" s="656">
        <f t="shared" si="14"/>
        <v>138000</v>
      </c>
    </row>
    <row r="40" spans="1:11" ht="23.25">
      <c r="A40" s="657"/>
      <c r="B40" s="647"/>
      <c r="C40" s="644"/>
      <c r="D40" s="644"/>
      <c r="E40" s="644"/>
      <c r="F40" s="571"/>
      <c r="G40" s="571"/>
      <c r="H40" s="571"/>
      <c r="I40" s="571"/>
      <c r="J40" s="571"/>
      <c r="K40" s="571"/>
    </row>
    <row r="41" spans="1:11" ht="69.75">
      <c r="A41" s="621" t="s">
        <v>446</v>
      </c>
      <c r="B41" s="621" t="s">
        <v>1</v>
      </c>
      <c r="C41" s="619" t="s">
        <v>21</v>
      </c>
      <c r="D41" s="619" t="s">
        <v>22</v>
      </c>
      <c r="E41" s="619" t="s">
        <v>23</v>
      </c>
      <c r="F41" s="620" t="s">
        <v>24</v>
      </c>
      <c r="G41" s="419" t="s">
        <v>25</v>
      </c>
      <c r="H41" s="419" t="s">
        <v>26</v>
      </c>
      <c r="I41" s="419" t="s">
        <v>27</v>
      </c>
      <c r="J41" s="419" t="s">
        <v>57</v>
      </c>
      <c r="K41" s="419" t="s">
        <v>242</v>
      </c>
    </row>
    <row r="42" spans="1:11" ht="23.25">
      <c r="A42" s="639"/>
      <c r="B42" s="623" t="s">
        <v>11</v>
      </c>
      <c r="C42" s="624"/>
      <c r="D42" s="624"/>
      <c r="E42" s="624"/>
      <c r="F42" s="560"/>
      <c r="G42" s="513"/>
      <c r="H42" s="549"/>
      <c r="I42" s="501"/>
      <c r="J42" s="549"/>
      <c r="K42" s="638"/>
    </row>
    <row r="43" spans="1:11" ht="23.25">
      <c r="A43" s="702">
        <v>1</v>
      </c>
      <c r="B43" s="332" t="s">
        <v>557</v>
      </c>
      <c r="C43" s="627" t="s">
        <v>558</v>
      </c>
      <c r="D43" s="630">
        <v>114</v>
      </c>
      <c r="E43" s="627" t="s">
        <v>38</v>
      </c>
      <c r="F43" s="628">
        <v>400000</v>
      </c>
      <c r="G43" s="629">
        <v>392000</v>
      </c>
      <c r="H43" s="630">
        <v>8000</v>
      </c>
      <c r="I43" s="672">
        <f t="shared" ref="I43:I47" si="15">ROUND(G43*13%*30/365,0)</f>
        <v>4188</v>
      </c>
      <c r="J43" s="676">
        <f>SUM(H43:I43)</f>
        <v>12188</v>
      </c>
      <c r="K43" s="681">
        <f t="shared" ref="K43:K48" si="16">G43-H43</f>
        <v>384000</v>
      </c>
    </row>
    <row r="44" spans="1:11" ht="23.25">
      <c r="A44" s="702">
        <v>2</v>
      </c>
      <c r="B44" s="332" t="s">
        <v>11</v>
      </c>
      <c r="C44" s="627" t="s">
        <v>487</v>
      </c>
      <c r="D44" s="630">
        <v>164</v>
      </c>
      <c r="E44" s="627" t="s">
        <v>38</v>
      </c>
      <c r="F44" s="628">
        <v>270000</v>
      </c>
      <c r="G44" s="629">
        <v>129600</v>
      </c>
      <c r="H44" s="630">
        <v>5400</v>
      </c>
      <c r="I44" s="672">
        <f t="shared" si="15"/>
        <v>1385</v>
      </c>
      <c r="J44" s="676">
        <f>SUM(H44:I44)</f>
        <v>6785</v>
      </c>
      <c r="K44" s="681">
        <f t="shared" si="16"/>
        <v>124200</v>
      </c>
    </row>
    <row r="45" spans="1:11" ht="23.25">
      <c r="A45" s="702">
        <v>3</v>
      </c>
      <c r="B45" s="332" t="s">
        <v>236</v>
      </c>
      <c r="C45" s="627" t="s">
        <v>518</v>
      </c>
      <c r="D45" s="630">
        <v>58</v>
      </c>
      <c r="E45" s="627" t="s">
        <v>38</v>
      </c>
      <c r="F45" s="628">
        <v>200000</v>
      </c>
      <c r="G45" s="629">
        <v>156000</v>
      </c>
      <c r="H45" s="630">
        <v>4000</v>
      </c>
      <c r="I45" s="672">
        <f t="shared" si="15"/>
        <v>1667</v>
      </c>
      <c r="J45" s="676">
        <f t="shared" ref="J45:J48" si="17">SUM(H45:I45)</f>
        <v>5667</v>
      </c>
      <c r="K45" s="681">
        <f t="shared" si="16"/>
        <v>152000</v>
      </c>
    </row>
    <row r="46" spans="1:11" ht="23.25">
      <c r="A46" s="702">
        <v>4</v>
      </c>
      <c r="B46" s="332" t="s">
        <v>236</v>
      </c>
      <c r="C46" s="627" t="s">
        <v>519</v>
      </c>
      <c r="D46" s="630">
        <v>60</v>
      </c>
      <c r="E46" s="627" t="s">
        <v>38</v>
      </c>
      <c r="F46" s="628">
        <v>250000</v>
      </c>
      <c r="G46" s="629">
        <v>195000</v>
      </c>
      <c r="H46" s="630">
        <v>5000</v>
      </c>
      <c r="I46" s="672">
        <f t="shared" si="15"/>
        <v>2084</v>
      </c>
      <c r="J46" s="676">
        <f t="shared" si="17"/>
        <v>7084</v>
      </c>
      <c r="K46" s="681">
        <f t="shared" si="16"/>
        <v>190000</v>
      </c>
    </row>
    <row r="47" spans="1:11" ht="23.25">
      <c r="A47" s="702">
        <v>5</v>
      </c>
      <c r="B47" s="684" t="s">
        <v>541</v>
      </c>
      <c r="C47" s="627" t="s">
        <v>542</v>
      </c>
      <c r="D47" s="630">
        <v>78</v>
      </c>
      <c r="E47" s="627" t="s">
        <v>38</v>
      </c>
      <c r="F47" s="628">
        <v>200000</v>
      </c>
      <c r="G47" s="629">
        <v>190908</v>
      </c>
      <c r="H47" s="630">
        <v>2273</v>
      </c>
      <c r="I47" s="672">
        <f t="shared" si="15"/>
        <v>2040</v>
      </c>
      <c r="J47" s="676">
        <f>SUM(H47:I47)</f>
        <v>4313</v>
      </c>
      <c r="K47" s="681">
        <f>G47-H47</f>
        <v>188635</v>
      </c>
    </row>
    <row r="48" spans="1:11" ht="23.25">
      <c r="A48" s="639"/>
      <c r="B48" s="623" t="s">
        <v>4</v>
      </c>
      <c r="C48" s="624"/>
      <c r="D48" s="624"/>
      <c r="E48" s="624"/>
      <c r="F48" s="501">
        <f>SUM(F43:F47)</f>
        <v>1320000</v>
      </c>
      <c r="G48" s="501">
        <f>SUM(G43:G47)</f>
        <v>1063508</v>
      </c>
      <c r="H48" s="501">
        <f>SUM(H43:H47)</f>
        <v>24673</v>
      </c>
      <c r="I48" s="501">
        <f>SUM(I43:I47)</f>
        <v>11364</v>
      </c>
      <c r="J48" s="501">
        <f t="shared" si="17"/>
        <v>36037</v>
      </c>
      <c r="K48" s="640">
        <f t="shared" si="16"/>
        <v>1038835</v>
      </c>
    </row>
    <row r="49" spans="1:11" ht="23.25">
      <c r="A49" s="657"/>
      <c r="B49" s="647"/>
      <c r="C49" s="644"/>
      <c r="D49" s="644"/>
      <c r="E49" s="644"/>
      <c r="F49" s="571"/>
      <c r="G49" s="571"/>
      <c r="H49" s="571"/>
      <c r="I49" s="571"/>
      <c r="J49" s="571"/>
      <c r="K49" s="571"/>
    </row>
    <row r="50" spans="1:11" ht="96" customHeight="1">
      <c r="A50" s="621" t="s">
        <v>446</v>
      </c>
      <c r="B50" s="621" t="s">
        <v>1</v>
      </c>
      <c r="C50" s="619" t="s">
        <v>21</v>
      </c>
      <c r="D50" s="619" t="s">
        <v>22</v>
      </c>
      <c r="E50" s="619" t="s">
        <v>23</v>
      </c>
      <c r="F50" s="620" t="s">
        <v>24</v>
      </c>
      <c r="G50" s="419" t="s">
        <v>25</v>
      </c>
      <c r="H50" s="419" t="s">
        <v>26</v>
      </c>
      <c r="I50" s="419" t="s">
        <v>27</v>
      </c>
      <c r="J50" s="419" t="s">
        <v>57</v>
      </c>
      <c r="K50" s="419" t="s">
        <v>242</v>
      </c>
    </row>
    <row r="51" spans="1:11" ht="23.25">
      <c r="A51" s="639"/>
      <c r="B51" s="623" t="s">
        <v>14</v>
      </c>
      <c r="C51" s="624"/>
      <c r="D51" s="624"/>
      <c r="E51" s="624"/>
      <c r="F51" s="560"/>
      <c r="G51" s="513"/>
      <c r="H51" s="549"/>
      <c r="I51" s="501"/>
      <c r="J51" s="549"/>
      <c r="K51" s="638"/>
    </row>
    <row r="52" spans="1:11" ht="23.25">
      <c r="A52" s="639"/>
      <c r="B52" s="623"/>
      <c r="C52" s="624"/>
      <c r="D52" s="501"/>
      <c r="E52" s="624"/>
      <c r="F52" s="505"/>
      <c r="G52" s="513"/>
      <c r="H52" s="503"/>
      <c r="I52" s="501"/>
      <c r="J52" s="501"/>
      <c r="K52" s="640"/>
    </row>
    <row r="53" spans="1:11" ht="23.25">
      <c r="A53" s="702">
        <v>1</v>
      </c>
      <c r="B53" s="332" t="s">
        <v>327</v>
      </c>
      <c r="C53" s="627" t="s">
        <v>520</v>
      </c>
      <c r="D53" s="676">
        <v>62</v>
      </c>
      <c r="E53" s="627" t="s">
        <v>38</v>
      </c>
      <c r="F53" s="628">
        <v>250000</v>
      </c>
      <c r="G53" s="628">
        <v>195000</v>
      </c>
      <c r="H53" s="630">
        <v>5000</v>
      </c>
      <c r="I53" s="672">
        <f t="shared" ref="I53:I60" si="18">ROUND(G53*13%*30/365,0)</f>
        <v>2084</v>
      </c>
      <c r="J53" s="676">
        <f t="shared" ref="J53:J61" si="19">SUM(H53:I53)</f>
        <v>7084</v>
      </c>
      <c r="K53" s="681">
        <f t="shared" ref="K53:K60" si="20">G53-H53</f>
        <v>190000</v>
      </c>
    </row>
    <row r="54" spans="1:11" ht="23.25">
      <c r="A54" s="702">
        <v>2</v>
      </c>
      <c r="B54" s="332" t="s">
        <v>97</v>
      </c>
      <c r="C54" s="627" t="s">
        <v>484</v>
      </c>
      <c r="D54" s="676">
        <v>170</v>
      </c>
      <c r="E54" s="627" t="s">
        <v>38</v>
      </c>
      <c r="F54" s="628">
        <v>220000</v>
      </c>
      <c r="G54" s="629">
        <v>114400</v>
      </c>
      <c r="H54" s="630">
        <v>4400</v>
      </c>
      <c r="I54" s="672">
        <f t="shared" si="18"/>
        <v>1222</v>
      </c>
      <c r="J54" s="676">
        <f t="shared" si="19"/>
        <v>5622</v>
      </c>
      <c r="K54" s="681">
        <f t="shared" si="20"/>
        <v>110000</v>
      </c>
    </row>
    <row r="55" spans="1:11" ht="23.25">
      <c r="A55" s="702">
        <v>3</v>
      </c>
      <c r="B55" s="332" t="s">
        <v>14</v>
      </c>
      <c r="C55" s="627" t="s">
        <v>59</v>
      </c>
      <c r="D55" s="676">
        <v>176</v>
      </c>
      <c r="E55" s="627" t="s">
        <v>38</v>
      </c>
      <c r="F55" s="628">
        <v>100000</v>
      </c>
      <c r="G55" s="629">
        <v>52000</v>
      </c>
      <c r="H55" s="630">
        <v>2000</v>
      </c>
      <c r="I55" s="672">
        <f t="shared" si="18"/>
        <v>556</v>
      </c>
      <c r="J55" s="676">
        <f t="shared" si="19"/>
        <v>2556</v>
      </c>
      <c r="K55" s="681">
        <f t="shared" si="20"/>
        <v>50000</v>
      </c>
    </row>
    <row r="56" spans="1:11" ht="23.25">
      <c r="A56" s="702">
        <v>4</v>
      </c>
      <c r="B56" s="332" t="s">
        <v>15</v>
      </c>
      <c r="C56" s="627" t="s">
        <v>485</v>
      </c>
      <c r="D56" s="676">
        <v>112</v>
      </c>
      <c r="E56" s="627" t="s">
        <v>38</v>
      </c>
      <c r="F56" s="628">
        <v>200000</v>
      </c>
      <c r="G56" s="629">
        <v>22208</v>
      </c>
      <c r="H56" s="630">
        <f t="shared" ref="H56" si="21">ROUND(F56/36,0)</f>
        <v>5556</v>
      </c>
      <c r="I56" s="672">
        <f t="shared" si="18"/>
        <v>237</v>
      </c>
      <c r="J56" s="676">
        <f t="shared" si="19"/>
        <v>5793</v>
      </c>
      <c r="K56" s="681">
        <f t="shared" si="20"/>
        <v>16652</v>
      </c>
    </row>
    <row r="57" spans="1:11" ht="23.25">
      <c r="A57" s="702">
        <v>5</v>
      </c>
      <c r="B57" s="332" t="s">
        <v>15</v>
      </c>
      <c r="C57" s="627" t="s">
        <v>385</v>
      </c>
      <c r="D57" s="676">
        <v>114</v>
      </c>
      <c r="E57" s="627" t="s">
        <v>38</v>
      </c>
      <c r="F57" s="628">
        <v>210000</v>
      </c>
      <c r="G57" s="629">
        <v>75600</v>
      </c>
      <c r="H57" s="630">
        <v>4200</v>
      </c>
      <c r="I57" s="672">
        <f t="shared" si="18"/>
        <v>808</v>
      </c>
      <c r="J57" s="676">
        <f t="shared" si="19"/>
        <v>5008</v>
      </c>
      <c r="K57" s="681">
        <f t="shared" si="20"/>
        <v>71400</v>
      </c>
    </row>
    <row r="58" spans="1:11" ht="23.25">
      <c r="A58" s="702">
        <v>6</v>
      </c>
      <c r="B58" s="332" t="s">
        <v>15</v>
      </c>
      <c r="C58" s="686" t="s">
        <v>533</v>
      </c>
      <c r="D58" s="686">
        <v>70</v>
      </c>
      <c r="E58" s="627" t="s">
        <v>38</v>
      </c>
      <c r="F58" s="686">
        <v>300000</v>
      </c>
      <c r="G58" s="686">
        <v>262500</v>
      </c>
      <c r="H58" s="630">
        <v>7500</v>
      </c>
      <c r="I58" s="672">
        <f t="shared" si="18"/>
        <v>2805</v>
      </c>
      <c r="J58" s="676">
        <f t="shared" ref="J58" si="22">SUM(H58:I58)</f>
        <v>10305</v>
      </c>
      <c r="K58" s="681">
        <f t="shared" si="20"/>
        <v>255000</v>
      </c>
    </row>
    <row r="59" spans="1:11" ht="23.25">
      <c r="A59" s="702">
        <v>7</v>
      </c>
      <c r="B59" s="332" t="s">
        <v>464</v>
      </c>
      <c r="C59" s="627" t="s">
        <v>131</v>
      </c>
      <c r="D59" s="687">
        <v>9.1999999999999993</v>
      </c>
      <c r="E59" s="627" t="s">
        <v>38</v>
      </c>
      <c r="F59" s="628">
        <v>200000</v>
      </c>
      <c r="G59" s="629">
        <v>136000</v>
      </c>
      <c r="H59" s="630">
        <v>4000</v>
      </c>
      <c r="I59" s="672">
        <f t="shared" si="18"/>
        <v>1453</v>
      </c>
      <c r="J59" s="676">
        <f t="shared" si="19"/>
        <v>5453</v>
      </c>
      <c r="K59" s="681">
        <f t="shared" si="20"/>
        <v>132000</v>
      </c>
    </row>
    <row r="60" spans="1:11" ht="23.25">
      <c r="A60" s="702">
        <v>8</v>
      </c>
      <c r="B60" s="332" t="s">
        <v>317</v>
      </c>
      <c r="C60" s="627" t="s">
        <v>318</v>
      </c>
      <c r="D60" s="687">
        <v>25.1</v>
      </c>
      <c r="E60" s="627" t="s">
        <v>38</v>
      </c>
      <c r="F60" s="628">
        <v>225000</v>
      </c>
      <c r="G60" s="629">
        <v>157500</v>
      </c>
      <c r="H60" s="630">
        <v>4500</v>
      </c>
      <c r="I60" s="672">
        <f t="shared" si="18"/>
        <v>1683</v>
      </c>
      <c r="J60" s="676">
        <f t="shared" si="19"/>
        <v>6183</v>
      </c>
      <c r="K60" s="681">
        <f t="shared" si="20"/>
        <v>153000</v>
      </c>
    </row>
    <row r="61" spans="1:11" ht="23.25">
      <c r="A61" s="623"/>
      <c r="B61" s="623" t="s">
        <v>4</v>
      </c>
      <c r="C61" s="624"/>
      <c r="D61" s="624"/>
      <c r="E61" s="624"/>
      <c r="F61" s="501">
        <f t="shared" ref="F61:K61" si="23">SUM(F52:F60)</f>
        <v>1705000</v>
      </c>
      <c r="G61" s="501">
        <f t="shared" si="23"/>
        <v>1015208</v>
      </c>
      <c r="H61" s="501">
        <f>SUM(H52:H60)</f>
        <v>37156</v>
      </c>
      <c r="I61" s="501">
        <f>SUM(I52:I60)</f>
        <v>10848</v>
      </c>
      <c r="J61" s="501">
        <f t="shared" si="19"/>
        <v>48004</v>
      </c>
      <c r="K61" s="501">
        <f t="shared" si="23"/>
        <v>978052</v>
      </c>
    </row>
    <row r="62" spans="1:11" ht="23.25">
      <c r="A62" s="647"/>
      <c r="B62" s="647"/>
      <c r="C62" s="644"/>
      <c r="D62" s="644"/>
      <c r="E62" s="644"/>
      <c r="F62" s="571"/>
      <c r="G62" s="571"/>
      <c r="H62" s="571"/>
      <c r="I62" s="571"/>
      <c r="J62" s="571"/>
      <c r="K62" s="571"/>
    </row>
    <row r="63" spans="1:11" ht="3" customHeight="1">
      <c r="A63" s="647"/>
      <c r="B63" s="647"/>
      <c r="C63" s="644"/>
      <c r="D63" s="644"/>
      <c r="E63" s="644"/>
      <c r="F63" s="571"/>
      <c r="G63" s="571"/>
      <c r="H63" s="571"/>
      <c r="I63" s="571"/>
      <c r="J63" s="571"/>
      <c r="K63" s="571"/>
    </row>
    <row r="64" spans="1:11" ht="69.75">
      <c r="A64" s="621" t="s">
        <v>446</v>
      </c>
      <c r="B64" s="621" t="s">
        <v>1</v>
      </c>
      <c r="C64" s="619" t="s">
        <v>21</v>
      </c>
      <c r="D64" s="619" t="s">
        <v>22</v>
      </c>
      <c r="E64" s="619" t="s">
        <v>23</v>
      </c>
      <c r="F64" s="620" t="s">
        <v>24</v>
      </c>
      <c r="G64" s="419" t="s">
        <v>25</v>
      </c>
      <c r="H64" s="419" t="s">
        <v>26</v>
      </c>
      <c r="I64" s="419" t="s">
        <v>27</v>
      </c>
      <c r="J64" s="419" t="s">
        <v>57</v>
      </c>
      <c r="K64" s="419" t="s">
        <v>242</v>
      </c>
    </row>
    <row r="65" spans="1:11" ht="23.25">
      <c r="A65" s="623"/>
      <c r="B65" s="623" t="s">
        <v>16</v>
      </c>
      <c r="C65" s="624"/>
      <c r="D65" s="624"/>
      <c r="E65" s="624"/>
      <c r="F65" s="560"/>
      <c r="G65" s="513"/>
      <c r="H65" s="501"/>
      <c r="I65" s="501"/>
      <c r="J65" s="501"/>
      <c r="K65" s="638"/>
    </row>
    <row r="66" spans="1:11" ht="23.25">
      <c r="A66" s="332">
        <v>1</v>
      </c>
      <c r="B66" s="332" t="s">
        <v>17</v>
      </c>
      <c r="C66" s="627" t="s">
        <v>69</v>
      </c>
      <c r="D66" s="676">
        <v>1.1000000000000001</v>
      </c>
      <c r="E66" s="627" t="s">
        <v>78</v>
      </c>
      <c r="F66" s="628">
        <v>240000</v>
      </c>
      <c r="G66" s="629">
        <v>139200</v>
      </c>
      <c r="H66" s="630">
        <v>4800</v>
      </c>
      <c r="I66" s="672">
        <f t="shared" ref="I66:I74" si="24">ROUND(G66*13%*30/365,0)</f>
        <v>1487</v>
      </c>
      <c r="J66" s="676">
        <f t="shared" ref="J66:J75" si="25">SUM(H66:I66)</f>
        <v>6287</v>
      </c>
      <c r="K66" s="681">
        <f t="shared" ref="K66:K74" si="26">G66-H66</f>
        <v>134400</v>
      </c>
    </row>
    <row r="67" spans="1:11" ht="23.25">
      <c r="A67" s="332">
        <v>2</v>
      </c>
      <c r="B67" s="332" t="s">
        <v>17</v>
      </c>
      <c r="C67" s="627" t="s">
        <v>511</v>
      </c>
      <c r="D67" s="687">
        <v>47.1</v>
      </c>
      <c r="E67" s="627" t="s">
        <v>78</v>
      </c>
      <c r="F67" s="628">
        <v>170000</v>
      </c>
      <c r="G67" s="629">
        <v>125800</v>
      </c>
      <c r="H67" s="630">
        <v>3400</v>
      </c>
      <c r="I67" s="672">
        <f t="shared" si="24"/>
        <v>1344</v>
      </c>
      <c r="J67" s="676">
        <f t="shared" si="25"/>
        <v>4744</v>
      </c>
      <c r="K67" s="681">
        <f t="shared" si="26"/>
        <v>122400</v>
      </c>
    </row>
    <row r="68" spans="1:11" ht="23.25">
      <c r="A68" s="332">
        <v>3</v>
      </c>
      <c r="B68" s="332" t="s">
        <v>17</v>
      </c>
      <c r="C68" s="627" t="s">
        <v>536</v>
      </c>
      <c r="D68" s="687">
        <v>74</v>
      </c>
      <c r="E68" s="627" t="s">
        <v>78</v>
      </c>
      <c r="F68" s="628">
        <v>190000</v>
      </c>
      <c r="G68" s="629">
        <v>171000</v>
      </c>
      <c r="H68" s="630">
        <v>3800</v>
      </c>
      <c r="I68" s="672">
        <f t="shared" si="24"/>
        <v>1827</v>
      </c>
      <c r="J68" s="676">
        <f t="shared" si="25"/>
        <v>5627</v>
      </c>
      <c r="K68" s="681">
        <f t="shared" si="26"/>
        <v>167200</v>
      </c>
    </row>
    <row r="69" spans="1:11" ht="23.25">
      <c r="A69" s="332">
        <v>4</v>
      </c>
      <c r="B69" s="332" t="s">
        <v>187</v>
      </c>
      <c r="C69" s="627" t="s">
        <v>394</v>
      </c>
      <c r="D69" s="676">
        <v>132</v>
      </c>
      <c r="E69" s="627" t="s">
        <v>38</v>
      </c>
      <c r="F69" s="628">
        <v>150000</v>
      </c>
      <c r="G69" s="629">
        <v>57000</v>
      </c>
      <c r="H69" s="630">
        <v>3000</v>
      </c>
      <c r="I69" s="672">
        <f t="shared" si="24"/>
        <v>609</v>
      </c>
      <c r="J69" s="676">
        <f t="shared" si="25"/>
        <v>3609</v>
      </c>
      <c r="K69" s="681">
        <f t="shared" si="26"/>
        <v>54000</v>
      </c>
    </row>
    <row r="70" spans="1:11" ht="23.25">
      <c r="A70" s="332">
        <v>5</v>
      </c>
      <c r="B70" s="332" t="s">
        <v>187</v>
      </c>
      <c r="C70" s="627" t="s">
        <v>472</v>
      </c>
      <c r="D70" s="676">
        <v>194</v>
      </c>
      <c r="E70" s="627" t="s">
        <v>38</v>
      </c>
      <c r="F70" s="628">
        <v>190000</v>
      </c>
      <c r="G70" s="629">
        <v>79162</v>
      </c>
      <c r="H70" s="630">
        <v>5278</v>
      </c>
      <c r="I70" s="672">
        <f t="shared" si="24"/>
        <v>846</v>
      </c>
      <c r="J70" s="676">
        <f t="shared" si="25"/>
        <v>6124</v>
      </c>
      <c r="K70" s="681">
        <f t="shared" si="26"/>
        <v>73884</v>
      </c>
    </row>
    <row r="71" spans="1:11" ht="23.25">
      <c r="A71" s="332">
        <v>6</v>
      </c>
      <c r="B71" s="332" t="s">
        <v>62</v>
      </c>
      <c r="C71" s="627" t="s">
        <v>553</v>
      </c>
      <c r="D71" s="676">
        <v>100</v>
      </c>
      <c r="E71" s="627" t="s">
        <v>38</v>
      </c>
      <c r="F71" s="628">
        <v>300000</v>
      </c>
      <c r="G71" s="629">
        <v>292500</v>
      </c>
      <c r="H71" s="630">
        <v>3750</v>
      </c>
      <c r="I71" s="672">
        <f t="shared" si="24"/>
        <v>3125</v>
      </c>
      <c r="J71" s="676">
        <f t="shared" si="25"/>
        <v>6875</v>
      </c>
      <c r="K71" s="681">
        <f t="shared" si="26"/>
        <v>288750</v>
      </c>
    </row>
    <row r="72" spans="1:11" ht="23.25">
      <c r="A72" s="332">
        <v>7</v>
      </c>
      <c r="B72" s="332" t="s">
        <v>62</v>
      </c>
      <c r="C72" s="627" t="s">
        <v>61</v>
      </c>
      <c r="D72" s="687">
        <v>102</v>
      </c>
      <c r="E72" s="627" t="s">
        <v>38</v>
      </c>
      <c r="F72" s="628">
        <v>300000</v>
      </c>
      <c r="G72" s="629">
        <v>294000</v>
      </c>
      <c r="H72" s="630">
        <v>3000</v>
      </c>
      <c r="I72" s="672">
        <f t="shared" si="24"/>
        <v>3141</v>
      </c>
      <c r="J72" s="676">
        <f t="shared" ref="J72" si="27">SUM(H72:I72)</f>
        <v>6141</v>
      </c>
      <c r="K72" s="681">
        <f t="shared" si="26"/>
        <v>291000</v>
      </c>
    </row>
    <row r="73" spans="1:11" ht="23.25">
      <c r="A73" s="332">
        <v>8</v>
      </c>
      <c r="B73" s="332" t="s">
        <v>62</v>
      </c>
      <c r="C73" s="627" t="s">
        <v>547</v>
      </c>
      <c r="D73" s="676">
        <v>92</v>
      </c>
      <c r="E73" s="627" t="s">
        <v>38</v>
      </c>
      <c r="F73" s="628">
        <v>300000</v>
      </c>
      <c r="G73" s="629">
        <v>289413</v>
      </c>
      <c r="H73" s="630">
        <v>3529</v>
      </c>
      <c r="I73" s="672">
        <f t="shared" si="24"/>
        <v>3092</v>
      </c>
      <c r="J73" s="676">
        <f t="shared" si="25"/>
        <v>6621</v>
      </c>
      <c r="K73" s="681">
        <f t="shared" si="26"/>
        <v>285884</v>
      </c>
    </row>
    <row r="74" spans="1:11" ht="23.25">
      <c r="A74" s="332">
        <v>9</v>
      </c>
      <c r="B74" s="332" t="s">
        <v>336</v>
      </c>
      <c r="C74" s="627" t="s">
        <v>48</v>
      </c>
      <c r="D74" s="676">
        <v>112</v>
      </c>
      <c r="E74" s="627" t="s">
        <v>38</v>
      </c>
      <c r="F74" s="628">
        <v>300000</v>
      </c>
      <c r="G74" s="629">
        <v>297000</v>
      </c>
      <c r="H74" s="630">
        <v>3000</v>
      </c>
      <c r="I74" s="672">
        <f t="shared" si="24"/>
        <v>3173</v>
      </c>
      <c r="J74" s="676">
        <f t="shared" si="25"/>
        <v>6173</v>
      </c>
      <c r="K74" s="681">
        <f t="shared" si="26"/>
        <v>294000</v>
      </c>
    </row>
    <row r="75" spans="1:11" ht="23.25">
      <c r="A75" s="622"/>
      <c r="B75" s="623" t="s">
        <v>4</v>
      </c>
      <c r="C75" s="624"/>
      <c r="D75" s="624"/>
      <c r="E75" s="624"/>
      <c r="F75" s="501">
        <f>SUM(F66:F74)</f>
        <v>2140000</v>
      </c>
      <c r="G75" s="501">
        <f>SUM(G66:G74)</f>
        <v>1745075</v>
      </c>
      <c r="H75" s="501">
        <f>SUM(H66:H74)</f>
        <v>33557</v>
      </c>
      <c r="I75" s="501">
        <f>SUM(I66:I74)</f>
        <v>18644</v>
      </c>
      <c r="J75" s="501">
        <f t="shared" si="25"/>
        <v>52201</v>
      </c>
      <c r="K75" s="501">
        <f>SUM(K66:K74)</f>
        <v>1711518</v>
      </c>
    </row>
    <row r="76" spans="1:11" ht="23.25">
      <c r="A76" s="660"/>
      <c r="B76" s="647"/>
      <c r="C76" s="644"/>
      <c r="D76" s="644"/>
      <c r="E76" s="644"/>
      <c r="F76" s="571"/>
      <c r="G76" s="571"/>
      <c r="H76" s="571"/>
      <c r="I76" s="571"/>
      <c r="J76" s="571"/>
      <c r="K76" s="571"/>
    </row>
    <row r="77" spans="1:11" ht="91.5" customHeight="1">
      <c r="A77" s="621" t="s">
        <v>446</v>
      </c>
      <c r="B77" s="621" t="s">
        <v>1</v>
      </c>
      <c r="C77" s="619" t="s">
        <v>21</v>
      </c>
      <c r="D77" s="619" t="s">
        <v>22</v>
      </c>
      <c r="E77" s="619" t="s">
        <v>23</v>
      </c>
      <c r="F77" s="620" t="s">
        <v>24</v>
      </c>
      <c r="G77" s="419" t="s">
        <v>25</v>
      </c>
      <c r="H77" s="419" t="s">
        <v>26</v>
      </c>
      <c r="I77" s="419" t="s">
        <v>27</v>
      </c>
      <c r="J77" s="419" t="s">
        <v>57</v>
      </c>
      <c r="K77" s="419" t="s">
        <v>242</v>
      </c>
    </row>
    <row r="78" spans="1:11" ht="23.25">
      <c r="A78" s="622"/>
      <c r="B78" s="623" t="s">
        <v>18</v>
      </c>
      <c r="C78" s="624"/>
      <c r="D78" s="624"/>
      <c r="E78" s="624"/>
      <c r="F78" s="560"/>
      <c r="G78" s="513"/>
      <c r="H78" s="549"/>
      <c r="I78" s="501"/>
      <c r="J78" s="549"/>
      <c r="K78" s="638"/>
    </row>
    <row r="79" spans="1:11" ht="1.5" customHeight="1">
      <c r="A79" s="622"/>
      <c r="B79" s="623"/>
      <c r="C79" s="624"/>
      <c r="D79" s="501"/>
      <c r="E79" s="501"/>
      <c r="F79" s="532"/>
      <c r="G79" s="513"/>
      <c r="H79" s="503"/>
      <c r="I79" s="518"/>
      <c r="J79" s="501"/>
      <c r="K79" s="640"/>
    </row>
    <row r="80" spans="1:11" ht="23.25" hidden="1">
      <c r="A80" s="622"/>
      <c r="B80" s="623"/>
      <c r="C80" s="624"/>
      <c r="D80" s="501"/>
      <c r="E80" s="501"/>
      <c r="F80" s="532"/>
      <c r="G80" s="513"/>
      <c r="H80" s="503"/>
      <c r="I80" s="518"/>
      <c r="J80" s="501"/>
      <c r="K80" s="640"/>
    </row>
    <row r="81" spans="1:11" ht="23.25">
      <c r="A81" s="669">
        <v>1</v>
      </c>
      <c r="B81" s="396" t="s">
        <v>18</v>
      </c>
      <c r="C81" s="607" t="s">
        <v>380</v>
      </c>
      <c r="D81" s="688">
        <v>96</v>
      </c>
      <c r="E81" s="688" t="s">
        <v>38</v>
      </c>
      <c r="F81" s="689">
        <v>150000</v>
      </c>
      <c r="G81" s="609">
        <v>54000</v>
      </c>
      <c r="H81" s="610">
        <v>3000</v>
      </c>
      <c r="I81" s="672">
        <f t="shared" ref="I81:I91" si="28">ROUND(G81*13%*30/365,0)</f>
        <v>577</v>
      </c>
      <c r="J81" s="688">
        <f t="shared" ref="J81:J92" si="29">SUM(H81:I81)</f>
        <v>3577</v>
      </c>
      <c r="K81" s="691">
        <f t="shared" ref="K81:K91" si="30">G81-H81</f>
        <v>51000</v>
      </c>
    </row>
    <row r="82" spans="1:11" ht="23.25">
      <c r="A82" s="669">
        <v>2</v>
      </c>
      <c r="B82" s="396" t="s">
        <v>18</v>
      </c>
      <c r="C82" s="607" t="s">
        <v>393</v>
      </c>
      <c r="D82" s="688">
        <v>130</v>
      </c>
      <c r="E82" s="688" t="s">
        <v>38</v>
      </c>
      <c r="F82" s="689">
        <v>230000</v>
      </c>
      <c r="G82" s="609">
        <v>71559</v>
      </c>
      <c r="H82" s="610">
        <v>5111</v>
      </c>
      <c r="I82" s="672">
        <f t="shared" si="28"/>
        <v>765</v>
      </c>
      <c r="J82" s="688">
        <f t="shared" si="29"/>
        <v>5876</v>
      </c>
      <c r="K82" s="691">
        <f t="shared" si="30"/>
        <v>66448</v>
      </c>
    </row>
    <row r="83" spans="1:11" ht="23.25">
      <c r="A83" s="669">
        <v>3</v>
      </c>
      <c r="B83" s="396" t="s">
        <v>18</v>
      </c>
      <c r="C83" s="607" t="s">
        <v>546</v>
      </c>
      <c r="D83" s="688">
        <v>90</v>
      </c>
      <c r="E83" s="688" t="s">
        <v>38</v>
      </c>
      <c r="F83" s="689">
        <v>350000</v>
      </c>
      <c r="G83" s="609">
        <v>339500</v>
      </c>
      <c r="H83" s="610">
        <v>3500</v>
      </c>
      <c r="I83" s="672">
        <f t="shared" si="28"/>
        <v>3628</v>
      </c>
      <c r="J83" s="688">
        <f t="shared" si="29"/>
        <v>7128</v>
      </c>
      <c r="K83" s="691">
        <f t="shared" si="30"/>
        <v>336000</v>
      </c>
    </row>
    <row r="84" spans="1:11" ht="23.25">
      <c r="A84" s="669">
        <v>4</v>
      </c>
      <c r="B84" s="396" t="s">
        <v>19</v>
      </c>
      <c r="C84" s="607" t="s">
        <v>400</v>
      </c>
      <c r="D84" s="688">
        <v>142</v>
      </c>
      <c r="E84" s="688" t="s">
        <v>38</v>
      </c>
      <c r="F84" s="689">
        <v>170000</v>
      </c>
      <c r="G84" s="609">
        <v>68000</v>
      </c>
      <c r="H84" s="610">
        <v>3400</v>
      </c>
      <c r="I84" s="672">
        <f t="shared" si="28"/>
        <v>727</v>
      </c>
      <c r="J84" s="688">
        <f t="shared" si="29"/>
        <v>4127</v>
      </c>
      <c r="K84" s="691">
        <f t="shared" si="30"/>
        <v>64600</v>
      </c>
    </row>
    <row r="85" spans="1:11" ht="23.25">
      <c r="A85" s="669">
        <v>5</v>
      </c>
      <c r="B85" s="396" t="s">
        <v>19</v>
      </c>
      <c r="C85" s="607" t="s">
        <v>467</v>
      </c>
      <c r="D85" s="692">
        <v>15.2</v>
      </c>
      <c r="E85" s="688" t="s">
        <v>78</v>
      </c>
      <c r="F85" s="689">
        <v>235000</v>
      </c>
      <c r="G85" s="609">
        <v>159800</v>
      </c>
      <c r="H85" s="610">
        <v>4700</v>
      </c>
      <c r="I85" s="672">
        <f t="shared" si="28"/>
        <v>1707</v>
      </c>
      <c r="J85" s="688">
        <f>SUM(H85:I85)</f>
        <v>6407</v>
      </c>
      <c r="K85" s="691">
        <f>G85-H85</f>
        <v>155100</v>
      </c>
    </row>
    <row r="86" spans="1:11" ht="23.25">
      <c r="A86" s="669">
        <v>6</v>
      </c>
      <c r="B86" s="396" t="s">
        <v>398</v>
      </c>
      <c r="C86" s="607" t="s">
        <v>470</v>
      </c>
      <c r="D86" s="688">
        <v>138</v>
      </c>
      <c r="E86" s="688" t="s">
        <v>38</v>
      </c>
      <c r="F86" s="689">
        <v>200000</v>
      </c>
      <c r="G86" s="609">
        <v>80000</v>
      </c>
      <c r="H86" s="610">
        <v>4000</v>
      </c>
      <c r="I86" s="672">
        <f t="shared" si="28"/>
        <v>855</v>
      </c>
      <c r="J86" s="688">
        <f t="shared" si="29"/>
        <v>4855</v>
      </c>
      <c r="K86" s="691">
        <f t="shared" si="30"/>
        <v>76000</v>
      </c>
    </row>
    <row r="87" spans="1:11" ht="23.25">
      <c r="A87" s="669">
        <v>7</v>
      </c>
      <c r="B87" s="396" t="s">
        <v>398</v>
      </c>
      <c r="C87" s="607" t="s">
        <v>531</v>
      </c>
      <c r="D87" s="688">
        <v>66</v>
      </c>
      <c r="E87" s="688" t="s">
        <v>38</v>
      </c>
      <c r="F87" s="689">
        <v>175000</v>
      </c>
      <c r="G87" s="609">
        <v>157500</v>
      </c>
      <c r="H87" s="610">
        <v>3500</v>
      </c>
      <c r="I87" s="672">
        <f t="shared" si="28"/>
        <v>1683</v>
      </c>
      <c r="J87" s="688">
        <f>SUM(H87:I87)</f>
        <v>5183</v>
      </c>
      <c r="K87" s="691">
        <f t="shared" si="30"/>
        <v>154000</v>
      </c>
    </row>
    <row r="88" spans="1:11" ht="23.25">
      <c r="A88" s="669">
        <v>8</v>
      </c>
      <c r="B88" s="396" t="s">
        <v>381</v>
      </c>
      <c r="C88" s="607" t="s">
        <v>469</v>
      </c>
      <c r="D88" s="688">
        <v>108</v>
      </c>
      <c r="E88" s="688" t="s">
        <v>38</v>
      </c>
      <c r="F88" s="689">
        <v>430000</v>
      </c>
      <c r="G88" s="609">
        <v>427000</v>
      </c>
      <c r="H88" s="610">
        <v>5600</v>
      </c>
      <c r="I88" s="672">
        <f t="shared" si="28"/>
        <v>4562</v>
      </c>
      <c r="J88" s="688">
        <f t="shared" si="29"/>
        <v>10162</v>
      </c>
      <c r="K88" s="691">
        <f t="shared" si="30"/>
        <v>421400</v>
      </c>
    </row>
    <row r="89" spans="1:11" ht="23.25">
      <c r="A89" s="669">
        <v>9</v>
      </c>
      <c r="B89" s="396" t="s">
        <v>381</v>
      </c>
      <c r="C89" s="607" t="s">
        <v>383</v>
      </c>
      <c r="D89" s="688">
        <v>110</v>
      </c>
      <c r="E89" s="688" t="s">
        <v>38</v>
      </c>
      <c r="F89" s="689">
        <v>160000</v>
      </c>
      <c r="G89" s="609">
        <v>57600</v>
      </c>
      <c r="H89" s="610">
        <v>3200</v>
      </c>
      <c r="I89" s="672">
        <f t="shared" si="28"/>
        <v>615</v>
      </c>
      <c r="J89" s="688">
        <f t="shared" si="29"/>
        <v>3815</v>
      </c>
      <c r="K89" s="691">
        <f t="shared" si="30"/>
        <v>54400</v>
      </c>
    </row>
    <row r="90" spans="1:11" ht="23.25">
      <c r="A90" s="669">
        <v>10</v>
      </c>
      <c r="B90" s="396" t="s">
        <v>71</v>
      </c>
      <c r="C90" s="607" t="s">
        <v>235</v>
      </c>
      <c r="D90" s="688">
        <v>146</v>
      </c>
      <c r="E90" s="688" t="s">
        <v>38</v>
      </c>
      <c r="F90" s="689">
        <v>175000</v>
      </c>
      <c r="G90" s="609">
        <v>73500</v>
      </c>
      <c r="H90" s="610">
        <v>3500</v>
      </c>
      <c r="I90" s="672">
        <f t="shared" si="28"/>
        <v>785</v>
      </c>
      <c r="J90" s="688">
        <f t="shared" si="29"/>
        <v>4285</v>
      </c>
      <c r="K90" s="691">
        <f t="shared" si="30"/>
        <v>70000</v>
      </c>
    </row>
    <row r="91" spans="1:11" ht="23.25">
      <c r="A91" s="669">
        <v>11</v>
      </c>
      <c r="B91" s="396" t="s">
        <v>71</v>
      </c>
      <c r="C91" s="607" t="s">
        <v>554</v>
      </c>
      <c r="D91" s="688">
        <v>104</v>
      </c>
      <c r="E91" s="688" t="s">
        <v>38</v>
      </c>
      <c r="F91" s="689">
        <v>300000</v>
      </c>
      <c r="G91" s="609">
        <v>294000</v>
      </c>
      <c r="H91" s="610">
        <v>3000</v>
      </c>
      <c r="I91" s="672">
        <f t="shared" si="28"/>
        <v>3141</v>
      </c>
      <c r="J91" s="688">
        <f t="shared" si="29"/>
        <v>6141</v>
      </c>
      <c r="K91" s="691">
        <f t="shared" si="30"/>
        <v>291000</v>
      </c>
    </row>
    <row r="92" spans="1:11" ht="23.25">
      <c r="A92" s="623"/>
      <c r="B92" s="623" t="s">
        <v>4</v>
      </c>
      <c r="C92" s="624"/>
      <c r="D92" s="624"/>
      <c r="E92" s="624"/>
      <c r="F92" s="501">
        <f>SUM(F81:F91)</f>
        <v>2575000</v>
      </c>
      <c r="G92" s="501">
        <f>SUM(G81:G91)</f>
        <v>1782459</v>
      </c>
      <c r="H92" s="501">
        <f>SUM(H81:H91)</f>
        <v>42511</v>
      </c>
      <c r="I92" s="501">
        <f>SUM(I81:I91)</f>
        <v>19045</v>
      </c>
      <c r="J92" s="501">
        <f t="shared" si="29"/>
        <v>61556</v>
      </c>
      <c r="K92" s="501">
        <f>SUM(K81:K91)</f>
        <v>1739948</v>
      </c>
    </row>
    <row r="93" spans="1:11" ht="23.25">
      <c r="A93" s="647"/>
      <c r="B93" s="647"/>
      <c r="C93" s="644"/>
      <c r="D93" s="644"/>
      <c r="E93" s="644"/>
      <c r="F93" s="571"/>
      <c r="G93" s="571"/>
      <c r="H93" s="571"/>
      <c r="I93" s="571"/>
      <c r="J93" s="571"/>
      <c r="K93" s="571"/>
    </row>
    <row r="94" spans="1:11" ht="10.5" customHeight="1">
      <c r="A94" s="647"/>
      <c r="B94" s="647"/>
      <c r="C94" s="644"/>
      <c r="D94" s="644"/>
      <c r="E94" s="644"/>
      <c r="F94" s="571"/>
      <c r="G94" s="571"/>
      <c r="H94" s="571"/>
      <c r="I94" s="571"/>
      <c r="J94" s="571"/>
      <c r="K94" s="571"/>
    </row>
    <row r="95" spans="1:11" ht="67.5" customHeight="1">
      <c r="A95" s="621" t="s">
        <v>446</v>
      </c>
      <c r="B95" s="621" t="s">
        <v>1</v>
      </c>
      <c r="C95" s="619" t="s">
        <v>21</v>
      </c>
      <c r="D95" s="619" t="s">
        <v>22</v>
      </c>
      <c r="E95" s="619" t="s">
        <v>23</v>
      </c>
      <c r="F95" s="620" t="s">
        <v>24</v>
      </c>
      <c r="G95" s="419" t="s">
        <v>25</v>
      </c>
      <c r="H95" s="419" t="s">
        <v>26</v>
      </c>
      <c r="I95" s="419" t="s">
        <v>27</v>
      </c>
      <c r="J95" s="419" t="s">
        <v>57</v>
      </c>
      <c r="K95" s="419" t="s">
        <v>242</v>
      </c>
    </row>
    <row r="96" spans="1:11" ht="23.25">
      <c r="A96" s="623"/>
      <c r="B96" s="623" t="s">
        <v>79</v>
      </c>
      <c r="C96" s="624"/>
      <c r="D96" s="661"/>
      <c r="E96" s="624"/>
      <c r="F96" s="532"/>
      <c r="G96" s="513"/>
      <c r="H96" s="501"/>
      <c r="I96" s="501"/>
      <c r="J96" s="501"/>
      <c r="K96" s="638"/>
    </row>
    <row r="97" spans="1:11" ht="4.5" customHeight="1">
      <c r="A97" s="623"/>
      <c r="B97" s="623"/>
      <c r="C97" s="624"/>
      <c r="D97" s="661"/>
      <c r="E97" s="624"/>
      <c r="F97" s="532"/>
      <c r="G97" s="505"/>
      <c r="H97" s="503"/>
      <c r="I97" s="518"/>
      <c r="J97" s="501"/>
      <c r="K97" s="640"/>
    </row>
    <row r="98" spans="1:11" ht="23.25">
      <c r="A98" s="332">
        <v>1</v>
      </c>
      <c r="B98" s="332" t="s">
        <v>79</v>
      </c>
      <c r="C98" s="627" t="s">
        <v>453</v>
      </c>
      <c r="D98" s="693">
        <v>3.1</v>
      </c>
      <c r="E98" s="627" t="s">
        <v>78</v>
      </c>
      <c r="F98" s="694">
        <v>220000</v>
      </c>
      <c r="G98" s="628">
        <v>27600</v>
      </c>
      <c r="H98" s="630">
        <v>4400</v>
      </c>
      <c r="I98" s="672">
        <f t="shared" ref="I98:I112" si="31">ROUND(G98*13%*30/365,0)</f>
        <v>295</v>
      </c>
      <c r="J98" s="676">
        <f t="shared" ref="J98:J112" si="32">SUM(H98:I98)</f>
        <v>4695</v>
      </c>
      <c r="K98" s="681">
        <f t="shared" ref="K98:K112" si="33">G98-H98</f>
        <v>23200</v>
      </c>
    </row>
    <row r="99" spans="1:11" ht="23.25">
      <c r="A99" s="332">
        <v>2</v>
      </c>
      <c r="B99" s="332" t="s">
        <v>79</v>
      </c>
      <c r="C99" s="627" t="s">
        <v>465</v>
      </c>
      <c r="D99" s="693">
        <v>13.2</v>
      </c>
      <c r="E99" s="627" t="s">
        <v>78</v>
      </c>
      <c r="F99" s="694">
        <v>215000</v>
      </c>
      <c r="G99" s="628">
        <v>146200</v>
      </c>
      <c r="H99" s="630">
        <v>4300</v>
      </c>
      <c r="I99" s="672">
        <f t="shared" si="31"/>
        <v>1562</v>
      </c>
      <c r="J99" s="676">
        <f t="shared" si="32"/>
        <v>5862</v>
      </c>
      <c r="K99" s="681">
        <f t="shared" si="33"/>
        <v>141900</v>
      </c>
    </row>
    <row r="100" spans="1:11" ht="23.25">
      <c r="A100" s="332">
        <v>3</v>
      </c>
      <c r="B100" s="332" t="s">
        <v>224</v>
      </c>
      <c r="C100" s="627" t="s">
        <v>501</v>
      </c>
      <c r="D100" s="693">
        <v>33.1</v>
      </c>
      <c r="E100" s="627" t="s">
        <v>78</v>
      </c>
      <c r="F100" s="694">
        <v>185000</v>
      </c>
      <c r="G100" s="629">
        <v>133200</v>
      </c>
      <c r="H100" s="630">
        <v>3700</v>
      </c>
      <c r="I100" s="672">
        <f t="shared" si="31"/>
        <v>1423</v>
      </c>
      <c r="J100" s="676">
        <f t="shared" si="32"/>
        <v>5123</v>
      </c>
      <c r="K100" s="681">
        <f t="shared" si="33"/>
        <v>129500</v>
      </c>
    </row>
    <row r="101" spans="1:11" ht="23.25">
      <c r="A101" s="332">
        <v>4</v>
      </c>
      <c r="B101" s="332" t="s">
        <v>224</v>
      </c>
      <c r="C101" s="627" t="s">
        <v>515</v>
      </c>
      <c r="D101" s="693">
        <v>55.1</v>
      </c>
      <c r="E101" s="627" t="s">
        <v>78</v>
      </c>
      <c r="F101" s="694">
        <v>200000</v>
      </c>
      <c r="G101" s="629">
        <v>152000</v>
      </c>
      <c r="H101" s="630">
        <v>4000</v>
      </c>
      <c r="I101" s="672">
        <f t="shared" si="31"/>
        <v>1624</v>
      </c>
      <c r="J101" s="676">
        <f t="shared" si="32"/>
        <v>5624</v>
      </c>
      <c r="K101" s="681">
        <f t="shared" si="33"/>
        <v>148000</v>
      </c>
    </row>
    <row r="102" spans="1:11" ht="23.25">
      <c r="A102" s="332">
        <v>5</v>
      </c>
      <c r="B102" s="332" t="s">
        <v>224</v>
      </c>
      <c r="C102" s="627" t="s">
        <v>548</v>
      </c>
      <c r="D102" s="693">
        <v>94</v>
      </c>
      <c r="E102" s="627" t="s">
        <v>78</v>
      </c>
      <c r="F102" s="694">
        <v>280000</v>
      </c>
      <c r="G102" s="629">
        <v>271600</v>
      </c>
      <c r="H102" s="630">
        <v>2800</v>
      </c>
      <c r="I102" s="672">
        <f t="shared" si="31"/>
        <v>2902</v>
      </c>
      <c r="J102" s="676">
        <f t="shared" si="32"/>
        <v>5702</v>
      </c>
      <c r="K102" s="681">
        <f t="shared" si="33"/>
        <v>268800</v>
      </c>
    </row>
    <row r="103" spans="1:11" ht="23.25">
      <c r="A103" s="332">
        <v>6</v>
      </c>
      <c r="B103" s="332" t="s">
        <v>437</v>
      </c>
      <c r="C103" s="627" t="s">
        <v>438</v>
      </c>
      <c r="D103" s="693">
        <v>168</v>
      </c>
      <c r="E103" s="627" t="s">
        <v>78</v>
      </c>
      <c r="F103" s="694">
        <v>175000</v>
      </c>
      <c r="G103" s="629">
        <v>84000</v>
      </c>
      <c r="H103" s="630">
        <v>3500</v>
      </c>
      <c r="I103" s="672">
        <f t="shared" si="31"/>
        <v>898</v>
      </c>
      <c r="J103" s="676">
        <f t="shared" si="32"/>
        <v>4398</v>
      </c>
      <c r="K103" s="681">
        <f t="shared" si="33"/>
        <v>80500</v>
      </c>
    </row>
    <row r="104" spans="1:11" ht="23.25">
      <c r="A104" s="332">
        <v>7</v>
      </c>
      <c r="B104" s="332" t="s">
        <v>211</v>
      </c>
      <c r="C104" s="627" t="s">
        <v>225</v>
      </c>
      <c r="D104" s="693">
        <v>198</v>
      </c>
      <c r="E104" s="627" t="s">
        <v>78</v>
      </c>
      <c r="F104" s="694">
        <v>220000</v>
      </c>
      <c r="G104" s="629">
        <v>127600</v>
      </c>
      <c r="H104" s="630">
        <v>4400</v>
      </c>
      <c r="I104" s="672">
        <f t="shared" si="31"/>
        <v>1363</v>
      </c>
      <c r="J104" s="676">
        <f t="shared" si="32"/>
        <v>5763</v>
      </c>
      <c r="K104" s="681">
        <f t="shared" si="33"/>
        <v>123200</v>
      </c>
    </row>
    <row r="105" spans="1:11" ht="23.25">
      <c r="A105" s="332">
        <v>8</v>
      </c>
      <c r="B105" s="332" t="s">
        <v>103</v>
      </c>
      <c r="C105" s="627" t="s">
        <v>442</v>
      </c>
      <c r="D105" s="693">
        <v>178</v>
      </c>
      <c r="E105" s="627" t="s">
        <v>78</v>
      </c>
      <c r="F105" s="694">
        <v>180000</v>
      </c>
      <c r="G105" s="629">
        <v>93600</v>
      </c>
      <c r="H105" s="630">
        <v>3600</v>
      </c>
      <c r="I105" s="672">
        <f t="shared" si="31"/>
        <v>1000</v>
      </c>
      <c r="J105" s="676">
        <f t="shared" si="32"/>
        <v>4600</v>
      </c>
      <c r="K105" s="681">
        <f t="shared" si="33"/>
        <v>90000</v>
      </c>
    </row>
    <row r="106" spans="1:11" ht="23.25">
      <c r="A106" s="332">
        <v>9</v>
      </c>
      <c r="B106" s="332" t="s">
        <v>103</v>
      </c>
      <c r="C106" s="627" t="s">
        <v>460</v>
      </c>
      <c r="D106" s="687">
        <v>5.0999999999999996</v>
      </c>
      <c r="E106" s="627" t="s">
        <v>78</v>
      </c>
      <c r="F106" s="694">
        <v>200000</v>
      </c>
      <c r="G106" s="629">
        <v>120000</v>
      </c>
      <c r="H106" s="630">
        <v>4000</v>
      </c>
      <c r="I106" s="672">
        <f t="shared" si="31"/>
        <v>1282</v>
      </c>
      <c r="J106" s="676">
        <f t="shared" si="32"/>
        <v>5282</v>
      </c>
      <c r="K106" s="681">
        <f t="shared" si="33"/>
        <v>116000</v>
      </c>
    </row>
    <row r="107" spans="1:11" ht="23.25">
      <c r="A107" s="332">
        <v>10</v>
      </c>
      <c r="B107" s="332" t="s">
        <v>103</v>
      </c>
      <c r="C107" s="627" t="s">
        <v>107</v>
      </c>
      <c r="D107" s="693">
        <v>192</v>
      </c>
      <c r="E107" s="627" t="s">
        <v>78</v>
      </c>
      <c r="F107" s="694">
        <v>200000</v>
      </c>
      <c r="G107" s="629">
        <v>108000</v>
      </c>
      <c r="H107" s="630">
        <v>4000</v>
      </c>
      <c r="I107" s="672">
        <f t="shared" si="31"/>
        <v>1154</v>
      </c>
      <c r="J107" s="676">
        <f t="shared" si="32"/>
        <v>5154</v>
      </c>
      <c r="K107" s="681">
        <f t="shared" si="33"/>
        <v>104000</v>
      </c>
    </row>
    <row r="108" spans="1:11" ht="23.25">
      <c r="A108" s="332">
        <v>11</v>
      </c>
      <c r="B108" s="332" t="s">
        <v>493</v>
      </c>
      <c r="C108" s="627" t="s">
        <v>494</v>
      </c>
      <c r="D108" s="693">
        <v>17.100000000000001</v>
      </c>
      <c r="E108" s="627" t="s">
        <v>78</v>
      </c>
      <c r="F108" s="694">
        <v>185000</v>
      </c>
      <c r="G108" s="629">
        <v>129500</v>
      </c>
      <c r="H108" s="630">
        <v>3700</v>
      </c>
      <c r="I108" s="672">
        <f t="shared" si="31"/>
        <v>1384</v>
      </c>
      <c r="J108" s="676">
        <f t="shared" si="32"/>
        <v>5084</v>
      </c>
      <c r="K108" s="681">
        <f t="shared" si="33"/>
        <v>125800</v>
      </c>
    </row>
    <row r="109" spans="1:11" ht="23.25">
      <c r="A109" s="332">
        <v>12</v>
      </c>
      <c r="B109" s="332" t="s">
        <v>493</v>
      </c>
      <c r="C109" s="627" t="s">
        <v>48</v>
      </c>
      <c r="D109" s="693">
        <v>19.100000000000001</v>
      </c>
      <c r="E109" s="627" t="s">
        <v>78</v>
      </c>
      <c r="F109" s="694">
        <v>165000</v>
      </c>
      <c r="G109" s="629">
        <v>115500</v>
      </c>
      <c r="H109" s="630">
        <v>3300</v>
      </c>
      <c r="I109" s="672">
        <f t="shared" si="31"/>
        <v>1234</v>
      </c>
      <c r="J109" s="676">
        <f t="shared" si="32"/>
        <v>4534</v>
      </c>
      <c r="K109" s="681">
        <f t="shared" si="33"/>
        <v>112200</v>
      </c>
    </row>
    <row r="110" spans="1:11" ht="23.25">
      <c r="A110" s="332">
        <v>13</v>
      </c>
      <c r="B110" s="332" t="s">
        <v>493</v>
      </c>
      <c r="C110" s="627" t="s">
        <v>496</v>
      </c>
      <c r="D110" s="693">
        <v>23.1</v>
      </c>
      <c r="E110" s="627" t="s">
        <v>78</v>
      </c>
      <c r="F110" s="694">
        <v>160000</v>
      </c>
      <c r="G110" s="629">
        <v>112000</v>
      </c>
      <c r="H110" s="630">
        <v>3200</v>
      </c>
      <c r="I110" s="672">
        <f t="shared" si="31"/>
        <v>1197</v>
      </c>
      <c r="J110" s="676">
        <f t="shared" si="32"/>
        <v>4397</v>
      </c>
      <c r="K110" s="681">
        <f t="shared" si="33"/>
        <v>108800</v>
      </c>
    </row>
    <row r="111" spans="1:11" ht="23.25">
      <c r="A111" s="332">
        <v>14</v>
      </c>
      <c r="B111" s="332" t="s">
        <v>516</v>
      </c>
      <c r="C111" s="627" t="s">
        <v>133</v>
      </c>
      <c r="D111" s="693">
        <v>57.1</v>
      </c>
      <c r="E111" s="627" t="s">
        <v>78</v>
      </c>
      <c r="F111" s="694">
        <v>200000</v>
      </c>
      <c r="G111" s="629">
        <v>152000</v>
      </c>
      <c r="H111" s="630">
        <v>4000</v>
      </c>
      <c r="I111" s="672">
        <f t="shared" si="31"/>
        <v>1624</v>
      </c>
      <c r="J111" s="676">
        <f t="shared" si="32"/>
        <v>5624</v>
      </c>
      <c r="K111" s="681">
        <f t="shared" si="33"/>
        <v>148000</v>
      </c>
    </row>
    <row r="112" spans="1:11" ht="23.25">
      <c r="A112" s="684">
        <v>15</v>
      </c>
      <c r="B112" s="684" t="s">
        <v>537</v>
      </c>
      <c r="C112" s="695" t="s">
        <v>538</v>
      </c>
      <c r="D112" s="696" t="s">
        <v>539</v>
      </c>
      <c r="E112" s="627" t="s">
        <v>78</v>
      </c>
      <c r="F112" s="697">
        <v>300000</v>
      </c>
      <c r="G112" s="698">
        <v>288000</v>
      </c>
      <c r="H112" s="699">
        <v>3000</v>
      </c>
      <c r="I112" s="672">
        <f t="shared" si="31"/>
        <v>3077</v>
      </c>
      <c r="J112" s="700">
        <f t="shared" si="32"/>
        <v>6077</v>
      </c>
      <c r="K112" s="701">
        <f t="shared" si="33"/>
        <v>285000</v>
      </c>
    </row>
    <row r="113" spans="1:11" ht="9" customHeight="1">
      <c r="A113" s="658"/>
      <c r="B113" s="685"/>
      <c r="C113" s="686"/>
      <c r="D113" s="686"/>
      <c r="E113" s="686"/>
      <c r="F113" s="686"/>
      <c r="G113" s="686"/>
      <c r="H113" s="686"/>
      <c r="I113" s="686"/>
      <c r="J113" s="686"/>
      <c r="K113" s="686"/>
    </row>
    <row r="114" spans="1:11" ht="26.25" customHeight="1">
      <c r="A114" s="623"/>
      <c r="B114" s="623" t="s">
        <v>4</v>
      </c>
      <c r="C114" s="624"/>
      <c r="D114" s="661"/>
      <c r="E114" s="624"/>
      <c r="F114" s="501">
        <f>SUM(F97:F112)</f>
        <v>3085000</v>
      </c>
      <c r="G114" s="501">
        <f t="shared" ref="G114:K114" si="34">SUM(G97:G112)</f>
        <v>2060800</v>
      </c>
      <c r="H114" s="501">
        <f t="shared" si="34"/>
        <v>55900</v>
      </c>
      <c r="I114" s="501">
        <f t="shared" si="34"/>
        <v>22019</v>
      </c>
      <c r="J114" s="501">
        <f t="shared" si="34"/>
        <v>77919</v>
      </c>
      <c r="K114" s="501">
        <f t="shared" si="34"/>
        <v>2004900</v>
      </c>
    </row>
    <row r="115" spans="1:11" ht="13.5" customHeight="1">
      <c r="A115" s="647"/>
      <c r="B115" s="647"/>
      <c r="C115" s="644"/>
      <c r="D115" s="662"/>
      <c r="E115" s="644"/>
      <c r="F115" s="571"/>
      <c r="G115" s="571"/>
      <c r="H115" s="571"/>
      <c r="I115" s="571"/>
      <c r="J115" s="571"/>
      <c r="K115" s="571"/>
    </row>
    <row r="116" spans="1:11" ht="0.75" customHeight="1">
      <c r="A116" s="621" t="s">
        <v>446</v>
      </c>
      <c r="B116" s="621" t="s">
        <v>1</v>
      </c>
      <c r="C116" s="619" t="s">
        <v>21</v>
      </c>
      <c r="D116" s="619" t="s">
        <v>22</v>
      </c>
      <c r="E116" s="619" t="s">
        <v>23</v>
      </c>
      <c r="F116" s="620" t="s">
        <v>24</v>
      </c>
      <c r="G116" s="419" t="s">
        <v>25</v>
      </c>
      <c r="H116" s="419" t="s">
        <v>26</v>
      </c>
      <c r="I116" s="419" t="s">
        <v>27</v>
      </c>
      <c r="J116" s="419" t="s">
        <v>57</v>
      </c>
      <c r="K116" s="419" t="s">
        <v>242</v>
      </c>
    </row>
    <row r="117" spans="1:11" ht="55.5" hidden="1" customHeight="1">
      <c r="A117" s="623"/>
      <c r="B117" s="623" t="s">
        <v>422</v>
      </c>
      <c r="C117" s="624"/>
      <c r="D117" s="624"/>
      <c r="E117" s="624"/>
      <c r="F117" s="560"/>
      <c r="G117" s="513"/>
      <c r="H117" s="501"/>
      <c r="I117" s="501"/>
      <c r="J117" s="501"/>
      <c r="K117" s="638"/>
    </row>
    <row r="118" spans="1:11" ht="57.75" hidden="1" customHeight="1">
      <c r="A118" s="623">
        <v>1</v>
      </c>
      <c r="B118" s="623" t="s">
        <v>285</v>
      </c>
      <c r="C118" s="624"/>
      <c r="D118" s="661"/>
      <c r="E118" s="624"/>
      <c r="F118" s="532"/>
      <c r="G118" s="513"/>
      <c r="H118" s="503"/>
      <c r="I118" s="501"/>
      <c r="J118" s="501"/>
      <c r="K118" s="640"/>
    </row>
    <row r="119" spans="1:11" ht="82.5" hidden="1" customHeight="1">
      <c r="A119" s="623"/>
      <c r="B119" s="623"/>
      <c r="C119" s="624"/>
      <c r="D119" s="661"/>
      <c r="E119" s="624"/>
      <c r="F119" s="501"/>
      <c r="G119" s="501"/>
      <c r="H119" s="501"/>
      <c r="I119" s="501"/>
      <c r="J119" s="501"/>
      <c r="K119" s="501"/>
    </row>
    <row r="120" spans="1:11" ht="12.75" customHeight="1">
      <c r="A120" s="647"/>
      <c r="B120" s="647"/>
      <c r="C120" s="644"/>
      <c r="D120" s="662"/>
      <c r="E120" s="644"/>
      <c r="F120" s="574"/>
      <c r="G120" s="574"/>
      <c r="H120" s="574"/>
      <c r="I120" s="574"/>
      <c r="J120" s="574"/>
      <c r="K120" s="574"/>
    </row>
    <row r="121" spans="1:11" ht="69.75">
      <c r="A121" s="621" t="s">
        <v>446</v>
      </c>
      <c r="B121" s="621" t="s">
        <v>1</v>
      </c>
      <c r="C121" s="619" t="s">
        <v>21</v>
      </c>
      <c r="D121" s="619" t="s">
        <v>22</v>
      </c>
      <c r="E121" s="619" t="s">
        <v>23</v>
      </c>
      <c r="F121" s="620" t="s">
        <v>24</v>
      </c>
      <c r="G121" s="419" t="s">
        <v>25</v>
      </c>
      <c r="H121" s="419" t="s">
        <v>26</v>
      </c>
      <c r="I121" s="419" t="s">
        <v>27</v>
      </c>
      <c r="J121" s="419" t="s">
        <v>57</v>
      </c>
      <c r="K121" s="419" t="s">
        <v>242</v>
      </c>
    </row>
    <row r="122" spans="1:11" ht="23.25">
      <c r="A122" s="623"/>
      <c r="B122" s="623" t="s">
        <v>109</v>
      </c>
      <c r="C122" s="624"/>
      <c r="D122" s="661"/>
      <c r="E122" s="624"/>
      <c r="F122" s="532"/>
      <c r="G122" s="513"/>
      <c r="H122" s="501"/>
      <c r="I122" s="501"/>
      <c r="J122" s="501"/>
      <c r="K122" s="638"/>
    </row>
    <row r="123" spans="1:11" ht="23.25">
      <c r="A123" s="332">
        <v>1</v>
      </c>
      <c r="B123" s="332" t="s">
        <v>169</v>
      </c>
      <c r="C123" s="627" t="s">
        <v>424</v>
      </c>
      <c r="D123" s="693">
        <v>150</v>
      </c>
      <c r="E123" s="627" t="s">
        <v>78</v>
      </c>
      <c r="F123" s="694">
        <v>150000</v>
      </c>
      <c r="G123" s="629">
        <v>66000</v>
      </c>
      <c r="H123" s="630">
        <v>3000</v>
      </c>
      <c r="I123" s="672">
        <f t="shared" ref="I123:I135" si="35">ROUND(G123*13%*30/365,0)</f>
        <v>705</v>
      </c>
      <c r="J123" s="676">
        <f>SUM(H123:I123)</f>
        <v>3705</v>
      </c>
      <c r="K123" s="681">
        <f t="shared" ref="K123:K135" si="36">G123-H123</f>
        <v>63000</v>
      </c>
    </row>
    <row r="124" spans="1:11" ht="3" customHeight="1">
      <c r="A124" s="332"/>
      <c r="B124" s="332"/>
      <c r="C124" s="627"/>
      <c r="D124" s="693"/>
      <c r="E124" s="627"/>
      <c r="F124" s="694"/>
      <c r="G124" s="629"/>
      <c r="H124" s="630"/>
      <c r="I124" s="672">
        <f t="shared" si="35"/>
        <v>0</v>
      </c>
      <c r="J124" s="676"/>
      <c r="K124" s="681"/>
    </row>
    <row r="125" spans="1:11" ht="23.25">
      <c r="A125" s="332">
        <v>2</v>
      </c>
      <c r="B125" s="332" t="s">
        <v>169</v>
      </c>
      <c r="C125" s="627" t="s">
        <v>475</v>
      </c>
      <c r="D125" s="693"/>
      <c r="E125" s="627"/>
      <c r="F125" s="694"/>
      <c r="G125" s="629"/>
      <c r="H125" s="630"/>
      <c r="I125" s="672">
        <f t="shared" si="35"/>
        <v>0</v>
      </c>
      <c r="J125" s="676"/>
      <c r="K125" s="681"/>
    </row>
    <row r="126" spans="1:11" ht="23.25">
      <c r="A126" s="332">
        <v>3</v>
      </c>
      <c r="B126" s="332" t="s">
        <v>109</v>
      </c>
      <c r="C126" s="627" t="s">
        <v>476</v>
      </c>
      <c r="D126" s="693">
        <v>144</v>
      </c>
      <c r="E126" s="627" t="s">
        <v>78</v>
      </c>
      <c r="F126" s="694">
        <v>180000</v>
      </c>
      <c r="G126" s="629">
        <v>64000</v>
      </c>
      <c r="H126" s="630">
        <v>4000</v>
      </c>
      <c r="I126" s="672">
        <f t="shared" si="35"/>
        <v>684</v>
      </c>
      <c r="J126" s="676">
        <f t="shared" ref="J126:J131" si="37">SUM(H126:I126)</f>
        <v>4684</v>
      </c>
      <c r="K126" s="681">
        <f t="shared" si="36"/>
        <v>60000</v>
      </c>
    </row>
    <row r="127" spans="1:11" ht="23.25">
      <c r="A127" s="332">
        <v>4</v>
      </c>
      <c r="B127" s="332" t="s">
        <v>273</v>
      </c>
      <c r="C127" s="627" t="s">
        <v>495</v>
      </c>
      <c r="D127" s="693">
        <v>21.1</v>
      </c>
      <c r="E127" s="627" t="s">
        <v>78</v>
      </c>
      <c r="F127" s="694">
        <v>150000</v>
      </c>
      <c r="G127" s="629">
        <v>105000</v>
      </c>
      <c r="H127" s="630">
        <v>3000</v>
      </c>
      <c r="I127" s="672">
        <f t="shared" si="35"/>
        <v>1122</v>
      </c>
      <c r="J127" s="676">
        <f t="shared" si="37"/>
        <v>4122</v>
      </c>
      <c r="K127" s="681">
        <f t="shared" si="36"/>
        <v>102000</v>
      </c>
    </row>
    <row r="128" spans="1:11" ht="23.25">
      <c r="A128" s="332">
        <v>5</v>
      </c>
      <c r="B128" s="332" t="s">
        <v>273</v>
      </c>
      <c r="C128" s="627" t="s">
        <v>506</v>
      </c>
      <c r="D128" s="693">
        <v>39.1</v>
      </c>
      <c r="E128" s="627" t="s">
        <v>78</v>
      </c>
      <c r="F128" s="694">
        <v>150000</v>
      </c>
      <c r="G128" s="629">
        <v>111000</v>
      </c>
      <c r="H128" s="630">
        <v>3000</v>
      </c>
      <c r="I128" s="672">
        <f t="shared" si="35"/>
        <v>1186</v>
      </c>
      <c r="J128" s="676">
        <f t="shared" si="37"/>
        <v>4186</v>
      </c>
      <c r="K128" s="681">
        <f t="shared" si="36"/>
        <v>108000</v>
      </c>
    </row>
    <row r="129" spans="1:11" ht="23.25">
      <c r="A129" s="332">
        <v>6</v>
      </c>
      <c r="B129" s="332" t="s">
        <v>233</v>
      </c>
      <c r="C129" s="627" t="s">
        <v>507</v>
      </c>
      <c r="D129" s="693">
        <v>41.1</v>
      </c>
      <c r="E129" s="627" t="s">
        <v>78</v>
      </c>
      <c r="F129" s="694">
        <v>100000</v>
      </c>
      <c r="G129" s="629">
        <v>74000</v>
      </c>
      <c r="H129" s="630">
        <v>2000</v>
      </c>
      <c r="I129" s="672">
        <f t="shared" si="35"/>
        <v>791</v>
      </c>
      <c r="J129" s="676">
        <f t="shared" si="37"/>
        <v>2791</v>
      </c>
      <c r="K129" s="681">
        <f t="shared" si="36"/>
        <v>72000</v>
      </c>
    </row>
    <row r="130" spans="1:11" ht="23.25">
      <c r="A130" s="332">
        <v>7</v>
      </c>
      <c r="B130" s="332" t="s">
        <v>233</v>
      </c>
      <c r="C130" s="627" t="s">
        <v>513</v>
      </c>
      <c r="D130" s="693">
        <v>49.1</v>
      </c>
      <c r="E130" s="627" t="s">
        <v>78</v>
      </c>
      <c r="F130" s="694">
        <v>195000</v>
      </c>
      <c r="G130" s="629">
        <v>148200</v>
      </c>
      <c r="H130" s="630">
        <v>3900</v>
      </c>
      <c r="I130" s="672">
        <f t="shared" si="35"/>
        <v>1584</v>
      </c>
      <c r="J130" s="676">
        <f t="shared" si="37"/>
        <v>5484</v>
      </c>
      <c r="K130" s="681">
        <f t="shared" si="36"/>
        <v>144300</v>
      </c>
    </row>
    <row r="131" spans="1:11" ht="23.25">
      <c r="A131" s="332">
        <v>8</v>
      </c>
      <c r="B131" s="332" t="s">
        <v>110</v>
      </c>
      <c r="C131" s="627" t="s">
        <v>114</v>
      </c>
      <c r="D131" s="693">
        <v>51.1</v>
      </c>
      <c r="E131" s="627" t="s">
        <v>78</v>
      </c>
      <c r="F131" s="694">
        <v>170000</v>
      </c>
      <c r="G131" s="629">
        <v>126596</v>
      </c>
      <c r="H131" s="630">
        <v>3617</v>
      </c>
      <c r="I131" s="672">
        <f t="shared" si="35"/>
        <v>1353</v>
      </c>
      <c r="J131" s="676">
        <f t="shared" si="37"/>
        <v>4970</v>
      </c>
      <c r="K131" s="681">
        <f t="shared" si="36"/>
        <v>122979</v>
      </c>
    </row>
    <row r="132" spans="1:11" ht="23.25">
      <c r="A132" s="332">
        <v>9</v>
      </c>
      <c r="B132" s="332" t="s">
        <v>110</v>
      </c>
      <c r="C132" s="627" t="s">
        <v>514</v>
      </c>
      <c r="D132" s="693">
        <v>53.1</v>
      </c>
      <c r="E132" s="627" t="s">
        <v>78</v>
      </c>
      <c r="F132" s="694">
        <v>200000</v>
      </c>
      <c r="G132" s="629">
        <v>152000</v>
      </c>
      <c r="H132" s="630">
        <v>4000</v>
      </c>
      <c r="I132" s="672">
        <f t="shared" si="35"/>
        <v>1624</v>
      </c>
      <c r="J132" s="676">
        <f>SUM(H132:I132)</f>
        <v>5624</v>
      </c>
      <c r="K132" s="681">
        <f t="shared" si="36"/>
        <v>148000</v>
      </c>
    </row>
    <row r="133" spans="1:11" ht="23.25">
      <c r="A133" s="332">
        <v>10</v>
      </c>
      <c r="B133" s="332" t="s">
        <v>110</v>
      </c>
      <c r="C133" s="627" t="s">
        <v>559</v>
      </c>
      <c r="D133" s="693">
        <v>106</v>
      </c>
      <c r="E133" s="627" t="s">
        <v>78</v>
      </c>
      <c r="F133" s="694">
        <v>100000</v>
      </c>
      <c r="G133" s="629">
        <v>98462</v>
      </c>
      <c r="H133" s="630">
        <v>1538</v>
      </c>
      <c r="I133" s="672">
        <f t="shared" si="35"/>
        <v>1052</v>
      </c>
      <c r="J133" s="676">
        <f>SUM(H133:I133)</f>
        <v>2590</v>
      </c>
      <c r="K133" s="681">
        <f t="shared" si="36"/>
        <v>96924</v>
      </c>
    </row>
    <row r="134" spans="1:11" ht="23.25">
      <c r="A134" s="332">
        <v>11</v>
      </c>
      <c r="B134" s="332" t="s">
        <v>110</v>
      </c>
      <c r="C134" s="627" t="s">
        <v>560</v>
      </c>
      <c r="D134" s="693">
        <v>108</v>
      </c>
      <c r="E134" s="627" t="s">
        <v>78</v>
      </c>
      <c r="F134" s="694">
        <v>50000</v>
      </c>
      <c r="G134" s="629">
        <v>49500</v>
      </c>
      <c r="H134" s="630">
        <v>500</v>
      </c>
      <c r="I134" s="672">
        <f t="shared" si="35"/>
        <v>529</v>
      </c>
      <c r="J134" s="676">
        <f>SUM(H134:I134)</f>
        <v>1029</v>
      </c>
      <c r="K134" s="681">
        <f t="shared" si="36"/>
        <v>49000</v>
      </c>
    </row>
    <row r="135" spans="1:11" ht="23.25">
      <c r="A135" s="332">
        <v>12</v>
      </c>
      <c r="B135" s="332" t="s">
        <v>110</v>
      </c>
      <c r="C135" s="627" t="s">
        <v>562</v>
      </c>
      <c r="D135" s="693" t="s">
        <v>561</v>
      </c>
      <c r="E135" s="627" t="s">
        <v>78</v>
      </c>
      <c r="F135" s="694">
        <v>100000</v>
      </c>
      <c r="G135" s="629">
        <v>99000</v>
      </c>
      <c r="H135" s="630">
        <v>1000</v>
      </c>
      <c r="I135" s="672">
        <f t="shared" si="35"/>
        <v>1058</v>
      </c>
      <c r="J135" s="676">
        <f>SUM(H135:I135)</f>
        <v>2058</v>
      </c>
      <c r="K135" s="681">
        <f t="shared" si="36"/>
        <v>98000</v>
      </c>
    </row>
    <row r="136" spans="1:11" ht="23.25">
      <c r="A136" s="623"/>
      <c r="B136" s="623" t="s">
        <v>4</v>
      </c>
      <c r="C136" s="624"/>
      <c r="D136" s="624"/>
      <c r="E136" s="624"/>
      <c r="F136" s="501">
        <f>SUM(F123:F135)</f>
        <v>1545000</v>
      </c>
      <c r="G136" s="501">
        <f>SUM(G123:G135)</f>
        <v>1093758</v>
      </c>
      <c r="H136" s="501">
        <f>SUM(H123:H135)</f>
        <v>29555</v>
      </c>
      <c r="I136" s="501">
        <f>SUM(I123:I135)</f>
        <v>11688</v>
      </c>
      <c r="J136" s="501">
        <f>SUM(H136:I136)</f>
        <v>41243</v>
      </c>
      <c r="K136" s="501">
        <f>SUM(K123:K135)</f>
        <v>1064203</v>
      </c>
    </row>
    <row r="137" spans="1:11" ht="23.25">
      <c r="A137" s="647"/>
      <c r="B137" s="647"/>
      <c r="C137" s="644"/>
      <c r="D137" s="644"/>
      <c r="E137" s="644"/>
      <c r="F137" s="571"/>
      <c r="G137" s="571"/>
      <c r="H137" s="571"/>
      <c r="I137" s="571"/>
      <c r="J137" s="571"/>
      <c r="K137" s="571"/>
    </row>
    <row r="138" spans="1:11" ht="2.25" customHeight="1">
      <c r="A138" s="647"/>
      <c r="B138" s="647"/>
      <c r="C138" s="644"/>
      <c r="D138" s="644"/>
      <c r="E138" s="644"/>
      <c r="F138" s="571"/>
      <c r="G138" s="571"/>
      <c r="H138" s="659"/>
      <c r="I138" s="571"/>
      <c r="J138" s="571"/>
      <c r="K138" s="571"/>
    </row>
    <row r="139" spans="1:11" ht="76.5" customHeight="1">
      <c r="A139" s="621" t="s">
        <v>446</v>
      </c>
      <c r="B139" s="621" t="s">
        <v>1</v>
      </c>
      <c r="C139" s="619" t="s">
        <v>21</v>
      </c>
      <c r="D139" s="619" t="s">
        <v>22</v>
      </c>
      <c r="E139" s="619" t="s">
        <v>23</v>
      </c>
      <c r="F139" s="620" t="s">
        <v>24</v>
      </c>
      <c r="G139" s="419" t="s">
        <v>25</v>
      </c>
      <c r="H139" s="419" t="s">
        <v>26</v>
      </c>
      <c r="I139" s="419" t="s">
        <v>27</v>
      </c>
      <c r="J139" s="419" t="s">
        <v>57</v>
      </c>
      <c r="K139" s="419" t="s">
        <v>242</v>
      </c>
    </row>
    <row r="140" spans="1:11" ht="23.25">
      <c r="A140" s="623"/>
      <c r="B140" s="623" t="s">
        <v>125</v>
      </c>
      <c r="C140" s="624"/>
      <c r="D140" s="624"/>
      <c r="E140" s="624"/>
      <c r="F140" s="560"/>
      <c r="G140" s="513"/>
      <c r="H140" s="638"/>
      <c r="I140" s="501"/>
      <c r="J140" s="501"/>
      <c r="K140" s="638"/>
    </row>
    <row r="141" spans="1:11" ht="23.25">
      <c r="A141" s="332">
        <v>1</v>
      </c>
      <c r="B141" s="332" t="s">
        <v>137</v>
      </c>
      <c r="C141" s="627" t="s">
        <v>419</v>
      </c>
      <c r="D141" s="676">
        <v>140</v>
      </c>
      <c r="E141" s="627" t="s">
        <v>78</v>
      </c>
      <c r="F141" s="628">
        <v>200000</v>
      </c>
      <c r="G141" s="628">
        <v>80000</v>
      </c>
      <c r="H141" s="630">
        <v>4000</v>
      </c>
      <c r="I141" s="672">
        <f t="shared" ref="I141:I145" si="38">ROUND(G141*13%*30/365,0)</f>
        <v>855</v>
      </c>
      <c r="J141" s="630">
        <f t="shared" ref="J141:J145" si="39">SUM(H141:I141)</f>
        <v>4855</v>
      </c>
      <c r="K141" s="681">
        <f>G141-H141</f>
        <v>76000</v>
      </c>
    </row>
    <row r="142" spans="1:11" ht="23.25">
      <c r="A142" s="332">
        <v>2</v>
      </c>
      <c r="B142" s="332" t="s">
        <v>137</v>
      </c>
      <c r="C142" s="627" t="s">
        <v>207</v>
      </c>
      <c r="D142" s="687">
        <v>35.1</v>
      </c>
      <c r="E142" s="627" t="s">
        <v>78</v>
      </c>
      <c r="F142" s="628">
        <v>100000</v>
      </c>
      <c r="G142" s="628">
        <v>72000</v>
      </c>
      <c r="H142" s="630">
        <v>2000</v>
      </c>
      <c r="I142" s="672">
        <f t="shared" si="38"/>
        <v>769</v>
      </c>
      <c r="J142" s="630">
        <f t="shared" si="39"/>
        <v>2769</v>
      </c>
      <c r="K142" s="681">
        <f t="shared" ref="K142:K145" si="40">G142-H142</f>
        <v>70000</v>
      </c>
    </row>
    <row r="143" spans="1:11" ht="23.25">
      <c r="A143" s="332">
        <v>3</v>
      </c>
      <c r="B143" s="332" t="s">
        <v>126</v>
      </c>
      <c r="C143" s="627" t="s">
        <v>447</v>
      </c>
      <c r="D143" s="693">
        <v>188</v>
      </c>
      <c r="E143" s="627" t="s">
        <v>78</v>
      </c>
      <c r="F143" s="694">
        <v>175000</v>
      </c>
      <c r="G143" s="628">
        <v>94500</v>
      </c>
      <c r="H143" s="630">
        <v>3500</v>
      </c>
      <c r="I143" s="672">
        <f t="shared" si="38"/>
        <v>1010</v>
      </c>
      <c r="J143" s="630">
        <f t="shared" si="39"/>
        <v>4510</v>
      </c>
      <c r="K143" s="681">
        <f t="shared" si="40"/>
        <v>91000</v>
      </c>
    </row>
    <row r="144" spans="1:11" ht="23.25">
      <c r="A144" s="332">
        <v>4</v>
      </c>
      <c r="B144" s="332" t="s">
        <v>126</v>
      </c>
      <c r="C144" s="627" t="s">
        <v>448</v>
      </c>
      <c r="D144" s="693">
        <v>190</v>
      </c>
      <c r="E144" s="627" t="s">
        <v>78</v>
      </c>
      <c r="F144" s="694">
        <v>230000</v>
      </c>
      <c r="G144" s="628">
        <v>124200</v>
      </c>
      <c r="H144" s="630">
        <v>4600</v>
      </c>
      <c r="I144" s="672">
        <f t="shared" si="38"/>
        <v>1327</v>
      </c>
      <c r="J144" s="630">
        <f t="shared" si="39"/>
        <v>5927</v>
      </c>
      <c r="K144" s="681">
        <f t="shared" si="40"/>
        <v>119600</v>
      </c>
    </row>
    <row r="145" spans="1:11" ht="23.25">
      <c r="A145" s="332">
        <v>5</v>
      </c>
      <c r="B145" s="332" t="s">
        <v>505</v>
      </c>
      <c r="C145" s="627" t="s">
        <v>245</v>
      </c>
      <c r="D145" s="693">
        <v>37.1</v>
      </c>
      <c r="E145" s="627" t="s">
        <v>78</v>
      </c>
      <c r="F145" s="694">
        <v>200000</v>
      </c>
      <c r="G145" s="628">
        <v>148000</v>
      </c>
      <c r="H145" s="630">
        <v>4000</v>
      </c>
      <c r="I145" s="672">
        <f t="shared" si="38"/>
        <v>1581</v>
      </c>
      <c r="J145" s="630">
        <f t="shared" si="39"/>
        <v>5581</v>
      </c>
      <c r="K145" s="681">
        <f t="shared" si="40"/>
        <v>144000</v>
      </c>
    </row>
    <row r="146" spans="1:11" ht="23.25">
      <c r="A146" s="623"/>
      <c r="B146" s="623" t="s">
        <v>4</v>
      </c>
      <c r="C146" s="624"/>
      <c r="D146" s="624"/>
      <c r="E146" s="624"/>
      <c r="F146" s="503">
        <f>SUM(F141:F145)</f>
        <v>905000</v>
      </c>
      <c r="G146" s="503">
        <f t="shared" ref="G146:K146" si="41">SUM(G141:G145)</f>
        <v>518700</v>
      </c>
      <c r="H146" s="503">
        <f>SUM(H141:H145)</f>
        <v>18100</v>
      </c>
      <c r="I146" s="503">
        <f>SUM(I141:I145)</f>
        <v>5542</v>
      </c>
      <c r="J146" s="503">
        <f>SUM(H146:I146)</f>
        <v>23642</v>
      </c>
      <c r="K146" s="503">
        <f t="shared" si="41"/>
        <v>500600</v>
      </c>
    </row>
    <row r="147" spans="1:11" ht="23.25">
      <c r="A147" s="647"/>
      <c r="B147" s="647"/>
      <c r="C147" s="644"/>
      <c r="D147" s="644"/>
      <c r="E147" s="644"/>
      <c r="F147" s="575"/>
      <c r="G147" s="575"/>
      <c r="H147" s="575"/>
      <c r="I147" s="575"/>
      <c r="J147" s="575"/>
      <c r="K147" s="575"/>
    </row>
    <row r="148" spans="1:11" ht="12" customHeight="1">
      <c r="A148" s="647"/>
      <c r="B148" s="647"/>
      <c r="C148" s="644"/>
      <c r="D148" s="644"/>
      <c r="E148" s="644"/>
      <c r="F148" s="575"/>
      <c r="G148" s="575"/>
      <c r="H148" s="659"/>
      <c r="I148" s="575"/>
      <c r="J148" s="575"/>
      <c r="K148" s="575"/>
    </row>
    <row r="149" spans="1:11" ht="76.5" customHeight="1">
      <c r="A149" s="621" t="s">
        <v>446</v>
      </c>
      <c r="B149" s="621" t="s">
        <v>1</v>
      </c>
      <c r="C149" s="619" t="s">
        <v>21</v>
      </c>
      <c r="D149" s="619" t="s">
        <v>22</v>
      </c>
      <c r="E149" s="619" t="s">
        <v>23</v>
      </c>
      <c r="F149" s="620" t="s">
        <v>24</v>
      </c>
      <c r="G149" s="419" t="s">
        <v>25</v>
      </c>
      <c r="H149" s="419" t="s">
        <v>26</v>
      </c>
      <c r="I149" s="419" t="s">
        <v>27</v>
      </c>
      <c r="J149" s="419" t="s">
        <v>57</v>
      </c>
      <c r="K149" s="419" t="s">
        <v>242</v>
      </c>
    </row>
    <row r="150" spans="1:11" ht="23.25">
      <c r="A150" s="623"/>
      <c r="B150" s="623" t="s">
        <v>148</v>
      </c>
      <c r="C150" s="624"/>
      <c r="D150" s="661"/>
      <c r="E150" s="624"/>
      <c r="F150" s="532"/>
      <c r="G150" s="513"/>
      <c r="H150" s="503"/>
      <c r="I150" s="501"/>
      <c r="J150" s="501"/>
      <c r="K150" s="638"/>
    </row>
    <row r="151" spans="1:11" ht="23.25">
      <c r="A151" s="332">
        <v>1</v>
      </c>
      <c r="B151" s="332" t="s">
        <v>148</v>
      </c>
      <c r="C151" s="627" t="s">
        <v>391</v>
      </c>
      <c r="D151" s="693">
        <v>126</v>
      </c>
      <c r="E151" s="627" t="s">
        <v>78</v>
      </c>
      <c r="F151" s="694">
        <v>80000</v>
      </c>
      <c r="G151" s="629">
        <v>30400</v>
      </c>
      <c r="H151" s="630">
        <v>1600</v>
      </c>
      <c r="I151" s="672">
        <f t="shared" ref="I151:I153" si="42">ROUND(G151*13%*30/365,0)</f>
        <v>325</v>
      </c>
      <c r="J151" s="676">
        <f t="shared" ref="J151:J158" si="43">SUM(H151:I151)</f>
        <v>1925</v>
      </c>
      <c r="K151" s="681">
        <f t="shared" ref="K151:K157" si="44">G151-H151</f>
        <v>28800</v>
      </c>
    </row>
    <row r="152" spans="1:11" ht="23.25">
      <c r="A152" s="332">
        <v>2</v>
      </c>
      <c r="B152" s="332" t="s">
        <v>148</v>
      </c>
      <c r="C152" s="627" t="s">
        <v>478</v>
      </c>
      <c r="D152" s="693">
        <v>134</v>
      </c>
      <c r="E152" s="627" t="s">
        <v>78</v>
      </c>
      <c r="F152" s="694">
        <v>250000</v>
      </c>
      <c r="G152" s="629">
        <v>71440</v>
      </c>
      <c r="H152" s="630">
        <v>5952</v>
      </c>
      <c r="I152" s="672">
        <f t="shared" si="42"/>
        <v>763</v>
      </c>
      <c r="J152" s="676">
        <f t="shared" si="43"/>
        <v>6715</v>
      </c>
      <c r="K152" s="681">
        <f t="shared" si="44"/>
        <v>65488</v>
      </c>
    </row>
    <row r="153" spans="1:11" ht="23.25">
      <c r="A153" s="332">
        <v>3</v>
      </c>
      <c r="B153" s="332" t="s">
        <v>148</v>
      </c>
      <c r="C153" s="627" t="s">
        <v>477</v>
      </c>
      <c r="D153" s="693">
        <v>136</v>
      </c>
      <c r="E153" s="627" t="s">
        <v>78</v>
      </c>
      <c r="F153" s="694">
        <v>100000</v>
      </c>
      <c r="G153" s="629">
        <v>28570</v>
      </c>
      <c r="H153" s="630">
        <v>2381</v>
      </c>
      <c r="I153" s="672">
        <f t="shared" si="42"/>
        <v>305</v>
      </c>
      <c r="J153" s="676">
        <f t="shared" si="43"/>
        <v>2686</v>
      </c>
      <c r="K153" s="681">
        <f t="shared" si="44"/>
        <v>26189</v>
      </c>
    </row>
    <row r="154" spans="1:11" ht="23.25">
      <c r="A154" s="332"/>
      <c r="B154" s="332"/>
      <c r="C154" s="627"/>
      <c r="D154" s="693"/>
      <c r="E154" s="627"/>
      <c r="F154" s="694"/>
      <c r="G154" s="629"/>
      <c r="H154" s="630"/>
      <c r="I154" s="680"/>
      <c r="J154" s="676"/>
      <c r="K154" s="681"/>
    </row>
    <row r="155" spans="1:11" ht="23.25">
      <c r="A155" s="332">
        <v>4</v>
      </c>
      <c r="B155" s="332" t="s">
        <v>215</v>
      </c>
      <c r="C155" s="627" t="s">
        <v>532</v>
      </c>
      <c r="D155" s="693">
        <v>68.2</v>
      </c>
      <c r="E155" s="627" t="s">
        <v>78</v>
      </c>
      <c r="F155" s="694">
        <v>190000</v>
      </c>
      <c r="G155" s="629">
        <v>171000</v>
      </c>
      <c r="H155" s="630">
        <v>3800</v>
      </c>
      <c r="I155" s="672">
        <f t="shared" ref="I155:I157" si="45">ROUND(G155*13%*30/365,0)</f>
        <v>1827</v>
      </c>
      <c r="J155" s="676">
        <f t="shared" si="43"/>
        <v>5627</v>
      </c>
      <c r="K155" s="681">
        <f t="shared" si="44"/>
        <v>167200</v>
      </c>
    </row>
    <row r="156" spans="1:11" ht="23.25">
      <c r="A156" s="332">
        <v>5</v>
      </c>
      <c r="B156" s="332" t="s">
        <v>215</v>
      </c>
      <c r="C156" s="627" t="s">
        <v>545</v>
      </c>
      <c r="D156" s="693">
        <v>88</v>
      </c>
      <c r="E156" s="627" t="s">
        <v>78</v>
      </c>
      <c r="F156" s="694">
        <v>340000</v>
      </c>
      <c r="G156" s="629">
        <v>329800</v>
      </c>
      <c r="H156" s="630">
        <v>3400</v>
      </c>
      <c r="I156" s="672">
        <f t="shared" si="45"/>
        <v>3524</v>
      </c>
      <c r="J156" s="676">
        <f t="shared" si="43"/>
        <v>6924</v>
      </c>
      <c r="K156" s="681">
        <f t="shared" si="44"/>
        <v>326400</v>
      </c>
    </row>
    <row r="157" spans="1:11" ht="23.25">
      <c r="A157" s="332">
        <v>6</v>
      </c>
      <c r="B157" s="332" t="s">
        <v>509</v>
      </c>
      <c r="C157" s="627" t="s">
        <v>510</v>
      </c>
      <c r="D157" s="693">
        <v>45.1</v>
      </c>
      <c r="E157" s="627" t="s">
        <v>78</v>
      </c>
      <c r="F157" s="694">
        <v>275000</v>
      </c>
      <c r="G157" s="629">
        <v>203500</v>
      </c>
      <c r="H157" s="630">
        <v>5500</v>
      </c>
      <c r="I157" s="672">
        <f t="shared" si="45"/>
        <v>2174</v>
      </c>
      <c r="J157" s="676">
        <f t="shared" si="43"/>
        <v>7674</v>
      </c>
      <c r="K157" s="681">
        <f t="shared" si="44"/>
        <v>198000</v>
      </c>
    </row>
    <row r="158" spans="1:11" ht="23.25">
      <c r="A158" s="623"/>
      <c r="B158" s="623" t="s">
        <v>4</v>
      </c>
      <c r="C158" s="624"/>
      <c r="D158" s="661"/>
      <c r="E158" s="624"/>
      <c r="F158" s="501">
        <f>SUM(F151:F157)</f>
        <v>1235000</v>
      </c>
      <c r="G158" s="501">
        <f t="shared" ref="G158:K158" si="46">SUM(G151:G157)</f>
        <v>834710</v>
      </c>
      <c r="H158" s="501">
        <f>SUM(H151:H157)</f>
        <v>22633</v>
      </c>
      <c r="I158" s="501">
        <f>SUM(I151:I157)</f>
        <v>8918</v>
      </c>
      <c r="J158" s="501">
        <f t="shared" si="43"/>
        <v>31551</v>
      </c>
      <c r="K158" s="501">
        <f t="shared" si="46"/>
        <v>812077</v>
      </c>
    </row>
    <row r="159" spans="1:11" ht="23.25">
      <c r="A159" s="647"/>
      <c r="B159" s="647"/>
      <c r="C159" s="644"/>
      <c r="D159" s="662"/>
      <c r="E159" s="644"/>
      <c r="F159" s="571"/>
      <c r="G159" s="571"/>
      <c r="H159" s="659"/>
      <c r="I159" s="571"/>
      <c r="J159" s="571"/>
      <c r="K159" s="571"/>
    </row>
    <row r="160" spans="1:11" ht="66.75" customHeight="1">
      <c r="A160" s="621" t="s">
        <v>446</v>
      </c>
      <c r="B160" s="621" t="s">
        <v>1</v>
      </c>
      <c r="C160" s="619" t="s">
        <v>21</v>
      </c>
      <c r="D160" s="619" t="s">
        <v>22</v>
      </c>
      <c r="E160" s="619" t="s">
        <v>23</v>
      </c>
      <c r="F160" s="620" t="s">
        <v>24</v>
      </c>
      <c r="G160" s="419" t="s">
        <v>25</v>
      </c>
      <c r="H160" s="419" t="s">
        <v>26</v>
      </c>
      <c r="I160" s="419" t="s">
        <v>27</v>
      </c>
      <c r="J160" s="419" t="s">
        <v>57</v>
      </c>
      <c r="K160" s="419" t="s">
        <v>242</v>
      </c>
    </row>
    <row r="161" spans="1:15" ht="23.25">
      <c r="A161" s="623"/>
      <c r="B161" s="623" t="s">
        <v>162</v>
      </c>
      <c r="C161" s="624"/>
      <c r="D161" s="501"/>
      <c r="E161" s="501"/>
      <c r="F161" s="532"/>
      <c r="G161" s="513"/>
      <c r="H161" s="659"/>
      <c r="I161" s="501"/>
      <c r="J161" s="501"/>
      <c r="K161" s="640"/>
    </row>
    <row r="162" spans="1:15" ht="23.25">
      <c r="A162" s="332">
        <v>1</v>
      </c>
      <c r="B162" s="332" t="s">
        <v>163</v>
      </c>
      <c r="C162" s="627" t="s">
        <v>479</v>
      </c>
      <c r="D162" s="676">
        <v>162</v>
      </c>
      <c r="E162" s="676" t="s">
        <v>78</v>
      </c>
      <c r="F162" s="694">
        <v>200000</v>
      </c>
      <c r="G162" s="629">
        <v>92000</v>
      </c>
      <c r="H162" s="630">
        <v>4000</v>
      </c>
      <c r="I162" s="680">
        <f>ROUND(G162*13%*30/365,0)</f>
        <v>983</v>
      </c>
      <c r="J162" s="676">
        <f t="shared" ref="J162" si="47">SUM(H162:I162)</f>
        <v>4983</v>
      </c>
      <c r="K162" s="681">
        <f>G162-H163</f>
        <v>88000</v>
      </c>
    </row>
    <row r="163" spans="1:15" ht="23.25">
      <c r="A163" s="623"/>
      <c r="B163" s="623" t="s">
        <v>4</v>
      </c>
      <c r="C163" s="624"/>
      <c r="D163" s="624"/>
      <c r="E163" s="624"/>
      <c r="F163" s="505">
        <f t="shared" ref="F163:K163" si="48">SUM(F162:F162)</f>
        <v>200000</v>
      </c>
      <c r="G163" s="505">
        <f t="shared" si="48"/>
        <v>92000</v>
      </c>
      <c r="H163" s="505">
        <f t="shared" si="48"/>
        <v>4000</v>
      </c>
      <c r="I163" s="505">
        <f t="shared" si="48"/>
        <v>983</v>
      </c>
      <c r="J163" s="505">
        <f t="shared" si="48"/>
        <v>4983</v>
      </c>
      <c r="K163" s="505">
        <f t="shared" si="48"/>
        <v>88000</v>
      </c>
    </row>
    <row r="164" spans="1:15" ht="23.25">
      <c r="A164" s="647"/>
      <c r="B164" s="647"/>
      <c r="C164" s="644"/>
      <c r="D164" s="644"/>
      <c r="E164" s="644"/>
      <c r="F164" s="558"/>
      <c r="G164" s="558"/>
      <c r="H164" s="659"/>
      <c r="I164" s="558"/>
      <c r="J164" s="558"/>
      <c r="K164" s="558"/>
    </row>
    <row r="165" spans="1:15" ht="50.25" customHeight="1">
      <c r="A165" s="621" t="s">
        <v>446</v>
      </c>
      <c r="B165" s="621" t="s">
        <v>1</v>
      </c>
      <c r="C165" s="619" t="s">
        <v>21</v>
      </c>
      <c r="D165" s="619" t="s">
        <v>22</v>
      </c>
      <c r="E165" s="619" t="s">
        <v>23</v>
      </c>
      <c r="F165" s="620" t="s">
        <v>24</v>
      </c>
      <c r="G165" s="419" t="s">
        <v>25</v>
      </c>
      <c r="H165" s="419" t="s">
        <v>26</v>
      </c>
      <c r="I165" s="419" t="s">
        <v>27</v>
      </c>
      <c r="J165" s="419" t="s">
        <v>57</v>
      </c>
      <c r="K165" s="419" t="s">
        <v>242</v>
      </c>
      <c r="O165" t="s">
        <v>204</v>
      </c>
    </row>
    <row r="166" spans="1:15" ht="23.25">
      <c r="A166" s="623"/>
      <c r="B166" s="623" t="s">
        <v>282</v>
      </c>
      <c r="C166" s="624"/>
      <c r="D166" s="624"/>
      <c r="E166" s="624"/>
      <c r="F166" s="560"/>
      <c r="G166" s="513"/>
      <c r="H166" s="503"/>
      <c r="I166" s="501"/>
      <c r="J166" s="501"/>
      <c r="K166" s="638"/>
    </row>
    <row r="167" spans="1:15" ht="29.25" customHeight="1">
      <c r="A167" s="332"/>
      <c r="B167" s="332"/>
      <c r="C167" s="627"/>
      <c r="D167" s="676"/>
      <c r="E167" s="676"/>
      <c r="F167" s="694"/>
      <c r="G167" s="629"/>
      <c r="H167" s="630"/>
      <c r="I167" s="680"/>
      <c r="J167" s="676"/>
      <c r="K167" s="681"/>
    </row>
    <row r="168" spans="1:15" ht="23.25">
      <c r="A168" s="332">
        <v>1</v>
      </c>
      <c r="B168" s="332" t="s">
        <v>84</v>
      </c>
      <c r="C168" s="627" t="s">
        <v>392</v>
      </c>
      <c r="D168" s="693">
        <v>128</v>
      </c>
      <c r="E168" s="676" t="s">
        <v>78</v>
      </c>
      <c r="F168" s="694">
        <v>120000</v>
      </c>
      <c r="G168" s="629">
        <v>45600</v>
      </c>
      <c r="H168" s="630">
        <v>2400</v>
      </c>
      <c r="I168" s="672">
        <f t="shared" ref="I168:I171" si="49">ROUND(G168*13%*30/365,0)</f>
        <v>487</v>
      </c>
      <c r="J168" s="676">
        <f t="shared" ref="J168:J172" si="50">SUM(H168:I168)</f>
        <v>2887</v>
      </c>
      <c r="K168" s="681">
        <f t="shared" ref="K168:K171" si="51">G168-H168</f>
        <v>43200</v>
      </c>
    </row>
    <row r="169" spans="1:15" ht="23.25">
      <c r="A169" s="332">
        <v>2</v>
      </c>
      <c r="B169" s="332" t="s">
        <v>84</v>
      </c>
      <c r="C169" s="627" t="s">
        <v>323</v>
      </c>
      <c r="D169" s="693">
        <v>27.1</v>
      </c>
      <c r="E169" s="676" t="s">
        <v>78</v>
      </c>
      <c r="F169" s="694">
        <v>120000</v>
      </c>
      <c r="G169" s="629">
        <v>84000</v>
      </c>
      <c r="H169" s="630">
        <v>2400</v>
      </c>
      <c r="I169" s="672">
        <f t="shared" si="49"/>
        <v>898</v>
      </c>
      <c r="J169" s="676">
        <f t="shared" si="50"/>
        <v>3298</v>
      </c>
      <c r="K169" s="681">
        <f t="shared" si="51"/>
        <v>81600</v>
      </c>
    </row>
    <row r="170" spans="1:15" ht="23.25">
      <c r="A170" s="332">
        <v>3</v>
      </c>
      <c r="B170" s="332" t="s">
        <v>497</v>
      </c>
      <c r="C170" s="627" t="s">
        <v>498</v>
      </c>
      <c r="D170" s="693">
        <v>29.1</v>
      </c>
      <c r="E170" s="676" t="s">
        <v>78</v>
      </c>
      <c r="F170" s="694">
        <v>120000</v>
      </c>
      <c r="G170" s="629">
        <v>84000</v>
      </c>
      <c r="H170" s="630">
        <v>2400</v>
      </c>
      <c r="I170" s="672">
        <f t="shared" si="49"/>
        <v>898</v>
      </c>
      <c r="J170" s="676">
        <f t="shared" si="50"/>
        <v>3298</v>
      </c>
      <c r="K170" s="681">
        <f t="shared" si="51"/>
        <v>81600</v>
      </c>
    </row>
    <row r="171" spans="1:15" ht="23.25">
      <c r="A171" s="332">
        <v>4</v>
      </c>
      <c r="B171" s="332" t="s">
        <v>497</v>
      </c>
      <c r="C171" s="627" t="s">
        <v>499</v>
      </c>
      <c r="D171" s="693">
        <v>31.1</v>
      </c>
      <c r="E171" s="676" t="s">
        <v>78</v>
      </c>
      <c r="F171" s="694">
        <v>120000</v>
      </c>
      <c r="G171" s="629">
        <v>84000</v>
      </c>
      <c r="H171" s="630">
        <v>2400</v>
      </c>
      <c r="I171" s="672">
        <f t="shared" si="49"/>
        <v>898</v>
      </c>
      <c r="J171" s="676">
        <f t="shared" si="50"/>
        <v>3298</v>
      </c>
      <c r="K171" s="681">
        <f t="shared" si="51"/>
        <v>81600</v>
      </c>
    </row>
    <row r="172" spans="1:15" ht="27" customHeight="1">
      <c r="A172" s="623"/>
      <c r="B172" s="622" t="s">
        <v>57</v>
      </c>
      <c r="C172" s="624"/>
      <c r="D172" s="661"/>
      <c r="E172" s="501"/>
      <c r="F172" s="501">
        <f>SUM(F165:F171)</f>
        <v>480000</v>
      </c>
      <c r="G172" s="501">
        <f t="shared" ref="G172:K172" si="52">SUM(G165:G171)</f>
        <v>297600</v>
      </c>
      <c r="H172" s="501">
        <f>SUM(H165:H171)</f>
        <v>9600</v>
      </c>
      <c r="I172" s="501">
        <f>SUM(I165:I171)</f>
        <v>3181</v>
      </c>
      <c r="J172" s="501">
        <f t="shared" si="50"/>
        <v>12781</v>
      </c>
      <c r="K172" s="501">
        <f t="shared" si="52"/>
        <v>288000</v>
      </c>
    </row>
    <row r="173" spans="1:15" ht="21.75" customHeight="1">
      <c r="A173" s="623"/>
      <c r="B173" s="623"/>
      <c r="C173" s="624"/>
      <c r="D173" s="661"/>
      <c r="E173" s="501"/>
      <c r="F173" s="505"/>
      <c r="G173" s="505"/>
      <c r="H173" s="505"/>
      <c r="I173" s="505"/>
      <c r="J173" s="501"/>
      <c r="K173" s="505"/>
    </row>
    <row r="174" spans="1:15" ht="33.75" hidden="1" customHeight="1">
      <c r="A174" s="647"/>
      <c r="B174" s="647"/>
      <c r="C174" s="644"/>
      <c r="D174" s="662"/>
      <c r="E174" s="571"/>
      <c r="F174" s="558"/>
      <c r="G174" s="558"/>
      <c r="H174" s="659"/>
      <c r="I174" s="558"/>
      <c r="J174" s="571"/>
      <c r="K174" s="558"/>
    </row>
    <row r="175" spans="1:15" ht="60" hidden="1" customHeight="1">
      <c r="A175" s="621"/>
      <c r="B175" s="621"/>
      <c r="C175" s="619"/>
      <c r="D175" s="619"/>
      <c r="E175" s="619"/>
      <c r="F175" s="620"/>
      <c r="G175" s="419"/>
      <c r="H175" s="419"/>
      <c r="I175" s="419"/>
      <c r="J175" s="419"/>
      <c r="K175" s="419"/>
    </row>
    <row r="176" spans="1:15" ht="62.25" hidden="1" customHeight="1">
      <c r="A176" s="623"/>
      <c r="B176" s="623"/>
      <c r="C176" s="624"/>
      <c r="D176" s="624"/>
      <c r="E176" s="624"/>
      <c r="F176" s="560"/>
      <c r="G176" s="513"/>
      <c r="H176" s="503"/>
      <c r="I176" s="501"/>
      <c r="J176" s="501"/>
      <c r="K176" s="638"/>
    </row>
    <row r="177" spans="1:11" ht="51" hidden="1" customHeight="1">
      <c r="A177" s="623"/>
      <c r="B177" s="623"/>
      <c r="C177" s="624"/>
      <c r="D177" s="501"/>
      <c r="E177" s="501"/>
      <c r="F177" s="532"/>
      <c r="G177" s="513"/>
      <c r="H177" s="503"/>
      <c r="I177" s="501"/>
      <c r="J177" s="501"/>
      <c r="K177" s="640"/>
    </row>
    <row r="178" spans="1:11" ht="39.75" hidden="1" customHeight="1">
      <c r="A178" s="623"/>
      <c r="B178" s="623"/>
      <c r="C178" s="624"/>
      <c r="D178" s="501"/>
      <c r="E178" s="501"/>
      <c r="F178" s="532"/>
      <c r="G178" s="513"/>
      <c r="H178" s="503"/>
      <c r="I178" s="501"/>
      <c r="J178" s="501"/>
      <c r="K178" s="640"/>
    </row>
    <row r="179" spans="1:11" ht="41.25" hidden="1" customHeight="1">
      <c r="A179" s="623"/>
      <c r="B179" s="623"/>
      <c r="C179" s="624"/>
      <c r="D179" s="661"/>
      <c r="E179" s="501"/>
      <c r="F179" s="532"/>
      <c r="G179" s="513"/>
      <c r="H179" s="503"/>
      <c r="I179" s="518"/>
      <c r="J179" s="501"/>
      <c r="K179" s="640"/>
    </row>
    <row r="180" spans="1:11" ht="0.75" customHeight="1">
      <c r="A180" s="623"/>
      <c r="B180" s="623"/>
      <c r="C180" s="624"/>
      <c r="D180" s="624"/>
      <c r="E180" s="624"/>
      <c r="F180" s="505"/>
      <c r="G180" s="505"/>
      <c r="H180" s="505"/>
      <c r="I180" s="505"/>
      <c r="J180" s="501"/>
      <c r="K180" s="501"/>
    </row>
    <row r="181" spans="1:11" ht="61.5" hidden="1" customHeight="1">
      <c r="A181" s="647"/>
      <c r="B181" s="647"/>
      <c r="C181" s="644"/>
      <c r="D181" s="644"/>
      <c r="E181" s="644"/>
      <c r="F181" s="558"/>
      <c r="G181" s="558"/>
      <c r="H181" s="659"/>
      <c r="I181" s="558"/>
      <c r="J181" s="558"/>
      <c r="K181" s="558"/>
    </row>
    <row r="182" spans="1:11" ht="88.5" hidden="1" customHeight="1">
      <c r="A182" s="621"/>
      <c r="B182" s="621"/>
      <c r="C182" s="619"/>
      <c r="D182" s="619"/>
      <c r="E182" s="619"/>
      <c r="F182" s="620"/>
      <c r="G182" s="419"/>
      <c r="H182" s="419"/>
      <c r="I182" s="419"/>
      <c r="J182" s="419"/>
      <c r="K182" s="419"/>
    </row>
    <row r="183" spans="1:11" ht="61.5" hidden="1" customHeight="1">
      <c r="A183" s="623"/>
      <c r="B183" s="623"/>
      <c r="C183" s="624"/>
      <c r="D183" s="624"/>
      <c r="E183" s="624"/>
      <c r="F183" s="560"/>
      <c r="G183" s="513"/>
      <c r="H183" s="659"/>
      <c r="I183" s="501"/>
      <c r="J183" s="501"/>
      <c r="K183" s="638"/>
    </row>
    <row r="184" spans="1:11" ht="46.5" hidden="1" customHeight="1">
      <c r="A184" s="623"/>
      <c r="B184" s="623"/>
      <c r="C184" s="624"/>
      <c r="D184" s="501"/>
      <c r="E184" s="501"/>
      <c r="F184" s="532"/>
      <c r="G184" s="513"/>
      <c r="H184" s="503"/>
      <c r="I184" s="501"/>
      <c r="J184" s="501"/>
      <c r="K184" s="640"/>
    </row>
    <row r="185" spans="1:11" ht="15" hidden="1" customHeight="1">
      <c r="A185" s="623"/>
      <c r="B185" s="623"/>
      <c r="C185" s="624"/>
      <c r="D185" s="624"/>
      <c r="E185" s="624"/>
      <c r="F185" s="505"/>
      <c r="G185" s="505"/>
      <c r="H185" s="505"/>
      <c r="I185" s="505"/>
      <c r="J185" s="505"/>
      <c r="K185" s="505"/>
    </row>
    <row r="186" spans="1:11" ht="24" thickBot="1">
      <c r="A186" s="647"/>
      <c r="B186" s="647"/>
      <c r="C186" s="644"/>
      <c r="D186" s="644"/>
      <c r="E186" s="644"/>
      <c r="F186" s="558"/>
      <c r="G186" s="558"/>
      <c r="H186" s="659"/>
      <c r="I186" s="571"/>
      <c r="J186" s="571"/>
      <c r="K186" s="663"/>
    </row>
    <row r="187" spans="1:11" ht="24.75" thickBot="1">
      <c r="A187" s="664"/>
      <c r="B187" s="665" t="s">
        <v>20</v>
      </c>
      <c r="C187" s="666"/>
      <c r="D187" s="666"/>
      <c r="E187" s="583"/>
      <c r="F187" s="583">
        <f t="shared" ref="F187:K187" si="53">SUM(F13+F23+F32+F39+F48+F61+F75+F92+F114+F119+F136+F146+F158+F163+F172+F180+F185)</f>
        <v>19305000</v>
      </c>
      <c r="G187" s="583">
        <f t="shared" si="53"/>
        <v>13250834</v>
      </c>
      <c r="H187" s="583">
        <f t="shared" si="53"/>
        <v>345443</v>
      </c>
      <c r="I187" s="583">
        <f t="shared" si="53"/>
        <v>141584</v>
      </c>
      <c r="J187" s="583">
        <f t="shared" si="53"/>
        <v>487027</v>
      </c>
      <c r="K187" s="667">
        <f t="shared" si="53"/>
        <v>12905391</v>
      </c>
    </row>
    <row r="188" spans="1:11" ht="23.25">
      <c r="A188" s="659"/>
      <c r="B188" s="659"/>
      <c r="C188" s="659"/>
      <c r="D188" s="659"/>
      <c r="E188" s="659"/>
      <c r="F188" s="659"/>
      <c r="G188" s="659"/>
      <c r="H188" s="659" t="s">
        <v>528</v>
      </c>
      <c r="I188" s="659" t="s">
        <v>528</v>
      </c>
      <c r="J188" s="659" t="s">
        <v>529</v>
      </c>
      <c r="K188" s="659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5" scale="44" orientation="portrait" horizontalDpi="0" verticalDpi="0" r:id="rId1"/>
  <rowBreaks count="2" manualBreakCount="2">
    <brk id="49" max="16383" man="1"/>
    <brk id="115" max="10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dimension ref="A1:S189"/>
  <sheetViews>
    <sheetView view="pageBreakPreview" zoomScale="60" zoomScaleNormal="60" workbookViewId="0">
      <selection sqref="A1:K186"/>
    </sheetView>
  </sheetViews>
  <sheetFormatPr defaultRowHeight="15"/>
  <cols>
    <col min="1" max="1" width="5.28515625" customWidth="1"/>
    <col min="2" max="2" width="34.28515625" customWidth="1"/>
    <col min="3" max="3" width="33.5703125" customWidth="1"/>
    <col min="4" max="4" width="11.42578125" customWidth="1"/>
    <col min="5" max="5" width="12.5703125" customWidth="1"/>
    <col min="6" max="6" width="16.42578125" customWidth="1"/>
    <col min="7" max="7" width="15.140625" customWidth="1"/>
    <col min="8" max="10" width="11.7109375" customWidth="1"/>
    <col min="11" max="11" width="15.140625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565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69.75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43.5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39" customHeight="1">
      <c r="A5" s="668">
        <v>1</v>
      </c>
      <c r="B5" s="669" t="s">
        <v>88</v>
      </c>
      <c r="C5" s="703" t="s">
        <v>426</v>
      </c>
      <c r="D5" s="671">
        <v>154</v>
      </c>
      <c r="E5" s="671" t="s">
        <v>38</v>
      </c>
      <c r="F5" s="628">
        <v>100000</v>
      </c>
      <c r="G5" s="628">
        <v>42000</v>
      </c>
      <c r="H5" s="630">
        <v>2000</v>
      </c>
      <c r="I5" s="672">
        <f>ROUND(G5*13%*31/365,0)</f>
        <v>464</v>
      </c>
      <c r="J5" s="630">
        <f t="shared" ref="J5:J13" si="0">SUM(H5:I5)</f>
        <v>2464</v>
      </c>
      <c r="K5" s="631">
        <f t="shared" ref="K5:K11" si="1">G5-H5</f>
        <v>40000</v>
      </c>
    </row>
    <row r="6" spans="1:11" ht="45.7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386596</v>
      </c>
      <c r="H6" s="630">
        <v>4202</v>
      </c>
      <c r="I6" s="672">
        <f t="shared" ref="I6:I11" si="2">ROUND(G6*13%*31/365,0)</f>
        <v>4268</v>
      </c>
      <c r="J6" s="630">
        <f t="shared" si="0"/>
        <v>8470</v>
      </c>
      <c r="K6" s="631">
        <f t="shared" si="1"/>
        <v>382394</v>
      </c>
    </row>
    <row r="7" spans="1:11" ht="33" customHeight="1">
      <c r="A7" s="668">
        <v>3</v>
      </c>
      <c r="B7" s="332" t="s">
        <v>3</v>
      </c>
      <c r="C7" s="675" t="s">
        <v>143</v>
      </c>
      <c r="D7" s="676">
        <v>102</v>
      </c>
      <c r="E7" s="627" t="s">
        <v>38</v>
      </c>
      <c r="F7" s="628">
        <v>190000</v>
      </c>
      <c r="G7" s="629">
        <v>64600</v>
      </c>
      <c r="H7" s="630">
        <v>3800</v>
      </c>
      <c r="I7" s="672">
        <f t="shared" si="2"/>
        <v>713</v>
      </c>
      <c r="J7" s="630">
        <f t="shared" si="0"/>
        <v>4513</v>
      </c>
      <c r="K7" s="631">
        <f t="shared" si="1"/>
        <v>60800</v>
      </c>
    </row>
    <row r="8" spans="1:11" ht="27" hidden="1" customHeight="1">
      <c r="A8" s="668"/>
      <c r="B8" s="332"/>
      <c r="C8" s="625"/>
      <c r="D8" s="626"/>
      <c r="E8" s="674"/>
      <c r="F8" s="628"/>
      <c r="G8" s="629"/>
      <c r="H8" s="630"/>
      <c r="I8" s="672">
        <f t="shared" si="2"/>
        <v>0</v>
      </c>
      <c r="J8" s="630"/>
      <c r="K8" s="631"/>
    </row>
    <row r="9" spans="1:11" ht="33.75" customHeight="1">
      <c r="A9" s="668">
        <v>4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384000</v>
      </c>
      <c r="H9" s="630">
        <v>4000</v>
      </c>
      <c r="I9" s="672">
        <f t="shared" si="2"/>
        <v>4240</v>
      </c>
      <c r="J9" s="630">
        <f t="shared" si="0"/>
        <v>8240</v>
      </c>
      <c r="K9" s="631">
        <f t="shared" si="1"/>
        <v>380000</v>
      </c>
    </row>
    <row r="10" spans="1:11" ht="35.25" customHeight="1">
      <c r="A10" s="668">
        <v>5</v>
      </c>
      <c r="B10" s="332" t="s">
        <v>527</v>
      </c>
      <c r="C10" s="625" t="s">
        <v>526</v>
      </c>
      <c r="D10" s="626"/>
      <c r="E10" s="674" t="s">
        <v>38</v>
      </c>
      <c r="F10" s="628">
        <v>290000</v>
      </c>
      <c r="G10" s="629">
        <v>243600</v>
      </c>
      <c r="H10" s="630">
        <v>5800</v>
      </c>
      <c r="I10" s="672">
        <f t="shared" si="2"/>
        <v>2690</v>
      </c>
      <c r="J10" s="630">
        <f t="shared" si="0"/>
        <v>8490</v>
      </c>
      <c r="K10" s="631">
        <f t="shared" si="1"/>
        <v>237800</v>
      </c>
    </row>
    <row r="11" spans="1:11" ht="42.75" customHeight="1">
      <c r="A11" s="668">
        <v>6</v>
      </c>
      <c r="B11" s="332" t="s">
        <v>353</v>
      </c>
      <c r="C11" s="677" t="s">
        <v>552</v>
      </c>
      <c r="D11" s="678">
        <v>98</v>
      </c>
      <c r="E11" s="679" t="s">
        <v>38</v>
      </c>
      <c r="F11" s="628">
        <v>40000</v>
      </c>
      <c r="G11" s="629">
        <v>38587</v>
      </c>
      <c r="H11" s="630">
        <v>471</v>
      </c>
      <c r="I11" s="672">
        <f t="shared" si="2"/>
        <v>426</v>
      </c>
      <c r="J11" s="630">
        <f t="shared" si="0"/>
        <v>897</v>
      </c>
      <c r="K11" s="631">
        <f t="shared" si="1"/>
        <v>38116</v>
      </c>
    </row>
    <row r="12" spans="1:11" ht="12" customHeight="1">
      <c r="A12" s="668"/>
      <c r="B12" s="332"/>
      <c r="C12" s="677"/>
      <c r="D12" s="678"/>
      <c r="E12" s="679"/>
      <c r="F12" s="628"/>
      <c r="G12" s="629"/>
      <c r="H12" s="630"/>
      <c r="I12" s="672"/>
      <c r="J12" s="630"/>
      <c r="K12" s="631"/>
    </row>
    <row r="13" spans="1:11" ht="36.75" customHeight="1" thickBot="1">
      <c r="A13" s="632"/>
      <c r="B13" s="633" t="s">
        <v>4</v>
      </c>
      <c r="C13" s="632"/>
      <c r="D13" s="632"/>
      <c r="E13" s="632"/>
      <c r="F13" s="543">
        <f>SUM(F5:F12)</f>
        <v>1415000</v>
      </c>
      <c r="G13" s="543">
        <f>SUM(G5:G12)</f>
        <v>1159383</v>
      </c>
      <c r="H13" s="543">
        <f>SUM(H5:H12)</f>
        <v>20273</v>
      </c>
      <c r="I13" s="543">
        <f>SUM(I5:I12)</f>
        <v>12801</v>
      </c>
      <c r="J13" s="543">
        <f t="shared" si="0"/>
        <v>33074</v>
      </c>
      <c r="K13" s="543">
        <f t="shared" ref="K13" si="3">SUM(K5:K12)</f>
        <v>1139110</v>
      </c>
    </row>
    <row r="14" spans="1:11" ht="23.25">
      <c r="A14" s="634"/>
      <c r="B14" s="635"/>
      <c r="C14" s="634"/>
      <c r="D14" s="634"/>
      <c r="E14" s="634"/>
      <c r="F14" s="636"/>
      <c r="G14" s="636"/>
      <c r="H14" s="636"/>
      <c r="I14" s="636"/>
      <c r="J14" s="636"/>
      <c r="K14" s="636"/>
    </row>
    <row r="15" spans="1:11" ht="73.5" customHeight="1">
      <c r="A15" s="619" t="s">
        <v>446</v>
      </c>
      <c r="B15" s="619" t="s">
        <v>1</v>
      </c>
      <c r="C15" s="619" t="s">
        <v>21</v>
      </c>
      <c r="D15" s="619" t="s">
        <v>22</v>
      </c>
      <c r="E15" s="619" t="s">
        <v>23</v>
      </c>
      <c r="F15" s="620" t="s">
        <v>24</v>
      </c>
      <c r="G15" s="419" t="s">
        <v>25</v>
      </c>
      <c r="H15" s="419" t="s">
        <v>26</v>
      </c>
      <c r="I15" s="419" t="s">
        <v>27</v>
      </c>
      <c r="J15" s="419" t="s">
        <v>57</v>
      </c>
      <c r="K15" s="419" t="s">
        <v>242</v>
      </c>
    </row>
    <row r="16" spans="1:11" ht="24.75" customHeight="1">
      <c r="A16" s="637"/>
      <c r="B16" s="549" t="s">
        <v>5</v>
      </c>
      <c r="C16" s="624"/>
      <c r="D16" s="624"/>
      <c r="E16" s="624"/>
      <c r="F16" s="547"/>
      <c r="G16" s="547"/>
      <c r="H16" s="548"/>
      <c r="I16" s="549"/>
      <c r="J16" s="549"/>
      <c r="K16" s="638"/>
    </row>
    <row r="17" spans="1:11" ht="23.25">
      <c r="A17" s="639">
        <v>1</v>
      </c>
      <c r="B17" s="332" t="s">
        <v>179</v>
      </c>
      <c r="C17" s="675" t="s">
        <v>416</v>
      </c>
      <c r="D17" s="676">
        <v>82</v>
      </c>
      <c r="E17" s="627" t="s">
        <v>38</v>
      </c>
      <c r="F17" s="628">
        <v>250000</v>
      </c>
      <c r="G17" s="629">
        <v>59775</v>
      </c>
      <c r="H17" s="630">
        <v>5435</v>
      </c>
      <c r="I17" s="672">
        <f>ROUND(G17*13%*31/365,0)</f>
        <v>660</v>
      </c>
      <c r="J17" s="630">
        <f t="shared" ref="J17:J23" si="4">SUM(H17:I17)</f>
        <v>6095</v>
      </c>
      <c r="K17" s="681">
        <f t="shared" ref="K17:K29" si="5">G17-H17</f>
        <v>54340</v>
      </c>
    </row>
    <row r="18" spans="1:11" ht="23.25">
      <c r="A18" s="639">
        <v>2</v>
      </c>
      <c r="B18" s="332" t="s">
        <v>179</v>
      </c>
      <c r="C18" s="675" t="s">
        <v>376</v>
      </c>
      <c r="D18" s="676">
        <v>84</v>
      </c>
      <c r="E18" s="627" t="s">
        <v>38</v>
      </c>
      <c r="F18" s="628">
        <v>250000</v>
      </c>
      <c r="G18" s="629">
        <v>75000</v>
      </c>
      <c r="H18" s="630">
        <v>5000</v>
      </c>
      <c r="I18" s="672">
        <f t="shared" ref="I18:I22" si="6">ROUND(G18*13%*31/365,0)</f>
        <v>828</v>
      </c>
      <c r="J18" s="630">
        <f t="shared" si="4"/>
        <v>5828</v>
      </c>
      <c r="K18" s="681">
        <f t="shared" si="5"/>
        <v>70000</v>
      </c>
    </row>
    <row r="19" spans="1:11" ht="23.25">
      <c r="A19" s="639">
        <v>3</v>
      </c>
      <c r="B19" s="332" t="s">
        <v>5</v>
      </c>
      <c r="C19" s="675" t="s">
        <v>551</v>
      </c>
      <c r="D19" s="676">
        <v>96</v>
      </c>
      <c r="E19" s="627" t="s">
        <v>38</v>
      </c>
      <c r="F19" s="628">
        <v>200000</v>
      </c>
      <c r="G19" s="629">
        <v>194000</v>
      </c>
      <c r="H19" s="630">
        <v>2000</v>
      </c>
      <c r="I19" s="672">
        <f t="shared" si="6"/>
        <v>2142</v>
      </c>
      <c r="J19" s="630">
        <f t="shared" si="4"/>
        <v>4142</v>
      </c>
      <c r="K19" s="681">
        <f t="shared" si="5"/>
        <v>192000</v>
      </c>
    </row>
    <row r="20" spans="1:11" ht="23.25">
      <c r="A20" s="639">
        <v>4</v>
      </c>
      <c r="B20" s="332" t="s">
        <v>5</v>
      </c>
      <c r="C20" s="675" t="s">
        <v>375</v>
      </c>
      <c r="D20" s="676">
        <v>116</v>
      </c>
      <c r="E20" s="627" t="s">
        <v>38</v>
      </c>
      <c r="F20" s="628">
        <v>495000</v>
      </c>
      <c r="G20" s="629">
        <v>485100</v>
      </c>
      <c r="H20" s="630">
        <v>4950</v>
      </c>
      <c r="I20" s="672">
        <f t="shared" si="6"/>
        <v>5356</v>
      </c>
      <c r="J20" s="630">
        <f t="shared" si="4"/>
        <v>10306</v>
      </c>
      <c r="K20" s="681">
        <f t="shared" si="5"/>
        <v>480150</v>
      </c>
    </row>
    <row r="21" spans="1:11" ht="23.25">
      <c r="A21" s="639">
        <v>4</v>
      </c>
      <c r="B21" s="332" t="s">
        <v>386</v>
      </c>
      <c r="C21" s="675" t="s">
        <v>455</v>
      </c>
      <c r="D21" s="676">
        <v>184</v>
      </c>
      <c r="E21" s="627" t="s">
        <v>38</v>
      </c>
      <c r="F21" s="628">
        <v>100000</v>
      </c>
      <c r="G21" s="629">
        <v>50000</v>
      </c>
      <c r="H21" s="630">
        <v>2000</v>
      </c>
      <c r="I21" s="672">
        <f t="shared" si="6"/>
        <v>552</v>
      </c>
      <c r="J21" s="630">
        <f t="shared" si="4"/>
        <v>2552</v>
      </c>
      <c r="K21" s="681">
        <f>G21-H21</f>
        <v>48000</v>
      </c>
    </row>
    <row r="22" spans="1:11" ht="23.25">
      <c r="A22" s="639">
        <v>5</v>
      </c>
      <c r="B22" s="332" t="s">
        <v>429</v>
      </c>
      <c r="C22" s="675" t="s">
        <v>488</v>
      </c>
      <c r="D22" s="676">
        <v>156</v>
      </c>
      <c r="E22" s="627" t="s">
        <v>38</v>
      </c>
      <c r="F22" s="628">
        <v>150000</v>
      </c>
      <c r="G22" s="629">
        <v>66000</v>
      </c>
      <c r="H22" s="630">
        <v>3000</v>
      </c>
      <c r="I22" s="672">
        <f t="shared" si="6"/>
        <v>729</v>
      </c>
      <c r="J22" s="630">
        <f t="shared" si="4"/>
        <v>3729</v>
      </c>
      <c r="K22" s="681">
        <f>G22-H22</f>
        <v>63000</v>
      </c>
    </row>
    <row r="23" spans="1:11" ht="24" thickBot="1">
      <c r="A23" s="641"/>
      <c r="B23" s="633" t="s">
        <v>4</v>
      </c>
      <c r="C23" s="642"/>
      <c r="D23" s="569"/>
      <c r="E23" s="642"/>
      <c r="F23" s="554">
        <f t="shared" ref="F23:K23" si="7">SUM(F17:F22)</f>
        <v>1445000</v>
      </c>
      <c r="G23" s="554">
        <f t="shared" si="7"/>
        <v>929875</v>
      </c>
      <c r="H23" s="554">
        <f>SUM(H17:H22)</f>
        <v>22385</v>
      </c>
      <c r="I23" s="554">
        <f>SUM(I17:I22)</f>
        <v>10267</v>
      </c>
      <c r="J23" s="554">
        <f t="shared" si="4"/>
        <v>32652</v>
      </c>
      <c r="K23" s="554">
        <f t="shared" si="7"/>
        <v>907490</v>
      </c>
    </row>
    <row r="24" spans="1:11" ht="23.25">
      <c r="A24" s="643"/>
      <c r="B24" s="635"/>
      <c r="C24" s="644"/>
      <c r="D24" s="571"/>
      <c r="E24" s="644"/>
      <c r="F24" s="558"/>
      <c r="G24" s="558"/>
      <c r="H24" s="558"/>
      <c r="I24" s="558"/>
      <c r="J24" s="558"/>
      <c r="K24" s="558"/>
    </row>
    <row r="25" spans="1:11" ht="91.5" customHeight="1">
      <c r="A25" s="619" t="s">
        <v>446</v>
      </c>
      <c r="B25" s="619" t="s">
        <v>1</v>
      </c>
      <c r="C25" s="619" t="s">
        <v>21</v>
      </c>
      <c r="D25" s="619" t="s">
        <v>22</v>
      </c>
      <c r="E25" s="619" t="s">
        <v>23</v>
      </c>
      <c r="F25" s="620" t="s">
        <v>24</v>
      </c>
      <c r="G25" s="419" t="s">
        <v>25</v>
      </c>
      <c r="H25" s="419" t="s">
        <v>26</v>
      </c>
      <c r="I25" s="419" t="s">
        <v>27</v>
      </c>
      <c r="J25" s="419" t="s">
        <v>57</v>
      </c>
      <c r="K25" s="419" t="s">
        <v>242</v>
      </c>
    </row>
    <row r="26" spans="1:11" ht="23.25">
      <c r="A26" s="639"/>
      <c r="B26" s="623" t="s">
        <v>363</v>
      </c>
      <c r="C26" s="624"/>
      <c r="D26" s="501"/>
      <c r="E26" s="624"/>
      <c r="F26" s="505"/>
      <c r="G26" s="513"/>
      <c r="H26" s="503"/>
      <c r="I26" s="501"/>
      <c r="J26" s="503"/>
      <c r="K26" s="640"/>
    </row>
    <row r="27" spans="1:11" ht="23.25">
      <c r="A27" s="702">
        <v>1</v>
      </c>
      <c r="B27" s="332" t="s">
        <v>357</v>
      </c>
      <c r="C27" s="627" t="s">
        <v>371</v>
      </c>
      <c r="D27" s="676">
        <v>87</v>
      </c>
      <c r="E27" s="627" t="s">
        <v>38</v>
      </c>
      <c r="F27" s="628">
        <v>275000</v>
      </c>
      <c r="G27" s="629">
        <v>88000</v>
      </c>
      <c r="H27" s="630">
        <v>5500</v>
      </c>
      <c r="I27" s="672">
        <f>ROUND(G27*13%*31/365,0)</f>
        <v>972</v>
      </c>
      <c r="J27" s="630">
        <f>SUM(H27:I27)</f>
        <v>6472</v>
      </c>
      <c r="K27" s="681">
        <f t="shared" si="5"/>
        <v>82500</v>
      </c>
    </row>
    <row r="28" spans="1:11" ht="23.25">
      <c r="A28" s="702"/>
      <c r="B28" s="332"/>
      <c r="C28" s="627"/>
      <c r="D28" s="676"/>
      <c r="E28" s="627"/>
      <c r="F28" s="628"/>
      <c r="G28" s="629"/>
      <c r="H28" s="630"/>
      <c r="I28" s="680"/>
      <c r="J28" s="630"/>
      <c r="K28" s="681"/>
    </row>
    <row r="29" spans="1:11" ht="23.25">
      <c r="A29" s="702">
        <v>2</v>
      </c>
      <c r="B29" s="332" t="s">
        <v>368</v>
      </c>
      <c r="C29" s="627" t="s">
        <v>372</v>
      </c>
      <c r="D29" s="676">
        <v>90</v>
      </c>
      <c r="E29" s="627" t="s">
        <v>38</v>
      </c>
      <c r="F29" s="628">
        <v>340000</v>
      </c>
      <c r="G29" s="629">
        <v>108800</v>
      </c>
      <c r="H29" s="630">
        <v>6800</v>
      </c>
      <c r="I29" s="672">
        <f>ROUND(G29*13%*31/365,0)</f>
        <v>1201</v>
      </c>
      <c r="J29" s="630">
        <f>SUM(H29:I29)</f>
        <v>8001</v>
      </c>
      <c r="K29" s="681">
        <f t="shared" si="5"/>
        <v>102000</v>
      </c>
    </row>
    <row r="30" spans="1:11" ht="23.25">
      <c r="A30" s="702"/>
      <c r="B30" s="332"/>
      <c r="C30" s="627"/>
      <c r="D30" s="676"/>
      <c r="E30" s="627"/>
      <c r="F30" s="628"/>
      <c r="G30" s="629"/>
      <c r="H30" s="630"/>
      <c r="I30" s="680"/>
      <c r="J30" s="630"/>
      <c r="K30" s="681"/>
    </row>
    <row r="31" spans="1:11" ht="23.25">
      <c r="A31" s="702">
        <v>3</v>
      </c>
      <c r="B31" s="332" t="s">
        <v>534</v>
      </c>
      <c r="C31" s="627" t="s">
        <v>535</v>
      </c>
      <c r="D31" s="676">
        <v>72</v>
      </c>
      <c r="E31" s="627" t="s">
        <v>38</v>
      </c>
      <c r="F31" s="628">
        <v>290000</v>
      </c>
      <c r="G31" s="629">
        <v>255200</v>
      </c>
      <c r="H31" s="630">
        <v>5800</v>
      </c>
      <c r="I31" s="672">
        <f>ROUND(G31*13%*31/365,0)</f>
        <v>2818</v>
      </c>
      <c r="J31" s="630">
        <f>SUM(H31:I31)</f>
        <v>8618</v>
      </c>
      <c r="K31" s="681">
        <f t="shared" ref="K31" si="8">G31-H31</f>
        <v>249400</v>
      </c>
    </row>
    <row r="32" spans="1:11" ht="23.25">
      <c r="A32" s="645"/>
      <c r="B32" s="623" t="s">
        <v>4</v>
      </c>
      <c r="C32" s="638"/>
      <c r="D32" s="638"/>
      <c r="E32" s="638"/>
      <c r="F32" s="505">
        <f>SUM(F27:F31)</f>
        <v>905000</v>
      </c>
      <c r="G32" s="505">
        <f t="shared" ref="G32:K32" si="9">SUM(G27:G31)</f>
        <v>452000</v>
      </c>
      <c r="H32" s="505">
        <f t="shared" si="9"/>
        <v>18100</v>
      </c>
      <c r="I32" s="505">
        <f t="shared" si="9"/>
        <v>4991</v>
      </c>
      <c r="J32" s="505">
        <f>SUM(J27:J31)</f>
        <v>23091</v>
      </c>
      <c r="K32" s="505">
        <f t="shared" si="9"/>
        <v>433900</v>
      </c>
    </row>
    <row r="33" spans="1:11" ht="14.25" customHeight="1">
      <c r="A33" s="646"/>
      <c r="B33" s="647"/>
      <c r="C33" s="648"/>
      <c r="D33" s="648"/>
      <c r="E33" s="648"/>
      <c r="F33" s="558"/>
      <c r="G33" s="558"/>
      <c r="H33" s="558"/>
      <c r="I33" s="558"/>
      <c r="J33" s="558"/>
      <c r="K33" s="558"/>
    </row>
    <row r="34" spans="1:11" ht="72.75" customHeight="1">
      <c r="A34" s="621" t="s">
        <v>446</v>
      </c>
      <c r="B34" s="621" t="s">
        <v>1</v>
      </c>
      <c r="C34" s="619" t="s">
        <v>21</v>
      </c>
      <c r="D34" s="619" t="s">
        <v>22</v>
      </c>
      <c r="E34" s="619" t="s">
        <v>23</v>
      </c>
      <c r="F34" s="620" t="s">
        <v>24</v>
      </c>
      <c r="G34" s="419" t="s">
        <v>25</v>
      </c>
      <c r="H34" s="419" t="s">
        <v>26</v>
      </c>
      <c r="I34" s="419" t="s">
        <v>27</v>
      </c>
      <c r="J34" s="419" t="s">
        <v>57</v>
      </c>
      <c r="K34" s="419" t="s">
        <v>242</v>
      </c>
    </row>
    <row r="35" spans="1:11" ht="23.25">
      <c r="A35" s="639"/>
      <c r="B35" s="623" t="s">
        <v>10</v>
      </c>
      <c r="C35" s="624"/>
      <c r="D35" s="624"/>
      <c r="E35" s="624"/>
      <c r="F35" s="560"/>
      <c r="G35" s="513"/>
      <c r="H35" s="549"/>
      <c r="I35" s="501"/>
      <c r="J35" s="549"/>
      <c r="K35" s="638"/>
    </row>
    <row r="36" spans="1:11" ht="23.25">
      <c r="A36" s="702">
        <v>1</v>
      </c>
      <c r="B36" s="332" t="s">
        <v>10</v>
      </c>
      <c r="C36" s="627" t="s">
        <v>390</v>
      </c>
      <c r="D36" s="676">
        <v>124</v>
      </c>
      <c r="E36" s="627" t="s">
        <v>38</v>
      </c>
      <c r="F36" s="628">
        <v>200000</v>
      </c>
      <c r="G36" s="629">
        <v>72000</v>
      </c>
      <c r="H36" s="630">
        <v>4000</v>
      </c>
      <c r="I36" s="672">
        <f>ROUND(G36*13%*31/365,0)</f>
        <v>795</v>
      </c>
      <c r="J36" s="676">
        <f>SUM(H36:I36)</f>
        <v>4795</v>
      </c>
      <c r="K36" s="681">
        <f>G36-H36</f>
        <v>68000</v>
      </c>
    </row>
    <row r="37" spans="1:11" ht="23.25">
      <c r="A37" s="702">
        <v>2</v>
      </c>
      <c r="B37" s="682" t="s">
        <v>91</v>
      </c>
      <c r="C37" s="627" t="s">
        <v>432</v>
      </c>
      <c r="D37" s="683" t="s">
        <v>433</v>
      </c>
      <c r="E37" s="627" t="s">
        <v>38</v>
      </c>
      <c r="F37" s="628">
        <v>150000</v>
      </c>
      <c r="G37" s="629">
        <v>66000</v>
      </c>
      <c r="H37" s="630">
        <v>3000</v>
      </c>
      <c r="I37" s="672">
        <f>ROUND(G37*13%*31/365,0)</f>
        <v>729</v>
      </c>
      <c r="J37" s="676">
        <f>SUM(H37:I37)</f>
        <v>3729</v>
      </c>
      <c r="K37" s="681">
        <f t="shared" ref="K37:K39" si="10">G37-H37</f>
        <v>63000</v>
      </c>
    </row>
    <row r="38" spans="1:11" ht="23.25">
      <c r="A38" s="649"/>
      <c r="B38" s="650"/>
      <c r="C38" s="651"/>
      <c r="D38" s="652"/>
      <c r="E38" s="651"/>
      <c r="F38" s="564"/>
      <c r="G38" s="565"/>
      <c r="H38" s="566"/>
      <c r="I38" s="567"/>
      <c r="J38" s="567"/>
      <c r="K38" s="653"/>
    </row>
    <row r="39" spans="1:11" ht="24" thickBot="1">
      <c r="A39" s="654"/>
      <c r="B39" s="655" t="s">
        <v>4</v>
      </c>
      <c r="C39" s="642"/>
      <c r="D39" s="642"/>
      <c r="E39" s="642"/>
      <c r="F39" s="569">
        <f>SUM(F36:F37)</f>
        <v>350000</v>
      </c>
      <c r="G39" s="569">
        <f>SUM(G36:G37)</f>
        <v>138000</v>
      </c>
      <c r="H39" s="569">
        <f>SUM(H36:H37)</f>
        <v>7000</v>
      </c>
      <c r="I39" s="569">
        <f>SUM(I36:I37)</f>
        <v>1524</v>
      </c>
      <c r="J39" s="569">
        <f>SUM(H39:I39)</f>
        <v>8524</v>
      </c>
      <c r="K39" s="656">
        <f t="shared" si="10"/>
        <v>131000</v>
      </c>
    </row>
    <row r="40" spans="1:11" ht="23.25">
      <c r="A40" s="657"/>
      <c r="B40" s="647"/>
      <c r="C40" s="644"/>
      <c r="D40" s="644"/>
      <c r="E40" s="644"/>
      <c r="F40" s="571"/>
      <c r="G40" s="571"/>
      <c r="H40" s="571"/>
      <c r="I40" s="571"/>
      <c r="J40" s="571"/>
      <c r="K40" s="571"/>
    </row>
    <row r="41" spans="1:11" ht="87.75" customHeight="1">
      <c r="A41" s="621" t="s">
        <v>446</v>
      </c>
      <c r="B41" s="621" t="s">
        <v>1</v>
      </c>
      <c r="C41" s="619" t="s">
        <v>21</v>
      </c>
      <c r="D41" s="619" t="s">
        <v>22</v>
      </c>
      <c r="E41" s="619" t="s">
        <v>23</v>
      </c>
      <c r="F41" s="620" t="s">
        <v>24</v>
      </c>
      <c r="G41" s="419" t="s">
        <v>25</v>
      </c>
      <c r="H41" s="419" t="s">
        <v>26</v>
      </c>
      <c r="I41" s="419" t="s">
        <v>27</v>
      </c>
      <c r="J41" s="419" t="s">
        <v>57</v>
      </c>
      <c r="K41" s="419" t="s">
        <v>242</v>
      </c>
    </row>
    <row r="42" spans="1:11" ht="23.25">
      <c r="A42" s="639"/>
      <c r="B42" s="623" t="s">
        <v>11</v>
      </c>
      <c r="C42" s="624"/>
      <c r="D42" s="624"/>
      <c r="E42" s="624"/>
      <c r="F42" s="560"/>
      <c r="G42" s="513"/>
      <c r="H42" s="549"/>
      <c r="I42" s="501"/>
      <c r="J42" s="549"/>
      <c r="K42" s="638"/>
    </row>
    <row r="43" spans="1:11" ht="23.25">
      <c r="A43" s="702">
        <v>1</v>
      </c>
      <c r="B43" s="332" t="s">
        <v>557</v>
      </c>
      <c r="C43" s="627" t="s">
        <v>558</v>
      </c>
      <c r="D43" s="630">
        <v>114</v>
      </c>
      <c r="E43" s="627" t="s">
        <v>38</v>
      </c>
      <c r="F43" s="628">
        <v>400000</v>
      </c>
      <c r="G43" s="629">
        <v>384000</v>
      </c>
      <c r="H43" s="630">
        <v>8000</v>
      </c>
      <c r="I43" s="672">
        <f>ROUND(G43*13%*31/365,0)</f>
        <v>4240</v>
      </c>
      <c r="J43" s="676">
        <f>SUM(H43:I43)</f>
        <v>12240</v>
      </c>
      <c r="K43" s="681">
        <f t="shared" ref="K43:K48" si="11">G43-H43</f>
        <v>376000</v>
      </c>
    </row>
    <row r="44" spans="1:11" ht="23.25">
      <c r="A44" s="702">
        <v>2</v>
      </c>
      <c r="B44" s="332" t="s">
        <v>11</v>
      </c>
      <c r="C44" s="627" t="s">
        <v>487</v>
      </c>
      <c r="D44" s="630">
        <v>164</v>
      </c>
      <c r="E44" s="627" t="s">
        <v>38</v>
      </c>
      <c r="F44" s="628">
        <v>270000</v>
      </c>
      <c r="G44" s="629">
        <v>124200</v>
      </c>
      <c r="H44" s="630">
        <v>5400</v>
      </c>
      <c r="I44" s="672">
        <f>ROUND(G44*13%*31/365,0)</f>
        <v>1371</v>
      </c>
      <c r="J44" s="676">
        <f>SUM(H44:I44)</f>
        <v>6771</v>
      </c>
      <c r="K44" s="681">
        <f t="shared" si="11"/>
        <v>118800</v>
      </c>
    </row>
    <row r="45" spans="1:11" ht="23.25">
      <c r="A45" s="702">
        <v>3</v>
      </c>
      <c r="B45" s="332" t="s">
        <v>236</v>
      </c>
      <c r="C45" s="627" t="s">
        <v>518</v>
      </c>
      <c r="D45" s="630">
        <v>58</v>
      </c>
      <c r="E45" s="627" t="s">
        <v>38</v>
      </c>
      <c r="F45" s="628">
        <v>200000</v>
      </c>
      <c r="G45" s="629">
        <v>152000</v>
      </c>
      <c r="H45" s="630">
        <v>4000</v>
      </c>
      <c r="I45" s="672">
        <f>ROUND(G45*13%*31/365,0)</f>
        <v>1678</v>
      </c>
      <c r="J45" s="676">
        <f t="shared" ref="J45:J48" si="12">SUM(H45:I45)</f>
        <v>5678</v>
      </c>
      <c r="K45" s="681">
        <f t="shared" si="11"/>
        <v>148000</v>
      </c>
    </row>
    <row r="46" spans="1:11" ht="23.25">
      <c r="A46" s="702">
        <v>4</v>
      </c>
      <c r="B46" s="332" t="s">
        <v>236</v>
      </c>
      <c r="C46" s="627" t="s">
        <v>519</v>
      </c>
      <c r="D46" s="630">
        <v>60</v>
      </c>
      <c r="E46" s="627" t="s">
        <v>38</v>
      </c>
      <c r="F46" s="628">
        <v>250000</v>
      </c>
      <c r="G46" s="629">
        <v>190000</v>
      </c>
      <c r="H46" s="630">
        <v>5000</v>
      </c>
      <c r="I46" s="672">
        <f>ROUND(G46*13%*31/365,0)</f>
        <v>2098</v>
      </c>
      <c r="J46" s="676">
        <f t="shared" si="12"/>
        <v>7098</v>
      </c>
      <c r="K46" s="681">
        <f t="shared" si="11"/>
        <v>185000</v>
      </c>
    </row>
    <row r="47" spans="1:11" ht="23.25">
      <c r="A47" s="702">
        <v>5</v>
      </c>
      <c r="B47" s="684" t="s">
        <v>541</v>
      </c>
      <c r="C47" s="627" t="s">
        <v>542</v>
      </c>
      <c r="D47" s="630">
        <v>78</v>
      </c>
      <c r="E47" s="627" t="s">
        <v>38</v>
      </c>
      <c r="F47" s="628">
        <v>200000</v>
      </c>
      <c r="G47" s="629">
        <v>188635</v>
      </c>
      <c r="H47" s="630">
        <v>2273</v>
      </c>
      <c r="I47" s="672">
        <f>ROUND(G47*13%*31/365,0)</f>
        <v>2083</v>
      </c>
      <c r="J47" s="676">
        <f>SUM(H47:I47)</f>
        <v>4356</v>
      </c>
      <c r="K47" s="681">
        <f>G47-H47</f>
        <v>186362</v>
      </c>
    </row>
    <row r="48" spans="1:11" ht="23.25">
      <c r="A48" s="639"/>
      <c r="B48" s="623" t="s">
        <v>4</v>
      </c>
      <c r="C48" s="624"/>
      <c r="D48" s="624"/>
      <c r="E48" s="624"/>
      <c r="F48" s="501">
        <f>SUM(F43:F47)</f>
        <v>1320000</v>
      </c>
      <c r="G48" s="501">
        <f>SUM(G43:G47)</f>
        <v>1038835</v>
      </c>
      <c r="H48" s="501">
        <f>SUM(H43:H47)</f>
        <v>24673</v>
      </c>
      <c r="I48" s="501">
        <f>SUM(I43:I47)</f>
        <v>11470</v>
      </c>
      <c r="J48" s="501">
        <f t="shared" si="12"/>
        <v>36143</v>
      </c>
      <c r="K48" s="640">
        <f t="shared" si="11"/>
        <v>1014162</v>
      </c>
    </row>
    <row r="49" spans="1:11" ht="23.25">
      <c r="A49" s="657"/>
      <c r="B49" s="647"/>
      <c r="C49" s="644"/>
      <c r="D49" s="644"/>
      <c r="E49" s="644"/>
      <c r="F49" s="571"/>
      <c r="G49" s="571"/>
      <c r="H49" s="571"/>
      <c r="I49" s="571"/>
      <c r="J49" s="571"/>
      <c r="K49" s="571"/>
    </row>
    <row r="50" spans="1:11" ht="75" customHeight="1">
      <c r="A50" s="621" t="s">
        <v>446</v>
      </c>
      <c r="B50" s="621" t="s">
        <v>1</v>
      </c>
      <c r="C50" s="619" t="s">
        <v>21</v>
      </c>
      <c r="D50" s="619" t="s">
        <v>22</v>
      </c>
      <c r="E50" s="619" t="s">
        <v>23</v>
      </c>
      <c r="F50" s="620" t="s">
        <v>24</v>
      </c>
      <c r="G50" s="419" t="s">
        <v>25</v>
      </c>
      <c r="H50" s="419" t="s">
        <v>26</v>
      </c>
      <c r="I50" s="419" t="s">
        <v>27</v>
      </c>
      <c r="J50" s="419" t="s">
        <v>57</v>
      </c>
      <c r="K50" s="419" t="s">
        <v>242</v>
      </c>
    </row>
    <row r="51" spans="1:11" ht="23.25">
      <c r="A51" s="639"/>
      <c r="B51" s="623" t="s">
        <v>14</v>
      </c>
      <c r="C51" s="624"/>
      <c r="D51" s="624"/>
      <c r="E51" s="624"/>
      <c r="F51" s="560"/>
      <c r="G51" s="513"/>
      <c r="H51" s="549"/>
      <c r="I51" s="501"/>
      <c r="J51" s="549"/>
      <c r="K51" s="638"/>
    </row>
    <row r="52" spans="1:11" ht="23.25">
      <c r="A52" s="639"/>
      <c r="B52" s="623"/>
      <c r="C52" s="624"/>
      <c r="D52" s="501"/>
      <c r="E52" s="624"/>
      <c r="F52" s="505"/>
      <c r="G52" s="513"/>
      <c r="H52" s="503"/>
      <c r="I52" s="501"/>
      <c r="J52" s="501"/>
      <c r="K52" s="640"/>
    </row>
    <row r="53" spans="1:11" ht="23.25">
      <c r="A53" s="702">
        <v>1</v>
      </c>
      <c r="B53" s="332" t="s">
        <v>327</v>
      </c>
      <c r="C53" s="627" t="s">
        <v>520</v>
      </c>
      <c r="D53" s="676">
        <v>62</v>
      </c>
      <c r="E53" s="627" t="s">
        <v>38</v>
      </c>
      <c r="F53" s="628">
        <v>250000</v>
      </c>
      <c r="G53" s="628">
        <v>190000</v>
      </c>
      <c r="H53" s="630">
        <v>5000</v>
      </c>
      <c r="I53" s="672">
        <f t="shared" ref="I53:I60" si="13">ROUND(G53*13%*31/365,0)</f>
        <v>2098</v>
      </c>
      <c r="J53" s="676">
        <f t="shared" ref="J53:J61" si="14">SUM(H53:I53)</f>
        <v>7098</v>
      </c>
      <c r="K53" s="681">
        <f t="shared" ref="K53:K60" si="15">G53-H53</f>
        <v>185000</v>
      </c>
    </row>
    <row r="54" spans="1:11" ht="23.25">
      <c r="A54" s="702">
        <v>2</v>
      </c>
      <c r="B54" s="332" t="s">
        <v>97</v>
      </c>
      <c r="C54" s="627" t="s">
        <v>484</v>
      </c>
      <c r="D54" s="676">
        <v>170</v>
      </c>
      <c r="E54" s="627" t="s">
        <v>38</v>
      </c>
      <c r="F54" s="628">
        <v>220000</v>
      </c>
      <c r="G54" s="629">
        <v>110000</v>
      </c>
      <c r="H54" s="630">
        <v>4400</v>
      </c>
      <c r="I54" s="672">
        <f t="shared" si="13"/>
        <v>1215</v>
      </c>
      <c r="J54" s="676">
        <f t="shared" si="14"/>
        <v>5615</v>
      </c>
      <c r="K54" s="681">
        <f t="shared" si="15"/>
        <v>105600</v>
      </c>
    </row>
    <row r="55" spans="1:11" ht="23.25">
      <c r="A55" s="702">
        <v>3</v>
      </c>
      <c r="B55" s="332" t="s">
        <v>14</v>
      </c>
      <c r="C55" s="627" t="s">
        <v>59</v>
      </c>
      <c r="D55" s="676">
        <v>176</v>
      </c>
      <c r="E55" s="627" t="s">
        <v>38</v>
      </c>
      <c r="F55" s="628">
        <v>100000</v>
      </c>
      <c r="G55" s="629">
        <v>50000</v>
      </c>
      <c r="H55" s="630">
        <v>2000</v>
      </c>
      <c r="I55" s="672">
        <f t="shared" si="13"/>
        <v>552</v>
      </c>
      <c r="J55" s="676">
        <f t="shared" si="14"/>
        <v>2552</v>
      </c>
      <c r="K55" s="681">
        <f t="shared" si="15"/>
        <v>48000</v>
      </c>
    </row>
    <row r="56" spans="1:11" ht="23.25">
      <c r="A56" s="702">
        <v>4</v>
      </c>
      <c r="B56" s="332" t="s">
        <v>15</v>
      </c>
      <c r="C56" s="627" t="s">
        <v>485</v>
      </c>
      <c r="D56" s="676">
        <v>112</v>
      </c>
      <c r="E56" s="627" t="s">
        <v>38</v>
      </c>
      <c r="F56" s="628">
        <v>200000</v>
      </c>
      <c r="G56" s="629">
        <v>16652</v>
      </c>
      <c r="H56" s="630">
        <f t="shared" ref="H56" si="16">ROUND(F56/36,0)</f>
        <v>5556</v>
      </c>
      <c r="I56" s="672">
        <f t="shared" si="13"/>
        <v>184</v>
      </c>
      <c r="J56" s="676">
        <f t="shared" si="14"/>
        <v>5740</v>
      </c>
      <c r="K56" s="681">
        <f t="shared" si="15"/>
        <v>11096</v>
      </c>
    </row>
    <row r="57" spans="1:11" ht="23.25">
      <c r="A57" s="702">
        <v>5</v>
      </c>
      <c r="B57" s="332" t="s">
        <v>15</v>
      </c>
      <c r="C57" s="627" t="s">
        <v>385</v>
      </c>
      <c r="D57" s="676">
        <v>114</v>
      </c>
      <c r="E57" s="627" t="s">
        <v>38</v>
      </c>
      <c r="F57" s="628">
        <v>210000</v>
      </c>
      <c r="G57" s="629">
        <v>71400</v>
      </c>
      <c r="H57" s="630">
        <v>4200</v>
      </c>
      <c r="I57" s="672">
        <f t="shared" si="13"/>
        <v>788</v>
      </c>
      <c r="J57" s="676">
        <f t="shared" si="14"/>
        <v>4988</v>
      </c>
      <c r="K57" s="681">
        <f t="shared" si="15"/>
        <v>67200</v>
      </c>
    </row>
    <row r="58" spans="1:11" ht="23.25">
      <c r="A58" s="702">
        <v>6</v>
      </c>
      <c r="B58" s="332" t="s">
        <v>15</v>
      </c>
      <c r="C58" s="686" t="s">
        <v>533</v>
      </c>
      <c r="D58" s="686">
        <v>70</v>
      </c>
      <c r="E58" s="627" t="s">
        <v>38</v>
      </c>
      <c r="F58" s="686">
        <v>300000</v>
      </c>
      <c r="G58" s="686">
        <v>255000</v>
      </c>
      <c r="H58" s="630">
        <v>7500</v>
      </c>
      <c r="I58" s="672">
        <f t="shared" si="13"/>
        <v>2815</v>
      </c>
      <c r="J58" s="676">
        <f t="shared" ref="J58" si="17">SUM(H58:I58)</f>
        <v>10315</v>
      </c>
      <c r="K58" s="681">
        <f t="shared" si="15"/>
        <v>247500</v>
      </c>
    </row>
    <row r="59" spans="1:11" ht="23.25">
      <c r="A59" s="702">
        <v>7</v>
      </c>
      <c r="B59" s="332" t="s">
        <v>464</v>
      </c>
      <c r="C59" s="627" t="s">
        <v>131</v>
      </c>
      <c r="D59" s="687">
        <v>9.1999999999999993</v>
      </c>
      <c r="E59" s="627" t="s">
        <v>38</v>
      </c>
      <c r="F59" s="628">
        <v>200000</v>
      </c>
      <c r="G59" s="629">
        <v>132000</v>
      </c>
      <c r="H59" s="630">
        <v>4000</v>
      </c>
      <c r="I59" s="672">
        <f t="shared" si="13"/>
        <v>1457</v>
      </c>
      <c r="J59" s="676">
        <f t="shared" si="14"/>
        <v>5457</v>
      </c>
      <c r="K59" s="681">
        <f t="shared" si="15"/>
        <v>128000</v>
      </c>
    </row>
    <row r="60" spans="1:11" ht="23.25">
      <c r="A60" s="702">
        <v>8</v>
      </c>
      <c r="B60" s="332" t="s">
        <v>317</v>
      </c>
      <c r="C60" s="627" t="s">
        <v>318</v>
      </c>
      <c r="D60" s="687">
        <v>25.1</v>
      </c>
      <c r="E60" s="627" t="s">
        <v>38</v>
      </c>
      <c r="F60" s="628">
        <v>225000</v>
      </c>
      <c r="G60" s="629">
        <v>153000</v>
      </c>
      <c r="H60" s="630">
        <v>4500</v>
      </c>
      <c r="I60" s="672">
        <f t="shared" si="13"/>
        <v>1689</v>
      </c>
      <c r="J60" s="676">
        <f t="shared" si="14"/>
        <v>6189</v>
      </c>
      <c r="K60" s="681">
        <f t="shared" si="15"/>
        <v>148500</v>
      </c>
    </row>
    <row r="61" spans="1:11" ht="23.25">
      <c r="A61" s="623"/>
      <c r="B61" s="623" t="s">
        <v>4</v>
      </c>
      <c r="C61" s="624"/>
      <c r="D61" s="624"/>
      <c r="E61" s="624"/>
      <c r="F61" s="501">
        <f t="shared" ref="F61:K61" si="18">SUM(F52:F60)</f>
        <v>1705000</v>
      </c>
      <c r="G61" s="501">
        <f t="shared" si="18"/>
        <v>978052</v>
      </c>
      <c r="H61" s="501">
        <f>SUM(H52:H60)</f>
        <v>37156</v>
      </c>
      <c r="I61" s="501">
        <f>SUM(I52:I60)</f>
        <v>10798</v>
      </c>
      <c r="J61" s="501">
        <f t="shared" si="14"/>
        <v>47954</v>
      </c>
      <c r="K61" s="501">
        <f t="shared" si="18"/>
        <v>940896</v>
      </c>
    </row>
    <row r="62" spans="1:11" ht="10.5" customHeight="1">
      <c r="A62" s="647"/>
      <c r="B62" s="647"/>
      <c r="C62" s="644"/>
      <c r="D62" s="644"/>
      <c r="E62" s="644"/>
      <c r="F62" s="571"/>
      <c r="G62" s="571"/>
      <c r="H62" s="571"/>
      <c r="I62" s="571"/>
      <c r="J62" s="571"/>
      <c r="K62" s="571"/>
    </row>
    <row r="63" spans="1:11" ht="10.5" customHeight="1">
      <c r="A63" s="647"/>
      <c r="B63" s="647"/>
      <c r="C63" s="644"/>
      <c r="D63" s="644"/>
      <c r="E63" s="644"/>
      <c r="F63" s="571"/>
      <c r="G63" s="571"/>
      <c r="H63" s="571"/>
      <c r="I63" s="571"/>
      <c r="J63" s="571"/>
      <c r="K63" s="571"/>
    </row>
    <row r="64" spans="1:11" ht="68.25" customHeight="1">
      <c r="A64" s="621" t="s">
        <v>446</v>
      </c>
      <c r="B64" s="621" t="s">
        <v>1</v>
      </c>
      <c r="C64" s="619" t="s">
        <v>21</v>
      </c>
      <c r="D64" s="619" t="s">
        <v>22</v>
      </c>
      <c r="E64" s="619" t="s">
        <v>23</v>
      </c>
      <c r="F64" s="620" t="s">
        <v>24</v>
      </c>
      <c r="G64" s="419" t="s">
        <v>25</v>
      </c>
      <c r="H64" s="419" t="s">
        <v>26</v>
      </c>
      <c r="I64" s="419" t="s">
        <v>27</v>
      </c>
      <c r="J64" s="419" t="s">
        <v>57</v>
      </c>
      <c r="K64" s="419" t="s">
        <v>242</v>
      </c>
    </row>
    <row r="65" spans="1:11" ht="23.25">
      <c r="A65" s="623"/>
      <c r="B65" s="623" t="s">
        <v>16</v>
      </c>
      <c r="C65" s="624"/>
      <c r="D65" s="624"/>
      <c r="E65" s="624"/>
      <c r="F65" s="560"/>
      <c r="G65" s="513"/>
      <c r="H65" s="501"/>
      <c r="I65" s="501"/>
      <c r="J65" s="501"/>
      <c r="K65" s="638"/>
    </row>
    <row r="66" spans="1:11" ht="23.25">
      <c r="A66" s="332">
        <v>1</v>
      </c>
      <c r="B66" s="332" t="s">
        <v>17</v>
      </c>
      <c r="C66" s="627" t="s">
        <v>69</v>
      </c>
      <c r="D66" s="676">
        <v>1.1000000000000001</v>
      </c>
      <c r="E66" s="627" t="s">
        <v>78</v>
      </c>
      <c r="F66" s="628">
        <v>240000</v>
      </c>
      <c r="G66" s="629">
        <v>134400</v>
      </c>
      <c r="H66" s="630">
        <v>4800</v>
      </c>
      <c r="I66" s="672">
        <f t="shared" ref="I66:I73" si="19">ROUND(G66*13%*31/365,0)</f>
        <v>1484</v>
      </c>
      <c r="J66" s="676">
        <f t="shared" ref="J66:J76" si="20">SUM(H66:I66)</f>
        <v>6284</v>
      </c>
      <c r="K66" s="681">
        <f t="shared" ref="K66:K73" si="21">G66-H66</f>
        <v>129600</v>
      </c>
    </row>
    <row r="67" spans="1:11" ht="23.25">
      <c r="A67" s="332">
        <v>2</v>
      </c>
      <c r="B67" s="332" t="s">
        <v>17</v>
      </c>
      <c r="C67" s="627" t="s">
        <v>511</v>
      </c>
      <c r="D67" s="687">
        <v>47.1</v>
      </c>
      <c r="E67" s="627" t="s">
        <v>78</v>
      </c>
      <c r="F67" s="628">
        <v>170000</v>
      </c>
      <c r="G67" s="629">
        <v>122400</v>
      </c>
      <c r="H67" s="630">
        <v>3400</v>
      </c>
      <c r="I67" s="672">
        <f t="shared" si="19"/>
        <v>1351</v>
      </c>
      <c r="J67" s="676">
        <f t="shared" si="20"/>
        <v>4751</v>
      </c>
      <c r="K67" s="681">
        <f t="shared" si="21"/>
        <v>119000</v>
      </c>
    </row>
    <row r="68" spans="1:11" ht="23.25">
      <c r="A68" s="332">
        <v>3</v>
      </c>
      <c r="B68" s="332" t="s">
        <v>17</v>
      </c>
      <c r="C68" s="627" t="s">
        <v>536</v>
      </c>
      <c r="D68" s="687">
        <v>74</v>
      </c>
      <c r="E68" s="627" t="s">
        <v>78</v>
      </c>
      <c r="F68" s="628">
        <v>190000</v>
      </c>
      <c r="G68" s="629">
        <v>167200</v>
      </c>
      <c r="H68" s="630">
        <v>3800</v>
      </c>
      <c r="I68" s="672">
        <f t="shared" si="19"/>
        <v>1846</v>
      </c>
      <c r="J68" s="676">
        <f t="shared" si="20"/>
        <v>5646</v>
      </c>
      <c r="K68" s="681">
        <f t="shared" si="21"/>
        <v>163400</v>
      </c>
    </row>
    <row r="69" spans="1:11" ht="23.25">
      <c r="A69" s="332">
        <v>4</v>
      </c>
      <c r="B69" s="332" t="s">
        <v>187</v>
      </c>
      <c r="C69" s="627" t="s">
        <v>394</v>
      </c>
      <c r="D69" s="676">
        <v>132</v>
      </c>
      <c r="E69" s="627" t="s">
        <v>38</v>
      </c>
      <c r="F69" s="628">
        <v>150000</v>
      </c>
      <c r="G69" s="629">
        <v>54000</v>
      </c>
      <c r="H69" s="630">
        <v>3000</v>
      </c>
      <c r="I69" s="672">
        <f t="shared" si="19"/>
        <v>596</v>
      </c>
      <c r="J69" s="676">
        <f t="shared" si="20"/>
        <v>3596</v>
      </c>
      <c r="K69" s="681">
        <f t="shared" si="21"/>
        <v>51000</v>
      </c>
    </row>
    <row r="70" spans="1:11" ht="23.25">
      <c r="A70" s="332">
        <v>5</v>
      </c>
      <c r="B70" s="332" t="s">
        <v>187</v>
      </c>
      <c r="C70" s="627" t="s">
        <v>472</v>
      </c>
      <c r="D70" s="676">
        <v>194</v>
      </c>
      <c r="E70" s="627" t="s">
        <v>38</v>
      </c>
      <c r="F70" s="628">
        <v>190000</v>
      </c>
      <c r="G70" s="629">
        <v>73884</v>
      </c>
      <c r="H70" s="630">
        <v>5278</v>
      </c>
      <c r="I70" s="672">
        <f t="shared" si="19"/>
        <v>816</v>
      </c>
      <c r="J70" s="676">
        <f t="shared" si="20"/>
        <v>6094</v>
      </c>
      <c r="K70" s="681">
        <f t="shared" si="21"/>
        <v>68606</v>
      </c>
    </row>
    <row r="71" spans="1:11" ht="23.25">
      <c r="A71" s="332">
        <v>6</v>
      </c>
      <c r="B71" s="332" t="s">
        <v>62</v>
      </c>
      <c r="C71" s="627" t="s">
        <v>553</v>
      </c>
      <c r="D71" s="676">
        <v>100</v>
      </c>
      <c r="E71" s="627" t="s">
        <v>38</v>
      </c>
      <c r="F71" s="628">
        <v>300000</v>
      </c>
      <c r="G71" s="629">
        <v>288750</v>
      </c>
      <c r="H71" s="630">
        <v>3750</v>
      </c>
      <c r="I71" s="672">
        <f t="shared" si="19"/>
        <v>3188</v>
      </c>
      <c r="J71" s="676">
        <f t="shared" si="20"/>
        <v>6938</v>
      </c>
      <c r="K71" s="681">
        <f t="shared" si="21"/>
        <v>285000</v>
      </c>
    </row>
    <row r="72" spans="1:11" ht="23.25">
      <c r="A72" s="332">
        <v>7</v>
      </c>
      <c r="B72" s="332" t="s">
        <v>62</v>
      </c>
      <c r="C72" s="627" t="s">
        <v>61</v>
      </c>
      <c r="D72" s="687">
        <v>102</v>
      </c>
      <c r="E72" s="627" t="s">
        <v>38</v>
      </c>
      <c r="F72" s="628">
        <v>300000</v>
      </c>
      <c r="G72" s="629">
        <v>291000</v>
      </c>
      <c r="H72" s="630">
        <v>3000</v>
      </c>
      <c r="I72" s="672">
        <f t="shared" si="19"/>
        <v>3213</v>
      </c>
      <c r="J72" s="676">
        <f t="shared" ref="J72" si="22">SUM(H72:I72)</f>
        <v>6213</v>
      </c>
      <c r="K72" s="681">
        <f t="shared" si="21"/>
        <v>288000</v>
      </c>
    </row>
    <row r="73" spans="1:11" ht="23.25">
      <c r="A73" s="332">
        <v>8</v>
      </c>
      <c r="B73" s="332" t="s">
        <v>62</v>
      </c>
      <c r="C73" s="627" t="s">
        <v>547</v>
      </c>
      <c r="D73" s="676">
        <v>92</v>
      </c>
      <c r="E73" s="627" t="s">
        <v>38</v>
      </c>
      <c r="F73" s="628">
        <v>300000</v>
      </c>
      <c r="G73" s="629">
        <v>285884</v>
      </c>
      <c r="H73" s="630">
        <v>3529</v>
      </c>
      <c r="I73" s="672">
        <f t="shared" si="19"/>
        <v>3156</v>
      </c>
      <c r="J73" s="676">
        <f t="shared" si="20"/>
        <v>6685</v>
      </c>
      <c r="K73" s="681">
        <f t="shared" si="21"/>
        <v>282355</v>
      </c>
    </row>
    <row r="74" spans="1:11" ht="23.25">
      <c r="A74" s="332">
        <v>9</v>
      </c>
      <c r="B74" s="332" t="s">
        <v>336</v>
      </c>
      <c r="C74" s="627" t="s">
        <v>48</v>
      </c>
      <c r="D74" s="676">
        <v>112</v>
      </c>
      <c r="E74" s="627" t="s">
        <v>38</v>
      </c>
      <c r="F74" s="628">
        <v>300000</v>
      </c>
      <c r="G74" s="629">
        <v>294000</v>
      </c>
      <c r="H74" s="630">
        <v>3000</v>
      </c>
      <c r="I74" s="672">
        <f t="shared" ref="I74" si="23">ROUND(G74*13%*31/365,0)</f>
        <v>3246</v>
      </c>
      <c r="J74" s="676">
        <f t="shared" ref="J74:J75" si="24">SUM(H74:I74)</f>
        <v>6246</v>
      </c>
      <c r="K74" s="681">
        <f t="shared" ref="K74:K75" si="25">G74-H74</f>
        <v>291000</v>
      </c>
    </row>
    <row r="75" spans="1:11" ht="23.25">
      <c r="A75" s="332">
        <v>10</v>
      </c>
      <c r="B75" s="332" t="s">
        <v>566</v>
      </c>
      <c r="C75" s="627" t="s">
        <v>567</v>
      </c>
      <c r="D75" s="676">
        <v>122</v>
      </c>
      <c r="E75" s="627" t="s">
        <v>38</v>
      </c>
      <c r="F75" s="628">
        <v>300000</v>
      </c>
      <c r="G75" s="629">
        <v>300000</v>
      </c>
      <c r="H75" s="630">
        <v>3000</v>
      </c>
      <c r="I75" s="672">
        <f>ROUND(G75*13%*67/365,0)</f>
        <v>7159</v>
      </c>
      <c r="J75" s="676">
        <f t="shared" si="24"/>
        <v>10159</v>
      </c>
      <c r="K75" s="681">
        <f t="shared" si="25"/>
        <v>297000</v>
      </c>
    </row>
    <row r="76" spans="1:11" ht="23.25">
      <c r="A76" s="622"/>
      <c r="B76" s="623" t="s">
        <v>4</v>
      </c>
      <c r="C76" s="624"/>
      <c r="D76" s="624"/>
      <c r="E76" s="624"/>
      <c r="F76" s="501">
        <f>SUM(F66:F75)</f>
        <v>2440000</v>
      </c>
      <c r="G76" s="501">
        <f>SUM(G66:G75)</f>
        <v>2011518</v>
      </c>
      <c r="H76" s="501">
        <f>SUM(H66:H75)</f>
        <v>36557</v>
      </c>
      <c r="I76" s="501">
        <f>SUM(I66:I75)</f>
        <v>26055</v>
      </c>
      <c r="J76" s="501">
        <f t="shared" si="20"/>
        <v>62612</v>
      </c>
      <c r="K76" s="501">
        <f>SUM(K66:K75)</f>
        <v>1974961</v>
      </c>
    </row>
    <row r="77" spans="1:11" ht="13.5" customHeight="1">
      <c r="A77" s="660"/>
      <c r="B77" s="647"/>
      <c r="C77" s="644"/>
      <c r="D77" s="644"/>
      <c r="E77" s="644"/>
      <c r="F77" s="571"/>
      <c r="G77" s="571"/>
      <c r="H77" s="571"/>
      <c r="I77" s="571"/>
      <c r="J77" s="571"/>
      <c r="K77" s="571"/>
    </row>
    <row r="78" spans="1:11" ht="76.5" customHeight="1">
      <c r="A78" s="621" t="s">
        <v>446</v>
      </c>
      <c r="B78" s="621" t="s">
        <v>1</v>
      </c>
      <c r="C78" s="619" t="s">
        <v>21</v>
      </c>
      <c r="D78" s="619" t="s">
        <v>22</v>
      </c>
      <c r="E78" s="619" t="s">
        <v>23</v>
      </c>
      <c r="F78" s="620" t="s">
        <v>24</v>
      </c>
      <c r="G78" s="419" t="s">
        <v>25</v>
      </c>
      <c r="H78" s="419" t="s">
        <v>26</v>
      </c>
      <c r="I78" s="419" t="s">
        <v>27</v>
      </c>
      <c r="J78" s="419" t="s">
        <v>57</v>
      </c>
      <c r="K78" s="419" t="s">
        <v>242</v>
      </c>
    </row>
    <row r="79" spans="1:11" ht="23.25">
      <c r="A79" s="622"/>
      <c r="B79" s="623" t="s">
        <v>18</v>
      </c>
      <c r="C79" s="624"/>
      <c r="D79" s="624"/>
      <c r="E79" s="624"/>
      <c r="F79" s="560"/>
      <c r="G79" s="513"/>
      <c r="H79" s="549"/>
      <c r="I79" s="501"/>
      <c r="J79" s="549"/>
      <c r="K79" s="638"/>
    </row>
    <row r="80" spans="1:11" ht="8.25" customHeight="1">
      <c r="A80" s="622"/>
      <c r="B80" s="623"/>
      <c r="C80" s="624"/>
      <c r="D80" s="501"/>
      <c r="E80" s="501"/>
      <c r="F80" s="532"/>
      <c r="G80" s="513"/>
      <c r="H80" s="503"/>
      <c r="I80" s="518"/>
      <c r="J80" s="501"/>
      <c r="K80" s="640"/>
    </row>
    <row r="81" spans="1:11" ht="8.25" customHeight="1">
      <c r="A81" s="622"/>
      <c r="B81" s="623"/>
      <c r="C81" s="624"/>
      <c r="D81" s="501"/>
      <c r="E81" s="501"/>
      <c r="F81" s="532"/>
      <c r="G81" s="513"/>
      <c r="H81" s="503"/>
      <c r="I81" s="518"/>
      <c r="J81" s="501"/>
      <c r="K81" s="640"/>
    </row>
    <row r="82" spans="1:11" ht="23.25">
      <c r="A82" s="669">
        <v>1</v>
      </c>
      <c r="B82" s="396" t="s">
        <v>18</v>
      </c>
      <c r="C82" s="607" t="s">
        <v>380</v>
      </c>
      <c r="D82" s="688">
        <v>96</v>
      </c>
      <c r="E82" s="688" t="s">
        <v>38</v>
      </c>
      <c r="F82" s="689">
        <v>150000</v>
      </c>
      <c r="G82" s="609">
        <v>51000</v>
      </c>
      <c r="H82" s="610">
        <v>3000</v>
      </c>
      <c r="I82" s="672">
        <f t="shared" ref="I82:I92" si="26">ROUND(G82*13%*31/365,0)</f>
        <v>563</v>
      </c>
      <c r="J82" s="688">
        <f t="shared" ref="J82:J93" si="27">SUM(H82:I82)</f>
        <v>3563</v>
      </c>
      <c r="K82" s="691">
        <f t="shared" ref="K82:K92" si="28">G82-H82</f>
        <v>48000</v>
      </c>
    </row>
    <row r="83" spans="1:11" ht="23.25">
      <c r="A83" s="669">
        <v>2</v>
      </c>
      <c r="B83" s="396" t="s">
        <v>18</v>
      </c>
      <c r="C83" s="607" t="s">
        <v>393</v>
      </c>
      <c r="D83" s="688">
        <v>130</v>
      </c>
      <c r="E83" s="688" t="s">
        <v>38</v>
      </c>
      <c r="F83" s="689">
        <v>230000</v>
      </c>
      <c r="G83" s="609">
        <v>66448</v>
      </c>
      <c r="H83" s="610">
        <v>5111</v>
      </c>
      <c r="I83" s="672">
        <f t="shared" si="26"/>
        <v>734</v>
      </c>
      <c r="J83" s="688">
        <f t="shared" si="27"/>
        <v>5845</v>
      </c>
      <c r="K83" s="691">
        <f t="shared" si="28"/>
        <v>61337</v>
      </c>
    </row>
    <row r="84" spans="1:11" ht="23.25">
      <c r="A84" s="669">
        <v>3</v>
      </c>
      <c r="B84" s="396" t="s">
        <v>18</v>
      </c>
      <c r="C84" s="607" t="s">
        <v>546</v>
      </c>
      <c r="D84" s="688">
        <v>90</v>
      </c>
      <c r="E84" s="688" t="s">
        <v>38</v>
      </c>
      <c r="F84" s="689">
        <v>350000</v>
      </c>
      <c r="G84" s="609">
        <v>336000</v>
      </c>
      <c r="H84" s="610">
        <v>3500</v>
      </c>
      <c r="I84" s="672">
        <f t="shared" si="26"/>
        <v>3710</v>
      </c>
      <c r="J84" s="688">
        <f t="shared" si="27"/>
        <v>7210</v>
      </c>
      <c r="K84" s="691">
        <f t="shared" si="28"/>
        <v>332500</v>
      </c>
    </row>
    <row r="85" spans="1:11" ht="23.25">
      <c r="A85" s="669">
        <v>4</v>
      </c>
      <c r="B85" s="396" t="s">
        <v>19</v>
      </c>
      <c r="C85" s="607" t="s">
        <v>400</v>
      </c>
      <c r="D85" s="688">
        <v>142</v>
      </c>
      <c r="E85" s="688" t="s">
        <v>38</v>
      </c>
      <c r="F85" s="689">
        <v>170000</v>
      </c>
      <c r="G85" s="609">
        <v>64600</v>
      </c>
      <c r="H85" s="610">
        <v>3400</v>
      </c>
      <c r="I85" s="672">
        <f t="shared" si="26"/>
        <v>713</v>
      </c>
      <c r="J85" s="688">
        <f t="shared" si="27"/>
        <v>4113</v>
      </c>
      <c r="K85" s="691">
        <f t="shared" si="28"/>
        <v>61200</v>
      </c>
    </row>
    <row r="86" spans="1:11" ht="23.25">
      <c r="A86" s="669">
        <v>5</v>
      </c>
      <c r="B86" s="396" t="s">
        <v>19</v>
      </c>
      <c r="C86" s="607" t="s">
        <v>467</v>
      </c>
      <c r="D86" s="692">
        <v>15.2</v>
      </c>
      <c r="E86" s="688" t="s">
        <v>78</v>
      </c>
      <c r="F86" s="689">
        <v>235000</v>
      </c>
      <c r="G86" s="609">
        <v>155100</v>
      </c>
      <c r="H86" s="610">
        <v>4700</v>
      </c>
      <c r="I86" s="672">
        <f t="shared" si="26"/>
        <v>1712</v>
      </c>
      <c r="J86" s="688">
        <f>SUM(H86:I86)</f>
        <v>6412</v>
      </c>
      <c r="K86" s="691">
        <f>G86-H86</f>
        <v>150400</v>
      </c>
    </row>
    <row r="87" spans="1:11" ht="23.25">
      <c r="A87" s="669">
        <v>6</v>
      </c>
      <c r="B87" s="396" t="s">
        <v>398</v>
      </c>
      <c r="C87" s="607" t="s">
        <v>470</v>
      </c>
      <c r="D87" s="688">
        <v>138</v>
      </c>
      <c r="E87" s="688" t="s">
        <v>38</v>
      </c>
      <c r="F87" s="689">
        <v>200000</v>
      </c>
      <c r="G87" s="609">
        <v>76000</v>
      </c>
      <c r="H87" s="610">
        <v>4000</v>
      </c>
      <c r="I87" s="672">
        <f t="shared" si="26"/>
        <v>839</v>
      </c>
      <c r="J87" s="688">
        <f t="shared" si="27"/>
        <v>4839</v>
      </c>
      <c r="K87" s="691">
        <f t="shared" si="28"/>
        <v>72000</v>
      </c>
    </row>
    <row r="88" spans="1:11" ht="23.25">
      <c r="A88" s="669">
        <v>7</v>
      </c>
      <c r="B88" s="396" t="s">
        <v>398</v>
      </c>
      <c r="C88" s="607" t="s">
        <v>531</v>
      </c>
      <c r="D88" s="688">
        <v>66</v>
      </c>
      <c r="E88" s="688" t="s">
        <v>38</v>
      </c>
      <c r="F88" s="689">
        <v>175000</v>
      </c>
      <c r="G88" s="609">
        <v>154000</v>
      </c>
      <c r="H88" s="610">
        <v>3500</v>
      </c>
      <c r="I88" s="672">
        <f t="shared" si="26"/>
        <v>1700</v>
      </c>
      <c r="J88" s="688">
        <f>SUM(H88:I88)</f>
        <v>5200</v>
      </c>
      <c r="K88" s="691">
        <f t="shared" si="28"/>
        <v>150500</v>
      </c>
    </row>
    <row r="89" spans="1:11" ht="23.25">
      <c r="A89" s="669">
        <v>8</v>
      </c>
      <c r="B89" s="396" t="s">
        <v>381</v>
      </c>
      <c r="C89" s="607" t="s">
        <v>469</v>
      </c>
      <c r="D89" s="688">
        <v>108</v>
      </c>
      <c r="E89" s="688" t="s">
        <v>38</v>
      </c>
      <c r="F89" s="689">
        <v>430000</v>
      </c>
      <c r="G89" s="609">
        <v>421400</v>
      </c>
      <c r="H89" s="610">
        <v>5600</v>
      </c>
      <c r="I89" s="672">
        <f t="shared" si="26"/>
        <v>4653</v>
      </c>
      <c r="J89" s="688">
        <f t="shared" si="27"/>
        <v>10253</v>
      </c>
      <c r="K89" s="691">
        <f t="shared" si="28"/>
        <v>415800</v>
      </c>
    </row>
    <row r="90" spans="1:11" ht="23.25">
      <c r="A90" s="669">
        <v>9</v>
      </c>
      <c r="B90" s="396" t="s">
        <v>381</v>
      </c>
      <c r="C90" s="607" t="s">
        <v>383</v>
      </c>
      <c r="D90" s="688">
        <v>110</v>
      </c>
      <c r="E90" s="688" t="s">
        <v>38</v>
      </c>
      <c r="F90" s="689">
        <v>160000</v>
      </c>
      <c r="G90" s="609">
        <v>54400</v>
      </c>
      <c r="H90" s="610">
        <v>3200</v>
      </c>
      <c r="I90" s="672">
        <f t="shared" si="26"/>
        <v>601</v>
      </c>
      <c r="J90" s="688">
        <f t="shared" si="27"/>
        <v>3801</v>
      </c>
      <c r="K90" s="691">
        <f t="shared" si="28"/>
        <v>51200</v>
      </c>
    </row>
    <row r="91" spans="1:11" ht="23.25">
      <c r="A91" s="669">
        <v>10</v>
      </c>
      <c r="B91" s="396" t="s">
        <v>71</v>
      </c>
      <c r="C91" s="607" t="s">
        <v>235</v>
      </c>
      <c r="D91" s="688">
        <v>146</v>
      </c>
      <c r="E91" s="688" t="s">
        <v>38</v>
      </c>
      <c r="F91" s="689">
        <v>175000</v>
      </c>
      <c r="G91" s="609">
        <v>70000</v>
      </c>
      <c r="H91" s="610">
        <v>3500</v>
      </c>
      <c r="I91" s="672">
        <f t="shared" si="26"/>
        <v>773</v>
      </c>
      <c r="J91" s="688">
        <f t="shared" si="27"/>
        <v>4273</v>
      </c>
      <c r="K91" s="691">
        <f t="shared" si="28"/>
        <v>66500</v>
      </c>
    </row>
    <row r="92" spans="1:11" ht="23.25">
      <c r="A92" s="669">
        <v>11</v>
      </c>
      <c r="B92" s="396" t="s">
        <v>71</v>
      </c>
      <c r="C92" s="607" t="s">
        <v>554</v>
      </c>
      <c r="D92" s="688">
        <v>104</v>
      </c>
      <c r="E92" s="688" t="s">
        <v>38</v>
      </c>
      <c r="F92" s="689">
        <v>300000</v>
      </c>
      <c r="G92" s="609">
        <v>291000</v>
      </c>
      <c r="H92" s="610">
        <v>3000</v>
      </c>
      <c r="I92" s="672">
        <f t="shared" si="26"/>
        <v>3213</v>
      </c>
      <c r="J92" s="688">
        <f t="shared" si="27"/>
        <v>6213</v>
      </c>
      <c r="K92" s="691">
        <f t="shared" si="28"/>
        <v>288000</v>
      </c>
    </row>
    <row r="93" spans="1:11" ht="23.25">
      <c r="A93" s="623"/>
      <c r="B93" s="623" t="s">
        <v>4</v>
      </c>
      <c r="C93" s="624"/>
      <c r="D93" s="624"/>
      <c r="E93" s="624"/>
      <c r="F93" s="501">
        <f>SUM(F82:F92)</f>
        <v>2575000</v>
      </c>
      <c r="G93" s="501">
        <f>SUM(G82:G92)</f>
        <v>1739948</v>
      </c>
      <c r="H93" s="501">
        <f>SUM(H82:H92)</f>
        <v>42511</v>
      </c>
      <c r="I93" s="501">
        <f>SUM(I82:I92)</f>
        <v>19211</v>
      </c>
      <c r="J93" s="501">
        <f t="shared" si="27"/>
        <v>61722</v>
      </c>
      <c r="K93" s="501">
        <f>SUM(K82:K92)</f>
        <v>1697437</v>
      </c>
    </row>
    <row r="94" spans="1:11" ht="23.25">
      <c r="A94" s="647"/>
      <c r="B94" s="647"/>
      <c r="C94" s="644"/>
      <c r="D94" s="644"/>
      <c r="E94" s="644"/>
      <c r="F94" s="571"/>
      <c r="G94" s="571"/>
      <c r="H94" s="571"/>
      <c r="I94" s="571"/>
      <c r="J94" s="571"/>
      <c r="K94" s="571"/>
    </row>
    <row r="95" spans="1:11" ht="15.75" customHeight="1">
      <c r="A95" s="647"/>
      <c r="B95" s="647"/>
      <c r="C95" s="644"/>
      <c r="D95" s="644"/>
      <c r="E95" s="644"/>
      <c r="F95" s="571"/>
      <c r="G95" s="571"/>
      <c r="H95" s="571"/>
      <c r="I95" s="571"/>
      <c r="J95" s="571"/>
      <c r="K95" s="571"/>
    </row>
    <row r="96" spans="1:11" ht="87.75" customHeight="1">
      <c r="A96" s="621" t="s">
        <v>446</v>
      </c>
      <c r="B96" s="621" t="s">
        <v>1</v>
      </c>
      <c r="C96" s="619" t="s">
        <v>21</v>
      </c>
      <c r="D96" s="619" t="s">
        <v>22</v>
      </c>
      <c r="E96" s="619" t="s">
        <v>23</v>
      </c>
      <c r="F96" s="620" t="s">
        <v>24</v>
      </c>
      <c r="G96" s="419" t="s">
        <v>25</v>
      </c>
      <c r="H96" s="419" t="s">
        <v>26</v>
      </c>
      <c r="I96" s="419" t="s">
        <v>27</v>
      </c>
      <c r="J96" s="419" t="s">
        <v>57</v>
      </c>
      <c r="K96" s="419" t="s">
        <v>242</v>
      </c>
    </row>
    <row r="97" spans="1:11" ht="23.25">
      <c r="A97" s="623"/>
      <c r="B97" s="623" t="s">
        <v>79</v>
      </c>
      <c r="C97" s="624"/>
      <c r="D97" s="661"/>
      <c r="E97" s="624"/>
      <c r="F97" s="532"/>
      <c r="G97" s="513"/>
      <c r="H97" s="501"/>
      <c r="I97" s="501"/>
      <c r="J97" s="501"/>
      <c r="K97" s="638"/>
    </row>
    <row r="98" spans="1:11" ht="10.5" customHeight="1">
      <c r="A98" s="623"/>
      <c r="B98" s="623"/>
      <c r="C98" s="624"/>
      <c r="D98" s="661"/>
      <c r="E98" s="624"/>
      <c r="F98" s="532"/>
      <c r="G98" s="505"/>
      <c r="H98" s="503"/>
      <c r="I98" s="518"/>
      <c r="J98" s="501"/>
      <c r="K98" s="640"/>
    </row>
    <row r="99" spans="1:11" ht="23.25">
      <c r="A99" s="332">
        <v>1</v>
      </c>
      <c r="B99" s="332" t="s">
        <v>79</v>
      </c>
      <c r="C99" s="627" t="s">
        <v>453</v>
      </c>
      <c r="D99" s="693">
        <v>3.1</v>
      </c>
      <c r="E99" s="627" t="s">
        <v>78</v>
      </c>
      <c r="F99" s="694">
        <v>220000</v>
      </c>
      <c r="G99" s="628">
        <v>23200</v>
      </c>
      <c r="H99" s="630">
        <v>4400</v>
      </c>
      <c r="I99" s="611">
        <f t="shared" ref="I99:I113" si="29">ROUND(G99*13%*31/365,0)</f>
        <v>256</v>
      </c>
      <c r="J99" s="676">
        <f t="shared" ref="J99:J113" si="30">SUM(H99:I99)</f>
        <v>4656</v>
      </c>
      <c r="K99" s="681">
        <f t="shared" ref="K99:K113" si="31">G99-H99</f>
        <v>18800</v>
      </c>
    </row>
    <row r="100" spans="1:11" ht="23.25">
      <c r="A100" s="332">
        <v>2</v>
      </c>
      <c r="B100" s="332" t="s">
        <v>79</v>
      </c>
      <c r="C100" s="627" t="s">
        <v>465</v>
      </c>
      <c r="D100" s="693">
        <v>13.2</v>
      </c>
      <c r="E100" s="627" t="s">
        <v>78</v>
      </c>
      <c r="F100" s="694">
        <v>215000</v>
      </c>
      <c r="G100" s="628">
        <v>141900</v>
      </c>
      <c r="H100" s="630">
        <v>4300</v>
      </c>
      <c r="I100" s="672">
        <f t="shared" si="29"/>
        <v>1567</v>
      </c>
      <c r="J100" s="676">
        <f t="shared" si="30"/>
        <v>5867</v>
      </c>
      <c r="K100" s="681">
        <f t="shared" si="31"/>
        <v>137600</v>
      </c>
    </row>
    <row r="101" spans="1:11" ht="23.25">
      <c r="A101" s="332">
        <v>3</v>
      </c>
      <c r="B101" s="332" t="s">
        <v>224</v>
      </c>
      <c r="C101" s="627" t="s">
        <v>501</v>
      </c>
      <c r="D101" s="693">
        <v>33.1</v>
      </c>
      <c r="E101" s="627" t="s">
        <v>78</v>
      </c>
      <c r="F101" s="694">
        <v>185000</v>
      </c>
      <c r="G101" s="629">
        <v>129500</v>
      </c>
      <c r="H101" s="630">
        <v>3700</v>
      </c>
      <c r="I101" s="672">
        <f t="shared" si="29"/>
        <v>1430</v>
      </c>
      <c r="J101" s="676">
        <f t="shared" si="30"/>
        <v>5130</v>
      </c>
      <c r="K101" s="681">
        <f t="shared" si="31"/>
        <v>125800</v>
      </c>
    </row>
    <row r="102" spans="1:11" ht="23.25">
      <c r="A102" s="332">
        <v>4</v>
      </c>
      <c r="B102" s="332" t="s">
        <v>224</v>
      </c>
      <c r="C102" s="627" t="s">
        <v>515</v>
      </c>
      <c r="D102" s="693">
        <v>55.1</v>
      </c>
      <c r="E102" s="627" t="s">
        <v>78</v>
      </c>
      <c r="F102" s="694">
        <v>200000</v>
      </c>
      <c r="G102" s="629">
        <v>148000</v>
      </c>
      <c r="H102" s="630">
        <v>4000</v>
      </c>
      <c r="I102" s="672">
        <f t="shared" si="29"/>
        <v>1634</v>
      </c>
      <c r="J102" s="676">
        <f t="shared" si="30"/>
        <v>5634</v>
      </c>
      <c r="K102" s="681">
        <f t="shared" si="31"/>
        <v>144000</v>
      </c>
    </row>
    <row r="103" spans="1:11" ht="23.25">
      <c r="A103" s="332">
        <v>5</v>
      </c>
      <c r="B103" s="332" t="s">
        <v>224</v>
      </c>
      <c r="C103" s="627" t="s">
        <v>548</v>
      </c>
      <c r="D103" s="693">
        <v>94</v>
      </c>
      <c r="E103" s="627" t="s">
        <v>78</v>
      </c>
      <c r="F103" s="694">
        <v>280000</v>
      </c>
      <c r="G103" s="629">
        <v>268800</v>
      </c>
      <c r="H103" s="630">
        <v>2800</v>
      </c>
      <c r="I103" s="672">
        <f t="shared" si="29"/>
        <v>2968</v>
      </c>
      <c r="J103" s="676">
        <f t="shared" si="30"/>
        <v>5768</v>
      </c>
      <c r="K103" s="681">
        <f t="shared" si="31"/>
        <v>266000</v>
      </c>
    </row>
    <row r="104" spans="1:11" ht="23.25">
      <c r="A104" s="332">
        <v>6</v>
      </c>
      <c r="B104" s="332" t="s">
        <v>437</v>
      </c>
      <c r="C104" s="627" t="s">
        <v>438</v>
      </c>
      <c r="D104" s="693">
        <v>168</v>
      </c>
      <c r="E104" s="627" t="s">
        <v>78</v>
      </c>
      <c r="F104" s="694">
        <v>175000</v>
      </c>
      <c r="G104" s="629">
        <v>80500</v>
      </c>
      <c r="H104" s="630">
        <v>3500</v>
      </c>
      <c r="I104" s="672">
        <f t="shared" si="29"/>
        <v>889</v>
      </c>
      <c r="J104" s="676">
        <f t="shared" si="30"/>
        <v>4389</v>
      </c>
      <c r="K104" s="681">
        <f t="shared" si="31"/>
        <v>77000</v>
      </c>
    </row>
    <row r="105" spans="1:11" ht="23.25">
      <c r="A105" s="332">
        <v>7</v>
      </c>
      <c r="B105" s="332" t="s">
        <v>211</v>
      </c>
      <c r="C105" s="627" t="s">
        <v>225</v>
      </c>
      <c r="D105" s="693">
        <v>198</v>
      </c>
      <c r="E105" s="627" t="s">
        <v>78</v>
      </c>
      <c r="F105" s="694">
        <v>220000</v>
      </c>
      <c r="G105" s="629">
        <v>123200</v>
      </c>
      <c r="H105" s="630">
        <v>4400</v>
      </c>
      <c r="I105" s="672">
        <f t="shared" si="29"/>
        <v>1360</v>
      </c>
      <c r="J105" s="676">
        <f t="shared" si="30"/>
        <v>5760</v>
      </c>
      <c r="K105" s="681">
        <f t="shared" si="31"/>
        <v>118800</v>
      </c>
    </row>
    <row r="106" spans="1:11" ht="23.25">
      <c r="A106" s="332">
        <v>8</v>
      </c>
      <c r="B106" s="332" t="s">
        <v>103</v>
      </c>
      <c r="C106" s="627" t="s">
        <v>442</v>
      </c>
      <c r="D106" s="693">
        <v>178</v>
      </c>
      <c r="E106" s="627" t="s">
        <v>78</v>
      </c>
      <c r="F106" s="694">
        <v>180000</v>
      </c>
      <c r="G106" s="629">
        <v>90000</v>
      </c>
      <c r="H106" s="630">
        <v>3600</v>
      </c>
      <c r="I106" s="672">
        <f t="shared" si="29"/>
        <v>994</v>
      </c>
      <c r="J106" s="676">
        <f t="shared" si="30"/>
        <v>4594</v>
      </c>
      <c r="K106" s="681">
        <f t="shared" si="31"/>
        <v>86400</v>
      </c>
    </row>
    <row r="107" spans="1:11" ht="23.25">
      <c r="A107" s="332">
        <v>9</v>
      </c>
      <c r="B107" s="332" t="s">
        <v>103</v>
      </c>
      <c r="C107" s="627" t="s">
        <v>460</v>
      </c>
      <c r="D107" s="687">
        <v>5.0999999999999996</v>
      </c>
      <c r="E107" s="627" t="s">
        <v>78</v>
      </c>
      <c r="F107" s="694">
        <v>200000</v>
      </c>
      <c r="G107" s="629">
        <v>116000</v>
      </c>
      <c r="H107" s="630">
        <v>4000</v>
      </c>
      <c r="I107" s="672">
        <f t="shared" si="29"/>
        <v>1281</v>
      </c>
      <c r="J107" s="676">
        <f t="shared" si="30"/>
        <v>5281</v>
      </c>
      <c r="K107" s="681">
        <f t="shared" si="31"/>
        <v>112000</v>
      </c>
    </row>
    <row r="108" spans="1:11" ht="23.25">
      <c r="A108" s="332">
        <v>10</v>
      </c>
      <c r="B108" s="332" t="s">
        <v>103</v>
      </c>
      <c r="C108" s="627" t="s">
        <v>107</v>
      </c>
      <c r="D108" s="693">
        <v>192</v>
      </c>
      <c r="E108" s="627" t="s">
        <v>78</v>
      </c>
      <c r="F108" s="694">
        <v>200000</v>
      </c>
      <c r="G108" s="629">
        <v>104000</v>
      </c>
      <c r="H108" s="630">
        <v>4000</v>
      </c>
      <c r="I108" s="672">
        <f t="shared" si="29"/>
        <v>1148</v>
      </c>
      <c r="J108" s="676">
        <f t="shared" si="30"/>
        <v>5148</v>
      </c>
      <c r="K108" s="681">
        <f t="shared" si="31"/>
        <v>100000</v>
      </c>
    </row>
    <row r="109" spans="1:11" ht="23.25">
      <c r="A109" s="332">
        <v>11</v>
      </c>
      <c r="B109" s="332" t="s">
        <v>493</v>
      </c>
      <c r="C109" s="627" t="s">
        <v>494</v>
      </c>
      <c r="D109" s="693">
        <v>17.100000000000001</v>
      </c>
      <c r="E109" s="627" t="s">
        <v>78</v>
      </c>
      <c r="F109" s="694">
        <v>185000</v>
      </c>
      <c r="G109" s="629">
        <v>125800</v>
      </c>
      <c r="H109" s="630">
        <v>3700</v>
      </c>
      <c r="I109" s="672">
        <f t="shared" si="29"/>
        <v>1389</v>
      </c>
      <c r="J109" s="676">
        <f t="shared" si="30"/>
        <v>5089</v>
      </c>
      <c r="K109" s="681">
        <f t="shared" si="31"/>
        <v>122100</v>
      </c>
    </row>
    <row r="110" spans="1:11" ht="23.25">
      <c r="A110" s="332">
        <v>12</v>
      </c>
      <c r="B110" s="332" t="s">
        <v>493</v>
      </c>
      <c r="C110" s="627" t="s">
        <v>48</v>
      </c>
      <c r="D110" s="693">
        <v>19.100000000000001</v>
      </c>
      <c r="E110" s="627" t="s">
        <v>78</v>
      </c>
      <c r="F110" s="694">
        <v>165000</v>
      </c>
      <c r="G110" s="629">
        <v>112200</v>
      </c>
      <c r="H110" s="630">
        <v>3300</v>
      </c>
      <c r="I110" s="672">
        <f t="shared" si="29"/>
        <v>1239</v>
      </c>
      <c r="J110" s="676">
        <f t="shared" si="30"/>
        <v>4539</v>
      </c>
      <c r="K110" s="681">
        <f t="shared" si="31"/>
        <v>108900</v>
      </c>
    </row>
    <row r="111" spans="1:11" ht="23.25">
      <c r="A111" s="332">
        <v>13</v>
      </c>
      <c r="B111" s="332" t="s">
        <v>493</v>
      </c>
      <c r="C111" s="627" t="s">
        <v>496</v>
      </c>
      <c r="D111" s="693">
        <v>23.1</v>
      </c>
      <c r="E111" s="627" t="s">
        <v>78</v>
      </c>
      <c r="F111" s="694">
        <v>160000</v>
      </c>
      <c r="G111" s="629">
        <v>108800</v>
      </c>
      <c r="H111" s="630">
        <v>3200</v>
      </c>
      <c r="I111" s="672">
        <f t="shared" si="29"/>
        <v>1201</v>
      </c>
      <c r="J111" s="676">
        <f t="shared" si="30"/>
        <v>4401</v>
      </c>
      <c r="K111" s="681">
        <f t="shared" si="31"/>
        <v>105600</v>
      </c>
    </row>
    <row r="112" spans="1:11" ht="23.25">
      <c r="A112" s="332">
        <v>14</v>
      </c>
      <c r="B112" s="332" t="s">
        <v>516</v>
      </c>
      <c r="C112" s="627" t="s">
        <v>133</v>
      </c>
      <c r="D112" s="693">
        <v>57.1</v>
      </c>
      <c r="E112" s="627" t="s">
        <v>78</v>
      </c>
      <c r="F112" s="694">
        <v>200000</v>
      </c>
      <c r="G112" s="629">
        <v>148000</v>
      </c>
      <c r="H112" s="630">
        <v>4000</v>
      </c>
      <c r="I112" s="672">
        <f t="shared" si="29"/>
        <v>1634</v>
      </c>
      <c r="J112" s="676">
        <f t="shared" si="30"/>
        <v>5634</v>
      </c>
      <c r="K112" s="681">
        <f t="shared" si="31"/>
        <v>144000</v>
      </c>
    </row>
    <row r="113" spans="1:11" ht="23.25">
      <c r="A113" s="684">
        <v>15</v>
      </c>
      <c r="B113" s="684" t="s">
        <v>537</v>
      </c>
      <c r="C113" s="695" t="s">
        <v>538</v>
      </c>
      <c r="D113" s="696" t="s">
        <v>539</v>
      </c>
      <c r="E113" s="627" t="s">
        <v>78</v>
      </c>
      <c r="F113" s="697">
        <v>300000</v>
      </c>
      <c r="G113" s="698">
        <v>285000</v>
      </c>
      <c r="H113" s="699">
        <v>3000</v>
      </c>
      <c r="I113" s="672">
        <f t="shared" si="29"/>
        <v>3147</v>
      </c>
      <c r="J113" s="700">
        <f t="shared" si="30"/>
        <v>6147</v>
      </c>
      <c r="K113" s="701">
        <f t="shared" si="31"/>
        <v>282000</v>
      </c>
    </row>
    <row r="114" spans="1:11" ht="23.25">
      <c r="A114" s="658"/>
      <c r="B114" s="685"/>
      <c r="C114" s="686"/>
      <c r="D114" s="686"/>
      <c r="E114" s="686"/>
      <c r="F114" s="686"/>
      <c r="G114" s="686"/>
      <c r="H114" s="686"/>
      <c r="I114" s="686"/>
      <c r="J114" s="686"/>
      <c r="K114" s="686"/>
    </row>
    <row r="115" spans="1:11" ht="23.25">
      <c r="A115" s="623"/>
      <c r="B115" s="623" t="s">
        <v>4</v>
      </c>
      <c r="C115" s="624"/>
      <c r="D115" s="661"/>
      <c r="E115" s="624"/>
      <c r="F115" s="501">
        <f>SUM(F98:F113)</f>
        <v>3085000</v>
      </c>
      <c r="G115" s="501">
        <f t="shared" ref="G115:K115" si="32">SUM(G98:G113)</f>
        <v>2004900</v>
      </c>
      <c r="H115" s="501">
        <f t="shared" si="32"/>
        <v>55900</v>
      </c>
      <c r="I115" s="501">
        <f t="shared" si="32"/>
        <v>22137</v>
      </c>
      <c r="J115" s="501">
        <f t="shared" si="32"/>
        <v>78037</v>
      </c>
      <c r="K115" s="501">
        <f t="shared" si="32"/>
        <v>1949000</v>
      </c>
    </row>
    <row r="116" spans="1:11" ht="21.75" customHeight="1">
      <c r="A116" s="647"/>
      <c r="B116" s="647"/>
      <c r="C116" s="644"/>
      <c r="D116" s="662"/>
      <c r="E116" s="644"/>
      <c r="F116" s="571"/>
      <c r="G116" s="571"/>
      <c r="H116" s="571"/>
      <c r="I116" s="571"/>
      <c r="J116" s="571"/>
      <c r="K116" s="571"/>
    </row>
    <row r="117" spans="1:11" ht="4.5" hidden="1" customHeight="1">
      <c r="A117" s="621" t="s">
        <v>446</v>
      </c>
      <c r="B117" s="621" t="s">
        <v>1</v>
      </c>
      <c r="C117" s="619" t="s">
        <v>21</v>
      </c>
      <c r="D117" s="619" t="s">
        <v>22</v>
      </c>
      <c r="E117" s="619" t="s">
        <v>23</v>
      </c>
      <c r="F117" s="620" t="s">
        <v>24</v>
      </c>
      <c r="G117" s="419" t="s">
        <v>25</v>
      </c>
      <c r="H117" s="419" t="s">
        <v>26</v>
      </c>
      <c r="I117" s="419" t="s">
        <v>27</v>
      </c>
      <c r="J117" s="419" t="s">
        <v>57</v>
      </c>
      <c r="K117" s="419" t="s">
        <v>242</v>
      </c>
    </row>
    <row r="118" spans="1:11" ht="23.25" hidden="1">
      <c r="A118" s="623"/>
      <c r="B118" s="623" t="s">
        <v>422</v>
      </c>
      <c r="C118" s="624"/>
      <c r="D118" s="624"/>
      <c r="E118" s="624"/>
      <c r="F118" s="560"/>
      <c r="G118" s="513"/>
      <c r="H118" s="501"/>
      <c r="I118" s="501"/>
      <c r="J118" s="501"/>
      <c r="K118" s="638"/>
    </row>
    <row r="119" spans="1:11" ht="23.25" hidden="1">
      <c r="A119" s="623">
        <v>1</v>
      </c>
      <c r="B119" s="623" t="s">
        <v>285</v>
      </c>
      <c r="C119" s="624"/>
      <c r="D119" s="661"/>
      <c r="E119" s="624"/>
      <c r="F119" s="532"/>
      <c r="G119" s="513"/>
      <c r="H119" s="503"/>
      <c r="I119" s="501"/>
      <c r="J119" s="501"/>
      <c r="K119" s="640"/>
    </row>
    <row r="120" spans="1:11" ht="23.25" hidden="1">
      <c r="A120" s="623"/>
      <c r="B120" s="623"/>
      <c r="C120" s="624"/>
      <c r="D120" s="661"/>
      <c r="E120" s="624"/>
      <c r="F120" s="501"/>
      <c r="G120" s="501"/>
      <c r="H120" s="501"/>
      <c r="I120" s="501"/>
      <c r="J120" s="501"/>
      <c r="K120" s="501"/>
    </row>
    <row r="121" spans="1:11" ht="23.25">
      <c r="A121" s="647"/>
      <c r="B121" s="647"/>
      <c r="C121" s="644"/>
      <c r="D121" s="662"/>
      <c r="E121" s="644"/>
      <c r="F121" s="574"/>
      <c r="G121" s="574"/>
      <c r="H121" s="574"/>
      <c r="I121" s="574"/>
      <c r="J121" s="574"/>
      <c r="K121" s="574"/>
    </row>
    <row r="122" spans="1:11" ht="69.75">
      <c r="A122" s="621" t="s">
        <v>446</v>
      </c>
      <c r="B122" s="621" t="s">
        <v>1</v>
      </c>
      <c r="C122" s="619" t="s">
        <v>21</v>
      </c>
      <c r="D122" s="619" t="s">
        <v>22</v>
      </c>
      <c r="E122" s="619" t="s">
        <v>23</v>
      </c>
      <c r="F122" s="620" t="s">
        <v>24</v>
      </c>
      <c r="G122" s="419" t="s">
        <v>25</v>
      </c>
      <c r="H122" s="419" t="s">
        <v>26</v>
      </c>
      <c r="I122" s="419" t="s">
        <v>27</v>
      </c>
      <c r="J122" s="419" t="s">
        <v>57</v>
      </c>
      <c r="K122" s="419" t="s">
        <v>242</v>
      </c>
    </row>
    <row r="123" spans="1:11" ht="23.25">
      <c r="A123" s="623"/>
      <c r="B123" s="623" t="s">
        <v>109</v>
      </c>
      <c r="C123" s="624"/>
      <c r="D123" s="661"/>
      <c r="E123" s="624"/>
      <c r="F123" s="532"/>
      <c r="G123" s="513"/>
      <c r="H123" s="501"/>
      <c r="I123" s="501"/>
      <c r="J123" s="501"/>
      <c r="K123" s="638"/>
    </row>
    <row r="124" spans="1:11" ht="23.25">
      <c r="A124" s="332">
        <v>1</v>
      </c>
      <c r="B124" s="332" t="s">
        <v>169</v>
      </c>
      <c r="C124" s="627" t="s">
        <v>424</v>
      </c>
      <c r="D124" s="693">
        <v>150</v>
      </c>
      <c r="E124" s="627" t="s">
        <v>78</v>
      </c>
      <c r="F124" s="694">
        <v>150000</v>
      </c>
      <c r="G124" s="629">
        <v>63000</v>
      </c>
      <c r="H124" s="630">
        <v>3000</v>
      </c>
      <c r="I124" s="672">
        <f>ROUND(G124*13%*31/365,0)</f>
        <v>696</v>
      </c>
      <c r="J124" s="676">
        <f>SUM(H124:I124)</f>
        <v>3696</v>
      </c>
      <c r="K124" s="681">
        <f t="shared" ref="K124:K136" si="33">G124-H124</f>
        <v>60000</v>
      </c>
    </row>
    <row r="125" spans="1:11" ht="2.25" customHeight="1">
      <c r="A125" s="332"/>
      <c r="B125" s="332"/>
      <c r="C125" s="627"/>
      <c r="D125" s="693"/>
      <c r="E125" s="627"/>
      <c r="F125" s="694"/>
      <c r="G125" s="629"/>
      <c r="H125" s="630"/>
      <c r="I125" s="672">
        <f t="shared" ref="I125:I126" si="34">ROUND(G125*13%*30/365,0)</f>
        <v>0</v>
      </c>
      <c r="J125" s="676"/>
      <c r="K125" s="681"/>
    </row>
    <row r="126" spans="1:11" ht="0.75" customHeight="1">
      <c r="A126" s="332">
        <v>2</v>
      </c>
      <c r="B126" s="332"/>
      <c r="C126" s="627"/>
      <c r="D126" s="693"/>
      <c r="E126" s="627"/>
      <c r="F126" s="694"/>
      <c r="G126" s="629"/>
      <c r="H126" s="630"/>
      <c r="I126" s="672">
        <f t="shared" si="34"/>
        <v>0</v>
      </c>
      <c r="J126" s="676"/>
      <c r="K126" s="681"/>
    </row>
    <row r="127" spans="1:11" ht="23.25">
      <c r="A127" s="332">
        <v>2</v>
      </c>
      <c r="B127" s="332" t="s">
        <v>109</v>
      </c>
      <c r="C127" s="627" t="s">
        <v>476</v>
      </c>
      <c r="D127" s="693">
        <v>144</v>
      </c>
      <c r="E127" s="627" t="s">
        <v>78</v>
      </c>
      <c r="F127" s="694">
        <v>180000</v>
      </c>
      <c r="G127" s="629">
        <v>60000</v>
      </c>
      <c r="H127" s="630">
        <v>4000</v>
      </c>
      <c r="I127" s="672">
        <f t="shared" ref="I127:I136" si="35">ROUND(G127*13%*31/365,0)</f>
        <v>662</v>
      </c>
      <c r="J127" s="676">
        <f t="shared" ref="J127:J132" si="36">SUM(H127:I127)</f>
        <v>4662</v>
      </c>
      <c r="K127" s="681">
        <f t="shared" si="33"/>
        <v>56000</v>
      </c>
    </row>
    <row r="128" spans="1:11" ht="23.25">
      <c r="A128" s="332">
        <v>3</v>
      </c>
      <c r="B128" s="332" t="s">
        <v>273</v>
      </c>
      <c r="C128" s="627" t="s">
        <v>495</v>
      </c>
      <c r="D128" s="693">
        <v>21.1</v>
      </c>
      <c r="E128" s="627" t="s">
        <v>78</v>
      </c>
      <c r="F128" s="694">
        <v>150000</v>
      </c>
      <c r="G128" s="629">
        <v>102000</v>
      </c>
      <c r="H128" s="630">
        <v>3000</v>
      </c>
      <c r="I128" s="672">
        <f t="shared" si="35"/>
        <v>1126</v>
      </c>
      <c r="J128" s="676">
        <f t="shared" si="36"/>
        <v>4126</v>
      </c>
      <c r="K128" s="681">
        <f t="shared" si="33"/>
        <v>99000</v>
      </c>
    </row>
    <row r="129" spans="1:11" ht="23.25">
      <c r="A129" s="332">
        <v>4</v>
      </c>
      <c r="B129" s="332" t="s">
        <v>273</v>
      </c>
      <c r="C129" s="627" t="s">
        <v>506</v>
      </c>
      <c r="D129" s="693">
        <v>39.1</v>
      </c>
      <c r="E129" s="627" t="s">
        <v>78</v>
      </c>
      <c r="F129" s="694">
        <v>150000</v>
      </c>
      <c r="G129" s="629">
        <v>108000</v>
      </c>
      <c r="H129" s="630">
        <v>3000</v>
      </c>
      <c r="I129" s="672">
        <f t="shared" si="35"/>
        <v>1192</v>
      </c>
      <c r="J129" s="676">
        <f t="shared" si="36"/>
        <v>4192</v>
      </c>
      <c r="K129" s="681">
        <f t="shared" si="33"/>
        <v>105000</v>
      </c>
    </row>
    <row r="130" spans="1:11" ht="23.25">
      <c r="A130" s="332">
        <v>5</v>
      </c>
      <c r="B130" s="332" t="s">
        <v>233</v>
      </c>
      <c r="C130" s="627" t="s">
        <v>507</v>
      </c>
      <c r="D130" s="693">
        <v>41.1</v>
      </c>
      <c r="E130" s="627" t="s">
        <v>78</v>
      </c>
      <c r="F130" s="694">
        <v>100000</v>
      </c>
      <c r="G130" s="629">
        <v>72000</v>
      </c>
      <c r="H130" s="630">
        <v>2000</v>
      </c>
      <c r="I130" s="672">
        <f t="shared" si="35"/>
        <v>795</v>
      </c>
      <c r="J130" s="676">
        <f t="shared" si="36"/>
        <v>2795</v>
      </c>
      <c r="K130" s="681">
        <f t="shared" si="33"/>
        <v>70000</v>
      </c>
    </row>
    <row r="131" spans="1:11" ht="23.25">
      <c r="A131" s="332">
        <v>6</v>
      </c>
      <c r="B131" s="332" t="s">
        <v>233</v>
      </c>
      <c r="C131" s="627" t="s">
        <v>513</v>
      </c>
      <c r="D131" s="693">
        <v>49.1</v>
      </c>
      <c r="E131" s="627" t="s">
        <v>78</v>
      </c>
      <c r="F131" s="694">
        <v>195000</v>
      </c>
      <c r="G131" s="629">
        <v>144300</v>
      </c>
      <c r="H131" s="630">
        <v>3900</v>
      </c>
      <c r="I131" s="672">
        <f t="shared" si="35"/>
        <v>1593</v>
      </c>
      <c r="J131" s="676">
        <f t="shared" si="36"/>
        <v>5493</v>
      </c>
      <c r="K131" s="681">
        <f t="shared" si="33"/>
        <v>140400</v>
      </c>
    </row>
    <row r="132" spans="1:11" ht="23.25">
      <c r="A132" s="332">
        <v>7</v>
      </c>
      <c r="B132" s="332" t="s">
        <v>110</v>
      </c>
      <c r="C132" s="627" t="s">
        <v>114</v>
      </c>
      <c r="D132" s="693">
        <v>51.1</v>
      </c>
      <c r="E132" s="627" t="s">
        <v>78</v>
      </c>
      <c r="F132" s="694">
        <v>170000</v>
      </c>
      <c r="G132" s="629">
        <v>122979</v>
      </c>
      <c r="H132" s="630">
        <v>3617</v>
      </c>
      <c r="I132" s="672">
        <f t="shared" si="35"/>
        <v>1358</v>
      </c>
      <c r="J132" s="676">
        <f t="shared" si="36"/>
        <v>4975</v>
      </c>
      <c r="K132" s="681">
        <f t="shared" si="33"/>
        <v>119362</v>
      </c>
    </row>
    <row r="133" spans="1:11" ht="23.25">
      <c r="A133" s="332">
        <v>8</v>
      </c>
      <c r="B133" s="332" t="s">
        <v>110</v>
      </c>
      <c r="C133" s="627" t="s">
        <v>514</v>
      </c>
      <c r="D133" s="693">
        <v>53.1</v>
      </c>
      <c r="E133" s="627" t="s">
        <v>78</v>
      </c>
      <c r="F133" s="694">
        <v>200000</v>
      </c>
      <c r="G133" s="629">
        <v>148000</v>
      </c>
      <c r="H133" s="630">
        <v>4000</v>
      </c>
      <c r="I133" s="672">
        <f t="shared" si="35"/>
        <v>1634</v>
      </c>
      <c r="J133" s="676">
        <f>SUM(H133:I133)</f>
        <v>5634</v>
      </c>
      <c r="K133" s="681">
        <f t="shared" si="33"/>
        <v>144000</v>
      </c>
    </row>
    <row r="134" spans="1:11" ht="23.25">
      <c r="A134" s="332">
        <v>9</v>
      </c>
      <c r="B134" s="332" t="s">
        <v>110</v>
      </c>
      <c r="C134" s="627" t="s">
        <v>559</v>
      </c>
      <c r="D134" s="693">
        <v>106</v>
      </c>
      <c r="E134" s="627" t="s">
        <v>78</v>
      </c>
      <c r="F134" s="694">
        <v>100000</v>
      </c>
      <c r="G134" s="629">
        <v>96924</v>
      </c>
      <c r="H134" s="630">
        <v>1538</v>
      </c>
      <c r="I134" s="672">
        <f t="shared" si="35"/>
        <v>1070</v>
      </c>
      <c r="J134" s="676">
        <f>SUM(H134:I134)</f>
        <v>2608</v>
      </c>
      <c r="K134" s="681">
        <f t="shared" si="33"/>
        <v>95386</v>
      </c>
    </row>
    <row r="135" spans="1:11" ht="23.25">
      <c r="A135" s="332">
        <v>10</v>
      </c>
      <c r="B135" s="332" t="s">
        <v>110</v>
      </c>
      <c r="C135" s="627" t="s">
        <v>560</v>
      </c>
      <c r="D135" s="693">
        <v>108</v>
      </c>
      <c r="E135" s="627" t="s">
        <v>78</v>
      </c>
      <c r="F135" s="694">
        <v>50000</v>
      </c>
      <c r="G135" s="629">
        <v>49000</v>
      </c>
      <c r="H135" s="630">
        <v>500</v>
      </c>
      <c r="I135" s="672">
        <f t="shared" si="35"/>
        <v>541</v>
      </c>
      <c r="J135" s="676">
        <f>SUM(H135:I135)</f>
        <v>1041</v>
      </c>
      <c r="K135" s="681">
        <f t="shared" si="33"/>
        <v>48500</v>
      </c>
    </row>
    <row r="136" spans="1:11" ht="23.25">
      <c r="A136" s="332">
        <v>11</v>
      </c>
      <c r="B136" s="332" t="s">
        <v>110</v>
      </c>
      <c r="C136" s="627" t="s">
        <v>562</v>
      </c>
      <c r="D136" s="693" t="s">
        <v>561</v>
      </c>
      <c r="E136" s="627" t="s">
        <v>78</v>
      </c>
      <c r="F136" s="694">
        <v>100000</v>
      </c>
      <c r="G136" s="629">
        <v>98000</v>
      </c>
      <c r="H136" s="630">
        <v>1000</v>
      </c>
      <c r="I136" s="672">
        <f t="shared" si="35"/>
        <v>1082</v>
      </c>
      <c r="J136" s="676">
        <f>SUM(H136:I136)</f>
        <v>2082</v>
      </c>
      <c r="K136" s="681">
        <f t="shared" si="33"/>
        <v>97000</v>
      </c>
    </row>
    <row r="137" spans="1:11" ht="23.25">
      <c r="A137" s="623"/>
      <c r="B137" s="623" t="s">
        <v>4</v>
      </c>
      <c r="C137" s="624"/>
      <c r="D137" s="624"/>
      <c r="E137" s="624"/>
      <c r="F137" s="501">
        <f>SUM(F124:F136)</f>
        <v>1545000</v>
      </c>
      <c r="G137" s="501">
        <f>SUM(G124:G136)</f>
        <v>1064203</v>
      </c>
      <c r="H137" s="501">
        <f>SUM(H124:H136)</f>
        <v>29555</v>
      </c>
      <c r="I137" s="501">
        <f>SUM(I124:I136)</f>
        <v>11749</v>
      </c>
      <c r="J137" s="501">
        <f>SUM(H137:I137)</f>
        <v>41304</v>
      </c>
      <c r="K137" s="501">
        <f>SUM(K124:K136)</f>
        <v>1034648</v>
      </c>
    </row>
    <row r="138" spans="1:11" ht="23.25">
      <c r="A138" s="647"/>
      <c r="B138" s="647"/>
      <c r="C138" s="644"/>
      <c r="D138" s="644"/>
      <c r="E138" s="644"/>
      <c r="F138" s="571"/>
      <c r="G138" s="571"/>
      <c r="H138" s="571"/>
      <c r="I138" s="571"/>
      <c r="J138" s="571"/>
      <c r="K138" s="571"/>
    </row>
    <row r="139" spans="1:11" ht="23.25">
      <c r="A139" s="647"/>
      <c r="B139" s="647"/>
      <c r="C139" s="644"/>
      <c r="D139" s="644"/>
      <c r="E139" s="644"/>
      <c r="F139" s="571"/>
      <c r="G139" s="571"/>
      <c r="H139" s="659"/>
      <c r="I139" s="571"/>
      <c r="J139" s="571"/>
      <c r="K139" s="571"/>
    </row>
    <row r="140" spans="1:11" ht="82.5" customHeight="1">
      <c r="A140" s="621" t="s">
        <v>446</v>
      </c>
      <c r="B140" s="621" t="s">
        <v>1</v>
      </c>
      <c r="C140" s="619" t="s">
        <v>21</v>
      </c>
      <c r="D140" s="619" t="s">
        <v>22</v>
      </c>
      <c r="E140" s="619" t="s">
        <v>23</v>
      </c>
      <c r="F140" s="620" t="s">
        <v>24</v>
      </c>
      <c r="G140" s="419" t="s">
        <v>25</v>
      </c>
      <c r="H140" s="419" t="s">
        <v>26</v>
      </c>
      <c r="I140" s="419" t="s">
        <v>27</v>
      </c>
      <c r="J140" s="419" t="s">
        <v>57</v>
      </c>
      <c r="K140" s="419" t="s">
        <v>242</v>
      </c>
    </row>
    <row r="141" spans="1:11" ht="23.25">
      <c r="A141" s="623"/>
      <c r="B141" s="623" t="s">
        <v>125</v>
      </c>
      <c r="C141" s="624"/>
      <c r="D141" s="624"/>
      <c r="E141" s="624"/>
      <c r="F141" s="560"/>
      <c r="G141" s="513"/>
      <c r="H141" s="638"/>
      <c r="I141" s="501"/>
      <c r="J141" s="501"/>
      <c r="K141" s="638"/>
    </row>
    <row r="142" spans="1:11" ht="23.25">
      <c r="A142" s="332">
        <v>1</v>
      </c>
      <c r="B142" s="332" t="s">
        <v>137</v>
      </c>
      <c r="C142" s="627" t="s">
        <v>419</v>
      </c>
      <c r="D142" s="676">
        <v>140</v>
      </c>
      <c r="E142" s="627" t="s">
        <v>78</v>
      </c>
      <c r="F142" s="628">
        <v>200000</v>
      </c>
      <c r="G142" s="628">
        <v>76000</v>
      </c>
      <c r="H142" s="630">
        <v>4000</v>
      </c>
      <c r="I142" s="672">
        <f>ROUND(G142*13%*31/365,0)</f>
        <v>839</v>
      </c>
      <c r="J142" s="630">
        <f t="shared" ref="J142:J146" si="37">SUM(H142:I142)</f>
        <v>4839</v>
      </c>
      <c r="K142" s="681">
        <f>G142-H142</f>
        <v>72000</v>
      </c>
    </row>
    <row r="143" spans="1:11" ht="23.25">
      <c r="A143" s="332">
        <v>2</v>
      </c>
      <c r="B143" s="332" t="s">
        <v>137</v>
      </c>
      <c r="C143" s="627" t="s">
        <v>207</v>
      </c>
      <c r="D143" s="687">
        <v>35.1</v>
      </c>
      <c r="E143" s="627" t="s">
        <v>78</v>
      </c>
      <c r="F143" s="628">
        <v>100000</v>
      </c>
      <c r="G143" s="628">
        <v>70000</v>
      </c>
      <c r="H143" s="630">
        <v>2000</v>
      </c>
      <c r="I143" s="672">
        <f>ROUND(G143*13%*31/365,0)</f>
        <v>773</v>
      </c>
      <c r="J143" s="630">
        <f t="shared" si="37"/>
        <v>2773</v>
      </c>
      <c r="K143" s="681">
        <f t="shared" ref="K143:K146" si="38">G143-H143</f>
        <v>68000</v>
      </c>
    </row>
    <row r="144" spans="1:11" ht="23.25">
      <c r="A144" s="332">
        <v>3</v>
      </c>
      <c r="B144" s="332" t="s">
        <v>126</v>
      </c>
      <c r="C144" s="627" t="s">
        <v>447</v>
      </c>
      <c r="D144" s="693">
        <v>188</v>
      </c>
      <c r="E144" s="627" t="s">
        <v>78</v>
      </c>
      <c r="F144" s="694">
        <v>175000</v>
      </c>
      <c r="G144" s="628">
        <v>91000</v>
      </c>
      <c r="H144" s="630">
        <v>3500</v>
      </c>
      <c r="I144" s="672">
        <f>ROUND(G144*13%*31/365,0)</f>
        <v>1005</v>
      </c>
      <c r="J144" s="630">
        <f t="shared" si="37"/>
        <v>4505</v>
      </c>
      <c r="K144" s="681">
        <f t="shared" si="38"/>
        <v>87500</v>
      </c>
    </row>
    <row r="145" spans="1:19" ht="23.25">
      <c r="A145" s="332">
        <v>4</v>
      </c>
      <c r="B145" s="332" t="s">
        <v>126</v>
      </c>
      <c r="C145" s="627" t="s">
        <v>448</v>
      </c>
      <c r="D145" s="693">
        <v>190</v>
      </c>
      <c r="E145" s="627" t="s">
        <v>78</v>
      </c>
      <c r="F145" s="694">
        <v>230000</v>
      </c>
      <c r="G145" s="628">
        <v>119600</v>
      </c>
      <c r="H145" s="630">
        <v>4600</v>
      </c>
      <c r="I145" s="672">
        <f>ROUND(G145*13%*31/365,0)</f>
        <v>1321</v>
      </c>
      <c r="J145" s="630">
        <f t="shared" si="37"/>
        <v>5921</v>
      </c>
      <c r="K145" s="681">
        <f t="shared" si="38"/>
        <v>115000</v>
      </c>
    </row>
    <row r="146" spans="1:19" ht="23.25">
      <c r="A146" s="332">
        <v>5</v>
      </c>
      <c r="B146" s="332" t="s">
        <v>505</v>
      </c>
      <c r="C146" s="627" t="s">
        <v>245</v>
      </c>
      <c r="D146" s="693">
        <v>37.1</v>
      </c>
      <c r="E146" s="627" t="s">
        <v>78</v>
      </c>
      <c r="F146" s="694">
        <v>200000</v>
      </c>
      <c r="G146" s="628">
        <v>144000</v>
      </c>
      <c r="H146" s="630">
        <v>4000</v>
      </c>
      <c r="I146" s="672">
        <f>ROUND(G146*13%*31/365,0)</f>
        <v>1590</v>
      </c>
      <c r="J146" s="630">
        <f t="shared" si="37"/>
        <v>5590</v>
      </c>
      <c r="K146" s="681">
        <f t="shared" si="38"/>
        <v>140000</v>
      </c>
    </row>
    <row r="147" spans="1:19" ht="23.25">
      <c r="A147" s="623"/>
      <c r="B147" s="623" t="s">
        <v>4</v>
      </c>
      <c r="C147" s="624"/>
      <c r="D147" s="624"/>
      <c r="E147" s="624"/>
      <c r="F147" s="503">
        <f>SUM(F142:F146)</f>
        <v>905000</v>
      </c>
      <c r="G147" s="503">
        <f t="shared" ref="G147:K147" si="39">SUM(G142:G146)</f>
        <v>500600</v>
      </c>
      <c r="H147" s="503">
        <f>SUM(H142:H146)</f>
        <v>18100</v>
      </c>
      <c r="I147" s="503">
        <f>SUM(I142:I146)</f>
        <v>5528</v>
      </c>
      <c r="J147" s="503">
        <f>SUM(H147:I147)</f>
        <v>23628</v>
      </c>
      <c r="K147" s="503">
        <f t="shared" si="39"/>
        <v>482500</v>
      </c>
    </row>
    <row r="148" spans="1:19" ht="23.25">
      <c r="A148" s="647"/>
      <c r="B148" s="647"/>
      <c r="C148" s="644"/>
      <c r="D148" s="644"/>
      <c r="E148" s="644"/>
      <c r="F148" s="575"/>
      <c r="G148" s="575"/>
      <c r="H148" s="575"/>
      <c r="I148" s="575"/>
      <c r="J148" s="575"/>
      <c r="K148" s="575"/>
    </row>
    <row r="149" spans="1:19" ht="12" customHeight="1">
      <c r="A149" s="647"/>
      <c r="B149" s="647"/>
      <c r="C149" s="644"/>
      <c r="D149" s="644"/>
      <c r="E149" s="644"/>
      <c r="F149" s="575"/>
      <c r="G149" s="575"/>
      <c r="H149" s="659"/>
      <c r="I149" s="575"/>
      <c r="J149" s="575"/>
      <c r="K149" s="575"/>
    </row>
    <row r="150" spans="1:19" ht="78" customHeight="1">
      <c r="A150" s="621" t="s">
        <v>446</v>
      </c>
      <c r="B150" s="621" t="s">
        <v>1</v>
      </c>
      <c r="C150" s="619" t="s">
        <v>21</v>
      </c>
      <c r="D150" s="619" t="s">
        <v>22</v>
      </c>
      <c r="E150" s="619" t="s">
        <v>23</v>
      </c>
      <c r="F150" s="620" t="s">
        <v>24</v>
      </c>
      <c r="G150" s="419" t="s">
        <v>25</v>
      </c>
      <c r="H150" s="419" t="s">
        <v>26</v>
      </c>
      <c r="I150" s="419" t="s">
        <v>27</v>
      </c>
      <c r="J150" s="419" t="s">
        <v>57</v>
      </c>
      <c r="K150" s="419" t="s">
        <v>242</v>
      </c>
    </row>
    <row r="151" spans="1:19" ht="23.25">
      <c r="A151" s="623"/>
      <c r="B151" s="623" t="s">
        <v>148</v>
      </c>
      <c r="C151" s="624"/>
      <c r="D151" s="661"/>
      <c r="E151" s="624"/>
      <c r="F151" s="532"/>
      <c r="G151" s="513"/>
      <c r="H151" s="503"/>
      <c r="I151" s="501"/>
      <c r="J151" s="501"/>
      <c r="K151" s="638"/>
    </row>
    <row r="152" spans="1:19" ht="23.25">
      <c r="A152" s="332">
        <v>1</v>
      </c>
      <c r="B152" s="332" t="s">
        <v>148</v>
      </c>
      <c r="C152" s="627" t="s">
        <v>391</v>
      </c>
      <c r="D152" s="693">
        <v>126</v>
      </c>
      <c r="E152" s="627" t="s">
        <v>78</v>
      </c>
      <c r="F152" s="694">
        <v>80000</v>
      </c>
      <c r="G152" s="629">
        <v>28800</v>
      </c>
      <c r="H152" s="630">
        <v>1600</v>
      </c>
      <c r="I152" s="672">
        <f>ROUND(G152*13%*31/365,0)</f>
        <v>318</v>
      </c>
      <c r="J152" s="676">
        <f t="shared" ref="J152:J159" si="40">SUM(H152:I152)</f>
        <v>1918</v>
      </c>
      <c r="K152" s="681">
        <f t="shared" ref="K152:K158" si="41">G152-H152</f>
        <v>27200</v>
      </c>
      <c r="S152" s="681">
        <f>G152-H152</f>
        <v>27200</v>
      </c>
    </row>
    <row r="153" spans="1:19" ht="23.25">
      <c r="A153" s="332">
        <v>2</v>
      </c>
      <c r="B153" s="332" t="s">
        <v>148</v>
      </c>
      <c r="C153" s="627" t="s">
        <v>478</v>
      </c>
      <c r="D153" s="693">
        <v>134</v>
      </c>
      <c r="E153" s="627" t="s">
        <v>78</v>
      </c>
      <c r="F153" s="694">
        <v>250000</v>
      </c>
      <c r="G153" s="629">
        <v>65488</v>
      </c>
      <c r="H153" s="630">
        <v>5952</v>
      </c>
      <c r="I153" s="672">
        <f>ROUND(G153*13%*31/365,0)</f>
        <v>723</v>
      </c>
      <c r="J153" s="676">
        <f t="shared" si="40"/>
        <v>6675</v>
      </c>
      <c r="K153" s="681">
        <f t="shared" si="41"/>
        <v>59536</v>
      </c>
    </row>
    <row r="154" spans="1:19" ht="23.25">
      <c r="A154" s="332">
        <v>3</v>
      </c>
      <c r="B154" s="332" t="s">
        <v>148</v>
      </c>
      <c r="C154" s="627" t="s">
        <v>477</v>
      </c>
      <c r="D154" s="693">
        <v>136</v>
      </c>
      <c r="E154" s="627" t="s">
        <v>78</v>
      </c>
      <c r="F154" s="694">
        <v>100000</v>
      </c>
      <c r="G154" s="629">
        <v>26189</v>
      </c>
      <c r="H154" s="630">
        <v>2381</v>
      </c>
      <c r="I154" s="672">
        <f>ROUND(G154*13%*31/365,0)</f>
        <v>289</v>
      </c>
      <c r="J154" s="676">
        <f t="shared" si="40"/>
        <v>2670</v>
      </c>
      <c r="K154" s="681">
        <f t="shared" si="41"/>
        <v>23808</v>
      </c>
    </row>
    <row r="155" spans="1:19" ht="6" customHeight="1">
      <c r="A155" s="332"/>
      <c r="B155" s="332"/>
      <c r="C155" s="627"/>
      <c r="D155" s="693"/>
      <c r="E155" s="627"/>
      <c r="F155" s="694"/>
      <c r="G155" s="629"/>
      <c r="H155" s="630"/>
      <c r="I155" s="680"/>
      <c r="J155" s="676"/>
      <c r="K155" s="681"/>
    </row>
    <row r="156" spans="1:19" ht="23.25">
      <c r="A156" s="332">
        <v>4</v>
      </c>
      <c r="B156" s="332" t="s">
        <v>215</v>
      </c>
      <c r="C156" s="627" t="s">
        <v>532</v>
      </c>
      <c r="D156" s="693">
        <v>68.2</v>
      </c>
      <c r="E156" s="627" t="s">
        <v>78</v>
      </c>
      <c r="F156" s="694">
        <v>190000</v>
      </c>
      <c r="G156" s="629">
        <v>167200</v>
      </c>
      <c r="H156" s="630">
        <v>3800</v>
      </c>
      <c r="I156" s="672">
        <f>ROUND(G156*13%*31/365,0)</f>
        <v>1846</v>
      </c>
      <c r="J156" s="676">
        <f t="shared" si="40"/>
        <v>5646</v>
      </c>
      <c r="K156" s="681">
        <f t="shared" si="41"/>
        <v>163400</v>
      </c>
    </row>
    <row r="157" spans="1:19" ht="23.25">
      <c r="A157" s="332">
        <v>5</v>
      </c>
      <c r="B157" s="332" t="s">
        <v>215</v>
      </c>
      <c r="C157" s="627" t="s">
        <v>545</v>
      </c>
      <c r="D157" s="693">
        <v>88</v>
      </c>
      <c r="E157" s="627" t="s">
        <v>78</v>
      </c>
      <c r="F157" s="694">
        <v>340000</v>
      </c>
      <c r="G157" s="629">
        <v>326400</v>
      </c>
      <c r="H157" s="630">
        <v>3400</v>
      </c>
      <c r="I157" s="672">
        <f>ROUND(G157*13%*31/365,0)</f>
        <v>3604</v>
      </c>
      <c r="J157" s="676">
        <f t="shared" si="40"/>
        <v>7004</v>
      </c>
      <c r="K157" s="681">
        <f t="shared" si="41"/>
        <v>323000</v>
      </c>
    </row>
    <row r="158" spans="1:19" ht="23.25">
      <c r="A158" s="332">
        <v>6</v>
      </c>
      <c r="B158" s="332" t="s">
        <v>509</v>
      </c>
      <c r="C158" s="627" t="s">
        <v>510</v>
      </c>
      <c r="D158" s="693">
        <v>45.1</v>
      </c>
      <c r="E158" s="627" t="s">
        <v>78</v>
      </c>
      <c r="F158" s="694">
        <v>275000</v>
      </c>
      <c r="G158" s="629">
        <v>198000</v>
      </c>
      <c r="H158" s="630">
        <v>5500</v>
      </c>
      <c r="I158" s="672">
        <f>ROUND(G158*13%*31/365,0)</f>
        <v>2186</v>
      </c>
      <c r="J158" s="676">
        <f t="shared" si="40"/>
        <v>7686</v>
      </c>
      <c r="K158" s="681">
        <f t="shared" si="41"/>
        <v>192500</v>
      </c>
    </row>
    <row r="159" spans="1:19" ht="23.25">
      <c r="A159" s="623"/>
      <c r="B159" s="623" t="s">
        <v>4</v>
      </c>
      <c r="C159" s="624"/>
      <c r="D159" s="661"/>
      <c r="E159" s="624"/>
      <c r="F159" s="501">
        <f>SUM(F152:F158)</f>
        <v>1235000</v>
      </c>
      <c r="G159" s="501">
        <f t="shared" ref="G159:K159" si="42">SUM(G152:G158)</f>
        <v>812077</v>
      </c>
      <c r="H159" s="501">
        <f>SUM(H152:H158)</f>
        <v>22633</v>
      </c>
      <c r="I159" s="501">
        <f>SUM(I152:I158)</f>
        <v>8966</v>
      </c>
      <c r="J159" s="501">
        <f t="shared" si="40"/>
        <v>31599</v>
      </c>
      <c r="K159" s="501">
        <f t="shared" si="42"/>
        <v>789444</v>
      </c>
    </row>
    <row r="160" spans="1:19" ht="13.5" customHeight="1">
      <c r="A160" s="647"/>
      <c r="B160" s="647"/>
      <c r="C160" s="644"/>
      <c r="D160" s="662"/>
      <c r="E160" s="644"/>
      <c r="F160" s="571"/>
      <c r="G160" s="571"/>
      <c r="H160" s="659"/>
      <c r="I160" s="571"/>
      <c r="J160" s="571"/>
      <c r="K160" s="571"/>
    </row>
    <row r="161" spans="1:11" ht="67.5" customHeight="1">
      <c r="A161" s="621" t="s">
        <v>446</v>
      </c>
      <c r="B161" s="621" t="s">
        <v>1</v>
      </c>
      <c r="C161" s="619" t="s">
        <v>21</v>
      </c>
      <c r="D161" s="619" t="s">
        <v>22</v>
      </c>
      <c r="E161" s="619" t="s">
        <v>23</v>
      </c>
      <c r="F161" s="620" t="s">
        <v>24</v>
      </c>
      <c r="G161" s="419" t="s">
        <v>25</v>
      </c>
      <c r="H161" s="419" t="s">
        <v>26</v>
      </c>
      <c r="I161" s="419" t="s">
        <v>27</v>
      </c>
      <c r="J161" s="419" t="s">
        <v>57</v>
      </c>
      <c r="K161" s="419" t="s">
        <v>242</v>
      </c>
    </row>
    <row r="162" spans="1:11" ht="23.25">
      <c r="A162" s="623"/>
      <c r="B162" s="623" t="s">
        <v>162</v>
      </c>
      <c r="C162" s="624"/>
      <c r="D162" s="501"/>
      <c r="E162" s="501"/>
      <c r="F162" s="532"/>
      <c r="G162" s="513"/>
      <c r="H162" s="659"/>
      <c r="I162" s="501"/>
      <c r="J162" s="501"/>
      <c r="K162" s="640"/>
    </row>
    <row r="163" spans="1:11" ht="23.25">
      <c r="A163" s="332">
        <v>1</v>
      </c>
      <c r="B163" s="332" t="s">
        <v>163</v>
      </c>
      <c r="C163" s="627" t="s">
        <v>479</v>
      </c>
      <c r="D163" s="676">
        <v>162</v>
      </c>
      <c r="E163" s="676" t="s">
        <v>78</v>
      </c>
      <c r="F163" s="694">
        <v>200000</v>
      </c>
      <c r="G163" s="629">
        <v>88000</v>
      </c>
      <c r="H163" s="630">
        <v>4000</v>
      </c>
      <c r="I163" s="680">
        <f>ROUND(G163*13%*31/365,0)</f>
        <v>972</v>
      </c>
      <c r="J163" s="676">
        <f t="shared" ref="J163" si="43">SUM(H163:I163)</f>
        <v>4972</v>
      </c>
      <c r="K163" s="681">
        <f>G163-H164</f>
        <v>84000</v>
      </c>
    </row>
    <row r="164" spans="1:11" ht="23.25">
      <c r="A164" s="623"/>
      <c r="B164" s="623" t="s">
        <v>4</v>
      </c>
      <c r="C164" s="624"/>
      <c r="D164" s="624"/>
      <c r="E164" s="624"/>
      <c r="F164" s="505">
        <f t="shared" ref="F164:K164" si="44">SUM(F163:F163)</f>
        <v>200000</v>
      </c>
      <c r="G164" s="505">
        <f t="shared" si="44"/>
        <v>88000</v>
      </c>
      <c r="H164" s="505">
        <f t="shared" si="44"/>
        <v>4000</v>
      </c>
      <c r="I164" s="505">
        <f t="shared" si="44"/>
        <v>972</v>
      </c>
      <c r="J164" s="505">
        <f t="shared" si="44"/>
        <v>4972</v>
      </c>
      <c r="K164" s="505">
        <f t="shared" si="44"/>
        <v>84000</v>
      </c>
    </row>
    <row r="165" spans="1:11" ht="23.25">
      <c r="A165" s="647"/>
      <c r="B165" s="647"/>
      <c r="C165" s="644"/>
      <c r="D165" s="644"/>
      <c r="E165" s="644"/>
      <c r="F165" s="558"/>
      <c r="G165" s="558"/>
      <c r="H165" s="659"/>
      <c r="I165" s="558"/>
      <c r="J165" s="558"/>
      <c r="K165" s="558"/>
    </row>
    <row r="166" spans="1:11" ht="53.25" customHeight="1">
      <c r="A166" s="621" t="s">
        <v>446</v>
      </c>
      <c r="B166" s="621" t="s">
        <v>1</v>
      </c>
      <c r="C166" s="619" t="s">
        <v>21</v>
      </c>
      <c r="D166" s="619" t="s">
        <v>22</v>
      </c>
      <c r="E166" s="619" t="s">
        <v>23</v>
      </c>
      <c r="F166" s="620" t="s">
        <v>24</v>
      </c>
      <c r="G166" s="419" t="s">
        <v>25</v>
      </c>
      <c r="H166" s="419" t="s">
        <v>26</v>
      </c>
      <c r="I166" s="419" t="s">
        <v>27</v>
      </c>
      <c r="J166" s="419" t="s">
        <v>57</v>
      </c>
      <c r="K166" s="419" t="s">
        <v>242</v>
      </c>
    </row>
    <row r="167" spans="1:11" ht="23.25">
      <c r="A167" s="623"/>
      <c r="B167" s="623" t="s">
        <v>282</v>
      </c>
      <c r="C167" s="624"/>
      <c r="D167" s="624"/>
      <c r="E167" s="624"/>
      <c r="F167" s="560"/>
      <c r="G167" s="513"/>
      <c r="H167" s="503"/>
      <c r="I167" s="501"/>
      <c r="J167" s="501"/>
      <c r="K167" s="638"/>
    </row>
    <row r="168" spans="1:11" ht="2.25" customHeight="1">
      <c r="A168" s="332"/>
      <c r="B168" s="332"/>
      <c r="C168" s="627"/>
      <c r="D168" s="676"/>
      <c r="E168" s="676"/>
      <c r="F168" s="694"/>
      <c r="G168" s="629"/>
      <c r="H168" s="630"/>
      <c r="I168" s="680"/>
      <c r="J168" s="676"/>
      <c r="K168" s="681"/>
    </row>
    <row r="169" spans="1:11" ht="23.25">
      <c r="A169" s="332">
        <v>1</v>
      </c>
      <c r="B169" s="332" t="s">
        <v>84</v>
      </c>
      <c r="C169" s="627" t="s">
        <v>392</v>
      </c>
      <c r="D169" s="693">
        <v>128</v>
      </c>
      <c r="E169" s="676" t="s">
        <v>78</v>
      </c>
      <c r="F169" s="694">
        <v>120000</v>
      </c>
      <c r="G169" s="629">
        <v>43200</v>
      </c>
      <c r="H169" s="630">
        <v>2400</v>
      </c>
      <c r="I169" s="672">
        <f>ROUND(G169*13%*31/365,0)</f>
        <v>477</v>
      </c>
      <c r="J169" s="676">
        <f t="shared" ref="J169:J173" si="45">SUM(H169:I169)</f>
        <v>2877</v>
      </c>
      <c r="K169" s="681">
        <f t="shared" ref="K169:K172" si="46">G169-H169</f>
        <v>40800</v>
      </c>
    </row>
    <row r="170" spans="1:11" ht="23.25">
      <c r="A170" s="332">
        <v>2</v>
      </c>
      <c r="B170" s="332" t="s">
        <v>84</v>
      </c>
      <c r="C170" s="627" t="s">
        <v>323</v>
      </c>
      <c r="D170" s="693">
        <v>27.1</v>
      </c>
      <c r="E170" s="676" t="s">
        <v>78</v>
      </c>
      <c r="F170" s="694">
        <v>120000</v>
      </c>
      <c r="G170" s="629">
        <v>81600</v>
      </c>
      <c r="H170" s="630">
        <v>2400</v>
      </c>
      <c r="I170" s="672">
        <f>ROUND(G170*13%*31/365,0)</f>
        <v>901</v>
      </c>
      <c r="J170" s="676">
        <f t="shared" si="45"/>
        <v>3301</v>
      </c>
      <c r="K170" s="681">
        <f t="shared" si="46"/>
        <v>79200</v>
      </c>
    </row>
    <row r="171" spans="1:11" ht="23.25">
      <c r="A171" s="332">
        <v>3</v>
      </c>
      <c r="B171" s="332" t="s">
        <v>497</v>
      </c>
      <c r="C171" s="627" t="s">
        <v>498</v>
      </c>
      <c r="D171" s="693">
        <v>29.1</v>
      </c>
      <c r="E171" s="676" t="s">
        <v>78</v>
      </c>
      <c r="F171" s="694">
        <v>120000</v>
      </c>
      <c r="G171" s="629">
        <v>81600</v>
      </c>
      <c r="H171" s="630">
        <v>2400</v>
      </c>
      <c r="I171" s="672">
        <f>ROUND(G171*13%*31/365,0)</f>
        <v>901</v>
      </c>
      <c r="J171" s="676">
        <f t="shared" si="45"/>
        <v>3301</v>
      </c>
      <c r="K171" s="681">
        <f t="shared" si="46"/>
        <v>79200</v>
      </c>
    </row>
    <row r="172" spans="1:11" ht="23.25">
      <c r="A172" s="332">
        <v>4</v>
      </c>
      <c r="B172" s="332" t="s">
        <v>497</v>
      </c>
      <c r="C172" s="627" t="s">
        <v>499</v>
      </c>
      <c r="D172" s="693">
        <v>31.1</v>
      </c>
      <c r="E172" s="676" t="s">
        <v>78</v>
      </c>
      <c r="F172" s="694">
        <v>120000</v>
      </c>
      <c r="G172" s="629">
        <v>81600</v>
      </c>
      <c r="H172" s="630">
        <v>2400</v>
      </c>
      <c r="I172" s="672">
        <f>ROUND(G172*13%*31/365,0)</f>
        <v>901</v>
      </c>
      <c r="J172" s="676">
        <f t="shared" si="45"/>
        <v>3301</v>
      </c>
      <c r="K172" s="681">
        <f t="shared" si="46"/>
        <v>79200</v>
      </c>
    </row>
    <row r="173" spans="1:11" ht="23.25">
      <c r="A173" s="623"/>
      <c r="B173" s="622" t="s">
        <v>57</v>
      </c>
      <c r="C173" s="624"/>
      <c r="D173" s="661"/>
      <c r="E173" s="501"/>
      <c r="F173" s="501">
        <f>SUM(F166:F172)</f>
        <v>480000</v>
      </c>
      <c r="G173" s="501">
        <f t="shared" ref="G173:K173" si="47">SUM(G166:G172)</f>
        <v>288000</v>
      </c>
      <c r="H173" s="501">
        <f>SUM(H166:H172)</f>
        <v>9600</v>
      </c>
      <c r="I173" s="501">
        <f>SUM(I166:I172)</f>
        <v>3180</v>
      </c>
      <c r="J173" s="501">
        <f t="shared" si="45"/>
        <v>12780</v>
      </c>
      <c r="K173" s="501">
        <f t="shared" si="47"/>
        <v>278400</v>
      </c>
    </row>
    <row r="174" spans="1:11" ht="18.75" customHeight="1">
      <c r="A174" s="623"/>
      <c r="B174" s="623"/>
      <c r="C174" s="624"/>
      <c r="D174" s="661"/>
      <c r="E174" s="501"/>
      <c r="F174" s="505"/>
      <c r="G174" s="505"/>
      <c r="H174" s="505"/>
      <c r="I174" s="505"/>
      <c r="J174" s="501"/>
      <c r="K174" s="505"/>
    </row>
    <row r="175" spans="1:11" ht="23.25" hidden="1">
      <c r="A175" s="647"/>
      <c r="B175" s="647"/>
      <c r="C175" s="644"/>
      <c r="D175" s="662"/>
      <c r="E175" s="571"/>
      <c r="F175" s="558"/>
      <c r="G175" s="558"/>
      <c r="H175" s="659"/>
      <c r="I175" s="558"/>
      <c r="J175" s="571"/>
      <c r="K175" s="558"/>
    </row>
    <row r="176" spans="1:11" ht="23.25" hidden="1">
      <c r="A176" s="621"/>
      <c r="B176" s="621"/>
      <c r="C176" s="619"/>
      <c r="D176" s="619"/>
      <c r="E176" s="619"/>
      <c r="F176" s="620"/>
      <c r="G176" s="419"/>
      <c r="H176" s="419"/>
      <c r="I176" s="419"/>
      <c r="J176" s="419"/>
      <c r="K176" s="419"/>
    </row>
    <row r="177" spans="1:11" ht="23.25" hidden="1">
      <c r="A177" s="623"/>
      <c r="B177" s="623"/>
      <c r="C177" s="624"/>
      <c r="D177" s="624"/>
      <c r="E177" s="624"/>
      <c r="F177" s="560"/>
      <c r="G177" s="513"/>
      <c r="H177" s="503"/>
      <c r="I177" s="501"/>
      <c r="J177" s="501"/>
      <c r="K177" s="638"/>
    </row>
    <row r="178" spans="1:11" ht="23.25" hidden="1">
      <c r="A178" s="623"/>
      <c r="B178" s="623"/>
      <c r="C178" s="624"/>
      <c r="D178" s="501"/>
      <c r="E178" s="501"/>
      <c r="F178" s="532"/>
      <c r="G178" s="513"/>
      <c r="H178" s="503"/>
      <c r="I178" s="501"/>
      <c r="J178" s="501"/>
      <c r="K178" s="640"/>
    </row>
    <row r="179" spans="1:11" ht="23.25" hidden="1">
      <c r="A179" s="623"/>
      <c r="B179" s="623"/>
      <c r="C179" s="624"/>
      <c r="D179" s="501"/>
      <c r="E179" s="501"/>
      <c r="F179" s="532"/>
      <c r="G179" s="513"/>
      <c r="H179" s="503"/>
      <c r="I179" s="501"/>
      <c r="J179" s="501"/>
      <c r="K179" s="640"/>
    </row>
    <row r="180" spans="1:11" ht="23.25" hidden="1">
      <c r="A180" s="623"/>
      <c r="B180" s="623"/>
      <c r="C180" s="624"/>
      <c r="D180" s="661"/>
      <c r="E180" s="501"/>
      <c r="F180" s="532"/>
      <c r="G180" s="513"/>
      <c r="H180" s="503"/>
      <c r="I180" s="518"/>
      <c r="J180" s="501"/>
      <c r="K180" s="640"/>
    </row>
    <row r="181" spans="1:11" ht="23.25" hidden="1">
      <c r="A181" s="623"/>
      <c r="B181" s="623"/>
      <c r="C181" s="624"/>
      <c r="D181" s="624"/>
      <c r="E181" s="624"/>
      <c r="F181" s="505"/>
      <c r="G181" s="505"/>
      <c r="H181" s="505"/>
      <c r="I181" s="505"/>
      <c r="J181" s="501"/>
      <c r="K181" s="501"/>
    </row>
    <row r="182" spans="1:11" ht="23.25" hidden="1">
      <c r="A182" s="647"/>
      <c r="B182" s="647"/>
      <c r="C182" s="644"/>
      <c r="D182" s="644"/>
      <c r="E182" s="644"/>
      <c r="F182" s="558"/>
      <c r="G182" s="558"/>
      <c r="H182" s="659"/>
      <c r="I182" s="558"/>
      <c r="J182" s="558"/>
      <c r="K182" s="558"/>
    </row>
    <row r="183" spans="1:11" ht="23.25" hidden="1">
      <c r="A183" s="621"/>
      <c r="B183" s="621"/>
      <c r="C183" s="619"/>
      <c r="D183" s="619"/>
      <c r="E183" s="619"/>
      <c r="F183" s="620"/>
      <c r="G183" s="419"/>
      <c r="H183" s="419"/>
      <c r="I183" s="419"/>
      <c r="J183" s="419"/>
      <c r="K183" s="419"/>
    </row>
    <row r="184" spans="1:11" ht="23.25" hidden="1">
      <c r="A184" s="623"/>
      <c r="B184" s="623"/>
      <c r="C184" s="624"/>
      <c r="D184" s="624"/>
      <c r="E184" s="624"/>
      <c r="F184" s="560"/>
      <c r="G184" s="513"/>
      <c r="H184" s="659"/>
      <c r="I184" s="501"/>
      <c r="J184" s="501"/>
      <c r="K184" s="638"/>
    </row>
    <row r="185" spans="1:11" ht="23.25" hidden="1">
      <c r="A185" s="623"/>
      <c r="B185" s="623"/>
      <c r="C185" s="624"/>
      <c r="D185" s="501"/>
      <c r="E185" s="501"/>
      <c r="F185" s="532"/>
      <c r="G185" s="513"/>
      <c r="H185" s="503"/>
      <c r="I185" s="501"/>
      <c r="J185" s="501"/>
      <c r="K185" s="640"/>
    </row>
    <row r="186" spans="1:11" ht="23.25" hidden="1">
      <c r="A186" s="623"/>
      <c r="B186" s="623"/>
      <c r="C186" s="624"/>
      <c r="D186" s="624"/>
      <c r="E186" s="624"/>
      <c r="F186" s="505"/>
      <c r="G186" s="505"/>
      <c r="H186" s="505"/>
      <c r="I186" s="505"/>
      <c r="J186" s="505"/>
      <c r="K186" s="505"/>
    </row>
    <row r="187" spans="1:11" ht="9" customHeight="1" thickBot="1">
      <c r="A187" s="647"/>
      <c r="B187" s="647"/>
      <c r="C187" s="644"/>
      <c r="D187" s="644"/>
      <c r="E187" s="644"/>
      <c r="F187" s="558"/>
      <c r="G187" s="558"/>
      <c r="H187" s="659"/>
      <c r="I187" s="571"/>
      <c r="J187" s="571"/>
      <c r="K187" s="663"/>
    </row>
    <row r="188" spans="1:11" ht="24.75" thickBot="1">
      <c r="A188" s="664"/>
      <c r="B188" s="665" t="s">
        <v>20</v>
      </c>
      <c r="C188" s="666"/>
      <c r="D188" s="666"/>
      <c r="E188" s="583"/>
      <c r="F188" s="583">
        <f>SUM(F13+F23+F32+F39+F48+F61+F76+F93+F115+F120+F137+F147+F159+F164+F173)</f>
        <v>19605000</v>
      </c>
      <c r="G188" s="583">
        <f t="shared" ref="G188:K188" si="48">SUM(G13+G23+G32+G39+G48+G61+G76+G93+G115+G120+G137+G147+G159+G164+G173+G181+G186)</f>
        <v>13205391</v>
      </c>
      <c r="H188" s="583">
        <f t="shared" si="48"/>
        <v>348443</v>
      </c>
      <c r="I188" s="583">
        <f t="shared" si="48"/>
        <v>149649</v>
      </c>
      <c r="J188" s="583">
        <f t="shared" si="48"/>
        <v>498092</v>
      </c>
      <c r="K188" s="667">
        <f t="shared" si="48"/>
        <v>12856948</v>
      </c>
    </row>
    <row r="189" spans="1:11" ht="23.25">
      <c r="A189" s="659"/>
      <c r="B189" s="659"/>
      <c r="C189" s="659"/>
      <c r="D189" s="659"/>
      <c r="E189" s="659"/>
      <c r="F189" s="659"/>
      <c r="G189" s="659"/>
      <c r="H189" s="659" t="s">
        <v>528</v>
      </c>
      <c r="I189" s="659" t="s">
        <v>528</v>
      </c>
      <c r="J189" s="659" t="s">
        <v>529</v>
      </c>
      <c r="K189" s="659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5" scale="45" orientation="portrait" horizontalDpi="0" verticalDpi="0" r:id="rId1"/>
  <rowBreaks count="2" manualBreakCount="2">
    <brk id="62" max="10" man="1"/>
    <brk id="148" max="10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dimension ref="A1:K195"/>
  <sheetViews>
    <sheetView view="pageBreakPreview" zoomScale="60" zoomScaleNormal="60" workbookViewId="0">
      <selection sqref="A1:K186"/>
    </sheetView>
  </sheetViews>
  <sheetFormatPr defaultRowHeight="15"/>
  <cols>
    <col min="1" max="1" width="9.140625" customWidth="1"/>
    <col min="2" max="2" width="33" customWidth="1"/>
    <col min="3" max="3" width="34.85546875" customWidth="1"/>
    <col min="4" max="4" width="12.28515625" customWidth="1"/>
    <col min="5" max="5" width="13.140625" customWidth="1"/>
    <col min="6" max="6" width="19.28515625" customWidth="1"/>
    <col min="7" max="7" width="17.140625" customWidth="1"/>
    <col min="8" max="8" width="12.42578125" customWidth="1"/>
    <col min="9" max="9" width="14.140625" customWidth="1"/>
    <col min="10" max="10" width="13.7109375" customWidth="1"/>
    <col min="11" max="11" width="15.28515625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568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78.75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32.25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38.25" customHeight="1">
      <c r="A5" s="668">
        <v>1</v>
      </c>
      <c r="B5" s="669" t="s">
        <v>88</v>
      </c>
      <c r="C5" s="703" t="s">
        <v>426</v>
      </c>
      <c r="D5" s="671">
        <v>154</v>
      </c>
      <c r="E5" s="671" t="s">
        <v>38</v>
      </c>
      <c r="F5" s="628">
        <v>100000</v>
      </c>
      <c r="G5" s="628">
        <v>40000</v>
      </c>
      <c r="H5" s="630">
        <v>2000</v>
      </c>
      <c r="I5" s="672">
        <f>ROUND(G5*13%*30/365,0)</f>
        <v>427</v>
      </c>
      <c r="J5" s="630">
        <f t="shared" ref="J5:J14" si="0">SUM(H5:I5)</f>
        <v>2427</v>
      </c>
      <c r="K5" s="631">
        <f t="shared" ref="K5:K12" si="1">G5-H5</f>
        <v>38000</v>
      </c>
    </row>
    <row r="6" spans="1:11" ht="34.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382394</v>
      </c>
      <c r="H6" s="630">
        <v>4202</v>
      </c>
      <c r="I6" s="672">
        <f>ROUND(G6*13%*30/365,0)</f>
        <v>4086</v>
      </c>
      <c r="J6" s="630">
        <f t="shared" si="0"/>
        <v>8288</v>
      </c>
      <c r="K6" s="631">
        <f t="shared" si="1"/>
        <v>378192</v>
      </c>
    </row>
    <row r="7" spans="1:11" ht="37.5" customHeight="1">
      <c r="A7" s="668">
        <v>3</v>
      </c>
      <c r="B7" s="332" t="s">
        <v>3</v>
      </c>
      <c r="C7" s="675" t="s">
        <v>143</v>
      </c>
      <c r="D7" s="676">
        <v>102</v>
      </c>
      <c r="E7" s="627" t="s">
        <v>38</v>
      </c>
      <c r="F7" s="628">
        <v>190000</v>
      </c>
      <c r="G7" s="629">
        <v>60800</v>
      </c>
      <c r="H7" s="630">
        <v>3800</v>
      </c>
      <c r="I7" s="672">
        <f t="shared" ref="I7:I12" si="2">ROUND(G7*13%*30/365,0)</f>
        <v>650</v>
      </c>
      <c r="J7" s="630">
        <f t="shared" si="0"/>
        <v>4450</v>
      </c>
      <c r="K7" s="631">
        <f t="shared" si="1"/>
        <v>57000</v>
      </c>
    </row>
    <row r="8" spans="1:11" ht="23.25" hidden="1">
      <c r="A8" s="668"/>
      <c r="B8" s="332"/>
      <c r="C8" s="625"/>
      <c r="D8" s="626"/>
      <c r="E8" s="674"/>
      <c r="F8" s="628"/>
      <c r="G8" s="629"/>
      <c r="H8" s="630"/>
      <c r="I8" s="672">
        <f t="shared" si="2"/>
        <v>0</v>
      </c>
      <c r="J8" s="630"/>
      <c r="K8" s="631"/>
    </row>
    <row r="9" spans="1:11" ht="23.25">
      <c r="A9" s="668">
        <v>4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380000</v>
      </c>
      <c r="H9" s="630">
        <v>4000</v>
      </c>
      <c r="I9" s="672">
        <f t="shared" si="2"/>
        <v>4060</v>
      </c>
      <c r="J9" s="630">
        <f t="shared" si="0"/>
        <v>8060</v>
      </c>
      <c r="K9" s="631">
        <f t="shared" si="1"/>
        <v>376000</v>
      </c>
    </row>
    <row r="10" spans="1:11" ht="23.25">
      <c r="A10" s="668">
        <v>5</v>
      </c>
      <c r="B10" s="332" t="s">
        <v>3</v>
      </c>
      <c r="C10" s="625" t="s">
        <v>576</v>
      </c>
      <c r="D10" s="626">
        <v>132</v>
      </c>
      <c r="E10" s="627" t="s">
        <v>38</v>
      </c>
      <c r="F10" s="628">
        <v>300000</v>
      </c>
      <c r="G10" s="629">
        <v>300000</v>
      </c>
      <c r="H10" s="630">
        <v>3000</v>
      </c>
      <c r="I10" s="672">
        <f t="shared" si="2"/>
        <v>3205</v>
      </c>
      <c r="J10" s="630">
        <f t="shared" si="0"/>
        <v>6205</v>
      </c>
      <c r="K10" s="631">
        <f t="shared" si="1"/>
        <v>297000</v>
      </c>
    </row>
    <row r="11" spans="1:11" ht="33" customHeight="1">
      <c r="A11" s="668">
        <v>5</v>
      </c>
      <c r="B11" s="332" t="s">
        <v>527</v>
      </c>
      <c r="C11" s="625" t="s">
        <v>526</v>
      </c>
      <c r="D11" s="626"/>
      <c r="E11" s="674" t="s">
        <v>38</v>
      </c>
      <c r="F11" s="628">
        <v>290000</v>
      </c>
      <c r="G11" s="629">
        <v>237800</v>
      </c>
      <c r="H11" s="630">
        <v>5800</v>
      </c>
      <c r="I11" s="672">
        <f t="shared" si="2"/>
        <v>2541</v>
      </c>
      <c r="J11" s="630">
        <f t="shared" si="0"/>
        <v>8341</v>
      </c>
      <c r="K11" s="631">
        <f t="shared" si="1"/>
        <v>232000</v>
      </c>
    </row>
    <row r="12" spans="1:11" ht="38.25" customHeight="1">
      <c r="A12" s="668">
        <v>6</v>
      </c>
      <c r="B12" s="332" t="s">
        <v>353</v>
      </c>
      <c r="C12" s="677" t="s">
        <v>552</v>
      </c>
      <c r="D12" s="678">
        <v>98</v>
      </c>
      <c r="E12" s="679" t="s">
        <v>38</v>
      </c>
      <c r="F12" s="628">
        <v>40000</v>
      </c>
      <c r="G12" s="629">
        <v>38116</v>
      </c>
      <c r="H12" s="630">
        <v>471</v>
      </c>
      <c r="I12" s="672">
        <f t="shared" si="2"/>
        <v>407</v>
      </c>
      <c r="J12" s="630">
        <f t="shared" si="0"/>
        <v>878</v>
      </c>
      <c r="K12" s="631">
        <f t="shared" si="1"/>
        <v>37645</v>
      </c>
    </row>
    <row r="13" spans="1:11" ht="16.5" customHeight="1">
      <c r="A13" s="668"/>
      <c r="B13" s="332"/>
      <c r="C13" s="677"/>
      <c r="D13" s="678"/>
      <c r="E13" s="679"/>
      <c r="F13" s="628"/>
      <c r="G13" s="629"/>
      <c r="H13" s="630"/>
      <c r="I13" s="672"/>
      <c r="J13" s="630"/>
      <c r="K13" s="631"/>
    </row>
    <row r="14" spans="1:11" ht="38.25" customHeight="1" thickBot="1">
      <c r="A14" s="632"/>
      <c r="B14" s="633" t="s">
        <v>4</v>
      </c>
      <c r="C14" s="632"/>
      <c r="D14" s="632"/>
      <c r="E14" s="632"/>
      <c r="F14" s="543">
        <f>SUM(F5:F13)</f>
        <v>1715000</v>
      </c>
      <c r="G14" s="543">
        <f>SUM(G5:G13)</f>
        <v>1439110</v>
      </c>
      <c r="H14" s="543">
        <f>SUM(H5:H13)</f>
        <v>23273</v>
      </c>
      <c r="I14" s="543">
        <f>SUM(I5:I13)</f>
        <v>15376</v>
      </c>
      <c r="J14" s="543">
        <f t="shared" si="0"/>
        <v>38649</v>
      </c>
      <c r="K14" s="543">
        <f t="shared" ref="K14" si="3">SUM(K5:K13)</f>
        <v>1415837</v>
      </c>
    </row>
    <row r="15" spans="1:11" ht="23.25">
      <c r="A15" s="634"/>
      <c r="B15" s="635"/>
      <c r="C15" s="634"/>
      <c r="D15" s="634"/>
      <c r="E15" s="634"/>
      <c r="F15" s="636"/>
      <c r="G15" s="636"/>
      <c r="H15" s="636"/>
      <c r="I15" s="636"/>
      <c r="J15" s="636"/>
      <c r="K15" s="636"/>
    </row>
    <row r="16" spans="1:11" ht="91.5" customHeight="1">
      <c r="A16" s="619" t="s">
        <v>446</v>
      </c>
      <c r="B16" s="619" t="s">
        <v>1</v>
      </c>
      <c r="C16" s="619" t="s">
        <v>21</v>
      </c>
      <c r="D16" s="619" t="s">
        <v>22</v>
      </c>
      <c r="E16" s="619" t="s">
        <v>23</v>
      </c>
      <c r="F16" s="620" t="s">
        <v>24</v>
      </c>
      <c r="G16" s="419" t="s">
        <v>25</v>
      </c>
      <c r="H16" s="419" t="s">
        <v>26</v>
      </c>
      <c r="I16" s="419" t="s">
        <v>27</v>
      </c>
      <c r="J16" s="419" t="s">
        <v>57</v>
      </c>
      <c r="K16" s="419" t="s">
        <v>242</v>
      </c>
    </row>
    <row r="17" spans="1:11" ht="23.25">
      <c r="A17" s="637"/>
      <c r="B17" s="549" t="s">
        <v>5</v>
      </c>
      <c r="C17" s="624"/>
      <c r="D17" s="624"/>
      <c r="E17" s="624"/>
      <c r="F17" s="547"/>
      <c r="G17" s="547"/>
      <c r="H17" s="548"/>
      <c r="I17" s="549"/>
      <c r="J17" s="549"/>
      <c r="K17" s="638"/>
    </row>
    <row r="18" spans="1:11" ht="23.25">
      <c r="A18" s="639">
        <v>1</v>
      </c>
      <c r="B18" s="332" t="s">
        <v>179</v>
      </c>
      <c r="C18" s="675" t="s">
        <v>416</v>
      </c>
      <c r="D18" s="676">
        <v>82</v>
      </c>
      <c r="E18" s="627" t="s">
        <v>38</v>
      </c>
      <c r="F18" s="628">
        <v>250000</v>
      </c>
      <c r="G18" s="629">
        <v>54340</v>
      </c>
      <c r="H18" s="630">
        <v>5435</v>
      </c>
      <c r="I18" s="672">
        <f>ROUND(G18*13%*30/365,0)</f>
        <v>581</v>
      </c>
      <c r="J18" s="630">
        <f t="shared" ref="J18:J24" si="4">SUM(H18:I18)</f>
        <v>6016</v>
      </c>
      <c r="K18" s="681">
        <f t="shared" ref="K18:K30" si="5">G18-H18</f>
        <v>48905</v>
      </c>
    </row>
    <row r="19" spans="1:11" ht="23.25">
      <c r="A19" s="639">
        <v>2</v>
      </c>
      <c r="B19" s="332"/>
      <c r="C19" s="675"/>
      <c r="D19" s="676"/>
      <c r="E19" s="627"/>
      <c r="F19" s="628"/>
      <c r="G19" s="629"/>
      <c r="H19" s="630"/>
      <c r="I19" s="672"/>
      <c r="J19" s="630"/>
      <c r="K19" s="681"/>
    </row>
    <row r="20" spans="1:11" ht="23.25">
      <c r="A20" s="639">
        <v>3</v>
      </c>
      <c r="B20" s="332" t="s">
        <v>5</v>
      </c>
      <c r="C20" s="675" t="s">
        <v>551</v>
      </c>
      <c r="D20" s="676">
        <v>96</v>
      </c>
      <c r="E20" s="627" t="s">
        <v>38</v>
      </c>
      <c r="F20" s="628">
        <v>200000</v>
      </c>
      <c r="G20" s="629">
        <v>192000</v>
      </c>
      <c r="H20" s="630">
        <v>2000</v>
      </c>
      <c r="I20" s="672">
        <f t="shared" ref="I20:I23" si="6">ROUND(G20*13%*30/365,0)</f>
        <v>2052</v>
      </c>
      <c r="J20" s="630">
        <f t="shared" si="4"/>
        <v>4052</v>
      </c>
      <c r="K20" s="681">
        <f t="shared" si="5"/>
        <v>190000</v>
      </c>
    </row>
    <row r="21" spans="1:11" ht="23.25">
      <c r="A21" s="639">
        <v>4</v>
      </c>
      <c r="B21" s="332" t="s">
        <v>5</v>
      </c>
      <c r="C21" s="675" t="s">
        <v>375</v>
      </c>
      <c r="D21" s="676">
        <v>116</v>
      </c>
      <c r="E21" s="627" t="s">
        <v>38</v>
      </c>
      <c r="F21" s="628">
        <v>495000</v>
      </c>
      <c r="G21" s="629">
        <v>480150</v>
      </c>
      <c r="H21" s="630">
        <v>4950</v>
      </c>
      <c r="I21" s="672">
        <f t="shared" si="6"/>
        <v>5130</v>
      </c>
      <c r="J21" s="630">
        <f t="shared" si="4"/>
        <v>10080</v>
      </c>
      <c r="K21" s="681">
        <f t="shared" si="5"/>
        <v>475200</v>
      </c>
    </row>
    <row r="22" spans="1:11" ht="23.25">
      <c r="A22" s="639">
        <v>4</v>
      </c>
      <c r="B22" s="332" t="s">
        <v>386</v>
      </c>
      <c r="C22" s="675" t="s">
        <v>455</v>
      </c>
      <c r="D22" s="676">
        <v>184</v>
      </c>
      <c r="E22" s="627" t="s">
        <v>38</v>
      </c>
      <c r="F22" s="628">
        <v>100000</v>
      </c>
      <c r="G22" s="629">
        <v>48000</v>
      </c>
      <c r="H22" s="630">
        <v>2000</v>
      </c>
      <c r="I22" s="672">
        <f t="shared" si="6"/>
        <v>513</v>
      </c>
      <c r="J22" s="630">
        <f t="shared" si="4"/>
        <v>2513</v>
      </c>
      <c r="K22" s="681">
        <f>G22-H22</f>
        <v>46000</v>
      </c>
    </row>
    <row r="23" spans="1:11" ht="23.25">
      <c r="A23" s="639">
        <v>5</v>
      </c>
      <c r="B23" s="332" t="s">
        <v>429</v>
      </c>
      <c r="C23" s="675" t="s">
        <v>488</v>
      </c>
      <c r="D23" s="676">
        <v>156</v>
      </c>
      <c r="E23" s="627" t="s">
        <v>38</v>
      </c>
      <c r="F23" s="628">
        <v>150000</v>
      </c>
      <c r="G23" s="629">
        <v>63000</v>
      </c>
      <c r="H23" s="630">
        <v>3000</v>
      </c>
      <c r="I23" s="672">
        <f t="shared" si="6"/>
        <v>673</v>
      </c>
      <c r="J23" s="630">
        <f t="shared" si="4"/>
        <v>3673</v>
      </c>
      <c r="K23" s="681">
        <f>G23-H23</f>
        <v>60000</v>
      </c>
    </row>
    <row r="24" spans="1:11" ht="24" thickBot="1">
      <c r="A24" s="641"/>
      <c r="B24" s="633" t="s">
        <v>4</v>
      </c>
      <c r="C24" s="642"/>
      <c r="D24" s="569"/>
      <c r="E24" s="642"/>
      <c r="F24" s="554">
        <f t="shared" ref="F24:K24" si="7">SUM(F18:F23)</f>
        <v>1195000</v>
      </c>
      <c r="G24" s="554">
        <f t="shared" si="7"/>
        <v>837490</v>
      </c>
      <c r="H24" s="554">
        <f>SUM(H18:H23)</f>
        <v>17385</v>
      </c>
      <c r="I24" s="554">
        <f>SUM(I18:I23)</f>
        <v>8949</v>
      </c>
      <c r="J24" s="554">
        <f t="shared" si="4"/>
        <v>26334</v>
      </c>
      <c r="K24" s="554">
        <f t="shared" si="7"/>
        <v>820105</v>
      </c>
    </row>
    <row r="25" spans="1:11" ht="23.25">
      <c r="A25" s="643"/>
      <c r="B25" s="635"/>
      <c r="C25" s="644"/>
      <c r="D25" s="571"/>
      <c r="E25" s="644"/>
      <c r="F25" s="558"/>
      <c r="G25" s="558"/>
      <c r="H25" s="558"/>
      <c r="I25" s="558"/>
      <c r="J25" s="558"/>
      <c r="K25" s="558"/>
    </row>
    <row r="26" spans="1:11" ht="76.5" customHeight="1">
      <c r="A26" s="619" t="s">
        <v>446</v>
      </c>
      <c r="B26" s="619" t="s">
        <v>1</v>
      </c>
      <c r="C26" s="619" t="s">
        <v>21</v>
      </c>
      <c r="D26" s="619" t="s">
        <v>22</v>
      </c>
      <c r="E26" s="619" t="s">
        <v>23</v>
      </c>
      <c r="F26" s="620" t="s">
        <v>24</v>
      </c>
      <c r="G26" s="419" t="s">
        <v>25</v>
      </c>
      <c r="H26" s="419" t="s">
        <v>26</v>
      </c>
      <c r="I26" s="419" t="s">
        <v>27</v>
      </c>
      <c r="J26" s="419" t="s">
        <v>57</v>
      </c>
      <c r="K26" s="419" t="s">
        <v>242</v>
      </c>
    </row>
    <row r="27" spans="1:11" ht="23.25">
      <c r="A27" s="639"/>
      <c r="B27" s="623" t="s">
        <v>363</v>
      </c>
      <c r="C27" s="624"/>
      <c r="D27" s="501"/>
      <c r="E27" s="624"/>
      <c r="F27" s="505"/>
      <c r="G27" s="513"/>
      <c r="H27" s="503"/>
      <c r="I27" s="501"/>
      <c r="J27" s="503"/>
      <c r="K27" s="640"/>
    </row>
    <row r="28" spans="1:11" ht="23.25">
      <c r="A28" s="702">
        <v>1</v>
      </c>
      <c r="B28" s="332" t="s">
        <v>357</v>
      </c>
      <c r="C28" s="627" t="s">
        <v>371</v>
      </c>
      <c r="D28" s="676">
        <v>107</v>
      </c>
      <c r="E28" s="627" t="s">
        <v>38</v>
      </c>
      <c r="F28" s="628">
        <v>275000</v>
      </c>
      <c r="G28" s="629">
        <v>82500</v>
      </c>
      <c r="H28" s="630">
        <v>5500</v>
      </c>
      <c r="I28" s="672">
        <f>ROUND(G28*13%*30/365,0)</f>
        <v>882</v>
      </c>
      <c r="J28" s="630">
        <f>SUM(H28:I28)</f>
        <v>6382</v>
      </c>
      <c r="K28" s="681">
        <f t="shared" si="5"/>
        <v>77000</v>
      </c>
    </row>
    <row r="29" spans="1:11" ht="23.25">
      <c r="A29" s="702"/>
      <c r="B29" s="332"/>
      <c r="C29" s="627"/>
      <c r="D29" s="676"/>
      <c r="E29" s="627"/>
      <c r="F29" s="628"/>
      <c r="G29" s="629"/>
      <c r="H29" s="630"/>
      <c r="I29" s="680"/>
      <c r="J29" s="630"/>
      <c r="K29" s="681"/>
    </row>
    <row r="30" spans="1:11" ht="23.25">
      <c r="A30" s="702">
        <v>2</v>
      </c>
      <c r="B30" s="332" t="s">
        <v>368</v>
      </c>
      <c r="C30" s="627" t="s">
        <v>372</v>
      </c>
      <c r="D30" s="676">
        <v>90</v>
      </c>
      <c r="E30" s="627" t="s">
        <v>38</v>
      </c>
      <c r="F30" s="628">
        <v>340000</v>
      </c>
      <c r="G30" s="629">
        <v>102000</v>
      </c>
      <c r="H30" s="630">
        <v>6800</v>
      </c>
      <c r="I30" s="672">
        <f>ROUND(G30*13%*30/365,0)</f>
        <v>1090</v>
      </c>
      <c r="J30" s="630">
        <f>SUM(H30:I30)</f>
        <v>7890</v>
      </c>
      <c r="K30" s="681">
        <f t="shared" si="5"/>
        <v>95200</v>
      </c>
    </row>
    <row r="31" spans="1:11" ht="23.25">
      <c r="A31" s="702"/>
      <c r="B31" s="332"/>
      <c r="C31" s="627"/>
      <c r="D31" s="676"/>
      <c r="E31" s="627"/>
      <c r="F31" s="628"/>
      <c r="G31" s="629"/>
      <c r="H31" s="630"/>
      <c r="I31" s="680"/>
      <c r="J31" s="630"/>
      <c r="K31" s="681"/>
    </row>
    <row r="32" spans="1:11" ht="23.25">
      <c r="A32" s="702">
        <v>3</v>
      </c>
      <c r="B32" s="332" t="s">
        <v>534</v>
      </c>
      <c r="C32" s="627" t="s">
        <v>535</v>
      </c>
      <c r="D32" s="676">
        <v>72</v>
      </c>
      <c r="E32" s="627" t="s">
        <v>38</v>
      </c>
      <c r="F32" s="628">
        <v>290000</v>
      </c>
      <c r="G32" s="629">
        <v>249400</v>
      </c>
      <c r="H32" s="630">
        <v>5800</v>
      </c>
      <c r="I32" s="672">
        <f>ROUND(G32*13%*30/365,0)</f>
        <v>2665</v>
      </c>
      <c r="J32" s="630">
        <f>SUM(H32:I32)</f>
        <v>8465</v>
      </c>
      <c r="K32" s="681">
        <f t="shared" ref="K32" si="8">G32-H32</f>
        <v>243600</v>
      </c>
    </row>
    <row r="33" spans="1:11" ht="23.25">
      <c r="A33" s="645"/>
      <c r="B33" s="623" t="s">
        <v>4</v>
      </c>
      <c r="C33" s="638"/>
      <c r="D33" s="638"/>
      <c r="E33" s="638"/>
      <c r="F33" s="505">
        <f>SUM(F28:F32)</f>
        <v>905000</v>
      </c>
      <c r="G33" s="505">
        <f t="shared" ref="G33:K33" si="9">SUM(G28:G32)</f>
        <v>433900</v>
      </c>
      <c r="H33" s="505">
        <f t="shared" si="9"/>
        <v>18100</v>
      </c>
      <c r="I33" s="505">
        <f t="shared" si="9"/>
        <v>4637</v>
      </c>
      <c r="J33" s="505">
        <f>SUM(J28:J32)</f>
        <v>22737</v>
      </c>
      <c r="K33" s="505">
        <f t="shared" si="9"/>
        <v>415800</v>
      </c>
    </row>
    <row r="34" spans="1:11" ht="23.25">
      <c r="A34" s="646"/>
      <c r="B34" s="647"/>
      <c r="C34" s="648"/>
      <c r="D34" s="648"/>
      <c r="E34" s="648"/>
      <c r="F34" s="558"/>
      <c r="G34" s="558"/>
      <c r="H34" s="558"/>
      <c r="I34" s="558"/>
      <c r="J34" s="558"/>
      <c r="K34" s="558"/>
    </row>
    <row r="35" spans="1:11" ht="82.5" customHeight="1">
      <c r="A35" s="621" t="s">
        <v>446</v>
      </c>
      <c r="B35" s="621" t="s">
        <v>1</v>
      </c>
      <c r="C35" s="619" t="s">
        <v>21</v>
      </c>
      <c r="D35" s="619" t="s">
        <v>22</v>
      </c>
      <c r="E35" s="619" t="s">
        <v>23</v>
      </c>
      <c r="F35" s="620" t="s">
        <v>24</v>
      </c>
      <c r="G35" s="419" t="s">
        <v>25</v>
      </c>
      <c r="H35" s="419" t="s">
        <v>26</v>
      </c>
      <c r="I35" s="419" t="s">
        <v>27</v>
      </c>
      <c r="J35" s="419" t="s">
        <v>57</v>
      </c>
      <c r="K35" s="419" t="s">
        <v>242</v>
      </c>
    </row>
    <row r="36" spans="1:11" ht="23.25">
      <c r="A36" s="639"/>
      <c r="B36" s="623" t="s">
        <v>10</v>
      </c>
      <c r="C36" s="624"/>
      <c r="D36" s="624"/>
      <c r="E36" s="624"/>
      <c r="F36" s="560"/>
      <c r="G36" s="513"/>
      <c r="H36" s="549"/>
      <c r="I36" s="501"/>
      <c r="J36" s="549"/>
      <c r="K36" s="638"/>
    </row>
    <row r="37" spans="1:11" ht="23.25">
      <c r="A37" s="702">
        <v>1</v>
      </c>
      <c r="B37" s="332" t="s">
        <v>10</v>
      </c>
      <c r="C37" s="627" t="s">
        <v>390</v>
      </c>
      <c r="D37" s="676">
        <v>124</v>
      </c>
      <c r="E37" s="627" t="s">
        <v>38</v>
      </c>
      <c r="F37" s="628">
        <v>200000</v>
      </c>
      <c r="G37" s="629">
        <v>68000</v>
      </c>
      <c r="H37" s="630">
        <v>4000</v>
      </c>
      <c r="I37" s="672">
        <f>ROUND(G37*13%*30/365,0)</f>
        <v>727</v>
      </c>
      <c r="J37" s="676">
        <f>SUM(H37:I37)</f>
        <v>4727</v>
      </c>
      <c r="K37" s="681">
        <f>G37-H37</f>
        <v>64000</v>
      </c>
    </row>
    <row r="38" spans="1:11" ht="23.25">
      <c r="A38" s="702">
        <v>2</v>
      </c>
      <c r="B38" s="332" t="s">
        <v>248</v>
      </c>
      <c r="C38" s="627" t="s">
        <v>578</v>
      </c>
      <c r="D38" s="676">
        <v>68</v>
      </c>
      <c r="E38" s="627" t="s">
        <v>38</v>
      </c>
      <c r="F38" s="628">
        <v>400000</v>
      </c>
      <c r="G38" s="629">
        <v>400000</v>
      </c>
      <c r="H38" s="630">
        <v>4000</v>
      </c>
      <c r="I38" s="672">
        <f>ROUND(G38*13%*30/365,0)</f>
        <v>4274</v>
      </c>
      <c r="J38" s="676">
        <f>SUM(H38:I38)</f>
        <v>8274</v>
      </c>
      <c r="K38" s="681">
        <f>G38-H38</f>
        <v>396000</v>
      </c>
    </row>
    <row r="39" spans="1:11" ht="23.25">
      <c r="A39" s="702">
        <v>2</v>
      </c>
      <c r="B39" s="682" t="s">
        <v>91</v>
      </c>
      <c r="C39" s="627" t="s">
        <v>432</v>
      </c>
      <c r="D39" s="683" t="s">
        <v>433</v>
      </c>
      <c r="E39" s="627" t="s">
        <v>38</v>
      </c>
      <c r="F39" s="628">
        <v>150000</v>
      </c>
      <c r="G39" s="629">
        <v>63000</v>
      </c>
      <c r="H39" s="630">
        <v>3000</v>
      </c>
      <c r="I39" s="672">
        <f>ROUND(G39*13%*30/365,0)</f>
        <v>673</v>
      </c>
      <c r="J39" s="676">
        <f>SUM(H39:I39)</f>
        <v>3673</v>
      </c>
      <c r="K39" s="681">
        <f t="shared" ref="K39:K42" si="10">G39-H39</f>
        <v>60000</v>
      </c>
    </row>
    <row r="40" spans="1:11" ht="21.75" customHeight="1">
      <c r="A40" s="649">
        <v>3</v>
      </c>
      <c r="B40" s="650" t="s">
        <v>583</v>
      </c>
      <c r="C40" s="650" t="s">
        <v>581</v>
      </c>
      <c r="D40" s="652" t="s">
        <v>582</v>
      </c>
      <c r="E40" s="627" t="s">
        <v>38</v>
      </c>
      <c r="F40" s="564">
        <v>200000</v>
      </c>
      <c r="G40" s="565">
        <v>200000</v>
      </c>
      <c r="H40" s="566">
        <v>2000</v>
      </c>
      <c r="I40" s="672">
        <f>ROUND(G40*13%*30/365,0)</f>
        <v>2137</v>
      </c>
      <c r="J40" s="676">
        <f>SUM(H40:I40)</f>
        <v>4137</v>
      </c>
      <c r="K40" s="681">
        <f t="shared" ref="K40" si="11">G40-H40</f>
        <v>198000</v>
      </c>
    </row>
    <row r="41" spans="1:11" ht="3" customHeight="1">
      <c r="A41" s="649"/>
      <c r="B41" s="650"/>
      <c r="C41" s="651"/>
      <c r="D41" s="652"/>
      <c r="E41" s="651"/>
      <c r="F41" s="564"/>
      <c r="G41" s="565"/>
      <c r="H41" s="566"/>
      <c r="I41" s="567"/>
      <c r="J41" s="567"/>
      <c r="K41" s="653"/>
    </row>
    <row r="42" spans="1:11" ht="24" thickBot="1">
      <c r="A42" s="654"/>
      <c r="B42" s="655" t="s">
        <v>4</v>
      </c>
      <c r="C42" s="642"/>
      <c r="D42" s="642"/>
      <c r="E42" s="642"/>
      <c r="F42" s="569">
        <f>SUM(F37:F40)</f>
        <v>950000</v>
      </c>
      <c r="G42" s="569">
        <f>SUM(G37:G40)</f>
        <v>731000</v>
      </c>
      <c r="H42" s="569">
        <f>SUM(H37:H40)</f>
        <v>13000</v>
      </c>
      <c r="I42" s="569">
        <f>SUM(I37:I40)</f>
        <v>7811</v>
      </c>
      <c r="J42" s="569">
        <f>SUM(H42:I42)</f>
        <v>20811</v>
      </c>
      <c r="K42" s="656">
        <f t="shared" si="10"/>
        <v>718000</v>
      </c>
    </row>
    <row r="43" spans="1:11" ht="23.25">
      <c r="A43" s="657"/>
      <c r="B43" s="647"/>
      <c r="C43" s="644"/>
      <c r="D43" s="644"/>
      <c r="E43" s="644"/>
      <c r="F43" s="571"/>
      <c r="G43" s="571"/>
      <c r="H43" s="571"/>
      <c r="I43" s="571"/>
      <c r="J43" s="571"/>
      <c r="K43" s="571"/>
    </row>
    <row r="44" spans="1:11" ht="75" customHeight="1">
      <c r="A44" s="621" t="s">
        <v>446</v>
      </c>
      <c r="B44" s="621" t="s">
        <v>1</v>
      </c>
      <c r="C44" s="619" t="s">
        <v>21</v>
      </c>
      <c r="D44" s="619" t="s">
        <v>22</v>
      </c>
      <c r="E44" s="619" t="s">
        <v>23</v>
      </c>
      <c r="F44" s="620" t="s">
        <v>24</v>
      </c>
      <c r="G44" s="419" t="s">
        <v>25</v>
      </c>
      <c r="H44" s="419" t="s">
        <v>26</v>
      </c>
      <c r="I44" s="419" t="s">
        <v>27</v>
      </c>
      <c r="J44" s="419" t="s">
        <v>57</v>
      </c>
      <c r="K44" s="419" t="s">
        <v>242</v>
      </c>
    </row>
    <row r="45" spans="1:11" ht="23.25">
      <c r="A45" s="639"/>
      <c r="B45" s="623" t="s">
        <v>11</v>
      </c>
      <c r="C45" s="624"/>
      <c r="D45" s="624"/>
      <c r="E45" s="624"/>
      <c r="F45" s="560"/>
      <c r="G45" s="513"/>
      <c r="H45" s="549"/>
      <c r="I45" s="501"/>
      <c r="J45" s="549"/>
      <c r="K45" s="638"/>
    </row>
    <row r="46" spans="1:11" ht="23.25">
      <c r="A46" s="702">
        <v>1</v>
      </c>
      <c r="B46" s="332" t="s">
        <v>557</v>
      </c>
      <c r="C46" s="627" t="s">
        <v>558</v>
      </c>
      <c r="D46" s="630">
        <v>114</v>
      </c>
      <c r="E46" s="627" t="s">
        <v>38</v>
      </c>
      <c r="F46" s="628">
        <v>400000</v>
      </c>
      <c r="G46" s="629">
        <v>376000</v>
      </c>
      <c r="H46" s="630">
        <v>8000</v>
      </c>
      <c r="I46" s="672">
        <f>ROUND(G46*13%*30/365,0)</f>
        <v>4018</v>
      </c>
      <c r="J46" s="676">
        <f>SUM(H46:I46)</f>
        <v>12018</v>
      </c>
      <c r="K46" s="681">
        <f t="shared" ref="K46:K51" si="12">G46-H46</f>
        <v>368000</v>
      </c>
    </row>
    <row r="47" spans="1:11" ht="23.25">
      <c r="A47" s="702">
        <v>2</v>
      </c>
      <c r="B47" s="332" t="s">
        <v>11</v>
      </c>
      <c r="C47" s="627" t="s">
        <v>487</v>
      </c>
      <c r="D47" s="630">
        <v>164</v>
      </c>
      <c r="E47" s="627" t="s">
        <v>38</v>
      </c>
      <c r="F47" s="628">
        <v>270000</v>
      </c>
      <c r="G47" s="629">
        <v>118800</v>
      </c>
      <c r="H47" s="630">
        <v>5400</v>
      </c>
      <c r="I47" s="672">
        <f t="shared" ref="I47:I50" si="13">ROUND(G47*13%*30/365,0)</f>
        <v>1269</v>
      </c>
      <c r="J47" s="676">
        <f>SUM(H47:I47)</f>
        <v>6669</v>
      </c>
      <c r="K47" s="681">
        <f t="shared" si="12"/>
        <v>113400</v>
      </c>
    </row>
    <row r="48" spans="1:11" ht="23.25">
      <c r="A48" s="702">
        <v>3</v>
      </c>
      <c r="B48" s="332" t="s">
        <v>236</v>
      </c>
      <c r="C48" s="627" t="s">
        <v>518</v>
      </c>
      <c r="D48" s="630">
        <v>58</v>
      </c>
      <c r="E48" s="627" t="s">
        <v>38</v>
      </c>
      <c r="F48" s="628">
        <v>200000</v>
      </c>
      <c r="G48" s="629">
        <v>148000</v>
      </c>
      <c r="H48" s="630">
        <v>4000</v>
      </c>
      <c r="I48" s="672">
        <f t="shared" si="13"/>
        <v>1581</v>
      </c>
      <c r="J48" s="676">
        <f t="shared" ref="J48:J51" si="14">SUM(H48:I48)</f>
        <v>5581</v>
      </c>
      <c r="K48" s="681">
        <f t="shared" si="12"/>
        <v>144000</v>
      </c>
    </row>
    <row r="49" spans="1:11" ht="23.25">
      <c r="A49" s="702">
        <v>4</v>
      </c>
      <c r="B49" s="332" t="s">
        <v>236</v>
      </c>
      <c r="C49" s="627" t="s">
        <v>519</v>
      </c>
      <c r="D49" s="630">
        <v>60</v>
      </c>
      <c r="E49" s="627" t="s">
        <v>38</v>
      </c>
      <c r="F49" s="628">
        <v>250000</v>
      </c>
      <c r="G49" s="629">
        <v>185000</v>
      </c>
      <c r="H49" s="630">
        <v>5000</v>
      </c>
      <c r="I49" s="672">
        <f t="shared" si="13"/>
        <v>1977</v>
      </c>
      <c r="J49" s="676">
        <f t="shared" si="14"/>
        <v>6977</v>
      </c>
      <c r="K49" s="681">
        <f t="shared" si="12"/>
        <v>180000</v>
      </c>
    </row>
    <row r="50" spans="1:11" ht="23.25">
      <c r="A50" s="702">
        <v>5</v>
      </c>
      <c r="B50" s="684" t="s">
        <v>541</v>
      </c>
      <c r="C50" s="627" t="s">
        <v>542</v>
      </c>
      <c r="D50" s="630">
        <v>78</v>
      </c>
      <c r="E50" s="627" t="s">
        <v>38</v>
      </c>
      <c r="F50" s="628">
        <v>200000</v>
      </c>
      <c r="G50" s="629">
        <v>186362</v>
      </c>
      <c r="H50" s="630">
        <v>2273</v>
      </c>
      <c r="I50" s="672">
        <f t="shared" si="13"/>
        <v>1991</v>
      </c>
      <c r="J50" s="676">
        <f>SUM(H50:I50)</f>
        <v>4264</v>
      </c>
      <c r="K50" s="681">
        <f>G50-H50</f>
        <v>184089</v>
      </c>
    </row>
    <row r="51" spans="1:11" ht="23.25">
      <c r="A51" s="639"/>
      <c r="B51" s="623" t="s">
        <v>4</v>
      </c>
      <c r="C51" s="624"/>
      <c r="D51" s="624"/>
      <c r="E51" s="624"/>
      <c r="F51" s="501">
        <f>SUM(F46:F50)</f>
        <v>1320000</v>
      </c>
      <c r="G51" s="501">
        <f>SUM(G46:G50)</f>
        <v>1014162</v>
      </c>
      <c r="H51" s="501">
        <f>SUM(H46:H50)</f>
        <v>24673</v>
      </c>
      <c r="I51" s="501">
        <f>SUM(I46:I50)</f>
        <v>10836</v>
      </c>
      <c r="J51" s="501">
        <f t="shared" si="14"/>
        <v>35509</v>
      </c>
      <c r="K51" s="640">
        <f t="shared" si="12"/>
        <v>989489</v>
      </c>
    </row>
    <row r="52" spans="1:11" ht="23.25">
      <c r="A52" s="657"/>
      <c r="B52" s="647"/>
      <c r="C52" s="644"/>
      <c r="D52" s="644"/>
      <c r="E52" s="644"/>
      <c r="F52" s="571"/>
      <c r="G52" s="571"/>
      <c r="H52" s="571"/>
      <c r="I52" s="571"/>
      <c r="J52" s="571"/>
      <c r="K52" s="571"/>
    </row>
    <row r="53" spans="1:11" ht="73.5" customHeight="1">
      <c r="A53" s="621" t="s">
        <v>446</v>
      </c>
      <c r="B53" s="621" t="s">
        <v>1</v>
      </c>
      <c r="C53" s="619" t="s">
        <v>21</v>
      </c>
      <c r="D53" s="619" t="s">
        <v>22</v>
      </c>
      <c r="E53" s="619" t="s">
        <v>23</v>
      </c>
      <c r="F53" s="620" t="s">
        <v>24</v>
      </c>
      <c r="G53" s="419" t="s">
        <v>25</v>
      </c>
      <c r="H53" s="419" t="s">
        <v>26</v>
      </c>
      <c r="I53" s="419" t="s">
        <v>27</v>
      </c>
      <c r="J53" s="419" t="s">
        <v>57</v>
      </c>
      <c r="K53" s="419" t="s">
        <v>242</v>
      </c>
    </row>
    <row r="54" spans="1:11" ht="23.25">
      <c r="A54" s="639"/>
      <c r="B54" s="623" t="s">
        <v>14</v>
      </c>
      <c r="C54" s="624"/>
      <c r="D54" s="624"/>
      <c r="E54" s="624"/>
      <c r="F54" s="560"/>
      <c r="G54" s="513"/>
      <c r="H54" s="549"/>
      <c r="I54" s="501"/>
      <c r="J54" s="549"/>
      <c r="K54" s="638"/>
    </row>
    <row r="55" spans="1:11" ht="0.75" customHeight="1">
      <c r="A55" s="639"/>
      <c r="B55" s="623"/>
      <c r="C55" s="624"/>
      <c r="D55" s="501"/>
      <c r="E55" s="624"/>
      <c r="F55" s="505"/>
      <c r="G55" s="513"/>
      <c r="H55" s="503"/>
      <c r="I55" s="501"/>
      <c r="J55" s="501"/>
      <c r="K55" s="640"/>
    </row>
    <row r="56" spans="1:11" ht="23.25">
      <c r="A56" s="702">
        <v>1</v>
      </c>
      <c r="B56" s="332" t="s">
        <v>327</v>
      </c>
      <c r="C56" s="627" t="s">
        <v>520</v>
      </c>
      <c r="D56" s="676">
        <v>62</v>
      </c>
      <c r="E56" s="627" t="s">
        <v>38</v>
      </c>
      <c r="F56" s="628">
        <v>250000</v>
      </c>
      <c r="G56" s="628">
        <v>185000</v>
      </c>
      <c r="H56" s="630">
        <v>5000</v>
      </c>
      <c r="I56" s="672">
        <f>ROUND(G56*13%*30/365,0)</f>
        <v>1977</v>
      </c>
      <c r="J56" s="676">
        <f t="shared" ref="J56:J64" si="15">SUM(H56:I56)</f>
        <v>6977</v>
      </c>
      <c r="K56" s="681">
        <f t="shared" ref="K56:K63" si="16">G56-H56</f>
        <v>180000</v>
      </c>
    </row>
    <row r="57" spans="1:11" ht="23.25">
      <c r="A57" s="702">
        <v>2</v>
      </c>
      <c r="B57" s="332" t="s">
        <v>97</v>
      </c>
      <c r="C57" s="627" t="s">
        <v>484</v>
      </c>
      <c r="D57" s="676">
        <v>170</v>
      </c>
      <c r="E57" s="627" t="s">
        <v>38</v>
      </c>
      <c r="F57" s="628">
        <v>220000</v>
      </c>
      <c r="G57" s="629">
        <v>105600</v>
      </c>
      <c r="H57" s="630">
        <v>4400</v>
      </c>
      <c r="I57" s="672">
        <f t="shared" ref="I57:I63" si="17">ROUND(G57*13%*30/365,0)</f>
        <v>1128</v>
      </c>
      <c r="J57" s="676">
        <f t="shared" si="15"/>
        <v>5528</v>
      </c>
      <c r="K57" s="681">
        <f t="shared" si="16"/>
        <v>101200</v>
      </c>
    </row>
    <row r="58" spans="1:11" ht="23.25">
      <c r="A58" s="702">
        <v>3</v>
      </c>
      <c r="B58" s="332" t="s">
        <v>14</v>
      </c>
      <c r="C58" s="627" t="s">
        <v>59</v>
      </c>
      <c r="D58" s="676">
        <v>176</v>
      </c>
      <c r="E58" s="627" t="s">
        <v>38</v>
      </c>
      <c r="F58" s="628">
        <v>100000</v>
      </c>
      <c r="G58" s="629">
        <v>48000</v>
      </c>
      <c r="H58" s="630">
        <v>2000</v>
      </c>
      <c r="I58" s="672">
        <f t="shared" si="17"/>
        <v>513</v>
      </c>
      <c r="J58" s="676">
        <f t="shared" si="15"/>
        <v>2513</v>
      </c>
      <c r="K58" s="681">
        <f t="shared" si="16"/>
        <v>46000</v>
      </c>
    </row>
    <row r="59" spans="1:11" ht="23.25">
      <c r="A59" s="702">
        <v>4</v>
      </c>
      <c r="B59" s="332" t="s">
        <v>15</v>
      </c>
      <c r="C59" s="627" t="s">
        <v>485</v>
      </c>
      <c r="D59" s="676">
        <v>112</v>
      </c>
      <c r="E59" s="627" t="s">
        <v>38</v>
      </c>
      <c r="F59" s="628">
        <v>200000</v>
      </c>
      <c r="G59" s="629">
        <v>11096</v>
      </c>
      <c r="H59" s="630">
        <f t="shared" ref="H59" si="18">ROUND(F59/36,0)</f>
        <v>5556</v>
      </c>
      <c r="I59" s="672">
        <f t="shared" si="17"/>
        <v>119</v>
      </c>
      <c r="J59" s="676">
        <f t="shared" si="15"/>
        <v>5675</v>
      </c>
      <c r="K59" s="681">
        <f t="shared" si="16"/>
        <v>5540</v>
      </c>
    </row>
    <row r="60" spans="1:11" ht="23.25">
      <c r="A60" s="702">
        <v>5</v>
      </c>
      <c r="B60" s="332" t="s">
        <v>15</v>
      </c>
      <c r="C60" s="627" t="s">
        <v>385</v>
      </c>
      <c r="D60" s="676">
        <v>114</v>
      </c>
      <c r="E60" s="627" t="s">
        <v>38</v>
      </c>
      <c r="F60" s="628">
        <v>210000</v>
      </c>
      <c r="G60" s="629">
        <v>67200</v>
      </c>
      <c r="H60" s="630">
        <v>4200</v>
      </c>
      <c r="I60" s="672">
        <f t="shared" si="17"/>
        <v>718</v>
      </c>
      <c r="J60" s="676">
        <f t="shared" si="15"/>
        <v>4918</v>
      </c>
      <c r="K60" s="681">
        <f t="shared" si="16"/>
        <v>63000</v>
      </c>
    </row>
    <row r="61" spans="1:11" ht="23.25">
      <c r="A61" s="702">
        <v>6</v>
      </c>
      <c r="B61" s="332" t="s">
        <v>15</v>
      </c>
      <c r="C61" s="686" t="s">
        <v>533</v>
      </c>
      <c r="D61" s="686">
        <v>70</v>
      </c>
      <c r="E61" s="627" t="s">
        <v>38</v>
      </c>
      <c r="F61" s="686">
        <v>300000</v>
      </c>
      <c r="G61" s="686">
        <v>247500</v>
      </c>
      <c r="H61" s="630">
        <v>7500</v>
      </c>
      <c r="I61" s="672">
        <f t="shared" si="17"/>
        <v>2645</v>
      </c>
      <c r="J61" s="676">
        <f t="shared" ref="J61" si="19">SUM(H61:I61)</f>
        <v>10145</v>
      </c>
      <c r="K61" s="681">
        <f t="shared" si="16"/>
        <v>240000</v>
      </c>
    </row>
    <row r="62" spans="1:11" ht="23.25">
      <c r="A62" s="702">
        <v>7</v>
      </c>
      <c r="B62" s="332" t="s">
        <v>464</v>
      </c>
      <c r="C62" s="627" t="s">
        <v>131</v>
      </c>
      <c r="D62" s="687">
        <v>9.1999999999999993</v>
      </c>
      <c r="E62" s="627" t="s">
        <v>38</v>
      </c>
      <c r="F62" s="628">
        <v>200000</v>
      </c>
      <c r="G62" s="629">
        <v>128000</v>
      </c>
      <c r="H62" s="630">
        <v>4000</v>
      </c>
      <c r="I62" s="672">
        <f t="shared" si="17"/>
        <v>1368</v>
      </c>
      <c r="J62" s="676">
        <f t="shared" si="15"/>
        <v>5368</v>
      </c>
      <c r="K62" s="681">
        <f t="shared" si="16"/>
        <v>124000</v>
      </c>
    </row>
    <row r="63" spans="1:11" ht="23.25">
      <c r="A63" s="702">
        <v>8</v>
      </c>
      <c r="B63" s="332" t="s">
        <v>317</v>
      </c>
      <c r="C63" s="627" t="s">
        <v>318</v>
      </c>
      <c r="D63" s="687">
        <v>25.1</v>
      </c>
      <c r="E63" s="627" t="s">
        <v>38</v>
      </c>
      <c r="F63" s="628">
        <v>225000</v>
      </c>
      <c r="G63" s="629">
        <v>148500</v>
      </c>
      <c r="H63" s="630">
        <v>4500</v>
      </c>
      <c r="I63" s="672">
        <f t="shared" si="17"/>
        <v>1587</v>
      </c>
      <c r="J63" s="676">
        <f t="shared" si="15"/>
        <v>6087</v>
      </c>
      <c r="K63" s="681">
        <f t="shared" si="16"/>
        <v>144000</v>
      </c>
    </row>
    <row r="64" spans="1:11" ht="23.25">
      <c r="A64" s="623"/>
      <c r="B64" s="623" t="s">
        <v>4</v>
      </c>
      <c r="C64" s="624"/>
      <c r="D64" s="624"/>
      <c r="E64" s="624"/>
      <c r="F64" s="501">
        <f t="shared" ref="F64:K64" si="20">SUM(F55:F63)</f>
        <v>1705000</v>
      </c>
      <c r="G64" s="501">
        <f t="shared" si="20"/>
        <v>940896</v>
      </c>
      <c r="H64" s="501">
        <f>SUM(H55:H63)</f>
        <v>37156</v>
      </c>
      <c r="I64" s="501">
        <f>SUM(I55:I63)</f>
        <v>10055</v>
      </c>
      <c r="J64" s="501">
        <f t="shared" si="15"/>
        <v>47211</v>
      </c>
      <c r="K64" s="501">
        <f t="shared" si="20"/>
        <v>903740</v>
      </c>
    </row>
    <row r="65" spans="1:11" ht="23.25">
      <c r="A65" s="647"/>
      <c r="B65" s="647"/>
      <c r="C65" s="644"/>
      <c r="D65" s="644"/>
      <c r="E65" s="644"/>
      <c r="F65" s="571"/>
      <c r="G65" s="571"/>
      <c r="H65" s="571"/>
      <c r="I65" s="571"/>
      <c r="J65" s="571"/>
      <c r="K65" s="571"/>
    </row>
    <row r="66" spans="1:11" ht="4.5" customHeight="1">
      <c r="A66" s="647"/>
      <c r="B66" s="647"/>
      <c r="C66" s="644"/>
      <c r="D66" s="644"/>
      <c r="E66" s="644"/>
      <c r="F66" s="571"/>
      <c r="G66" s="571"/>
      <c r="H66" s="571"/>
      <c r="I66" s="571"/>
      <c r="J66" s="571"/>
      <c r="K66" s="571"/>
    </row>
    <row r="67" spans="1:11" ht="84.75" customHeight="1">
      <c r="A67" s="621" t="s">
        <v>446</v>
      </c>
      <c r="B67" s="621" t="s">
        <v>1</v>
      </c>
      <c r="C67" s="619" t="s">
        <v>21</v>
      </c>
      <c r="D67" s="619" t="s">
        <v>22</v>
      </c>
      <c r="E67" s="619" t="s">
        <v>23</v>
      </c>
      <c r="F67" s="620" t="s">
        <v>24</v>
      </c>
      <c r="G67" s="419" t="s">
        <v>25</v>
      </c>
      <c r="H67" s="419" t="s">
        <v>26</v>
      </c>
      <c r="I67" s="419" t="s">
        <v>27</v>
      </c>
      <c r="J67" s="419" t="s">
        <v>57</v>
      </c>
      <c r="K67" s="419" t="s">
        <v>242</v>
      </c>
    </row>
    <row r="68" spans="1:11" ht="23.25">
      <c r="A68" s="623"/>
      <c r="B68" s="623" t="s">
        <v>16</v>
      </c>
      <c r="C68" s="624"/>
      <c r="D68" s="624"/>
      <c r="E68" s="624"/>
      <c r="F68" s="560"/>
      <c r="G68" s="513"/>
      <c r="H68" s="501"/>
      <c r="I68" s="501"/>
      <c r="J68" s="501"/>
      <c r="K68" s="638"/>
    </row>
    <row r="69" spans="1:11" ht="23.25">
      <c r="A69" s="332">
        <v>1</v>
      </c>
      <c r="B69" s="332" t="s">
        <v>17</v>
      </c>
      <c r="C69" s="627" t="s">
        <v>69</v>
      </c>
      <c r="D69" s="676">
        <v>1.1000000000000001</v>
      </c>
      <c r="E69" s="627" t="s">
        <v>78</v>
      </c>
      <c r="F69" s="628">
        <v>240000</v>
      </c>
      <c r="G69" s="629">
        <v>129600</v>
      </c>
      <c r="H69" s="630">
        <v>4800</v>
      </c>
      <c r="I69" s="672">
        <f>ROUND(G69*13%*30/365,0)</f>
        <v>1385</v>
      </c>
      <c r="J69" s="676">
        <f t="shared" ref="J69:J80" si="21">SUM(H69:I69)</f>
        <v>6185</v>
      </c>
      <c r="K69" s="681">
        <f t="shared" ref="K69:K77" si="22">G69-H69</f>
        <v>124800</v>
      </c>
    </row>
    <row r="70" spans="1:11" ht="23.25">
      <c r="A70" s="332">
        <v>2</v>
      </c>
      <c r="B70" s="332" t="s">
        <v>17</v>
      </c>
      <c r="C70" s="627" t="s">
        <v>511</v>
      </c>
      <c r="D70" s="687">
        <v>47.1</v>
      </c>
      <c r="E70" s="627" t="s">
        <v>78</v>
      </c>
      <c r="F70" s="628">
        <v>170000</v>
      </c>
      <c r="G70" s="629">
        <v>119000</v>
      </c>
      <c r="H70" s="630">
        <v>3400</v>
      </c>
      <c r="I70" s="672">
        <f t="shared" ref="I70:I77" si="23">ROUND(G70*13%*30/365,0)</f>
        <v>1272</v>
      </c>
      <c r="J70" s="676">
        <f t="shared" si="21"/>
        <v>4672</v>
      </c>
      <c r="K70" s="681">
        <f t="shared" si="22"/>
        <v>115600</v>
      </c>
    </row>
    <row r="71" spans="1:11" ht="23.25">
      <c r="A71" s="332">
        <v>3</v>
      </c>
      <c r="B71" s="332" t="s">
        <v>17</v>
      </c>
      <c r="C71" s="627" t="s">
        <v>536</v>
      </c>
      <c r="D71" s="687">
        <v>74</v>
      </c>
      <c r="E71" s="627" t="s">
        <v>78</v>
      </c>
      <c r="F71" s="628">
        <v>190000</v>
      </c>
      <c r="G71" s="629">
        <v>163400</v>
      </c>
      <c r="H71" s="630">
        <v>3800</v>
      </c>
      <c r="I71" s="672">
        <f t="shared" si="23"/>
        <v>1746</v>
      </c>
      <c r="J71" s="676">
        <f t="shared" si="21"/>
        <v>5546</v>
      </c>
      <c r="K71" s="681">
        <f t="shared" si="22"/>
        <v>159600</v>
      </c>
    </row>
    <row r="72" spans="1:11" ht="23.25">
      <c r="A72" s="332">
        <v>4</v>
      </c>
      <c r="B72" s="332" t="s">
        <v>187</v>
      </c>
      <c r="C72" s="627" t="s">
        <v>394</v>
      </c>
      <c r="D72" s="676">
        <v>132</v>
      </c>
      <c r="E72" s="627" t="s">
        <v>38</v>
      </c>
      <c r="F72" s="628">
        <v>150000</v>
      </c>
      <c r="G72" s="629">
        <v>51000</v>
      </c>
      <c r="H72" s="630">
        <v>3000</v>
      </c>
      <c r="I72" s="672">
        <f t="shared" si="23"/>
        <v>545</v>
      </c>
      <c r="J72" s="676">
        <f t="shared" si="21"/>
        <v>3545</v>
      </c>
      <c r="K72" s="681">
        <f t="shared" si="22"/>
        <v>48000</v>
      </c>
    </row>
    <row r="73" spans="1:11" ht="23.25">
      <c r="A73" s="332">
        <v>5</v>
      </c>
      <c r="B73" s="332" t="s">
        <v>187</v>
      </c>
      <c r="C73" s="627" t="s">
        <v>472</v>
      </c>
      <c r="D73" s="676">
        <v>194</v>
      </c>
      <c r="E73" s="627" t="s">
        <v>38</v>
      </c>
      <c r="F73" s="628">
        <v>190000</v>
      </c>
      <c r="G73" s="629">
        <v>68606</v>
      </c>
      <c r="H73" s="630">
        <v>5278</v>
      </c>
      <c r="I73" s="672">
        <f t="shared" si="23"/>
        <v>733</v>
      </c>
      <c r="J73" s="676">
        <f t="shared" si="21"/>
        <v>6011</v>
      </c>
      <c r="K73" s="681">
        <f t="shared" si="22"/>
        <v>63328</v>
      </c>
    </row>
    <row r="74" spans="1:11" ht="23.25">
      <c r="A74" s="332">
        <v>6</v>
      </c>
      <c r="B74" s="332" t="s">
        <v>62</v>
      </c>
      <c r="C74" s="627" t="s">
        <v>553</v>
      </c>
      <c r="D74" s="676">
        <v>100</v>
      </c>
      <c r="E74" s="627" t="s">
        <v>38</v>
      </c>
      <c r="F74" s="628">
        <v>300000</v>
      </c>
      <c r="G74" s="629">
        <v>285000</v>
      </c>
      <c r="H74" s="630">
        <v>3750</v>
      </c>
      <c r="I74" s="672">
        <f t="shared" si="23"/>
        <v>3045</v>
      </c>
      <c r="J74" s="676">
        <f t="shared" si="21"/>
        <v>6795</v>
      </c>
      <c r="K74" s="681">
        <f t="shared" si="22"/>
        <v>281250</v>
      </c>
    </row>
    <row r="75" spans="1:11" ht="23.25">
      <c r="A75" s="332">
        <v>7</v>
      </c>
      <c r="B75" s="332" t="s">
        <v>62</v>
      </c>
      <c r="C75" s="627" t="s">
        <v>61</v>
      </c>
      <c r="D75" s="687">
        <v>102</v>
      </c>
      <c r="E75" s="627" t="s">
        <v>38</v>
      </c>
      <c r="F75" s="628">
        <v>300000</v>
      </c>
      <c r="G75" s="629">
        <v>288000</v>
      </c>
      <c r="H75" s="630">
        <v>3000</v>
      </c>
      <c r="I75" s="672">
        <f t="shared" si="23"/>
        <v>3077</v>
      </c>
      <c r="J75" s="676">
        <f t="shared" ref="J75" si="24">SUM(H75:I75)</f>
        <v>6077</v>
      </c>
      <c r="K75" s="681">
        <f t="shared" si="22"/>
        <v>285000</v>
      </c>
    </row>
    <row r="76" spans="1:11" ht="23.25">
      <c r="A76" s="332">
        <v>8</v>
      </c>
      <c r="B76" s="332" t="s">
        <v>62</v>
      </c>
      <c r="C76" s="627" t="s">
        <v>547</v>
      </c>
      <c r="D76" s="676">
        <v>92</v>
      </c>
      <c r="E76" s="627" t="s">
        <v>38</v>
      </c>
      <c r="F76" s="628">
        <v>300000</v>
      </c>
      <c r="G76" s="629">
        <v>282355</v>
      </c>
      <c r="H76" s="630">
        <v>3529</v>
      </c>
      <c r="I76" s="672">
        <f t="shared" si="23"/>
        <v>3017</v>
      </c>
      <c r="J76" s="676">
        <f t="shared" si="21"/>
        <v>6546</v>
      </c>
      <c r="K76" s="681">
        <f t="shared" si="22"/>
        <v>278826</v>
      </c>
    </row>
    <row r="77" spans="1:11" ht="23.25">
      <c r="A77" s="332">
        <v>9</v>
      </c>
      <c r="B77" s="332" t="s">
        <v>336</v>
      </c>
      <c r="C77" s="627" t="s">
        <v>48</v>
      </c>
      <c r="D77" s="676">
        <v>112</v>
      </c>
      <c r="E77" s="627" t="s">
        <v>38</v>
      </c>
      <c r="F77" s="628">
        <v>300000</v>
      </c>
      <c r="G77" s="629">
        <v>291000</v>
      </c>
      <c r="H77" s="630">
        <v>3000</v>
      </c>
      <c r="I77" s="672">
        <f t="shared" si="23"/>
        <v>3109</v>
      </c>
      <c r="J77" s="676">
        <f t="shared" si="21"/>
        <v>6109</v>
      </c>
      <c r="K77" s="681">
        <f t="shared" si="22"/>
        <v>288000</v>
      </c>
    </row>
    <row r="78" spans="1:11" ht="23.25">
      <c r="A78" s="332">
        <v>10</v>
      </c>
      <c r="B78" s="332" t="s">
        <v>566</v>
      </c>
      <c r="C78" s="627" t="s">
        <v>567</v>
      </c>
      <c r="D78" s="676">
        <v>122</v>
      </c>
      <c r="E78" s="627" t="s">
        <v>38</v>
      </c>
      <c r="F78" s="628">
        <v>300000</v>
      </c>
      <c r="G78" s="629">
        <v>297000</v>
      </c>
      <c r="H78" s="630">
        <v>3000</v>
      </c>
      <c r="I78" s="672">
        <f t="shared" ref="I78:I79" si="25">ROUND(G78*13%*30/365,0)</f>
        <v>3173</v>
      </c>
      <c r="J78" s="676">
        <f t="shared" ref="J78:J79" si="26">SUM(H78:I78)</f>
        <v>6173</v>
      </c>
      <c r="K78" s="681">
        <f t="shared" ref="K78:K79" si="27">G78-H78</f>
        <v>294000</v>
      </c>
    </row>
    <row r="79" spans="1:11" ht="23.25">
      <c r="A79" s="332">
        <v>11</v>
      </c>
      <c r="B79" s="332" t="s">
        <v>575</v>
      </c>
      <c r="C79" s="332" t="s">
        <v>574</v>
      </c>
      <c r="D79" s="676">
        <v>65</v>
      </c>
      <c r="E79" s="627" t="s">
        <v>38</v>
      </c>
      <c r="F79" s="628">
        <v>100000</v>
      </c>
      <c r="G79" s="629">
        <v>100000</v>
      </c>
      <c r="H79" s="630">
        <v>1064</v>
      </c>
      <c r="I79" s="672">
        <f t="shared" si="25"/>
        <v>1068</v>
      </c>
      <c r="J79" s="676">
        <f t="shared" si="26"/>
        <v>2132</v>
      </c>
      <c r="K79" s="681">
        <f t="shared" si="27"/>
        <v>98936</v>
      </c>
    </row>
    <row r="80" spans="1:11" ht="23.25">
      <c r="A80" s="622"/>
      <c r="B80" s="623" t="s">
        <v>4</v>
      </c>
      <c r="C80" s="624"/>
      <c r="D80" s="624"/>
      <c r="E80" s="624"/>
      <c r="F80" s="501">
        <f>SUM(F69:F79)</f>
        <v>2540000</v>
      </c>
      <c r="G80" s="501">
        <f>SUM(G69:G79)</f>
        <v>2074961</v>
      </c>
      <c r="H80" s="501">
        <f>SUM(H69:H79)</f>
        <v>37621</v>
      </c>
      <c r="I80" s="501">
        <f>SUM(I69:I79)</f>
        <v>22170</v>
      </c>
      <c r="J80" s="501">
        <f t="shared" si="21"/>
        <v>59791</v>
      </c>
      <c r="K80" s="501">
        <f>SUM(K69:K79)</f>
        <v>2037340</v>
      </c>
    </row>
    <row r="81" spans="1:11" ht="23.25">
      <c r="A81" s="660"/>
      <c r="B81" s="647"/>
      <c r="C81" s="644"/>
      <c r="D81" s="644"/>
      <c r="E81" s="644"/>
      <c r="F81" s="571"/>
      <c r="G81" s="571"/>
      <c r="H81" s="571"/>
      <c r="I81" s="571"/>
      <c r="J81" s="571"/>
      <c r="K81" s="571"/>
    </row>
    <row r="82" spans="1:11" ht="72.75" customHeight="1">
      <c r="A82" s="621" t="s">
        <v>446</v>
      </c>
      <c r="B82" s="621" t="s">
        <v>1</v>
      </c>
      <c r="C82" s="619" t="s">
        <v>21</v>
      </c>
      <c r="D82" s="619" t="s">
        <v>22</v>
      </c>
      <c r="E82" s="619" t="s">
        <v>23</v>
      </c>
      <c r="F82" s="620" t="s">
        <v>24</v>
      </c>
      <c r="G82" s="419" t="s">
        <v>25</v>
      </c>
      <c r="H82" s="419" t="s">
        <v>26</v>
      </c>
      <c r="I82" s="419" t="s">
        <v>27</v>
      </c>
      <c r="J82" s="419" t="s">
        <v>57</v>
      </c>
      <c r="K82" s="419" t="s">
        <v>242</v>
      </c>
    </row>
    <row r="83" spans="1:11" ht="23.25">
      <c r="A83" s="622"/>
      <c r="B83" s="623" t="s">
        <v>18</v>
      </c>
      <c r="C83" s="624"/>
      <c r="D83" s="624"/>
      <c r="E83" s="624"/>
      <c r="F83" s="560"/>
      <c r="G83" s="513"/>
      <c r="H83" s="549"/>
      <c r="I83" s="501"/>
      <c r="J83" s="549"/>
      <c r="K83" s="638"/>
    </row>
    <row r="84" spans="1:11" ht="23.25" hidden="1">
      <c r="A84" s="622"/>
      <c r="B84" s="623"/>
      <c r="C84" s="624"/>
      <c r="D84" s="501"/>
      <c r="E84" s="501"/>
      <c r="F84" s="532"/>
      <c r="G84" s="513"/>
      <c r="H84" s="503"/>
      <c r="I84" s="518"/>
      <c r="J84" s="501"/>
      <c r="K84" s="640"/>
    </row>
    <row r="85" spans="1:11" ht="23.25" hidden="1">
      <c r="A85" s="622"/>
      <c r="B85" s="623"/>
      <c r="C85" s="624"/>
      <c r="D85" s="501"/>
      <c r="E85" s="501"/>
      <c r="F85" s="532"/>
      <c r="G85" s="513"/>
      <c r="H85" s="503"/>
      <c r="I85" s="518"/>
      <c r="J85" s="501"/>
      <c r="K85" s="640"/>
    </row>
    <row r="86" spans="1:11" ht="23.25">
      <c r="A86" s="669">
        <v>1</v>
      </c>
      <c r="B86" s="396" t="s">
        <v>18</v>
      </c>
      <c r="C86" s="607" t="s">
        <v>380</v>
      </c>
      <c r="D86" s="688">
        <v>96</v>
      </c>
      <c r="E86" s="688" t="s">
        <v>38</v>
      </c>
      <c r="F86" s="689">
        <v>150000</v>
      </c>
      <c r="G86" s="609">
        <v>48000</v>
      </c>
      <c r="H86" s="610">
        <v>3000</v>
      </c>
      <c r="I86" s="672">
        <f>ROUND(G86*13%*30/365,0)</f>
        <v>513</v>
      </c>
      <c r="J86" s="688">
        <f t="shared" ref="J86:J97" si="28">SUM(H86:I86)</f>
        <v>3513</v>
      </c>
      <c r="K86" s="691">
        <f t="shared" ref="K86:K96" si="29">G86-H86</f>
        <v>45000</v>
      </c>
    </row>
    <row r="87" spans="1:11" ht="23.25">
      <c r="A87" s="669">
        <v>2</v>
      </c>
      <c r="B87" s="396" t="s">
        <v>18</v>
      </c>
      <c r="C87" s="607" t="s">
        <v>393</v>
      </c>
      <c r="D87" s="688">
        <v>130</v>
      </c>
      <c r="E87" s="688" t="s">
        <v>38</v>
      </c>
      <c r="F87" s="689">
        <v>230000</v>
      </c>
      <c r="G87" s="609">
        <v>61337</v>
      </c>
      <c r="H87" s="610">
        <v>5111</v>
      </c>
      <c r="I87" s="672">
        <f t="shared" ref="I87:I96" si="30">ROUND(G87*13%*30/365,0)</f>
        <v>655</v>
      </c>
      <c r="J87" s="688">
        <f t="shared" si="28"/>
        <v>5766</v>
      </c>
      <c r="K87" s="691">
        <f t="shared" si="29"/>
        <v>56226</v>
      </c>
    </row>
    <row r="88" spans="1:11" ht="23.25">
      <c r="A88" s="669">
        <v>3</v>
      </c>
      <c r="B88" s="396" t="s">
        <v>18</v>
      </c>
      <c r="C88" s="607" t="s">
        <v>546</v>
      </c>
      <c r="D88" s="688">
        <v>90</v>
      </c>
      <c r="E88" s="688" t="s">
        <v>38</v>
      </c>
      <c r="F88" s="689">
        <v>350000</v>
      </c>
      <c r="G88" s="609">
        <v>332500</v>
      </c>
      <c r="H88" s="610">
        <v>3500</v>
      </c>
      <c r="I88" s="672">
        <f t="shared" si="30"/>
        <v>3553</v>
      </c>
      <c r="J88" s="688">
        <f t="shared" si="28"/>
        <v>7053</v>
      </c>
      <c r="K88" s="691">
        <f t="shared" si="29"/>
        <v>329000</v>
      </c>
    </row>
    <row r="89" spans="1:11" ht="23.25">
      <c r="A89" s="669">
        <v>4</v>
      </c>
      <c r="B89" s="396" t="s">
        <v>19</v>
      </c>
      <c r="C89" s="607" t="s">
        <v>400</v>
      </c>
      <c r="D89" s="688">
        <v>142</v>
      </c>
      <c r="E89" s="688" t="s">
        <v>38</v>
      </c>
      <c r="F89" s="689">
        <v>170000</v>
      </c>
      <c r="G89" s="609">
        <v>61200</v>
      </c>
      <c r="H89" s="610">
        <v>3400</v>
      </c>
      <c r="I89" s="672">
        <f t="shared" si="30"/>
        <v>654</v>
      </c>
      <c r="J89" s="688">
        <f t="shared" si="28"/>
        <v>4054</v>
      </c>
      <c r="K89" s="691">
        <f t="shared" si="29"/>
        <v>57800</v>
      </c>
    </row>
    <row r="90" spans="1:11" ht="23.25">
      <c r="A90" s="669">
        <v>5</v>
      </c>
      <c r="B90" s="396" t="s">
        <v>19</v>
      </c>
      <c r="C90" s="607" t="s">
        <v>467</v>
      </c>
      <c r="D90" s="692">
        <v>15.2</v>
      </c>
      <c r="E90" s="688" t="s">
        <v>78</v>
      </c>
      <c r="F90" s="689">
        <v>235000</v>
      </c>
      <c r="G90" s="609">
        <v>150400</v>
      </c>
      <c r="H90" s="610">
        <v>4700</v>
      </c>
      <c r="I90" s="672">
        <f t="shared" si="30"/>
        <v>1607</v>
      </c>
      <c r="J90" s="688">
        <f>SUM(H90:I90)</f>
        <v>6307</v>
      </c>
      <c r="K90" s="691">
        <f>G90-H90</f>
        <v>145700</v>
      </c>
    </row>
    <row r="91" spans="1:11" ht="23.25">
      <c r="A91" s="669">
        <v>6</v>
      </c>
      <c r="B91" s="396" t="s">
        <v>398</v>
      </c>
      <c r="C91" s="607" t="s">
        <v>470</v>
      </c>
      <c r="D91" s="688">
        <v>138</v>
      </c>
      <c r="E91" s="688" t="s">
        <v>38</v>
      </c>
      <c r="F91" s="689">
        <v>200000</v>
      </c>
      <c r="G91" s="609">
        <v>72000</v>
      </c>
      <c r="H91" s="610">
        <v>4000</v>
      </c>
      <c r="I91" s="672">
        <f t="shared" si="30"/>
        <v>769</v>
      </c>
      <c r="J91" s="688">
        <f t="shared" si="28"/>
        <v>4769</v>
      </c>
      <c r="K91" s="691">
        <f t="shared" si="29"/>
        <v>68000</v>
      </c>
    </row>
    <row r="92" spans="1:11" ht="23.25">
      <c r="A92" s="669">
        <v>7</v>
      </c>
      <c r="B92" s="396" t="s">
        <v>398</v>
      </c>
      <c r="C92" s="607" t="s">
        <v>531</v>
      </c>
      <c r="D92" s="688">
        <v>66</v>
      </c>
      <c r="E92" s="688" t="s">
        <v>38</v>
      </c>
      <c r="F92" s="689">
        <v>175000</v>
      </c>
      <c r="G92" s="609">
        <v>150500</v>
      </c>
      <c r="H92" s="610">
        <v>3500</v>
      </c>
      <c r="I92" s="672">
        <f t="shared" si="30"/>
        <v>1608</v>
      </c>
      <c r="J92" s="688">
        <f>SUM(H92:I92)</f>
        <v>5108</v>
      </c>
      <c r="K92" s="691">
        <f t="shared" si="29"/>
        <v>147000</v>
      </c>
    </row>
    <row r="93" spans="1:11" ht="23.25">
      <c r="A93" s="669">
        <v>8</v>
      </c>
      <c r="B93" s="396" t="s">
        <v>381</v>
      </c>
      <c r="C93" s="607" t="s">
        <v>469</v>
      </c>
      <c r="D93" s="688">
        <v>108</v>
      </c>
      <c r="E93" s="688" t="s">
        <v>38</v>
      </c>
      <c r="F93" s="689">
        <v>430000</v>
      </c>
      <c r="G93" s="609">
        <v>415800</v>
      </c>
      <c r="H93" s="610">
        <v>5600</v>
      </c>
      <c r="I93" s="672">
        <f t="shared" si="30"/>
        <v>4443</v>
      </c>
      <c r="J93" s="688">
        <f t="shared" si="28"/>
        <v>10043</v>
      </c>
      <c r="K93" s="691">
        <f t="shared" si="29"/>
        <v>410200</v>
      </c>
    </row>
    <row r="94" spans="1:11" ht="23.25">
      <c r="A94" s="669">
        <v>9</v>
      </c>
      <c r="B94" s="396" t="s">
        <v>381</v>
      </c>
      <c r="C94" s="607" t="s">
        <v>383</v>
      </c>
      <c r="D94" s="688">
        <v>110</v>
      </c>
      <c r="E94" s="688" t="s">
        <v>38</v>
      </c>
      <c r="F94" s="689">
        <v>160000</v>
      </c>
      <c r="G94" s="609">
        <v>51200</v>
      </c>
      <c r="H94" s="610">
        <v>3200</v>
      </c>
      <c r="I94" s="672">
        <f t="shared" si="30"/>
        <v>547</v>
      </c>
      <c r="J94" s="688">
        <f t="shared" si="28"/>
        <v>3747</v>
      </c>
      <c r="K94" s="691">
        <f t="shared" si="29"/>
        <v>48000</v>
      </c>
    </row>
    <row r="95" spans="1:11" ht="23.25">
      <c r="A95" s="669">
        <v>10</v>
      </c>
      <c r="B95" s="396" t="s">
        <v>71</v>
      </c>
      <c r="C95" s="607" t="s">
        <v>235</v>
      </c>
      <c r="D95" s="688">
        <v>146</v>
      </c>
      <c r="E95" s="688" t="s">
        <v>38</v>
      </c>
      <c r="F95" s="689">
        <v>175000</v>
      </c>
      <c r="G95" s="609">
        <v>66500</v>
      </c>
      <c r="H95" s="610">
        <v>3500</v>
      </c>
      <c r="I95" s="672">
        <f t="shared" si="30"/>
        <v>711</v>
      </c>
      <c r="J95" s="688">
        <f t="shared" si="28"/>
        <v>4211</v>
      </c>
      <c r="K95" s="691">
        <f t="shared" si="29"/>
        <v>63000</v>
      </c>
    </row>
    <row r="96" spans="1:11" ht="23.25">
      <c r="A96" s="669">
        <v>11</v>
      </c>
      <c r="B96" s="396" t="s">
        <v>71</v>
      </c>
      <c r="C96" s="607" t="s">
        <v>554</v>
      </c>
      <c r="D96" s="688">
        <v>104</v>
      </c>
      <c r="E96" s="688" t="s">
        <v>38</v>
      </c>
      <c r="F96" s="689">
        <v>300000</v>
      </c>
      <c r="G96" s="609">
        <v>288000</v>
      </c>
      <c r="H96" s="610">
        <v>3000</v>
      </c>
      <c r="I96" s="672">
        <f t="shared" si="30"/>
        <v>3077</v>
      </c>
      <c r="J96" s="688">
        <f t="shared" si="28"/>
        <v>6077</v>
      </c>
      <c r="K96" s="691">
        <f t="shared" si="29"/>
        <v>285000</v>
      </c>
    </row>
    <row r="97" spans="1:11" ht="23.25">
      <c r="A97" s="623"/>
      <c r="B97" s="623" t="s">
        <v>4</v>
      </c>
      <c r="C97" s="624"/>
      <c r="D97" s="624"/>
      <c r="E97" s="624"/>
      <c r="F97" s="501">
        <f>SUM(F86:F96)</f>
        <v>2575000</v>
      </c>
      <c r="G97" s="501">
        <f>SUM(G86:G96)</f>
        <v>1697437</v>
      </c>
      <c r="H97" s="501">
        <f>SUM(H86:H96)</f>
        <v>42511</v>
      </c>
      <c r="I97" s="501">
        <f>SUM(I86:I96)</f>
        <v>18137</v>
      </c>
      <c r="J97" s="501">
        <f t="shared" si="28"/>
        <v>60648</v>
      </c>
      <c r="K97" s="501">
        <f>SUM(K86:K96)</f>
        <v>1654926</v>
      </c>
    </row>
    <row r="98" spans="1:11" ht="23.25">
      <c r="A98" s="647"/>
      <c r="B98" s="647"/>
      <c r="C98" s="644"/>
      <c r="D98" s="644"/>
      <c r="E98" s="644"/>
      <c r="F98" s="571"/>
      <c r="G98" s="571"/>
      <c r="H98" s="571"/>
      <c r="I98" s="571"/>
      <c r="J98" s="571"/>
      <c r="K98" s="571"/>
    </row>
    <row r="99" spans="1:11" ht="6.75" customHeight="1">
      <c r="A99" s="647"/>
      <c r="B99" s="647"/>
      <c r="C99" s="644"/>
      <c r="D99" s="644"/>
      <c r="E99" s="644"/>
      <c r="F99" s="571"/>
      <c r="G99" s="571"/>
      <c r="H99" s="571"/>
      <c r="I99" s="571"/>
      <c r="J99" s="571"/>
      <c r="K99" s="571"/>
    </row>
    <row r="100" spans="1:11" ht="78" customHeight="1">
      <c r="A100" s="621" t="s">
        <v>446</v>
      </c>
      <c r="B100" s="621" t="s">
        <v>1</v>
      </c>
      <c r="C100" s="619" t="s">
        <v>21</v>
      </c>
      <c r="D100" s="619" t="s">
        <v>22</v>
      </c>
      <c r="E100" s="619" t="s">
        <v>23</v>
      </c>
      <c r="F100" s="620" t="s">
        <v>24</v>
      </c>
      <c r="G100" s="419" t="s">
        <v>25</v>
      </c>
      <c r="H100" s="419" t="s">
        <v>26</v>
      </c>
      <c r="I100" s="419" t="s">
        <v>27</v>
      </c>
      <c r="J100" s="419" t="s">
        <v>57</v>
      </c>
      <c r="K100" s="419" t="s">
        <v>242</v>
      </c>
    </row>
    <row r="101" spans="1:11" ht="23.25">
      <c r="A101" s="623"/>
      <c r="B101" s="623" t="s">
        <v>79</v>
      </c>
      <c r="C101" s="624"/>
      <c r="D101" s="661"/>
      <c r="E101" s="624"/>
      <c r="F101" s="532"/>
      <c r="G101" s="513"/>
      <c r="H101" s="501"/>
      <c r="I101" s="501"/>
      <c r="J101" s="501"/>
      <c r="K101" s="638"/>
    </row>
    <row r="102" spans="1:11" ht="13.5" customHeight="1">
      <c r="A102" s="623"/>
      <c r="B102" s="623"/>
      <c r="C102" s="624"/>
      <c r="D102" s="661"/>
      <c r="E102" s="624"/>
      <c r="F102" s="532"/>
      <c r="G102" s="505"/>
      <c r="H102" s="503"/>
      <c r="I102" s="518"/>
      <c r="J102" s="501"/>
      <c r="K102" s="640"/>
    </row>
    <row r="103" spans="1:11" ht="23.25">
      <c r="A103" s="332">
        <v>1</v>
      </c>
      <c r="B103" s="332" t="s">
        <v>79</v>
      </c>
      <c r="C103" s="627" t="s">
        <v>453</v>
      </c>
      <c r="D103" s="693">
        <v>3.1</v>
      </c>
      <c r="E103" s="627" t="s">
        <v>78</v>
      </c>
      <c r="F103" s="694">
        <v>220000</v>
      </c>
      <c r="G103" s="628">
        <v>18800</v>
      </c>
      <c r="H103" s="630">
        <v>4400</v>
      </c>
      <c r="I103" s="611">
        <f>ROUND(G103*13%*30/365,0)</f>
        <v>201</v>
      </c>
      <c r="J103" s="676">
        <f t="shared" ref="J103:J118" si="31">SUM(H103:I103)</f>
        <v>4601</v>
      </c>
      <c r="K103" s="681">
        <f t="shared" ref="K103:K118" si="32">G103-H103</f>
        <v>14400</v>
      </c>
    </row>
    <row r="104" spans="1:11" ht="23.25">
      <c r="A104" s="332">
        <v>2</v>
      </c>
      <c r="B104" s="332" t="s">
        <v>79</v>
      </c>
      <c r="C104" s="627" t="s">
        <v>465</v>
      </c>
      <c r="D104" s="693">
        <v>13.2</v>
      </c>
      <c r="E104" s="627" t="s">
        <v>78</v>
      </c>
      <c r="F104" s="694">
        <v>215000</v>
      </c>
      <c r="G104" s="628">
        <v>137600</v>
      </c>
      <c r="H104" s="630">
        <v>4300</v>
      </c>
      <c r="I104" s="611">
        <f t="shared" ref="I104:I118" si="33">ROUND(G104*13%*30/365,0)</f>
        <v>1470</v>
      </c>
      <c r="J104" s="676">
        <f t="shared" si="31"/>
        <v>5770</v>
      </c>
      <c r="K104" s="681">
        <f t="shared" si="32"/>
        <v>133300</v>
      </c>
    </row>
    <row r="105" spans="1:11" ht="23.25">
      <c r="A105" s="332">
        <v>3</v>
      </c>
      <c r="B105" s="332" t="s">
        <v>224</v>
      </c>
      <c r="C105" s="627" t="s">
        <v>501</v>
      </c>
      <c r="D105" s="693">
        <v>33.1</v>
      </c>
      <c r="E105" s="627" t="s">
        <v>78</v>
      </c>
      <c r="F105" s="694">
        <v>185000</v>
      </c>
      <c r="G105" s="629">
        <v>125800</v>
      </c>
      <c r="H105" s="630">
        <v>3700</v>
      </c>
      <c r="I105" s="611">
        <f t="shared" si="33"/>
        <v>1344</v>
      </c>
      <c r="J105" s="676">
        <f t="shared" si="31"/>
        <v>5044</v>
      </c>
      <c r="K105" s="681">
        <f t="shared" si="32"/>
        <v>122100</v>
      </c>
    </row>
    <row r="106" spans="1:11" ht="23.25">
      <c r="A106" s="332">
        <v>4</v>
      </c>
      <c r="B106" s="332" t="s">
        <v>224</v>
      </c>
      <c r="C106" s="627" t="s">
        <v>515</v>
      </c>
      <c r="D106" s="693">
        <v>55.1</v>
      </c>
      <c r="E106" s="627" t="s">
        <v>78</v>
      </c>
      <c r="F106" s="694">
        <v>200000</v>
      </c>
      <c r="G106" s="629">
        <v>144000</v>
      </c>
      <c r="H106" s="630">
        <v>4000</v>
      </c>
      <c r="I106" s="611">
        <f t="shared" si="33"/>
        <v>1539</v>
      </c>
      <c r="J106" s="676">
        <f t="shared" si="31"/>
        <v>5539</v>
      </c>
      <c r="K106" s="681">
        <f t="shared" si="32"/>
        <v>140000</v>
      </c>
    </row>
    <row r="107" spans="1:11" ht="23.25">
      <c r="A107" s="332">
        <v>5</v>
      </c>
      <c r="B107" s="332" t="s">
        <v>224</v>
      </c>
      <c r="C107" s="627" t="s">
        <v>548</v>
      </c>
      <c r="D107" s="693">
        <v>94</v>
      </c>
      <c r="E107" s="627" t="s">
        <v>78</v>
      </c>
      <c r="F107" s="694">
        <v>280000</v>
      </c>
      <c r="G107" s="629">
        <v>266000</v>
      </c>
      <c r="H107" s="630">
        <v>2800</v>
      </c>
      <c r="I107" s="611">
        <f t="shared" si="33"/>
        <v>2842</v>
      </c>
      <c r="J107" s="676">
        <f t="shared" si="31"/>
        <v>5642</v>
      </c>
      <c r="K107" s="681">
        <f t="shared" si="32"/>
        <v>263200</v>
      </c>
    </row>
    <row r="108" spans="1:11" ht="23.25">
      <c r="A108" s="332">
        <v>6</v>
      </c>
      <c r="B108" s="332" t="s">
        <v>437</v>
      </c>
      <c r="C108" s="627" t="s">
        <v>438</v>
      </c>
      <c r="D108" s="693">
        <v>168</v>
      </c>
      <c r="E108" s="627" t="s">
        <v>78</v>
      </c>
      <c r="F108" s="694">
        <v>175000</v>
      </c>
      <c r="G108" s="629">
        <v>77000</v>
      </c>
      <c r="H108" s="630">
        <v>3500</v>
      </c>
      <c r="I108" s="611">
        <f t="shared" si="33"/>
        <v>823</v>
      </c>
      <c r="J108" s="676">
        <f t="shared" si="31"/>
        <v>4323</v>
      </c>
      <c r="K108" s="681">
        <f t="shared" si="32"/>
        <v>73500</v>
      </c>
    </row>
    <row r="109" spans="1:11" ht="23.25">
      <c r="A109" s="332">
        <v>7</v>
      </c>
      <c r="B109" s="332" t="s">
        <v>211</v>
      </c>
      <c r="C109" s="627" t="s">
        <v>225</v>
      </c>
      <c r="D109" s="693">
        <v>198</v>
      </c>
      <c r="E109" s="627" t="s">
        <v>78</v>
      </c>
      <c r="F109" s="694">
        <v>220000</v>
      </c>
      <c r="G109" s="629">
        <v>118800</v>
      </c>
      <c r="H109" s="630">
        <v>4400</v>
      </c>
      <c r="I109" s="611">
        <f t="shared" si="33"/>
        <v>1269</v>
      </c>
      <c r="J109" s="676">
        <f t="shared" si="31"/>
        <v>5669</v>
      </c>
      <c r="K109" s="681">
        <f t="shared" si="32"/>
        <v>114400</v>
      </c>
    </row>
    <row r="110" spans="1:11" ht="23.25">
      <c r="A110" s="332">
        <v>8</v>
      </c>
      <c r="B110" s="332" t="s">
        <v>103</v>
      </c>
      <c r="C110" s="627" t="s">
        <v>442</v>
      </c>
      <c r="D110" s="693">
        <v>178</v>
      </c>
      <c r="E110" s="627" t="s">
        <v>78</v>
      </c>
      <c r="F110" s="694">
        <v>180000</v>
      </c>
      <c r="G110" s="629">
        <v>86400</v>
      </c>
      <c r="H110" s="630">
        <v>3600</v>
      </c>
      <c r="I110" s="611">
        <f t="shared" si="33"/>
        <v>923</v>
      </c>
      <c r="J110" s="676">
        <f t="shared" si="31"/>
        <v>4523</v>
      </c>
      <c r="K110" s="681">
        <f t="shared" si="32"/>
        <v>82800</v>
      </c>
    </row>
    <row r="111" spans="1:11" ht="23.25">
      <c r="A111" s="332">
        <v>9</v>
      </c>
      <c r="B111" s="332" t="s">
        <v>103</v>
      </c>
      <c r="C111" s="627" t="s">
        <v>460</v>
      </c>
      <c r="D111" s="687">
        <v>5.0999999999999996</v>
      </c>
      <c r="E111" s="627" t="s">
        <v>78</v>
      </c>
      <c r="F111" s="694">
        <v>200000</v>
      </c>
      <c r="G111" s="629">
        <v>112000</v>
      </c>
      <c r="H111" s="630">
        <v>4000</v>
      </c>
      <c r="I111" s="611">
        <f t="shared" si="33"/>
        <v>1197</v>
      </c>
      <c r="J111" s="676">
        <f t="shared" si="31"/>
        <v>5197</v>
      </c>
      <c r="K111" s="681">
        <f t="shared" si="32"/>
        <v>108000</v>
      </c>
    </row>
    <row r="112" spans="1:11" ht="23.25">
      <c r="A112" s="332">
        <v>10</v>
      </c>
      <c r="B112" s="332" t="s">
        <v>103</v>
      </c>
      <c r="C112" s="627" t="s">
        <v>107</v>
      </c>
      <c r="D112" s="693">
        <v>192</v>
      </c>
      <c r="E112" s="627" t="s">
        <v>78</v>
      </c>
      <c r="F112" s="694">
        <v>200000</v>
      </c>
      <c r="G112" s="629">
        <v>100000</v>
      </c>
      <c r="H112" s="630">
        <v>4000</v>
      </c>
      <c r="I112" s="611">
        <f t="shared" si="33"/>
        <v>1068</v>
      </c>
      <c r="J112" s="676">
        <f t="shared" si="31"/>
        <v>5068</v>
      </c>
      <c r="K112" s="681">
        <f t="shared" si="32"/>
        <v>96000</v>
      </c>
    </row>
    <row r="113" spans="1:11" ht="23.25">
      <c r="A113" s="332">
        <v>11</v>
      </c>
      <c r="B113" s="332" t="s">
        <v>493</v>
      </c>
      <c r="C113" s="627" t="s">
        <v>494</v>
      </c>
      <c r="D113" s="693">
        <v>17.100000000000001</v>
      </c>
      <c r="E113" s="627" t="s">
        <v>78</v>
      </c>
      <c r="F113" s="694">
        <v>185000</v>
      </c>
      <c r="G113" s="629">
        <v>122100</v>
      </c>
      <c r="H113" s="630">
        <v>3700</v>
      </c>
      <c r="I113" s="611">
        <f t="shared" si="33"/>
        <v>1305</v>
      </c>
      <c r="J113" s="676">
        <f t="shared" si="31"/>
        <v>5005</v>
      </c>
      <c r="K113" s="681">
        <f t="shared" si="32"/>
        <v>118400</v>
      </c>
    </row>
    <row r="114" spans="1:11" ht="23.25">
      <c r="A114" s="332">
        <v>12</v>
      </c>
      <c r="B114" s="332" t="s">
        <v>493</v>
      </c>
      <c r="C114" s="627" t="s">
        <v>48</v>
      </c>
      <c r="D114" s="693">
        <v>19.100000000000001</v>
      </c>
      <c r="E114" s="627" t="s">
        <v>78</v>
      </c>
      <c r="F114" s="694">
        <v>165000</v>
      </c>
      <c r="G114" s="629">
        <v>108900</v>
      </c>
      <c r="H114" s="630">
        <v>3300</v>
      </c>
      <c r="I114" s="611">
        <f t="shared" si="33"/>
        <v>1164</v>
      </c>
      <c r="J114" s="676">
        <f t="shared" si="31"/>
        <v>4464</v>
      </c>
      <c r="K114" s="681">
        <f t="shared" si="32"/>
        <v>105600</v>
      </c>
    </row>
    <row r="115" spans="1:11" ht="23.25">
      <c r="A115" s="332">
        <v>13</v>
      </c>
      <c r="B115" s="332" t="s">
        <v>493</v>
      </c>
      <c r="C115" s="627" t="s">
        <v>496</v>
      </c>
      <c r="D115" s="693">
        <v>23.1</v>
      </c>
      <c r="E115" s="627" t="s">
        <v>78</v>
      </c>
      <c r="F115" s="694">
        <v>160000</v>
      </c>
      <c r="G115" s="629">
        <v>105600</v>
      </c>
      <c r="H115" s="630">
        <v>3200</v>
      </c>
      <c r="I115" s="611">
        <f t="shared" si="33"/>
        <v>1128</v>
      </c>
      <c r="J115" s="676">
        <f t="shared" si="31"/>
        <v>4328</v>
      </c>
      <c r="K115" s="681">
        <f t="shared" si="32"/>
        <v>102400</v>
      </c>
    </row>
    <row r="116" spans="1:11" ht="23.25">
      <c r="A116" s="332">
        <v>14</v>
      </c>
      <c r="B116" s="332" t="s">
        <v>516</v>
      </c>
      <c r="C116" s="627" t="s">
        <v>133</v>
      </c>
      <c r="D116" s="693">
        <v>57.1</v>
      </c>
      <c r="E116" s="627" t="s">
        <v>78</v>
      </c>
      <c r="F116" s="694">
        <v>200000</v>
      </c>
      <c r="G116" s="629">
        <v>144000</v>
      </c>
      <c r="H116" s="630">
        <v>4000</v>
      </c>
      <c r="I116" s="611">
        <f t="shared" si="33"/>
        <v>1539</v>
      </c>
      <c r="J116" s="676">
        <f t="shared" si="31"/>
        <v>5539</v>
      </c>
      <c r="K116" s="681">
        <f t="shared" si="32"/>
        <v>140000</v>
      </c>
    </row>
    <row r="117" spans="1:11" ht="23.25">
      <c r="A117" s="684">
        <v>15</v>
      </c>
      <c r="B117" s="684" t="s">
        <v>537</v>
      </c>
      <c r="C117" s="695" t="s">
        <v>538</v>
      </c>
      <c r="D117" s="696" t="s">
        <v>539</v>
      </c>
      <c r="E117" s="627" t="s">
        <v>78</v>
      </c>
      <c r="F117" s="697">
        <v>300000</v>
      </c>
      <c r="G117" s="698">
        <v>282000</v>
      </c>
      <c r="H117" s="699">
        <v>3000</v>
      </c>
      <c r="I117" s="611">
        <f t="shared" si="33"/>
        <v>3013</v>
      </c>
      <c r="J117" s="700">
        <f t="shared" si="31"/>
        <v>6013</v>
      </c>
      <c r="K117" s="701">
        <f t="shared" si="32"/>
        <v>279000</v>
      </c>
    </row>
    <row r="118" spans="1:11" ht="20.25" customHeight="1">
      <c r="A118" s="658">
        <v>16</v>
      </c>
      <c r="B118" s="684" t="s">
        <v>537</v>
      </c>
      <c r="C118" s="686" t="s">
        <v>572</v>
      </c>
      <c r="D118" s="686" t="s">
        <v>573</v>
      </c>
      <c r="E118" s="627" t="s">
        <v>78</v>
      </c>
      <c r="F118" s="686">
        <v>200000</v>
      </c>
      <c r="G118" s="686">
        <v>200000</v>
      </c>
      <c r="H118" s="686">
        <v>2000</v>
      </c>
      <c r="I118" s="686">
        <f t="shared" si="33"/>
        <v>2137</v>
      </c>
      <c r="J118" s="686">
        <f t="shared" si="31"/>
        <v>4137</v>
      </c>
      <c r="K118" s="686">
        <f t="shared" si="32"/>
        <v>198000</v>
      </c>
    </row>
    <row r="119" spans="1:11" ht="30" customHeight="1">
      <c r="A119" s="623"/>
      <c r="B119" s="623" t="s">
        <v>4</v>
      </c>
      <c r="C119" s="624"/>
      <c r="D119" s="661"/>
      <c r="E119" s="624"/>
      <c r="F119" s="501">
        <f t="shared" ref="F119:K119" si="34">SUM(F102:F118)</f>
        <v>3285000</v>
      </c>
      <c r="G119" s="501">
        <f t="shared" si="34"/>
        <v>2149000</v>
      </c>
      <c r="H119" s="501">
        <f t="shared" si="34"/>
        <v>57900</v>
      </c>
      <c r="I119" s="501">
        <f t="shared" si="34"/>
        <v>22962</v>
      </c>
      <c r="J119" s="501">
        <f t="shared" si="34"/>
        <v>80862</v>
      </c>
      <c r="K119" s="501">
        <f t="shared" si="34"/>
        <v>2091100</v>
      </c>
    </row>
    <row r="120" spans="1:11" ht="26.25" customHeight="1">
      <c r="A120" s="647"/>
      <c r="B120" s="647"/>
      <c r="C120" s="644"/>
      <c r="D120" s="662"/>
      <c r="E120" s="644"/>
      <c r="F120" s="571"/>
      <c r="G120" s="571"/>
      <c r="H120" s="571"/>
      <c r="I120" s="571"/>
      <c r="J120" s="571"/>
      <c r="K120" s="571"/>
    </row>
    <row r="121" spans="1:11" ht="48.75" hidden="1" customHeight="1">
      <c r="A121" s="621" t="s">
        <v>446</v>
      </c>
      <c r="B121" s="621" t="s">
        <v>1</v>
      </c>
      <c r="C121" s="619" t="s">
        <v>21</v>
      </c>
      <c r="D121" s="619" t="s">
        <v>22</v>
      </c>
      <c r="E121" s="619" t="s">
        <v>23</v>
      </c>
      <c r="F121" s="620" t="s">
        <v>24</v>
      </c>
      <c r="G121" s="419" t="s">
        <v>25</v>
      </c>
      <c r="H121" s="419" t="s">
        <v>26</v>
      </c>
      <c r="I121" s="419" t="s">
        <v>27</v>
      </c>
      <c r="J121" s="419" t="s">
        <v>57</v>
      </c>
      <c r="K121" s="419" t="s">
        <v>242</v>
      </c>
    </row>
    <row r="122" spans="1:11" ht="35.25" hidden="1" customHeight="1">
      <c r="A122" s="623"/>
      <c r="B122" s="623" t="s">
        <v>422</v>
      </c>
      <c r="C122" s="624"/>
      <c r="D122" s="624"/>
      <c r="E122" s="624"/>
      <c r="F122" s="560"/>
      <c r="G122" s="513"/>
      <c r="H122" s="501"/>
      <c r="I122" s="501"/>
      <c r="J122" s="501"/>
      <c r="K122" s="638"/>
    </row>
    <row r="123" spans="1:11" ht="60" hidden="1" customHeight="1">
      <c r="A123" s="623">
        <v>1</v>
      </c>
      <c r="B123" s="623" t="s">
        <v>285</v>
      </c>
      <c r="C123" s="624"/>
      <c r="D123" s="661"/>
      <c r="E123" s="624"/>
      <c r="F123" s="532"/>
      <c r="G123" s="513"/>
      <c r="H123" s="503"/>
      <c r="I123" s="501"/>
      <c r="J123" s="501"/>
      <c r="K123" s="640"/>
    </row>
    <row r="124" spans="1:11" ht="47.25" hidden="1" customHeight="1">
      <c r="A124" s="623"/>
      <c r="B124" s="623"/>
      <c r="C124" s="624"/>
      <c r="D124" s="661"/>
      <c r="E124" s="624"/>
      <c r="F124" s="501"/>
      <c r="G124" s="501"/>
      <c r="H124" s="501"/>
      <c r="I124" s="501"/>
      <c r="J124" s="501"/>
      <c r="K124" s="501"/>
    </row>
    <row r="125" spans="1:11" ht="23.25" customHeight="1">
      <c r="A125" s="647"/>
      <c r="B125" s="647"/>
      <c r="C125" s="644"/>
      <c r="D125" s="662"/>
      <c r="E125" s="644"/>
      <c r="F125" s="574"/>
      <c r="G125" s="574"/>
      <c r="H125" s="574"/>
      <c r="I125" s="574"/>
      <c r="J125" s="574"/>
      <c r="K125" s="574"/>
    </row>
    <row r="126" spans="1:11" ht="90" customHeight="1">
      <c r="A126" s="621" t="s">
        <v>446</v>
      </c>
      <c r="B126" s="621" t="s">
        <v>1</v>
      </c>
      <c r="C126" s="619" t="s">
        <v>21</v>
      </c>
      <c r="D126" s="619" t="s">
        <v>22</v>
      </c>
      <c r="E126" s="619" t="s">
        <v>23</v>
      </c>
      <c r="F126" s="620" t="s">
        <v>24</v>
      </c>
      <c r="G126" s="419" t="s">
        <v>25</v>
      </c>
      <c r="H126" s="419" t="s">
        <v>26</v>
      </c>
      <c r="I126" s="419" t="s">
        <v>27</v>
      </c>
      <c r="J126" s="419" t="s">
        <v>57</v>
      </c>
      <c r="K126" s="419" t="s">
        <v>242</v>
      </c>
    </row>
    <row r="127" spans="1:11" ht="23.25">
      <c r="A127" s="623"/>
      <c r="B127" s="623" t="s">
        <v>109</v>
      </c>
      <c r="C127" s="624"/>
      <c r="D127" s="661"/>
      <c r="E127" s="624"/>
      <c r="F127" s="532"/>
      <c r="G127" s="513"/>
      <c r="H127" s="501"/>
      <c r="I127" s="501"/>
      <c r="J127" s="501"/>
      <c r="K127" s="638"/>
    </row>
    <row r="128" spans="1:11" ht="23.25">
      <c r="A128" s="332">
        <v>1</v>
      </c>
      <c r="B128" s="332" t="s">
        <v>169</v>
      </c>
      <c r="C128" s="627" t="s">
        <v>424</v>
      </c>
      <c r="D128" s="693">
        <v>150</v>
      </c>
      <c r="E128" s="627" t="s">
        <v>78</v>
      </c>
      <c r="F128" s="694">
        <v>150000</v>
      </c>
      <c r="G128" s="629">
        <v>60000</v>
      </c>
      <c r="H128" s="630">
        <v>3000</v>
      </c>
      <c r="I128" s="672">
        <f>ROUND(G128*13%*30/365,0)</f>
        <v>641</v>
      </c>
      <c r="J128" s="676">
        <f>SUM(H128:I128)</f>
        <v>3641</v>
      </c>
      <c r="K128" s="681">
        <f t="shared" ref="K128:K140" si="35">G128-H128</f>
        <v>57000</v>
      </c>
    </row>
    <row r="129" spans="1:11" ht="23.25" hidden="1">
      <c r="A129" s="332"/>
      <c r="B129" s="332"/>
      <c r="C129" s="627"/>
      <c r="D129" s="693"/>
      <c r="E129" s="627"/>
      <c r="F129" s="694"/>
      <c r="G129" s="629"/>
      <c r="H129" s="630"/>
      <c r="I129" s="672">
        <f t="shared" ref="I129:I140" si="36">ROUND(G129*13%*30/365,0)</f>
        <v>0</v>
      </c>
      <c r="J129" s="676"/>
      <c r="K129" s="681"/>
    </row>
    <row r="130" spans="1:11" ht="23.25" hidden="1">
      <c r="A130" s="332">
        <v>2</v>
      </c>
      <c r="B130" s="332"/>
      <c r="C130" s="627"/>
      <c r="D130" s="693"/>
      <c r="E130" s="627"/>
      <c r="F130" s="694"/>
      <c r="G130" s="629"/>
      <c r="H130" s="630"/>
      <c r="I130" s="672">
        <f t="shared" si="36"/>
        <v>0</v>
      </c>
      <c r="J130" s="676"/>
      <c r="K130" s="681"/>
    </row>
    <row r="131" spans="1:11" ht="23.25">
      <c r="A131" s="332">
        <v>2</v>
      </c>
      <c r="B131" s="332" t="s">
        <v>109</v>
      </c>
      <c r="C131" s="627" t="s">
        <v>476</v>
      </c>
      <c r="D131" s="693">
        <v>144</v>
      </c>
      <c r="E131" s="627" t="s">
        <v>78</v>
      </c>
      <c r="F131" s="694">
        <v>180000</v>
      </c>
      <c r="G131" s="629">
        <v>56000</v>
      </c>
      <c r="H131" s="630">
        <v>4000</v>
      </c>
      <c r="I131" s="672">
        <f t="shared" si="36"/>
        <v>598</v>
      </c>
      <c r="J131" s="676">
        <f t="shared" ref="J131:J136" si="37">SUM(H131:I131)</f>
        <v>4598</v>
      </c>
      <c r="K131" s="681">
        <f t="shared" si="35"/>
        <v>52000</v>
      </c>
    </row>
    <row r="132" spans="1:11" ht="23.25">
      <c r="A132" s="332">
        <v>3</v>
      </c>
      <c r="B132" s="332" t="s">
        <v>273</v>
      </c>
      <c r="C132" s="627" t="s">
        <v>495</v>
      </c>
      <c r="D132" s="693">
        <v>21.1</v>
      </c>
      <c r="E132" s="627" t="s">
        <v>78</v>
      </c>
      <c r="F132" s="694">
        <v>150000</v>
      </c>
      <c r="G132" s="629">
        <v>99000</v>
      </c>
      <c r="H132" s="630">
        <v>3000</v>
      </c>
      <c r="I132" s="672">
        <f t="shared" si="36"/>
        <v>1058</v>
      </c>
      <c r="J132" s="676">
        <f t="shared" si="37"/>
        <v>4058</v>
      </c>
      <c r="K132" s="681">
        <f t="shared" si="35"/>
        <v>96000</v>
      </c>
    </row>
    <row r="133" spans="1:11" ht="23.25">
      <c r="A133" s="332">
        <v>4</v>
      </c>
      <c r="B133" s="332" t="s">
        <v>273</v>
      </c>
      <c r="C133" s="627" t="s">
        <v>506</v>
      </c>
      <c r="D133" s="693">
        <v>39.1</v>
      </c>
      <c r="E133" s="627" t="s">
        <v>78</v>
      </c>
      <c r="F133" s="694">
        <v>150000</v>
      </c>
      <c r="G133" s="629">
        <v>105000</v>
      </c>
      <c r="H133" s="630">
        <v>3000</v>
      </c>
      <c r="I133" s="672">
        <f t="shared" si="36"/>
        <v>1122</v>
      </c>
      <c r="J133" s="676">
        <f t="shared" si="37"/>
        <v>4122</v>
      </c>
      <c r="K133" s="681">
        <f t="shared" si="35"/>
        <v>102000</v>
      </c>
    </row>
    <row r="134" spans="1:11" ht="23.25">
      <c r="A134" s="332">
        <v>5</v>
      </c>
      <c r="B134" s="332" t="s">
        <v>233</v>
      </c>
      <c r="C134" s="627" t="s">
        <v>507</v>
      </c>
      <c r="D134" s="693">
        <v>41.1</v>
      </c>
      <c r="E134" s="627" t="s">
        <v>78</v>
      </c>
      <c r="F134" s="694">
        <v>100000</v>
      </c>
      <c r="G134" s="629">
        <v>70000</v>
      </c>
      <c r="H134" s="630">
        <v>2000</v>
      </c>
      <c r="I134" s="672">
        <f t="shared" si="36"/>
        <v>748</v>
      </c>
      <c r="J134" s="676">
        <f t="shared" si="37"/>
        <v>2748</v>
      </c>
      <c r="K134" s="681">
        <f t="shared" si="35"/>
        <v>68000</v>
      </c>
    </row>
    <row r="135" spans="1:11" ht="23.25">
      <c r="A135" s="332">
        <v>6</v>
      </c>
      <c r="B135" s="332" t="s">
        <v>233</v>
      </c>
      <c r="C135" s="627" t="s">
        <v>513</v>
      </c>
      <c r="D135" s="693">
        <v>49.1</v>
      </c>
      <c r="E135" s="627" t="s">
        <v>78</v>
      </c>
      <c r="F135" s="694">
        <v>195000</v>
      </c>
      <c r="G135" s="629">
        <v>140400</v>
      </c>
      <c r="H135" s="630">
        <v>3900</v>
      </c>
      <c r="I135" s="672">
        <f t="shared" si="36"/>
        <v>1500</v>
      </c>
      <c r="J135" s="676">
        <f t="shared" si="37"/>
        <v>5400</v>
      </c>
      <c r="K135" s="681">
        <f t="shared" si="35"/>
        <v>136500</v>
      </c>
    </row>
    <row r="136" spans="1:11" ht="23.25">
      <c r="A136" s="332">
        <v>7</v>
      </c>
      <c r="B136" s="332" t="s">
        <v>110</v>
      </c>
      <c r="C136" s="627" t="s">
        <v>114</v>
      </c>
      <c r="D136" s="693">
        <v>51.1</v>
      </c>
      <c r="E136" s="627" t="s">
        <v>78</v>
      </c>
      <c r="F136" s="694">
        <v>170000</v>
      </c>
      <c r="G136" s="629">
        <v>119362</v>
      </c>
      <c r="H136" s="630">
        <v>3617</v>
      </c>
      <c r="I136" s="672">
        <f t="shared" si="36"/>
        <v>1275</v>
      </c>
      <c r="J136" s="676">
        <f t="shared" si="37"/>
        <v>4892</v>
      </c>
      <c r="K136" s="681">
        <f t="shared" si="35"/>
        <v>115745</v>
      </c>
    </row>
    <row r="137" spans="1:11" ht="23.25">
      <c r="A137" s="332">
        <v>8</v>
      </c>
      <c r="B137" s="332" t="s">
        <v>110</v>
      </c>
      <c r="C137" s="627" t="s">
        <v>514</v>
      </c>
      <c r="D137" s="693">
        <v>53.1</v>
      </c>
      <c r="E137" s="627" t="s">
        <v>78</v>
      </c>
      <c r="F137" s="694">
        <v>200000</v>
      </c>
      <c r="G137" s="629">
        <v>144000</v>
      </c>
      <c r="H137" s="630">
        <v>4000</v>
      </c>
      <c r="I137" s="672">
        <f t="shared" si="36"/>
        <v>1539</v>
      </c>
      <c r="J137" s="676">
        <f>SUM(H137:I137)</f>
        <v>5539</v>
      </c>
      <c r="K137" s="681">
        <f t="shared" si="35"/>
        <v>140000</v>
      </c>
    </row>
    <row r="138" spans="1:11" ht="23.25">
      <c r="A138" s="332">
        <v>9</v>
      </c>
      <c r="B138" s="332" t="s">
        <v>110</v>
      </c>
      <c r="C138" s="627" t="s">
        <v>559</v>
      </c>
      <c r="D138" s="693">
        <v>106</v>
      </c>
      <c r="E138" s="627" t="s">
        <v>78</v>
      </c>
      <c r="F138" s="694">
        <v>100000</v>
      </c>
      <c r="G138" s="629">
        <v>95386</v>
      </c>
      <c r="H138" s="630">
        <v>1538</v>
      </c>
      <c r="I138" s="672">
        <f t="shared" si="36"/>
        <v>1019</v>
      </c>
      <c r="J138" s="676">
        <f>SUM(H138:I138)</f>
        <v>2557</v>
      </c>
      <c r="K138" s="681">
        <f t="shared" si="35"/>
        <v>93848</v>
      </c>
    </row>
    <row r="139" spans="1:11" ht="23.25">
      <c r="A139" s="332">
        <v>10</v>
      </c>
      <c r="B139" s="332" t="s">
        <v>110</v>
      </c>
      <c r="C139" s="627" t="s">
        <v>560</v>
      </c>
      <c r="D139" s="693">
        <v>108</v>
      </c>
      <c r="E139" s="627" t="s">
        <v>78</v>
      </c>
      <c r="F139" s="694">
        <v>50000</v>
      </c>
      <c r="G139" s="629">
        <v>48500</v>
      </c>
      <c r="H139" s="630">
        <v>500</v>
      </c>
      <c r="I139" s="672">
        <f t="shared" si="36"/>
        <v>518</v>
      </c>
      <c r="J139" s="676">
        <f>SUM(H139:I139)</f>
        <v>1018</v>
      </c>
      <c r="K139" s="681">
        <f t="shared" si="35"/>
        <v>48000</v>
      </c>
    </row>
    <row r="140" spans="1:11" ht="23.25">
      <c r="A140" s="332">
        <v>11</v>
      </c>
      <c r="B140" s="332" t="s">
        <v>110</v>
      </c>
      <c r="C140" s="627" t="s">
        <v>562</v>
      </c>
      <c r="D140" s="693" t="s">
        <v>561</v>
      </c>
      <c r="E140" s="627" t="s">
        <v>78</v>
      </c>
      <c r="F140" s="694">
        <v>100000</v>
      </c>
      <c r="G140" s="629">
        <v>97000</v>
      </c>
      <c r="H140" s="630">
        <v>1000</v>
      </c>
      <c r="I140" s="672">
        <f t="shared" si="36"/>
        <v>1036</v>
      </c>
      <c r="J140" s="676">
        <f>SUM(H140:I140)</f>
        <v>2036</v>
      </c>
      <c r="K140" s="681">
        <f t="shared" si="35"/>
        <v>96000</v>
      </c>
    </row>
    <row r="141" spans="1:11" ht="23.25">
      <c r="A141" s="623"/>
      <c r="B141" s="623" t="s">
        <v>4</v>
      </c>
      <c r="C141" s="624"/>
      <c r="D141" s="624"/>
      <c r="E141" s="624"/>
      <c r="F141" s="501">
        <f>SUM(F128:F140)</f>
        <v>1545000</v>
      </c>
      <c r="G141" s="501">
        <f>SUM(G128:G140)</f>
        <v>1034648</v>
      </c>
      <c r="H141" s="501">
        <f>SUM(H128:H140)</f>
        <v>29555</v>
      </c>
      <c r="I141" s="501">
        <f>SUM(I128:I140)</f>
        <v>11054</v>
      </c>
      <c r="J141" s="501">
        <f>SUM(H141:I141)</f>
        <v>40609</v>
      </c>
      <c r="K141" s="501">
        <f>SUM(K128:K140)</f>
        <v>1005093</v>
      </c>
    </row>
    <row r="142" spans="1:11" ht="23.25">
      <c r="A142" s="647"/>
      <c r="B142" s="647"/>
      <c r="C142" s="644"/>
      <c r="D142" s="644"/>
      <c r="E142" s="644"/>
      <c r="F142" s="571"/>
      <c r="G142" s="571"/>
      <c r="H142" s="571"/>
      <c r="I142" s="571"/>
      <c r="J142" s="571"/>
      <c r="K142" s="571"/>
    </row>
    <row r="143" spans="1:11" ht="23.25">
      <c r="A143" s="647"/>
      <c r="B143" s="647"/>
      <c r="C143" s="644"/>
      <c r="D143" s="644"/>
      <c r="E143" s="644"/>
      <c r="F143" s="571"/>
      <c r="G143" s="571"/>
      <c r="H143" s="659"/>
      <c r="I143" s="571"/>
      <c r="J143" s="571"/>
      <c r="K143" s="571"/>
    </row>
    <row r="144" spans="1:11" ht="75" customHeight="1">
      <c r="A144" s="621" t="s">
        <v>446</v>
      </c>
      <c r="B144" s="621" t="s">
        <v>1</v>
      </c>
      <c r="C144" s="619" t="s">
        <v>21</v>
      </c>
      <c r="D144" s="619" t="s">
        <v>22</v>
      </c>
      <c r="E144" s="619" t="s">
        <v>23</v>
      </c>
      <c r="F144" s="620" t="s">
        <v>24</v>
      </c>
      <c r="G144" s="419" t="s">
        <v>25</v>
      </c>
      <c r="H144" s="419" t="s">
        <v>26</v>
      </c>
      <c r="I144" s="419" t="s">
        <v>27</v>
      </c>
      <c r="J144" s="419" t="s">
        <v>57</v>
      </c>
      <c r="K144" s="419" t="s">
        <v>242</v>
      </c>
    </row>
    <row r="145" spans="1:11" ht="23.25">
      <c r="A145" s="623"/>
      <c r="B145" s="623" t="s">
        <v>125</v>
      </c>
      <c r="C145" s="624"/>
      <c r="D145" s="624"/>
      <c r="E145" s="624"/>
      <c r="F145" s="560"/>
      <c r="G145" s="513"/>
      <c r="H145" s="638"/>
      <c r="I145" s="501"/>
      <c r="J145" s="501"/>
      <c r="K145" s="638"/>
    </row>
    <row r="146" spans="1:11" ht="23.25">
      <c r="A146" s="332">
        <v>1</v>
      </c>
      <c r="B146" s="332" t="s">
        <v>137</v>
      </c>
      <c r="C146" s="627" t="s">
        <v>419</v>
      </c>
      <c r="D146" s="676">
        <v>140</v>
      </c>
      <c r="E146" s="627" t="s">
        <v>78</v>
      </c>
      <c r="F146" s="628">
        <v>200000</v>
      </c>
      <c r="G146" s="628">
        <v>72000</v>
      </c>
      <c r="H146" s="630">
        <v>4000</v>
      </c>
      <c r="I146" s="672">
        <f>ROUND(G146*13%*30/365,0)</f>
        <v>769</v>
      </c>
      <c r="J146" s="630">
        <f t="shared" ref="J146:J149" si="38">SUM(H146:I146)</f>
        <v>4769</v>
      </c>
      <c r="K146" s="681">
        <f>G146-H146</f>
        <v>68000</v>
      </c>
    </row>
    <row r="147" spans="1:11" ht="23.25">
      <c r="A147" s="332">
        <v>2</v>
      </c>
      <c r="B147" s="332" t="s">
        <v>137</v>
      </c>
      <c r="C147" s="627" t="s">
        <v>207</v>
      </c>
      <c r="D147" s="687">
        <v>35.1</v>
      </c>
      <c r="E147" s="627" t="s">
        <v>78</v>
      </c>
      <c r="F147" s="628">
        <v>100000</v>
      </c>
      <c r="G147" s="628">
        <v>68000</v>
      </c>
      <c r="H147" s="630">
        <v>2000</v>
      </c>
      <c r="I147" s="672">
        <f t="shared" ref="I147:I149" si="39">ROUND(G147*13%*30/365,0)</f>
        <v>727</v>
      </c>
      <c r="J147" s="630">
        <f t="shared" si="38"/>
        <v>2727</v>
      </c>
      <c r="K147" s="681">
        <f t="shared" ref="K147:K149" si="40">G147-H147</f>
        <v>66000</v>
      </c>
    </row>
    <row r="148" spans="1:11" ht="23.25">
      <c r="A148" s="332">
        <v>3</v>
      </c>
      <c r="B148" s="332" t="s">
        <v>126</v>
      </c>
      <c r="C148" s="627" t="s">
        <v>447</v>
      </c>
      <c r="D148" s="693">
        <v>188</v>
      </c>
      <c r="E148" s="627" t="s">
        <v>78</v>
      </c>
      <c r="F148" s="694">
        <v>175000</v>
      </c>
      <c r="G148" s="628">
        <v>87500</v>
      </c>
      <c r="H148" s="630">
        <v>3500</v>
      </c>
      <c r="I148" s="672">
        <f t="shared" si="39"/>
        <v>935</v>
      </c>
      <c r="J148" s="630">
        <f t="shared" si="38"/>
        <v>4435</v>
      </c>
      <c r="K148" s="681">
        <f t="shared" si="40"/>
        <v>84000</v>
      </c>
    </row>
    <row r="149" spans="1:11" ht="23.25">
      <c r="A149" s="332">
        <v>4</v>
      </c>
      <c r="B149" s="332" t="s">
        <v>126</v>
      </c>
      <c r="C149" s="627" t="s">
        <v>448</v>
      </c>
      <c r="D149" s="693">
        <v>190</v>
      </c>
      <c r="E149" s="627" t="s">
        <v>78</v>
      </c>
      <c r="F149" s="694">
        <v>230000</v>
      </c>
      <c r="G149" s="628">
        <v>115000</v>
      </c>
      <c r="H149" s="630">
        <v>4600</v>
      </c>
      <c r="I149" s="672">
        <f t="shared" si="39"/>
        <v>1229</v>
      </c>
      <c r="J149" s="630">
        <f t="shared" si="38"/>
        <v>5829</v>
      </c>
      <c r="K149" s="681">
        <f t="shared" si="40"/>
        <v>110400</v>
      </c>
    </row>
    <row r="150" spans="1:11" ht="23.25">
      <c r="A150" s="332">
        <v>5</v>
      </c>
      <c r="B150" s="332" t="s">
        <v>505</v>
      </c>
      <c r="C150" s="627" t="s">
        <v>245</v>
      </c>
      <c r="D150" s="693">
        <v>37.1</v>
      </c>
      <c r="E150" s="627" t="s">
        <v>78</v>
      </c>
      <c r="F150" s="694">
        <v>200000</v>
      </c>
      <c r="G150" s="628">
        <v>140000</v>
      </c>
      <c r="H150" s="630">
        <v>4000</v>
      </c>
      <c r="I150" s="672">
        <f>ROUND(G150*13%*30/365,0)</f>
        <v>1496</v>
      </c>
      <c r="J150" s="630">
        <f>SUM(H150:I150)</f>
        <v>5496</v>
      </c>
      <c r="K150" s="681">
        <f>G150-H150</f>
        <v>136000</v>
      </c>
    </row>
    <row r="151" spans="1:11" ht="24.75" customHeight="1">
      <c r="A151" s="684">
        <v>6</v>
      </c>
      <c r="B151" s="684" t="s">
        <v>569</v>
      </c>
      <c r="C151" s="695" t="s">
        <v>570</v>
      </c>
      <c r="D151" t="s">
        <v>571</v>
      </c>
      <c r="E151" s="627" t="s">
        <v>78</v>
      </c>
      <c r="F151" s="697">
        <v>240000</v>
      </c>
      <c r="G151" s="704">
        <v>240000</v>
      </c>
      <c r="H151" s="699">
        <v>2400</v>
      </c>
      <c r="I151" s="705">
        <f>ROUND(G151*13%*30/365,0)</f>
        <v>2564</v>
      </c>
      <c r="J151" s="699">
        <f>SUM(H151:I151)</f>
        <v>4964</v>
      </c>
      <c r="K151" s="701">
        <f>G151-H151</f>
        <v>237600</v>
      </c>
    </row>
    <row r="152" spans="1:11" ht="23.25">
      <c r="A152" s="623"/>
      <c r="B152" s="623" t="s">
        <v>4</v>
      </c>
      <c r="C152" s="624"/>
      <c r="D152" s="624"/>
      <c r="E152" s="624"/>
      <c r="F152" s="503">
        <f>SUM(F146:F151)</f>
        <v>1145000</v>
      </c>
      <c r="G152" s="503">
        <f>SUM(G146:G151)</f>
        <v>722500</v>
      </c>
      <c r="H152" s="503">
        <f>SUM(H146:H151)</f>
        <v>20500</v>
      </c>
      <c r="I152" s="503">
        <f>SUM(I146:I151)</f>
        <v>7720</v>
      </c>
      <c r="J152" s="503">
        <f>SUM(H152:I152)</f>
        <v>28220</v>
      </c>
      <c r="K152" s="503">
        <f>SUM(K146:K151)</f>
        <v>702000</v>
      </c>
    </row>
    <row r="153" spans="1:11" ht="23.25">
      <c r="A153" s="647"/>
      <c r="B153" s="647"/>
      <c r="C153" s="644"/>
      <c r="D153" s="644"/>
      <c r="E153" s="644"/>
      <c r="F153" s="575"/>
      <c r="G153" s="575"/>
      <c r="H153" s="575"/>
      <c r="I153" s="575"/>
      <c r="J153" s="575"/>
      <c r="K153" s="575"/>
    </row>
    <row r="154" spans="1:11" ht="6.75" customHeight="1">
      <c r="A154" s="647"/>
      <c r="B154" s="647"/>
      <c r="C154" s="644"/>
      <c r="D154" s="644"/>
      <c r="E154" s="644"/>
      <c r="F154" s="575"/>
      <c r="G154" s="575"/>
      <c r="H154" s="659"/>
      <c r="I154" s="575"/>
      <c r="J154" s="575"/>
      <c r="K154" s="575"/>
    </row>
    <row r="155" spans="1:11" ht="70.5" customHeight="1">
      <c r="A155" s="621" t="s">
        <v>446</v>
      </c>
      <c r="B155" s="621" t="s">
        <v>1</v>
      </c>
      <c r="C155" s="619" t="s">
        <v>21</v>
      </c>
      <c r="D155" s="619" t="s">
        <v>22</v>
      </c>
      <c r="E155" s="619" t="s">
        <v>23</v>
      </c>
      <c r="F155" s="620" t="s">
        <v>24</v>
      </c>
      <c r="G155" s="419" t="s">
        <v>25</v>
      </c>
      <c r="H155" s="419" t="s">
        <v>26</v>
      </c>
      <c r="I155" s="419" t="s">
        <v>27</v>
      </c>
      <c r="J155" s="419" t="s">
        <v>57</v>
      </c>
      <c r="K155" s="419" t="s">
        <v>242</v>
      </c>
    </row>
    <row r="156" spans="1:11" ht="23.25">
      <c r="A156" s="623"/>
      <c r="B156" s="623" t="s">
        <v>148</v>
      </c>
      <c r="C156" s="624"/>
      <c r="D156" s="661"/>
      <c r="E156" s="624"/>
      <c r="F156" s="532"/>
      <c r="G156" s="513"/>
      <c r="H156" s="503"/>
      <c r="I156" s="501"/>
      <c r="J156" s="501"/>
      <c r="K156" s="638"/>
    </row>
    <row r="157" spans="1:11" ht="23.25">
      <c r="A157" s="332">
        <v>1</v>
      </c>
      <c r="B157" s="332" t="s">
        <v>148</v>
      </c>
      <c r="C157" s="627" t="s">
        <v>391</v>
      </c>
      <c r="D157" s="694">
        <v>126</v>
      </c>
      <c r="E157" s="627" t="s">
        <v>78</v>
      </c>
      <c r="F157" s="694">
        <v>80000</v>
      </c>
      <c r="G157" s="629">
        <v>27200</v>
      </c>
      <c r="H157" s="630">
        <v>1600</v>
      </c>
      <c r="I157" s="672">
        <f>ROUND(G157*13%*30/365,0)</f>
        <v>291</v>
      </c>
      <c r="J157" s="676">
        <f t="shared" ref="J157:J164" si="41">SUM(H157:I157)</f>
        <v>1891</v>
      </c>
      <c r="K157" s="681">
        <f t="shared" ref="K157:K163" si="42">G157-H157</f>
        <v>25600</v>
      </c>
    </row>
    <row r="158" spans="1:11" ht="23.25">
      <c r="A158" s="332">
        <v>2</v>
      </c>
      <c r="B158" s="332" t="s">
        <v>148</v>
      </c>
      <c r="C158" s="627" t="s">
        <v>478</v>
      </c>
      <c r="D158" s="694">
        <v>134</v>
      </c>
      <c r="E158" s="627" t="s">
        <v>78</v>
      </c>
      <c r="F158" s="694">
        <v>250000</v>
      </c>
      <c r="G158" s="629">
        <v>59536</v>
      </c>
      <c r="H158" s="630">
        <v>5952</v>
      </c>
      <c r="I158" s="672">
        <f t="shared" ref="I158:I163" si="43">ROUND(G158*13%*30/365,0)</f>
        <v>636</v>
      </c>
      <c r="J158" s="676">
        <f t="shared" si="41"/>
        <v>6588</v>
      </c>
      <c r="K158" s="681">
        <f t="shared" si="42"/>
        <v>53584</v>
      </c>
    </row>
    <row r="159" spans="1:11" ht="23.25">
      <c r="A159" s="332">
        <v>3</v>
      </c>
      <c r="B159" s="332" t="s">
        <v>148</v>
      </c>
      <c r="C159" s="627" t="s">
        <v>477</v>
      </c>
      <c r="D159" s="694">
        <v>136</v>
      </c>
      <c r="E159" s="627" t="s">
        <v>78</v>
      </c>
      <c r="F159" s="694">
        <v>100000</v>
      </c>
      <c r="G159" s="629">
        <v>23808</v>
      </c>
      <c r="H159" s="630">
        <v>2381</v>
      </c>
      <c r="I159" s="672">
        <f t="shared" si="43"/>
        <v>254</v>
      </c>
      <c r="J159" s="676">
        <f t="shared" si="41"/>
        <v>2635</v>
      </c>
      <c r="K159" s="681">
        <f t="shared" si="42"/>
        <v>21427</v>
      </c>
    </row>
    <row r="160" spans="1:11" ht="8.25" customHeight="1">
      <c r="A160" s="332"/>
      <c r="B160" s="332"/>
      <c r="C160" s="627"/>
      <c r="D160" s="694"/>
      <c r="E160" s="627"/>
      <c r="F160" s="694"/>
      <c r="G160" s="629"/>
      <c r="H160" s="630"/>
      <c r="I160" s="672"/>
      <c r="J160" s="676"/>
      <c r="K160" s="681"/>
    </row>
    <row r="161" spans="1:11" ht="23.25">
      <c r="A161" s="332">
        <v>4</v>
      </c>
      <c r="B161" s="332" t="s">
        <v>215</v>
      </c>
      <c r="C161" s="627" t="s">
        <v>532</v>
      </c>
      <c r="D161" s="694">
        <v>68.2</v>
      </c>
      <c r="E161" s="627" t="s">
        <v>78</v>
      </c>
      <c r="F161" s="694">
        <v>190000</v>
      </c>
      <c r="G161" s="629">
        <v>163400</v>
      </c>
      <c r="H161" s="630">
        <v>3800</v>
      </c>
      <c r="I161" s="672">
        <f t="shared" si="43"/>
        <v>1746</v>
      </c>
      <c r="J161" s="676">
        <f t="shared" si="41"/>
        <v>5546</v>
      </c>
      <c r="K161" s="681">
        <f t="shared" si="42"/>
        <v>159600</v>
      </c>
    </row>
    <row r="162" spans="1:11" ht="23.25">
      <c r="A162" s="332">
        <v>5</v>
      </c>
      <c r="B162" s="332" t="s">
        <v>215</v>
      </c>
      <c r="C162" s="627" t="s">
        <v>545</v>
      </c>
      <c r="D162" s="694">
        <v>88</v>
      </c>
      <c r="E162" s="627" t="s">
        <v>78</v>
      </c>
      <c r="F162" s="694">
        <v>340000</v>
      </c>
      <c r="G162" s="629">
        <v>323000</v>
      </c>
      <c r="H162" s="630">
        <v>3400</v>
      </c>
      <c r="I162" s="672">
        <f t="shared" si="43"/>
        <v>3451</v>
      </c>
      <c r="J162" s="676">
        <f t="shared" si="41"/>
        <v>6851</v>
      </c>
      <c r="K162" s="681">
        <f t="shared" si="42"/>
        <v>319600</v>
      </c>
    </row>
    <row r="163" spans="1:11" ht="23.25">
      <c r="A163" s="332">
        <v>6</v>
      </c>
      <c r="B163" s="332" t="s">
        <v>509</v>
      </c>
      <c r="C163" s="627" t="s">
        <v>510</v>
      </c>
      <c r="D163" s="694" t="s">
        <v>577</v>
      </c>
      <c r="E163" s="627" t="s">
        <v>78</v>
      </c>
      <c r="F163" s="694">
        <v>430000</v>
      </c>
      <c r="G163" s="629">
        <v>430000</v>
      </c>
      <c r="H163" s="630">
        <v>4300</v>
      </c>
      <c r="I163" s="672">
        <f t="shared" si="43"/>
        <v>4595</v>
      </c>
      <c r="J163" s="676">
        <f t="shared" si="41"/>
        <v>8895</v>
      </c>
      <c r="K163" s="681">
        <f t="shared" si="42"/>
        <v>425700</v>
      </c>
    </row>
    <row r="164" spans="1:11" ht="23.25">
      <c r="A164" s="623"/>
      <c r="B164" s="623" t="s">
        <v>4</v>
      </c>
      <c r="C164" s="624"/>
      <c r="D164" s="661"/>
      <c r="E164" s="624"/>
      <c r="F164" s="501">
        <f>SUM(F157:F163)</f>
        <v>1390000</v>
      </c>
      <c r="G164" s="501">
        <f t="shared" ref="G164:K164" si="44">SUM(G157:G163)</f>
        <v>1026944</v>
      </c>
      <c r="H164" s="501">
        <f>SUM(H157:H163)</f>
        <v>21433</v>
      </c>
      <c r="I164" s="501">
        <f>SUM(I157:I163)</f>
        <v>10973</v>
      </c>
      <c r="J164" s="501">
        <f t="shared" si="41"/>
        <v>32406</v>
      </c>
      <c r="K164" s="501">
        <f t="shared" si="44"/>
        <v>1005511</v>
      </c>
    </row>
    <row r="165" spans="1:11" ht="23.25">
      <c r="A165" s="647"/>
      <c r="B165" s="647"/>
      <c r="C165" s="644"/>
      <c r="D165" s="662"/>
      <c r="E165" s="644"/>
      <c r="F165" s="571"/>
      <c r="G165" s="571"/>
      <c r="H165" s="659"/>
      <c r="I165" s="571"/>
      <c r="J165" s="571"/>
      <c r="K165" s="571"/>
    </row>
    <row r="166" spans="1:11" ht="71.25" customHeight="1">
      <c r="A166" s="621" t="s">
        <v>446</v>
      </c>
      <c r="B166" s="621" t="s">
        <v>1</v>
      </c>
      <c r="C166" s="619" t="s">
        <v>21</v>
      </c>
      <c r="D166" s="619" t="s">
        <v>22</v>
      </c>
      <c r="E166" s="619" t="s">
        <v>23</v>
      </c>
      <c r="F166" s="620" t="s">
        <v>24</v>
      </c>
      <c r="G166" s="419" t="s">
        <v>25</v>
      </c>
      <c r="H166" s="419" t="s">
        <v>26</v>
      </c>
      <c r="I166" s="419" t="s">
        <v>27</v>
      </c>
      <c r="J166" s="419" t="s">
        <v>57</v>
      </c>
      <c r="K166" s="419" t="s">
        <v>242</v>
      </c>
    </row>
    <row r="167" spans="1:11" ht="23.25">
      <c r="A167" s="623"/>
      <c r="B167" s="623" t="s">
        <v>162</v>
      </c>
      <c r="C167" s="624"/>
      <c r="D167" s="501"/>
      <c r="E167" s="501"/>
      <c r="F167" s="532"/>
      <c r="G167" s="513"/>
      <c r="H167" s="659"/>
      <c r="I167" s="501"/>
      <c r="J167" s="501"/>
      <c r="K167" s="640"/>
    </row>
    <row r="168" spans="1:11" ht="23.25">
      <c r="A168" s="332">
        <v>1</v>
      </c>
      <c r="B168" s="332" t="s">
        <v>163</v>
      </c>
      <c r="C168" s="627" t="s">
        <v>479</v>
      </c>
      <c r="D168" s="676">
        <v>162</v>
      </c>
      <c r="E168" s="676" t="s">
        <v>78</v>
      </c>
      <c r="F168" s="694">
        <v>200000</v>
      </c>
      <c r="G168" s="629">
        <v>84000</v>
      </c>
      <c r="H168" s="630">
        <v>4000</v>
      </c>
      <c r="I168" s="680">
        <f>ROUND(G168*13%*30/365,0)</f>
        <v>898</v>
      </c>
      <c r="J168" s="676">
        <f t="shared" ref="J168" si="45">SUM(H168:I168)</f>
        <v>4898</v>
      </c>
      <c r="K168" s="681">
        <f>G168-H169</f>
        <v>80000</v>
      </c>
    </row>
    <row r="169" spans="1:11" ht="23.25">
      <c r="A169" s="623"/>
      <c r="B169" s="623" t="s">
        <v>4</v>
      </c>
      <c r="C169" s="624"/>
      <c r="D169" s="624"/>
      <c r="E169" s="624"/>
      <c r="F169" s="505">
        <f t="shared" ref="F169:K169" si="46">SUM(F168:F168)</f>
        <v>200000</v>
      </c>
      <c r="G169" s="505">
        <f t="shared" si="46"/>
        <v>84000</v>
      </c>
      <c r="H169" s="505">
        <f t="shared" si="46"/>
        <v>4000</v>
      </c>
      <c r="I169" s="505">
        <f t="shared" si="46"/>
        <v>898</v>
      </c>
      <c r="J169" s="505">
        <f t="shared" si="46"/>
        <v>4898</v>
      </c>
      <c r="K169" s="505">
        <f t="shared" si="46"/>
        <v>80000</v>
      </c>
    </row>
    <row r="170" spans="1:11" ht="23.25">
      <c r="A170" s="647"/>
      <c r="B170" s="647"/>
      <c r="C170" s="644"/>
      <c r="D170" s="644"/>
      <c r="E170" s="644"/>
      <c r="F170" s="558"/>
      <c r="G170" s="558"/>
      <c r="H170" s="659"/>
      <c r="I170" s="558"/>
      <c r="J170" s="558"/>
      <c r="K170" s="558"/>
    </row>
    <row r="171" spans="1:11" ht="71.25" customHeight="1">
      <c r="A171" s="621" t="s">
        <v>446</v>
      </c>
      <c r="B171" s="621" t="s">
        <v>1</v>
      </c>
      <c r="C171" s="619" t="s">
        <v>21</v>
      </c>
      <c r="D171" s="619" t="s">
        <v>22</v>
      </c>
      <c r="E171" s="619" t="s">
        <v>23</v>
      </c>
      <c r="F171" s="620" t="s">
        <v>24</v>
      </c>
      <c r="G171" s="419" t="s">
        <v>25</v>
      </c>
      <c r="H171" s="419" t="s">
        <v>26</v>
      </c>
      <c r="I171" s="419" t="s">
        <v>27</v>
      </c>
      <c r="J171" s="419" t="s">
        <v>57</v>
      </c>
      <c r="K171" s="419" t="s">
        <v>242</v>
      </c>
    </row>
    <row r="172" spans="1:11" ht="23.25">
      <c r="A172" s="623"/>
      <c r="B172" s="623" t="s">
        <v>282</v>
      </c>
      <c r="C172" s="624"/>
      <c r="D172" s="624"/>
      <c r="E172" s="624"/>
      <c r="F172" s="560"/>
      <c r="G172" s="513"/>
      <c r="H172" s="503"/>
      <c r="I172" s="501"/>
      <c r="J172" s="501"/>
      <c r="K172" s="638"/>
    </row>
    <row r="173" spans="1:11" ht="15.75" customHeight="1">
      <c r="A173" s="332"/>
      <c r="B173" s="332"/>
      <c r="C173" s="627"/>
      <c r="D173" s="676"/>
      <c r="E173" s="676"/>
      <c r="F173" s="694"/>
      <c r="G173" s="629"/>
      <c r="H173" s="630"/>
      <c r="I173" s="680"/>
      <c r="J173" s="676"/>
      <c r="K173" s="681"/>
    </row>
    <row r="174" spans="1:11" ht="23.25">
      <c r="A174" s="332">
        <v>1</v>
      </c>
      <c r="B174" s="332" t="s">
        <v>584</v>
      </c>
      <c r="C174" s="627" t="s">
        <v>392</v>
      </c>
      <c r="D174" s="693">
        <v>128</v>
      </c>
      <c r="E174" s="676" t="s">
        <v>78</v>
      </c>
      <c r="F174" s="694">
        <v>120000</v>
      </c>
      <c r="G174" s="629">
        <v>40800</v>
      </c>
      <c r="H174" s="630">
        <v>2400</v>
      </c>
      <c r="I174" s="672">
        <f>ROUND(G174*13%*30/365,0)</f>
        <v>436</v>
      </c>
      <c r="J174" s="676">
        <f t="shared" ref="J174:J179" si="47">SUM(H174:I174)</f>
        <v>2836</v>
      </c>
      <c r="K174" s="681">
        <f t="shared" ref="K174:K178" si="48">G174-H174</f>
        <v>38400</v>
      </c>
    </row>
    <row r="175" spans="1:11" ht="23.25">
      <c r="A175" s="332">
        <v>2</v>
      </c>
      <c r="B175" s="332" t="s">
        <v>84</v>
      </c>
      <c r="C175" s="627" t="s">
        <v>323</v>
      </c>
      <c r="D175" s="693">
        <v>27.1</v>
      </c>
      <c r="E175" s="676" t="s">
        <v>78</v>
      </c>
      <c r="F175" s="694">
        <v>120000</v>
      </c>
      <c r="G175" s="629">
        <v>79200</v>
      </c>
      <c r="H175" s="630">
        <v>2400</v>
      </c>
      <c r="I175" s="672">
        <f t="shared" ref="I175:I178" si="49">ROUND(G175*13%*30/365,0)</f>
        <v>846</v>
      </c>
      <c r="J175" s="676">
        <f t="shared" si="47"/>
        <v>3246</v>
      </c>
      <c r="K175" s="681">
        <f t="shared" si="48"/>
        <v>76800</v>
      </c>
    </row>
    <row r="176" spans="1:11" ht="23.25">
      <c r="A176" s="332">
        <v>3</v>
      </c>
      <c r="B176" s="332" t="s">
        <v>497</v>
      </c>
      <c r="C176" s="627" t="s">
        <v>498</v>
      </c>
      <c r="D176" s="693">
        <v>29.1</v>
      </c>
      <c r="E176" s="676" t="s">
        <v>78</v>
      </c>
      <c r="F176" s="694">
        <v>120000</v>
      </c>
      <c r="G176" s="629">
        <v>79200</v>
      </c>
      <c r="H176" s="630">
        <v>2400</v>
      </c>
      <c r="I176" s="672">
        <f t="shared" si="49"/>
        <v>846</v>
      </c>
      <c r="J176" s="676">
        <f t="shared" si="47"/>
        <v>3246</v>
      </c>
      <c r="K176" s="681">
        <f t="shared" si="48"/>
        <v>76800</v>
      </c>
    </row>
    <row r="177" spans="1:11" ht="23.25">
      <c r="A177" s="332">
        <v>4</v>
      </c>
      <c r="B177" s="332" t="s">
        <v>497</v>
      </c>
      <c r="C177" s="627" t="s">
        <v>499</v>
      </c>
      <c r="D177" s="693">
        <v>31.1</v>
      </c>
      <c r="E177" s="676" t="s">
        <v>78</v>
      </c>
      <c r="F177" s="694">
        <v>120000</v>
      </c>
      <c r="G177" s="629">
        <v>79200</v>
      </c>
      <c r="H177" s="630">
        <v>2400</v>
      </c>
      <c r="I177" s="672">
        <f t="shared" si="49"/>
        <v>846</v>
      </c>
      <c r="J177" s="676">
        <f t="shared" si="47"/>
        <v>3246</v>
      </c>
      <c r="K177" s="681">
        <f t="shared" si="48"/>
        <v>76800</v>
      </c>
    </row>
    <row r="178" spans="1:11" ht="23.25">
      <c r="A178" s="332">
        <v>5</v>
      </c>
      <c r="B178" s="332" t="s">
        <v>497</v>
      </c>
      <c r="C178" s="627" t="s">
        <v>579</v>
      </c>
      <c r="D178" s="693" t="s">
        <v>580</v>
      </c>
      <c r="E178" s="676" t="s">
        <v>78</v>
      </c>
      <c r="F178" s="694">
        <v>250000</v>
      </c>
      <c r="G178" s="629">
        <v>250000</v>
      </c>
      <c r="H178" s="630">
        <v>4310</v>
      </c>
      <c r="I178" s="672">
        <f t="shared" si="49"/>
        <v>2671</v>
      </c>
      <c r="J178" s="676">
        <f t="shared" si="47"/>
        <v>6981</v>
      </c>
      <c r="K178" s="681">
        <f t="shared" si="48"/>
        <v>245690</v>
      </c>
    </row>
    <row r="179" spans="1:11" ht="23.25">
      <c r="A179" s="623"/>
      <c r="B179" s="622" t="s">
        <v>57</v>
      </c>
      <c r="C179" s="624"/>
      <c r="D179" s="661"/>
      <c r="E179" s="501"/>
      <c r="F179" s="501">
        <f>SUM(F171:F178)</f>
        <v>730000</v>
      </c>
      <c r="G179" s="501">
        <f>SUM(G171:G178)</f>
        <v>528400</v>
      </c>
      <c r="H179" s="501">
        <f>SUM(H171:H178)</f>
        <v>13910</v>
      </c>
      <c r="I179" s="501">
        <f>SUM(I171:I178)</f>
        <v>5645</v>
      </c>
      <c r="J179" s="501">
        <f t="shared" si="47"/>
        <v>19555</v>
      </c>
      <c r="K179" s="501">
        <f>SUM(K171:K178)</f>
        <v>514490</v>
      </c>
    </row>
    <row r="180" spans="1:11" ht="23.25">
      <c r="A180" s="623"/>
      <c r="B180" s="623"/>
      <c r="C180" s="624"/>
      <c r="D180" s="661"/>
      <c r="E180" s="501"/>
      <c r="F180" s="505"/>
      <c r="G180" s="505"/>
      <c r="H180" s="505"/>
      <c r="I180" s="505"/>
      <c r="J180" s="501"/>
      <c r="K180" s="505"/>
    </row>
    <row r="181" spans="1:11" ht="3" customHeight="1" thickBot="1">
      <c r="A181" s="647"/>
      <c r="B181" s="647"/>
      <c r="C181" s="644"/>
      <c r="D181" s="662"/>
      <c r="E181" s="571"/>
      <c r="F181" s="558"/>
      <c r="G181" s="558"/>
      <c r="H181" s="659"/>
      <c r="I181" s="558"/>
      <c r="J181" s="571"/>
      <c r="K181" s="558"/>
    </row>
    <row r="182" spans="1:11" ht="24" hidden="1" thickBot="1">
      <c r="A182" s="621"/>
      <c r="B182" s="621"/>
      <c r="C182" s="619"/>
      <c r="D182" s="619"/>
      <c r="E182" s="619"/>
      <c r="F182" s="620"/>
      <c r="G182" s="419"/>
      <c r="H182" s="419"/>
      <c r="I182" s="419"/>
      <c r="J182" s="419"/>
      <c r="K182" s="419"/>
    </row>
    <row r="183" spans="1:11" ht="24" hidden="1" thickBot="1">
      <c r="A183" s="623"/>
      <c r="B183" s="623"/>
      <c r="C183" s="624"/>
      <c r="D183" s="624"/>
      <c r="E183" s="624"/>
      <c r="F183" s="560"/>
      <c r="G183" s="513"/>
      <c r="H183" s="503"/>
      <c r="I183" s="501"/>
      <c r="J183" s="501"/>
      <c r="K183" s="638"/>
    </row>
    <row r="184" spans="1:11" ht="24" hidden="1" thickBot="1">
      <c r="A184" s="623"/>
      <c r="B184" s="623"/>
      <c r="C184" s="624"/>
      <c r="D184" s="501"/>
      <c r="E184" s="501"/>
      <c r="F184" s="532"/>
      <c r="G184" s="513"/>
      <c r="H184" s="503"/>
      <c r="I184" s="501"/>
      <c r="J184" s="501"/>
      <c r="K184" s="640"/>
    </row>
    <row r="185" spans="1:11" ht="24" hidden="1" thickBot="1">
      <c r="A185" s="623"/>
      <c r="B185" s="623"/>
      <c r="C185" s="624"/>
      <c r="D185" s="501"/>
      <c r="E185" s="501"/>
      <c r="F185" s="532"/>
      <c r="G185" s="513"/>
      <c r="H185" s="503"/>
      <c r="I185" s="501"/>
      <c r="J185" s="501"/>
      <c r="K185" s="640"/>
    </row>
    <row r="186" spans="1:11" ht="24" hidden="1" thickBot="1">
      <c r="A186" s="623"/>
      <c r="B186" s="623"/>
      <c r="C186" s="624"/>
      <c r="D186" s="661"/>
      <c r="E186" s="501"/>
      <c r="F186" s="532"/>
      <c r="G186" s="513"/>
      <c r="H186" s="503"/>
      <c r="I186" s="518"/>
      <c r="J186" s="501"/>
      <c r="K186" s="640"/>
    </row>
    <row r="187" spans="1:11" ht="24" hidden="1" thickBot="1">
      <c r="A187" s="623"/>
      <c r="B187" s="623"/>
      <c r="C187" s="624"/>
      <c r="D187" s="624"/>
      <c r="E187" s="624"/>
      <c r="F187" s="505"/>
      <c r="G187" s="505"/>
      <c r="H187" s="505"/>
      <c r="I187" s="505"/>
      <c r="J187" s="501"/>
      <c r="K187" s="501"/>
    </row>
    <row r="188" spans="1:11" ht="24" hidden="1" thickBot="1">
      <c r="A188" s="647"/>
      <c r="B188" s="647"/>
      <c r="C188" s="644"/>
      <c r="D188" s="644"/>
      <c r="E188" s="644"/>
      <c r="F188" s="558"/>
      <c r="G188" s="558"/>
      <c r="H188" s="659"/>
      <c r="I188" s="558"/>
      <c r="J188" s="558"/>
      <c r="K188" s="558"/>
    </row>
    <row r="189" spans="1:11" ht="24" hidden="1" thickBot="1">
      <c r="A189" s="621"/>
      <c r="B189" s="621"/>
      <c r="C189" s="619"/>
      <c r="D189" s="619"/>
      <c r="E189" s="619"/>
      <c r="F189" s="620"/>
      <c r="G189" s="419"/>
      <c r="H189" s="419"/>
      <c r="I189" s="419"/>
      <c r="J189" s="419"/>
      <c r="K189" s="419"/>
    </row>
    <row r="190" spans="1:11" ht="24" hidden="1" thickBot="1">
      <c r="A190" s="623"/>
      <c r="B190" s="623"/>
      <c r="C190" s="624"/>
      <c r="D190" s="624"/>
      <c r="E190" s="624"/>
      <c r="F190" s="560"/>
      <c r="G190" s="513"/>
      <c r="H190" s="659"/>
      <c r="I190" s="501"/>
      <c r="J190" s="501"/>
      <c r="K190" s="638"/>
    </row>
    <row r="191" spans="1:11" ht="24" hidden="1" thickBot="1">
      <c r="A191" s="623"/>
      <c r="B191" s="623"/>
      <c r="C191" s="624"/>
      <c r="D191" s="501"/>
      <c r="E191" s="501"/>
      <c r="F191" s="532"/>
      <c r="G191" s="513"/>
      <c r="H191" s="503"/>
      <c r="I191" s="501"/>
      <c r="J191" s="501"/>
      <c r="K191" s="640"/>
    </row>
    <row r="192" spans="1:11" ht="24" hidden="1" thickBot="1">
      <c r="A192" s="623"/>
      <c r="B192" s="623"/>
      <c r="C192" s="624"/>
      <c r="D192" s="624"/>
      <c r="E192" s="624"/>
      <c r="F192" s="505"/>
      <c r="G192" s="505"/>
      <c r="H192" s="505"/>
      <c r="I192" s="505"/>
      <c r="J192" s="505"/>
      <c r="K192" s="505"/>
    </row>
    <row r="193" spans="1:11" ht="24" hidden="1" thickBot="1">
      <c r="A193" s="647"/>
      <c r="B193" s="647"/>
      <c r="C193" s="644"/>
      <c r="D193" s="644"/>
      <c r="E193" s="644"/>
      <c r="F193" s="558"/>
      <c r="G193" s="558"/>
      <c r="H193" s="659"/>
      <c r="I193" s="571"/>
      <c r="J193" s="571"/>
      <c r="K193" s="663"/>
    </row>
    <row r="194" spans="1:11" ht="24.75" thickBot="1">
      <c r="A194" s="664"/>
      <c r="B194" s="665" t="s">
        <v>20</v>
      </c>
      <c r="C194" s="666"/>
      <c r="D194" s="666"/>
      <c r="E194" s="583"/>
      <c r="F194" s="583">
        <f>SUM(F14+F24+F33+F42+F51+F64+F80+F97+F119+F124+F141+F152+F164+F169+F179)</f>
        <v>21200000</v>
      </c>
      <c r="G194" s="583">
        <f>SUM(G14+G24+G33+G42+G51+G64+G80+G97+G119+G124+G141+G152+G164+G169+G179)</f>
        <v>14714448</v>
      </c>
      <c r="H194" s="583">
        <f t="shared" ref="H194:K194" si="50">SUM(H14+H24+H33+H42+H51+H64+H80+H97+H119+H124+H141+H152+H164+H169+H179)</f>
        <v>361017</v>
      </c>
      <c r="I194" s="583">
        <f t="shared" si="50"/>
        <v>157223</v>
      </c>
      <c r="J194" s="583">
        <f t="shared" si="50"/>
        <v>518240</v>
      </c>
      <c r="K194" s="583">
        <f t="shared" si="50"/>
        <v>14353431</v>
      </c>
    </row>
    <row r="195" spans="1:11" ht="23.25">
      <c r="A195" s="659"/>
      <c r="B195" s="659"/>
      <c r="C195" s="659"/>
      <c r="D195" s="659"/>
      <c r="E195" s="659"/>
      <c r="F195" s="659"/>
      <c r="G195" s="659"/>
      <c r="H195" s="659" t="s">
        <v>528</v>
      </c>
      <c r="I195" s="659" t="s">
        <v>528</v>
      </c>
      <c r="J195" s="659" t="s">
        <v>529</v>
      </c>
      <c r="K195" s="659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9" scale="40" orientation="portrait" horizontalDpi="0" verticalDpi="0" r:id="rId1"/>
  <rowBreaks count="2" manualBreakCount="2">
    <brk id="65" max="16383" man="1"/>
    <brk id="14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dimension ref="A1:K393"/>
  <sheetViews>
    <sheetView view="pageBreakPreview" topLeftCell="A378" zoomScale="60" zoomScaleNormal="60" workbookViewId="0">
      <selection sqref="A1:K186"/>
    </sheetView>
  </sheetViews>
  <sheetFormatPr defaultRowHeight="15"/>
  <cols>
    <col min="1" max="1" width="9.85546875" customWidth="1"/>
    <col min="2" max="2" width="31.7109375" customWidth="1"/>
    <col min="3" max="3" width="28.7109375" customWidth="1"/>
    <col min="4" max="4" width="10.7109375" customWidth="1"/>
    <col min="5" max="5" width="11.85546875" customWidth="1"/>
    <col min="6" max="6" width="18.85546875" customWidth="1"/>
    <col min="7" max="7" width="15.85546875" customWidth="1"/>
    <col min="8" max="8" width="11.5703125" customWidth="1"/>
    <col min="9" max="9" width="14.140625" customWidth="1"/>
    <col min="10" max="10" width="13" customWidth="1"/>
    <col min="11" max="11" width="15.85546875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585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90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30.75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30.75" customHeight="1">
      <c r="A5" s="668">
        <v>1</v>
      </c>
      <c r="B5" s="669" t="s">
        <v>88</v>
      </c>
      <c r="C5" s="703" t="s">
        <v>426</v>
      </c>
      <c r="D5" s="671">
        <v>154</v>
      </c>
      <c r="E5" s="671" t="s">
        <v>38</v>
      </c>
      <c r="F5" s="628">
        <v>100000</v>
      </c>
      <c r="G5" s="628">
        <v>38000</v>
      </c>
      <c r="H5" s="630">
        <v>2000</v>
      </c>
      <c r="I5" s="672">
        <f>ROUND(G5*13%*31/365,0)</f>
        <v>420</v>
      </c>
      <c r="J5" s="630">
        <f t="shared" ref="J5:J14" si="0">SUM(H5:I5)</f>
        <v>2420</v>
      </c>
      <c r="K5" s="631">
        <f t="shared" ref="K5:K12" si="1">G5-H5</f>
        <v>36000</v>
      </c>
    </row>
    <row r="6" spans="1:11" ht="39.7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378192</v>
      </c>
      <c r="H6" s="630">
        <v>4202</v>
      </c>
      <c r="I6" s="672">
        <f t="shared" ref="I6:I12" si="2">ROUND(G6*13%*31/365,0)</f>
        <v>4176</v>
      </c>
      <c r="J6" s="630">
        <f t="shared" si="0"/>
        <v>8378</v>
      </c>
      <c r="K6" s="631">
        <f t="shared" si="1"/>
        <v>373990</v>
      </c>
    </row>
    <row r="7" spans="1:11" ht="9" customHeight="1">
      <c r="A7" s="668"/>
      <c r="B7" s="332"/>
      <c r="C7" s="675"/>
      <c r="D7" s="676"/>
      <c r="E7" s="627"/>
      <c r="F7" s="628"/>
      <c r="G7" s="629"/>
      <c r="H7" s="630"/>
      <c r="I7" s="672"/>
      <c r="J7" s="630"/>
      <c r="K7" s="631"/>
    </row>
    <row r="8" spans="1:11" ht="6.75" customHeight="1">
      <c r="A8" s="668"/>
      <c r="B8" s="332"/>
      <c r="C8" s="625"/>
      <c r="D8" s="626"/>
      <c r="E8" s="674"/>
      <c r="F8" s="628"/>
      <c r="G8" s="629"/>
      <c r="H8" s="630"/>
      <c r="I8" s="672">
        <f t="shared" si="2"/>
        <v>0</v>
      </c>
      <c r="J8" s="630"/>
      <c r="K8" s="631"/>
    </row>
    <row r="9" spans="1:11" ht="34.5" customHeight="1">
      <c r="A9" s="668">
        <v>3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376000</v>
      </c>
      <c r="H9" s="630">
        <v>4000</v>
      </c>
      <c r="I9" s="672">
        <f t="shared" si="2"/>
        <v>4151</v>
      </c>
      <c r="J9" s="630">
        <f t="shared" si="0"/>
        <v>8151</v>
      </c>
      <c r="K9" s="631">
        <f t="shared" si="1"/>
        <v>372000</v>
      </c>
    </row>
    <row r="10" spans="1:11" ht="44.25" customHeight="1">
      <c r="A10" s="668">
        <v>4</v>
      </c>
      <c r="B10" s="332" t="s">
        <v>3</v>
      </c>
      <c r="C10" s="625" t="s">
        <v>576</v>
      </c>
      <c r="D10" s="626">
        <v>132</v>
      </c>
      <c r="E10" s="627" t="s">
        <v>38</v>
      </c>
      <c r="F10" s="628">
        <v>300000</v>
      </c>
      <c r="G10" s="629">
        <v>297000</v>
      </c>
      <c r="H10" s="630">
        <v>3000</v>
      </c>
      <c r="I10" s="672">
        <f t="shared" si="2"/>
        <v>3279</v>
      </c>
      <c r="J10" s="630">
        <f t="shared" si="0"/>
        <v>6279</v>
      </c>
      <c r="K10" s="631">
        <f t="shared" si="1"/>
        <v>294000</v>
      </c>
    </row>
    <row r="11" spans="1:11" ht="35.25" customHeight="1">
      <c r="A11" s="668">
        <v>5</v>
      </c>
      <c r="B11" s="332" t="s">
        <v>527</v>
      </c>
      <c r="C11" s="625" t="s">
        <v>526</v>
      </c>
      <c r="D11" s="626"/>
      <c r="E11" s="674" t="s">
        <v>38</v>
      </c>
      <c r="F11" s="628">
        <v>290000</v>
      </c>
      <c r="G11" s="629">
        <v>232000</v>
      </c>
      <c r="H11" s="630">
        <v>5800</v>
      </c>
      <c r="I11" s="672">
        <f t="shared" si="2"/>
        <v>2562</v>
      </c>
      <c r="J11" s="630">
        <f t="shared" si="0"/>
        <v>8362</v>
      </c>
      <c r="K11" s="631">
        <f t="shared" si="1"/>
        <v>226200</v>
      </c>
    </row>
    <row r="12" spans="1:11" ht="44.25" customHeight="1">
      <c r="A12" s="668">
        <v>6</v>
      </c>
      <c r="B12" s="332" t="s">
        <v>353</v>
      </c>
      <c r="C12" s="677" t="s">
        <v>552</v>
      </c>
      <c r="D12" s="678">
        <v>98</v>
      </c>
      <c r="E12" s="679" t="s">
        <v>38</v>
      </c>
      <c r="F12" s="628">
        <v>40000</v>
      </c>
      <c r="G12" s="629">
        <v>37645</v>
      </c>
      <c r="H12" s="630">
        <v>471</v>
      </c>
      <c r="I12" s="672">
        <f t="shared" si="2"/>
        <v>416</v>
      </c>
      <c r="J12" s="630">
        <f t="shared" si="0"/>
        <v>887</v>
      </c>
      <c r="K12" s="631">
        <f t="shared" si="1"/>
        <v>37174</v>
      </c>
    </row>
    <row r="13" spans="1:11" ht="23.25">
      <c r="A13" s="668"/>
      <c r="B13" s="332"/>
      <c r="C13" s="677"/>
      <c r="D13" s="678"/>
      <c r="E13" s="679"/>
      <c r="F13" s="628"/>
      <c r="G13" s="629"/>
      <c r="H13" s="630"/>
      <c r="I13" s="672"/>
      <c r="J13" s="630"/>
      <c r="K13" s="631"/>
    </row>
    <row r="14" spans="1:11" ht="24" thickBot="1">
      <c r="A14" s="632"/>
      <c r="B14" s="633" t="s">
        <v>4</v>
      </c>
      <c r="C14" s="632"/>
      <c r="D14" s="632"/>
      <c r="E14" s="632"/>
      <c r="F14" s="543">
        <f>SUM(F5:F13)</f>
        <v>1525000</v>
      </c>
      <c r="G14" s="543">
        <f>SUM(G5:G13)</f>
        <v>1358837</v>
      </c>
      <c r="H14" s="543">
        <f>SUM(H5:H13)</f>
        <v>19473</v>
      </c>
      <c r="I14" s="543">
        <f>SUM(I5:I13)</f>
        <v>15004</v>
      </c>
      <c r="J14" s="543">
        <f t="shared" si="0"/>
        <v>34477</v>
      </c>
      <c r="K14" s="543">
        <f t="shared" ref="K14" si="3">SUM(K5:K13)</f>
        <v>1339364</v>
      </c>
    </row>
    <row r="15" spans="1:11" ht="23.25">
      <c r="A15" s="634"/>
      <c r="B15" s="635"/>
      <c r="C15" s="634"/>
      <c r="D15" s="634"/>
      <c r="E15" s="634"/>
      <c r="F15" s="636"/>
      <c r="G15" s="636"/>
      <c r="H15" s="636"/>
      <c r="I15" s="636"/>
      <c r="J15" s="636"/>
      <c r="K15" s="636"/>
    </row>
    <row r="16" spans="1:11" ht="78.75" customHeight="1">
      <c r="A16" s="619" t="s">
        <v>446</v>
      </c>
      <c r="B16" s="619" t="s">
        <v>1</v>
      </c>
      <c r="C16" s="619" t="s">
        <v>21</v>
      </c>
      <c r="D16" s="619" t="s">
        <v>22</v>
      </c>
      <c r="E16" s="619" t="s">
        <v>23</v>
      </c>
      <c r="F16" s="620" t="s">
        <v>24</v>
      </c>
      <c r="G16" s="419" t="s">
        <v>25</v>
      </c>
      <c r="H16" s="419" t="s">
        <v>26</v>
      </c>
      <c r="I16" s="419" t="s">
        <v>27</v>
      </c>
      <c r="J16" s="419" t="s">
        <v>57</v>
      </c>
      <c r="K16" s="419" t="s">
        <v>242</v>
      </c>
    </row>
    <row r="17" spans="1:11" ht="23.25">
      <c r="A17" s="637"/>
      <c r="B17" s="549" t="s">
        <v>5</v>
      </c>
      <c r="C17" s="624"/>
      <c r="D17" s="624"/>
      <c r="E17" s="624"/>
      <c r="F17" s="547"/>
      <c r="G17" s="547"/>
      <c r="H17" s="548"/>
      <c r="I17" s="549"/>
      <c r="J17" s="549"/>
      <c r="K17" s="638"/>
    </row>
    <row r="18" spans="1:11" ht="23.25">
      <c r="A18" s="639">
        <v>1</v>
      </c>
      <c r="B18" s="332" t="s">
        <v>179</v>
      </c>
      <c r="C18" s="675" t="s">
        <v>416</v>
      </c>
      <c r="D18" s="676">
        <v>82</v>
      </c>
      <c r="E18" s="627" t="s">
        <v>38</v>
      </c>
      <c r="F18" s="628">
        <v>250000</v>
      </c>
      <c r="G18" s="629">
        <v>48905</v>
      </c>
      <c r="H18" s="630">
        <v>5435</v>
      </c>
      <c r="I18" s="672">
        <f>ROUND(G18*13%*31/365,0)</f>
        <v>540</v>
      </c>
      <c r="J18" s="630">
        <f t="shared" ref="J18:J24" si="4">SUM(H18:I18)</f>
        <v>5975</v>
      </c>
      <c r="K18" s="681">
        <f t="shared" ref="K18:K30" si="5">G18-H18</f>
        <v>43470</v>
      </c>
    </row>
    <row r="19" spans="1:11" ht="15.75" customHeight="1">
      <c r="A19" s="639">
        <v>2</v>
      </c>
      <c r="B19" s="332"/>
      <c r="C19" s="675"/>
      <c r="D19" s="676"/>
      <c r="E19" s="627"/>
      <c r="F19" s="628"/>
      <c r="G19" s="629"/>
      <c r="H19" s="630"/>
      <c r="I19" s="672"/>
      <c r="J19" s="630"/>
      <c r="K19" s="681"/>
    </row>
    <row r="20" spans="1:11" ht="23.25">
      <c r="A20" s="639">
        <v>3</v>
      </c>
      <c r="B20" s="332" t="s">
        <v>5</v>
      </c>
      <c r="C20" s="675" t="s">
        <v>551</v>
      </c>
      <c r="D20" s="676">
        <v>96</v>
      </c>
      <c r="E20" s="627" t="s">
        <v>38</v>
      </c>
      <c r="F20" s="628">
        <v>200000</v>
      </c>
      <c r="G20" s="629">
        <v>190000</v>
      </c>
      <c r="H20" s="630">
        <v>2000</v>
      </c>
      <c r="I20" s="672">
        <f t="shared" ref="I20:I23" si="6">ROUND(G20*13%*31/365,0)</f>
        <v>2098</v>
      </c>
      <c r="J20" s="630">
        <f t="shared" si="4"/>
        <v>4098</v>
      </c>
      <c r="K20" s="681">
        <f t="shared" si="5"/>
        <v>188000</v>
      </c>
    </row>
    <row r="21" spans="1:11" ht="28.5" customHeight="1">
      <c r="A21" s="639">
        <v>4</v>
      </c>
      <c r="B21" s="332" t="s">
        <v>5</v>
      </c>
      <c r="C21" s="675" t="s">
        <v>375</v>
      </c>
      <c r="D21" s="676">
        <v>116</v>
      </c>
      <c r="E21" s="627" t="s">
        <v>38</v>
      </c>
      <c r="F21" s="628">
        <v>495000</v>
      </c>
      <c r="G21" s="629">
        <v>475200</v>
      </c>
      <c r="H21" s="630">
        <v>4950</v>
      </c>
      <c r="I21" s="672">
        <f t="shared" si="6"/>
        <v>5247</v>
      </c>
      <c r="J21" s="630">
        <f t="shared" si="4"/>
        <v>10197</v>
      </c>
      <c r="K21" s="681">
        <f t="shared" si="5"/>
        <v>470250</v>
      </c>
    </row>
    <row r="22" spans="1:11" ht="27" customHeight="1">
      <c r="A22" s="639">
        <v>4</v>
      </c>
      <c r="B22" s="332" t="s">
        <v>386</v>
      </c>
      <c r="C22" s="675" t="s">
        <v>455</v>
      </c>
      <c r="D22" s="676">
        <v>184</v>
      </c>
      <c r="E22" s="627" t="s">
        <v>38</v>
      </c>
      <c r="F22" s="628">
        <v>100000</v>
      </c>
      <c r="G22" s="629">
        <v>46000</v>
      </c>
      <c r="H22" s="630">
        <v>2000</v>
      </c>
      <c r="I22" s="672">
        <f t="shared" si="6"/>
        <v>508</v>
      </c>
      <c r="J22" s="630">
        <f t="shared" si="4"/>
        <v>2508</v>
      </c>
      <c r="K22" s="681">
        <f>G22-H22</f>
        <v>44000</v>
      </c>
    </row>
    <row r="23" spans="1:11" ht="29.25" customHeight="1">
      <c r="A23" s="639">
        <v>5</v>
      </c>
      <c r="B23" s="332" t="s">
        <v>429</v>
      </c>
      <c r="C23" s="675" t="s">
        <v>488</v>
      </c>
      <c r="D23" s="676">
        <v>156</v>
      </c>
      <c r="E23" s="627" t="s">
        <v>38</v>
      </c>
      <c r="F23" s="628">
        <v>150000</v>
      </c>
      <c r="G23" s="629">
        <v>60000</v>
      </c>
      <c r="H23" s="630">
        <v>3000</v>
      </c>
      <c r="I23" s="672">
        <f t="shared" si="6"/>
        <v>662</v>
      </c>
      <c r="J23" s="630">
        <f t="shared" si="4"/>
        <v>3662</v>
      </c>
      <c r="K23" s="681">
        <f>G23-H23</f>
        <v>57000</v>
      </c>
    </row>
    <row r="24" spans="1:11" ht="24" thickBot="1">
      <c r="A24" s="641"/>
      <c r="B24" s="633" t="s">
        <v>4</v>
      </c>
      <c r="C24" s="642"/>
      <c r="D24" s="569"/>
      <c r="E24" s="642"/>
      <c r="F24" s="554">
        <f t="shared" ref="F24:K24" si="7">SUM(F18:F23)</f>
        <v>1195000</v>
      </c>
      <c r="G24" s="554">
        <f t="shared" si="7"/>
        <v>820105</v>
      </c>
      <c r="H24" s="554">
        <f>SUM(H18:H23)</f>
        <v>17385</v>
      </c>
      <c r="I24" s="554">
        <f>SUM(I18:I23)</f>
        <v>9055</v>
      </c>
      <c r="J24" s="554">
        <f t="shared" si="4"/>
        <v>26440</v>
      </c>
      <c r="K24" s="554">
        <f t="shared" si="7"/>
        <v>802720</v>
      </c>
    </row>
    <row r="25" spans="1:11" ht="23.25">
      <c r="A25" s="643"/>
      <c r="B25" s="635"/>
      <c r="C25" s="644"/>
      <c r="D25" s="571"/>
      <c r="E25" s="644"/>
      <c r="F25" s="558"/>
      <c r="G25" s="558"/>
      <c r="H25" s="558"/>
      <c r="I25" s="558"/>
      <c r="J25" s="558"/>
      <c r="K25" s="558"/>
    </row>
    <row r="26" spans="1:11" ht="90" customHeight="1">
      <c r="A26" s="619" t="s">
        <v>446</v>
      </c>
      <c r="B26" s="619" t="s">
        <v>1</v>
      </c>
      <c r="C26" s="619" t="s">
        <v>21</v>
      </c>
      <c r="D26" s="619" t="s">
        <v>22</v>
      </c>
      <c r="E26" s="619" t="s">
        <v>23</v>
      </c>
      <c r="F26" s="620" t="s">
        <v>24</v>
      </c>
      <c r="G26" s="419" t="s">
        <v>25</v>
      </c>
      <c r="H26" s="419" t="s">
        <v>26</v>
      </c>
      <c r="I26" s="419" t="s">
        <v>27</v>
      </c>
      <c r="J26" s="419" t="s">
        <v>57</v>
      </c>
      <c r="K26" s="419" t="s">
        <v>242</v>
      </c>
    </row>
    <row r="27" spans="1:11" ht="23.25">
      <c r="A27" s="639"/>
      <c r="B27" s="623" t="s">
        <v>363</v>
      </c>
      <c r="C27" s="624"/>
      <c r="D27" s="501"/>
      <c r="E27" s="624"/>
      <c r="F27" s="505"/>
      <c r="G27" s="513"/>
      <c r="H27" s="503"/>
      <c r="I27" s="501"/>
      <c r="J27" s="503"/>
      <c r="K27" s="640"/>
    </row>
    <row r="28" spans="1:11" ht="23.25">
      <c r="A28" s="702">
        <v>1</v>
      </c>
      <c r="B28" s="332" t="s">
        <v>357</v>
      </c>
      <c r="C28" s="627" t="s">
        <v>371</v>
      </c>
      <c r="D28" s="676">
        <v>107</v>
      </c>
      <c r="E28" s="627" t="s">
        <v>38</v>
      </c>
      <c r="F28" s="628">
        <v>275000</v>
      </c>
      <c r="G28" s="629">
        <v>77000</v>
      </c>
      <c r="H28" s="630">
        <v>5500</v>
      </c>
      <c r="I28" s="672">
        <f>ROUND(G28*13%*31/365,0)</f>
        <v>850</v>
      </c>
      <c r="J28" s="630">
        <f>SUM(H28:I28)</f>
        <v>6350</v>
      </c>
      <c r="K28" s="681">
        <f t="shared" si="5"/>
        <v>71500</v>
      </c>
    </row>
    <row r="29" spans="1:11" ht="23.25">
      <c r="A29" s="702"/>
      <c r="B29" s="332"/>
      <c r="C29" s="627"/>
      <c r="D29" s="676"/>
      <c r="E29" s="627"/>
      <c r="F29" s="628"/>
      <c r="G29" s="629"/>
      <c r="H29" s="630"/>
      <c r="I29" s="680"/>
      <c r="J29" s="630"/>
      <c r="K29" s="681"/>
    </row>
    <row r="30" spans="1:11" ht="23.25">
      <c r="A30" s="702">
        <v>2</v>
      </c>
      <c r="B30" s="332" t="s">
        <v>368</v>
      </c>
      <c r="C30" s="627" t="s">
        <v>372</v>
      </c>
      <c r="D30" s="676">
        <v>90</v>
      </c>
      <c r="E30" s="627" t="s">
        <v>38</v>
      </c>
      <c r="F30" s="628">
        <v>340000</v>
      </c>
      <c r="G30" s="629">
        <v>95200</v>
      </c>
      <c r="H30" s="630">
        <v>6800</v>
      </c>
      <c r="I30" s="672">
        <f>ROUND(G30*13%*31/365,0)</f>
        <v>1051</v>
      </c>
      <c r="J30" s="630">
        <f>SUM(H30:I30)</f>
        <v>7851</v>
      </c>
      <c r="K30" s="681">
        <f t="shared" si="5"/>
        <v>88400</v>
      </c>
    </row>
    <row r="31" spans="1:11" ht="23.25">
      <c r="A31" s="702"/>
      <c r="B31" s="332"/>
      <c r="C31" s="627"/>
      <c r="D31" s="676"/>
      <c r="E31" s="627"/>
      <c r="F31" s="628"/>
      <c r="G31" s="629"/>
      <c r="H31" s="630"/>
      <c r="I31" s="680"/>
      <c r="J31" s="630"/>
      <c r="K31" s="681"/>
    </row>
    <row r="32" spans="1:11" ht="23.25">
      <c r="A32" s="702">
        <v>3</v>
      </c>
      <c r="B32" s="332" t="s">
        <v>534</v>
      </c>
      <c r="C32" s="627" t="s">
        <v>535</v>
      </c>
      <c r="D32" s="676">
        <v>72</v>
      </c>
      <c r="E32" s="627" t="s">
        <v>38</v>
      </c>
      <c r="F32" s="628">
        <v>290000</v>
      </c>
      <c r="G32" s="629">
        <v>243600</v>
      </c>
      <c r="H32" s="630">
        <v>5800</v>
      </c>
      <c r="I32" s="672">
        <f>ROUND(G32*13%*31/365,0)</f>
        <v>2690</v>
      </c>
      <c r="J32" s="630">
        <f>SUM(H32:I32)</f>
        <v>8490</v>
      </c>
      <c r="K32" s="681">
        <f t="shared" ref="K32" si="8">G32-H32</f>
        <v>237800</v>
      </c>
    </row>
    <row r="33" spans="1:11" ht="23.25">
      <c r="A33" s="645"/>
      <c r="B33" s="623" t="s">
        <v>4</v>
      </c>
      <c r="C33" s="638"/>
      <c r="D33" s="638"/>
      <c r="E33" s="638"/>
      <c r="F33" s="505">
        <f>SUM(F28:F32)</f>
        <v>905000</v>
      </c>
      <c r="G33" s="505">
        <f t="shared" ref="G33:K33" si="9">SUM(G28:G32)</f>
        <v>415800</v>
      </c>
      <c r="H33" s="505">
        <f t="shared" si="9"/>
        <v>18100</v>
      </c>
      <c r="I33" s="505">
        <f t="shared" si="9"/>
        <v>4591</v>
      </c>
      <c r="J33" s="505">
        <f>SUM(J28:J32)</f>
        <v>22691</v>
      </c>
      <c r="K33" s="505">
        <f t="shared" si="9"/>
        <v>397700</v>
      </c>
    </row>
    <row r="34" spans="1:11" ht="23.25">
      <c r="A34" s="646"/>
      <c r="B34" s="647"/>
      <c r="C34" s="648"/>
      <c r="D34" s="648"/>
      <c r="E34" s="648"/>
      <c r="F34" s="558"/>
      <c r="G34" s="558"/>
      <c r="H34" s="558"/>
      <c r="I34" s="558"/>
      <c r="J34" s="558"/>
      <c r="K34" s="558"/>
    </row>
    <row r="35" spans="1:11" ht="82.5" customHeight="1">
      <c r="A35" s="621" t="s">
        <v>446</v>
      </c>
      <c r="B35" s="621" t="s">
        <v>1</v>
      </c>
      <c r="C35" s="619" t="s">
        <v>21</v>
      </c>
      <c r="D35" s="619" t="s">
        <v>22</v>
      </c>
      <c r="E35" s="619" t="s">
        <v>23</v>
      </c>
      <c r="F35" s="620" t="s">
        <v>24</v>
      </c>
      <c r="G35" s="419" t="s">
        <v>25</v>
      </c>
      <c r="H35" s="419" t="s">
        <v>26</v>
      </c>
      <c r="I35" s="419" t="s">
        <v>27</v>
      </c>
      <c r="J35" s="419" t="s">
        <v>57</v>
      </c>
      <c r="K35" s="419" t="s">
        <v>242</v>
      </c>
    </row>
    <row r="36" spans="1:11" ht="23.25">
      <c r="A36" s="639"/>
      <c r="B36" s="623" t="s">
        <v>10</v>
      </c>
      <c r="C36" s="624"/>
      <c r="D36" s="624"/>
      <c r="E36" s="624"/>
      <c r="F36" s="560"/>
      <c r="G36" s="513"/>
      <c r="H36" s="549"/>
      <c r="I36" s="501"/>
      <c r="J36" s="549"/>
      <c r="K36" s="638"/>
    </row>
    <row r="37" spans="1:11" ht="23.25">
      <c r="A37" s="702">
        <v>1</v>
      </c>
      <c r="B37" s="332" t="s">
        <v>10</v>
      </c>
      <c r="C37" s="627" t="s">
        <v>390</v>
      </c>
      <c r="D37" s="676">
        <v>124</v>
      </c>
      <c r="E37" s="627" t="s">
        <v>38</v>
      </c>
      <c r="F37" s="628">
        <v>200000</v>
      </c>
      <c r="G37" s="629">
        <v>64000</v>
      </c>
      <c r="H37" s="630">
        <v>4000</v>
      </c>
      <c r="I37" s="672">
        <f>ROUND(G37*13%*31/365,0)</f>
        <v>707</v>
      </c>
      <c r="J37" s="676">
        <f>SUM(H37:I37)</f>
        <v>4707</v>
      </c>
      <c r="K37" s="681">
        <f>G37-H37</f>
        <v>60000</v>
      </c>
    </row>
    <row r="38" spans="1:11" ht="15.75" customHeight="1">
      <c r="A38" s="702"/>
      <c r="B38" s="332"/>
      <c r="C38" s="627"/>
      <c r="D38" s="676"/>
      <c r="E38" s="627"/>
      <c r="F38" s="628"/>
      <c r="G38" s="629"/>
      <c r="H38" s="630"/>
      <c r="I38" s="672"/>
      <c r="J38" s="676"/>
      <c r="K38" s="681"/>
    </row>
    <row r="39" spans="1:11" ht="23.25">
      <c r="A39" s="702">
        <v>2</v>
      </c>
      <c r="B39" s="682" t="s">
        <v>91</v>
      </c>
      <c r="C39" s="627" t="s">
        <v>432</v>
      </c>
      <c r="D39" s="683" t="s">
        <v>433</v>
      </c>
      <c r="E39" s="627" t="s">
        <v>38</v>
      </c>
      <c r="F39" s="628">
        <v>150000</v>
      </c>
      <c r="G39" s="629">
        <v>3000</v>
      </c>
      <c r="H39" s="630">
        <v>3000</v>
      </c>
      <c r="I39" s="672">
        <f t="shared" ref="I39:I40" si="10">ROUND(G39*13%*31/365,0)</f>
        <v>33</v>
      </c>
      <c r="J39" s="676">
        <f>SUM(H39:I39)</f>
        <v>3033</v>
      </c>
      <c r="K39" s="681">
        <f t="shared" ref="K39:K42" si="11">G39-H39</f>
        <v>0</v>
      </c>
    </row>
    <row r="40" spans="1:11" ht="36.75" customHeight="1">
      <c r="A40" s="649">
        <v>3</v>
      </c>
      <c r="B40" s="650" t="s">
        <v>583</v>
      </c>
      <c r="C40" s="650" t="s">
        <v>581</v>
      </c>
      <c r="D40" s="652" t="s">
        <v>582</v>
      </c>
      <c r="E40" s="627" t="s">
        <v>38</v>
      </c>
      <c r="F40" s="564">
        <v>200000</v>
      </c>
      <c r="G40" s="565">
        <v>198000</v>
      </c>
      <c r="H40" s="566">
        <v>2000</v>
      </c>
      <c r="I40" s="672">
        <f t="shared" si="10"/>
        <v>2186</v>
      </c>
      <c r="J40" s="676">
        <f>SUM(H40:I40)</f>
        <v>4186</v>
      </c>
      <c r="K40" s="681">
        <f t="shared" si="11"/>
        <v>196000</v>
      </c>
    </row>
    <row r="41" spans="1:11" ht="23.25">
      <c r="A41" s="649"/>
      <c r="B41" s="650"/>
      <c r="C41" s="651"/>
      <c r="D41" s="652"/>
      <c r="E41" s="651"/>
      <c r="F41" s="564"/>
      <c r="G41" s="565"/>
      <c r="H41" s="566"/>
      <c r="I41" s="567"/>
      <c r="J41" s="567"/>
      <c r="K41" s="653"/>
    </row>
    <row r="42" spans="1:11" ht="24" thickBot="1">
      <c r="A42" s="654"/>
      <c r="B42" s="655" t="s">
        <v>4</v>
      </c>
      <c r="C42" s="642"/>
      <c r="D42" s="642"/>
      <c r="E42" s="642"/>
      <c r="F42" s="569">
        <f>SUM(F37:F40)</f>
        <v>550000</v>
      </c>
      <c r="G42" s="569">
        <f>SUM(G37:G40)</f>
        <v>265000</v>
      </c>
      <c r="H42" s="569">
        <f>SUM(H37:H40)</f>
        <v>9000</v>
      </c>
      <c r="I42" s="569">
        <f>SUM(I37:I40)</f>
        <v>2926</v>
      </c>
      <c r="J42" s="569">
        <f>SUM(H42:I42)</f>
        <v>11926</v>
      </c>
      <c r="K42" s="656">
        <f t="shared" si="11"/>
        <v>256000</v>
      </c>
    </row>
    <row r="43" spans="1:11" ht="23.25">
      <c r="A43" s="657"/>
      <c r="B43" s="647"/>
      <c r="C43" s="644"/>
      <c r="D43" s="644"/>
      <c r="E43" s="644"/>
      <c r="F43" s="571"/>
      <c r="G43" s="571"/>
      <c r="H43" s="571"/>
      <c r="I43" s="571"/>
      <c r="J43" s="571"/>
      <c r="K43" s="571"/>
    </row>
    <row r="44" spans="1:11" ht="93.75" customHeight="1">
      <c r="A44" s="621" t="s">
        <v>446</v>
      </c>
      <c r="B44" s="621" t="s">
        <v>1</v>
      </c>
      <c r="C44" s="619" t="s">
        <v>21</v>
      </c>
      <c r="D44" s="619" t="s">
        <v>22</v>
      </c>
      <c r="E44" s="619" t="s">
        <v>23</v>
      </c>
      <c r="F44" s="620" t="s">
        <v>24</v>
      </c>
      <c r="G44" s="419" t="s">
        <v>25</v>
      </c>
      <c r="H44" s="419" t="s">
        <v>26</v>
      </c>
      <c r="I44" s="419" t="s">
        <v>27</v>
      </c>
      <c r="J44" s="419" t="s">
        <v>57</v>
      </c>
      <c r="K44" s="419" t="s">
        <v>242</v>
      </c>
    </row>
    <row r="45" spans="1:11" ht="23.25">
      <c r="A45" s="639"/>
      <c r="B45" s="623" t="s">
        <v>11</v>
      </c>
      <c r="C45" s="624"/>
      <c r="D45" s="624"/>
      <c r="E45" s="624"/>
      <c r="F45" s="560"/>
      <c r="G45" s="513"/>
      <c r="H45" s="549"/>
      <c r="I45" s="501"/>
      <c r="J45" s="549"/>
      <c r="K45" s="638"/>
    </row>
    <row r="46" spans="1:11" ht="23.25">
      <c r="A46" s="702">
        <v>1</v>
      </c>
      <c r="B46" s="332" t="s">
        <v>557</v>
      </c>
      <c r="C46" s="627" t="s">
        <v>558</v>
      </c>
      <c r="D46" s="630">
        <v>114</v>
      </c>
      <c r="E46" s="627" t="s">
        <v>38</v>
      </c>
      <c r="F46" s="628">
        <v>400000</v>
      </c>
      <c r="G46" s="629">
        <v>368000</v>
      </c>
      <c r="H46" s="630">
        <v>8000</v>
      </c>
      <c r="I46" s="672">
        <f>ROUND(G46*13%*31/365,0)</f>
        <v>4063</v>
      </c>
      <c r="J46" s="676">
        <f>SUM(H46:I46)</f>
        <v>12063</v>
      </c>
      <c r="K46" s="681">
        <f t="shared" ref="K46:K51" si="12">G46-H46</f>
        <v>360000</v>
      </c>
    </row>
    <row r="47" spans="1:11" ht="23.25">
      <c r="A47" s="702">
        <v>2</v>
      </c>
      <c r="B47" s="332" t="s">
        <v>11</v>
      </c>
      <c r="C47" s="627" t="s">
        <v>487</v>
      </c>
      <c r="D47" s="630">
        <v>164</v>
      </c>
      <c r="E47" s="627" t="s">
        <v>38</v>
      </c>
      <c r="F47" s="628">
        <v>270000</v>
      </c>
      <c r="G47" s="629">
        <v>113400</v>
      </c>
      <c r="H47" s="630">
        <v>5400</v>
      </c>
      <c r="I47" s="672">
        <f t="shared" ref="I47:I50" si="13">ROUND(G47*13%*31/365,0)</f>
        <v>1252</v>
      </c>
      <c r="J47" s="676">
        <f>SUM(H47:I47)</f>
        <v>6652</v>
      </c>
      <c r="K47" s="681">
        <f t="shared" si="12"/>
        <v>108000</v>
      </c>
    </row>
    <row r="48" spans="1:11" ht="23.25">
      <c r="A48" s="702">
        <v>3</v>
      </c>
      <c r="B48" s="332" t="s">
        <v>236</v>
      </c>
      <c r="C48" s="627" t="s">
        <v>518</v>
      </c>
      <c r="D48" s="630">
        <v>58</v>
      </c>
      <c r="E48" s="627" t="s">
        <v>38</v>
      </c>
      <c r="F48" s="628">
        <v>200000</v>
      </c>
      <c r="G48" s="629">
        <v>144000</v>
      </c>
      <c r="H48" s="630">
        <v>4000</v>
      </c>
      <c r="I48" s="672">
        <f t="shared" si="13"/>
        <v>1590</v>
      </c>
      <c r="J48" s="676">
        <f t="shared" ref="J48:J51" si="14">SUM(H48:I48)</f>
        <v>5590</v>
      </c>
      <c r="K48" s="681">
        <f t="shared" si="12"/>
        <v>140000</v>
      </c>
    </row>
    <row r="49" spans="1:11" ht="23.25">
      <c r="A49" s="702">
        <v>4</v>
      </c>
      <c r="B49" s="332" t="s">
        <v>236</v>
      </c>
      <c r="C49" s="627" t="s">
        <v>519</v>
      </c>
      <c r="D49" s="630">
        <v>60</v>
      </c>
      <c r="E49" s="627" t="s">
        <v>38</v>
      </c>
      <c r="F49" s="628">
        <v>250000</v>
      </c>
      <c r="G49" s="629">
        <v>180000</v>
      </c>
      <c r="H49" s="630">
        <v>5000</v>
      </c>
      <c r="I49" s="672">
        <f t="shared" si="13"/>
        <v>1987</v>
      </c>
      <c r="J49" s="676">
        <f t="shared" si="14"/>
        <v>6987</v>
      </c>
      <c r="K49" s="681">
        <f t="shared" si="12"/>
        <v>175000</v>
      </c>
    </row>
    <row r="50" spans="1:11" ht="23.25">
      <c r="A50" s="702">
        <v>5</v>
      </c>
      <c r="B50" s="684" t="s">
        <v>541</v>
      </c>
      <c r="C50" s="627" t="s">
        <v>542</v>
      </c>
      <c r="D50" s="630">
        <v>78</v>
      </c>
      <c r="E50" s="627" t="s">
        <v>38</v>
      </c>
      <c r="F50" s="628">
        <v>200000</v>
      </c>
      <c r="G50" s="629">
        <v>184089</v>
      </c>
      <c r="H50" s="630">
        <v>2273</v>
      </c>
      <c r="I50" s="672">
        <f t="shared" si="13"/>
        <v>2033</v>
      </c>
      <c r="J50" s="676">
        <f>SUM(H50:I50)</f>
        <v>4306</v>
      </c>
      <c r="K50" s="681">
        <f>G50-H50</f>
        <v>181816</v>
      </c>
    </row>
    <row r="51" spans="1:11" ht="23.25">
      <c r="A51" s="639"/>
      <c r="B51" s="623" t="s">
        <v>4</v>
      </c>
      <c r="C51" s="624"/>
      <c r="D51" s="624"/>
      <c r="E51" s="624"/>
      <c r="F51" s="501">
        <f>SUM(F46:F50)</f>
        <v>1320000</v>
      </c>
      <c r="G51" s="688">
        <f>SUM(G46:G50)</f>
        <v>989489</v>
      </c>
      <c r="H51" s="501">
        <f>SUM(H46:H50)</f>
        <v>24673</v>
      </c>
      <c r="I51" s="501">
        <f>SUM(I46:I50)</f>
        <v>10925</v>
      </c>
      <c r="J51" s="501">
        <f t="shared" si="14"/>
        <v>35598</v>
      </c>
      <c r="K51" s="640">
        <f t="shared" si="12"/>
        <v>964816</v>
      </c>
    </row>
    <row r="52" spans="1:11" ht="23.25">
      <c r="A52" s="657"/>
      <c r="B52" s="647"/>
      <c r="C52" s="644"/>
      <c r="D52" s="644"/>
      <c r="E52" s="644"/>
      <c r="F52" s="571"/>
      <c r="G52" s="571"/>
      <c r="H52" s="571"/>
      <c r="I52" s="571"/>
      <c r="J52" s="571"/>
      <c r="K52" s="571"/>
    </row>
    <row r="53" spans="1:11" ht="94.5" customHeight="1">
      <c r="A53" s="621" t="s">
        <v>446</v>
      </c>
      <c r="B53" s="621" t="s">
        <v>1</v>
      </c>
      <c r="C53" s="619" t="s">
        <v>21</v>
      </c>
      <c r="D53" s="619" t="s">
        <v>22</v>
      </c>
      <c r="E53" s="619" t="s">
        <v>23</v>
      </c>
      <c r="F53" s="620" t="s">
        <v>24</v>
      </c>
      <c r="G53" s="419" t="s">
        <v>25</v>
      </c>
      <c r="H53" s="419" t="s">
        <v>26</v>
      </c>
      <c r="I53" s="419" t="s">
        <v>27</v>
      </c>
      <c r="J53" s="419" t="s">
        <v>57</v>
      </c>
      <c r="K53" s="419" t="s">
        <v>242</v>
      </c>
    </row>
    <row r="54" spans="1:11" ht="24.75" customHeight="1">
      <c r="A54" s="639"/>
      <c r="B54" s="623" t="s">
        <v>14</v>
      </c>
      <c r="C54" s="624"/>
      <c r="D54" s="624"/>
      <c r="E54" s="624"/>
      <c r="F54" s="560"/>
      <c r="G54" s="513"/>
      <c r="H54" s="549"/>
      <c r="I54" s="501"/>
      <c r="J54" s="549"/>
      <c r="K54" s="638"/>
    </row>
    <row r="55" spans="1:11" ht="14.25" customHeight="1">
      <c r="A55" s="639"/>
      <c r="B55" s="623"/>
      <c r="C55" s="624"/>
      <c r="D55" s="501"/>
      <c r="E55" s="624"/>
      <c r="F55" s="505"/>
      <c r="G55" s="513"/>
      <c r="H55" s="503"/>
      <c r="I55" s="501"/>
      <c r="J55" s="501"/>
      <c r="K55" s="640"/>
    </row>
    <row r="56" spans="1:11" ht="23.25">
      <c r="A56" s="702">
        <v>1</v>
      </c>
      <c r="B56" s="332" t="s">
        <v>327</v>
      </c>
      <c r="C56" s="627" t="s">
        <v>520</v>
      </c>
      <c r="D56" s="676">
        <v>62</v>
      </c>
      <c r="E56" s="627" t="s">
        <v>38</v>
      </c>
      <c r="F56" s="628">
        <v>250000</v>
      </c>
      <c r="G56" s="628">
        <v>180000</v>
      </c>
      <c r="H56" s="630">
        <v>5000</v>
      </c>
      <c r="I56" s="672">
        <f>ROUND(G56*13%*31/365,0)</f>
        <v>1987</v>
      </c>
      <c r="J56" s="676">
        <f t="shared" ref="J56:J64" si="15">SUM(H56:I56)</f>
        <v>6987</v>
      </c>
      <c r="K56" s="681">
        <f t="shared" ref="K56:K63" si="16">G56-H56</f>
        <v>175000</v>
      </c>
    </row>
    <row r="57" spans="1:11" ht="23.25">
      <c r="A57" s="702">
        <v>2</v>
      </c>
      <c r="B57" s="332" t="s">
        <v>97</v>
      </c>
      <c r="C57" s="627" t="s">
        <v>484</v>
      </c>
      <c r="D57" s="676">
        <v>170</v>
      </c>
      <c r="E57" s="627" t="s">
        <v>38</v>
      </c>
      <c r="F57" s="628">
        <v>220000</v>
      </c>
      <c r="G57" s="629">
        <v>101200</v>
      </c>
      <c r="H57" s="630">
        <v>4400</v>
      </c>
      <c r="I57" s="672">
        <f t="shared" ref="I57:I63" si="17">ROUND(G57*13%*31/365,0)</f>
        <v>1117</v>
      </c>
      <c r="J57" s="676">
        <f t="shared" si="15"/>
        <v>5517</v>
      </c>
      <c r="K57" s="681">
        <f t="shared" si="16"/>
        <v>96800</v>
      </c>
    </row>
    <row r="58" spans="1:11" ht="23.25">
      <c r="A58" s="702">
        <v>3</v>
      </c>
      <c r="B58" s="332" t="s">
        <v>14</v>
      </c>
      <c r="C58" s="627" t="s">
        <v>59</v>
      </c>
      <c r="D58" s="676">
        <v>176</v>
      </c>
      <c r="E58" s="627" t="s">
        <v>38</v>
      </c>
      <c r="F58" s="628">
        <v>100000</v>
      </c>
      <c r="G58" s="629">
        <v>46000</v>
      </c>
      <c r="H58" s="630">
        <v>2000</v>
      </c>
      <c r="I58" s="672">
        <f t="shared" si="17"/>
        <v>508</v>
      </c>
      <c r="J58" s="676">
        <f t="shared" si="15"/>
        <v>2508</v>
      </c>
      <c r="K58" s="681">
        <f t="shared" si="16"/>
        <v>44000</v>
      </c>
    </row>
    <row r="59" spans="1:11" ht="23.25">
      <c r="A59" s="702">
        <v>4</v>
      </c>
      <c r="B59" s="332" t="s">
        <v>15</v>
      </c>
      <c r="C59" s="627" t="s">
        <v>485</v>
      </c>
      <c r="D59" s="676">
        <v>112</v>
      </c>
      <c r="E59" s="627" t="s">
        <v>38</v>
      </c>
      <c r="F59" s="628">
        <v>200000</v>
      </c>
      <c r="G59" s="629">
        <v>5540</v>
      </c>
      <c r="H59" s="630">
        <v>5540</v>
      </c>
      <c r="I59" s="672">
        <f t="shared" si="17"/>
        <v>61</v>
      </c>
      <c r="J59" s="676">
        <f t="shared" si="15"/>
        <v>5601</v>
      </c>
      <c r="K59" s="681">
        <f t="shared" si="16"/>
        <v>0</v>
      </c>
    </row>
    <row r="60" spans="1:11" ht="23.25">
      <c r="A60" s="702">
        <v>5</v>
      </c>
      <c r="B60" s="332" t="s">
        <v>15</v>
      </c>
      <c r="C60" s="627" t="s">
        <v>385</v>
      </c>
      <c r="D60" s="676">
        <v>114</v>
      </c>
      <c r="E60" s="627" t="s">
        <v>38</v>
      </c>
      <c r="F60" s="628">
        <v>210000</v>
      </c>
      <c r="G60" s="629">
        <v>63000</v>
      </c>
      <c r="H60" s="630">
        <v>4200</v>
      </c>
      <c r="I60" s="672">
        <f t="shared" si="17"/>
        <v>696</v>
      </c>
      <c r="J60" s="676">
        <f t="shared" si="15"/>
        <v>4896</v>
      </c>
      <c r="K60" s="681">
        <f t="shared" si="16"/>
        <v>58800</v>
      </c>
    </row>
    <row r="61" spans="1:11" ht="23.25">
      <c r="A61" s="702">
        <v>6</v>
      </c>
      <c r="B61" s="332" t="s">
        <v>15</v>
      </c>
      <c r="C61" s="686" t="s">
        <v>533</v>
      </c>
      <c r="D61" s="686">
        <v>70</v>
      </c>
      <c r="E61" s="627" t="s">
        <v>38</v>
      </c>
      <c r="F61" s="686">
        <v>300000</v>
      </c>
      <c r="G61" s="686">
        <v>240000</v>
      </c>
      <c r="H61" s="630">
        <v>7500</v>
      </c>
      <c r="I61" s="672">
        <f t="shared" si="17"/>
        <v>2650</v>
      </c>
      <c r="J61" s="676">
        <f t="shared" ref="J61" si="18">SUM(H61:I61)</f>
        <v>10150</v>
      </c>
      <c r="K61" s="681">
        <f t="shared" si="16"/>
        <v>232500</v>
      </c>
    </row>
    <row r="62" spans="1:11" ht="23.25">
      <c r="A62" s="702">
        <v>7</v>
      </c>
      <c r="B62" s="332" t="s">
        <v>464</v>
      </c>
      <c r="C62" s="627" t="s">
        <v>131</v>
      </c>
      <c r="D62" s="687">
        <v>9.1999999999999993</v>
      </c>
      <c r="E62" s="627" t="s">
        <v>38</v>
      </c>
      <c r="F62" s="628">
        <v>200000</v>
      </c>
      <c r="G62" s="629">
        <v>124000</v>
      </c>
      <c r="H62" s="630">
        <v>4000</v>
      </c>
      <c r="I62" s="672">
        <f t="shared" si="17"/>
        <v>1369</v>
      </c>
      <c r="J62" s="676">
        <f t="shared" si="15"/>
        <v>5369</v>
      </c>
      <c r="K62" s="681">
        <f t="shared" si="16"/>
        <v>120000</v>
      </c>
    </row>
    <row r="63" spans="1:11" ht="23.25">
      <c r="A63" s="702">
        <v>8</v>
      </c>
      <c r="B63" s="332" t="s">
        <v>317</v>
      </c>
      <c r="C63" s="627" t="s">
        <v>318</v>
      </c>
      <c r="D63" s="687">
        <v>25.1</v>
      </c>
      <c r="E63" s="627" t="s">
        <v>38</v>
      </c>
      <c r="F63" s="628">
        <v>225000</v>
      </c>
      <c r="G63" s="629">
        <v>144000</v>
      </c>
      <c r="H63" s="630">
        <v>4500</v>
      </c>
      <c r="I63" s="672">
        <f t="shared" si="17"/>
        <v>1590</v>
      </c>
      <c r="J63" s="676">
        <f t="shared" si="15"/>
        <v>6090</v>
      </c>
      <c r="K63" s="681">
        <f t="shared" si="16"/>
        <v>139500</v>
      </c>
    </row>
    <row r="64" spans="1:11" ht="23.25">
      <c r="A64" s="623"/>
      <c r="B64" s="623" t="s">
        <v>4</v>
      </c>
      <c r="C64" s="624"/>
      <c r="D64" s="624"/>
      <c r="E64" s="624"/>
      <c r="F64" s="501">
        <f t="shared" ref="F64:K64" si="19">SUM(F55:F63)</f>
        <v>1705000</v>
      </c>
      <c r="G64" s="501">
        <f t="shared" si="19"/>
        <v>903740</v>
      </c>
      <c r="H64" s="501">
        <f>SUM(H55:H63)</f>
        <v>37140</v>
      </c>
      <c r="I64" s="501">
        <f>SUM(I55:I63)</f>
        <v>9978</v>
      </c>
      <c r="J64" s="501">
        <f t="shared" si="15"/>
        <v>47118</v>
      </c>
      <c r="K64" s="501">
        <f t="shared" si="19"/>
        <v>866600</v>
      </c>
    </row>
    <row r="65" spans="1:11" ht="30" customHeight="1">
      <c r="A65" s="647"/>
      <c r="B65" s="647"/>
      <c r="C65" s="644"/>
      <c r="D65" s="644"/>
      <c r="E65" s="644"/>
      <c r="F65" s="571"/>
      <c r="G65" s="571"/>
      <c r="H65" s="571"/>
      <c r="I65" s="571"/>
      <c r="J65" s="571"/>
      <c r="K65" s="571"/>
    </row>
    <row r="66" spans="1:11" ht="9.75" customHeight="1">
      <c r="A66" s="647"/>
      <c r="B66" s="647"/>
      <c r="C66" s="644"/>
      <c r="D66" s="644"/>
      <c r="E66" s="644"/>
      <c r="F66" s="571"/>
      <c r="G66" s="571"/>
      <c r="H66" s="571"/>
      <c r="I66" s="571"/>
      <c r="J66" s="571"/>
      <c r="K66" s="571"/>
    </row>
    <row r="67" spans="1:11" ht="90" customHeight="1">
      <c r="A67" s="621" t="s">
        <v>446</v>
      </c>
      <c r="B67" s="621" t="s">
        <v>1</v>
      </c>
      <c r="C67" s="619" t="s">
        <v>21</v>
      </c>
      <c r="D67" s="619" t="s">
        <v>22</v>
      </c>
      <c r="E67" s="619" t="s">
        <v>23</v>
      </c>
      <c r="F67" s="620" t="s">
        <v>24</v>
      </c>
      <c r="G67" s="419" t="s">
        <v>25</v>
      </c>
      <c r="H67" s="419" t="s">
        <v>26</v>
      </c>
      <c r="I67" s="419" t="s">
        <v>27</v>
      </c>
      <c r="J67" s="419" t="s">
        <v>57</v>
      </c>
      <c r="K67" s="419" t="s">
        <v>242</v>
      </c>
    </row>
    <row r="68" spans="1:11" ht="23.25">
      <c r="A68" s="623"/>
      <c r="B68" s="623" t="s">
        <v>16</v>
      </c>
      <c r="C68" s="624"/>
      <c r="D68" s="624"/>
      <c r="E68" s="624"/>
      <c r="F68" s="560"/>
      <c r="G68" s="513"/>
      <c r="H68" s="501"/>
      <c r="I68" s="501"/>
      <c r="J68" s="501"/>
      <c r="K68" s="638"/>
    </row>
    <row r="69" spans="1:11" ht="23.25">
      <c r="A69" s="332">
        <v>1</v>
      </c>
      <c r="B69" s="332" t="s">
        <v>17</v>
      </c>
      <c r="C69" s="627" t="s">
        <v>69</v>
      </c>
      <c r="D69" s="676">
        <v>1.1000000000000001</v>
      </c>
      <c r="E69" s="627" t="s">
        <v>78</v>
      </c>
      <c r="F69" s="628">
        <v>240000</v>
      </c>
      <c r="G69" s="629">
        <v>124800</v>
      </c>
      <c r="H69" s="630">
        <v>4800</v>
      </c>
      <c r="I69" s="672">
        <f>ROUND(G69*13%*31/365,0)</f>
        <v>1378</v>
      </c>
      <c r="J69" s="676">
        <f t="shared" ref="J69:J80" si="20">SUM(H69:I69)</f>
        <v>6178</v>
      </c>
      <c r="K69" s="681">
        <f t="shared" ref="K69:K79" si="21">G69-H69</f>
        <v>120000</v>
      </c>
    </row>
    <row r="70" spans="1:11" ht="23.25">
      <c r="A70" s="332">
        <v>2</v>
      </c>
      <c r="B70" s="332" t="s">
        <v>17</v>
      </c>
      <c r="C70" s="627" t="s">
        <v>511</v>
      </c>
      <c r="D70" s="687">
        <v>47.1</v>
      </c>
      <c r="E70" s="627" t="s">
        <v>78</v>
      </c>
      <c r="F70" s="628">
        <v>170000</v>
      </c>
      <c r="G70" s="629">
        <v>115600</v>
      </c>
      <c r="H70" s="630">
        <v>3400</v>
      </c>
      <c r="I70" s="672">
        <f t="shared" ref="I70:I79" si="22">ROUND(G70*13%*31/365,0)</f>
        <v>1276</v>
      </c>
      <c r="J70" s="676">
        <f t="shared" si="20"/>
        <v>4676</v>
      </c>
      <c r="K70" s="681">
        <f t="shared" si="21"/>
        <v>112200</v>
      </c>
    </row>
    <row r="71" spans="1:11" ht="23.25">
      <c r="A71" s="332">
        <v>3</v>
      </c>
      <c r="B71" s="332" t="s">
        <v>17</v>
      </c>
      <c r="C71" s="627" t="s">
        <v>536</v>
      </c>
      <c r="D71" s="687">
        <v>74</v>
      </c>
      <c r="E71" s="627" t="s">
        <v>78</v>
      </c>
      <c r="F71" s="628">
        <v>190000</v>
      </c>
      <c r="G71" s="629">
        <v>159600</v>
      </c>
      <c r="H71" s="630">
        <v>3800</v>
      </c>
      <c r="I71" s="672">
        <f t="shared" si="22"/>
        <v>1762</v>
      </c>
      <c r="J71" s="676">
        <f t="shared" si="20"/>
        <v>5562</v>
      </c>
      <c r="K71" s="681">
        <f t="shared" si="21"/>
        <v>155800</v>
      </c>
    </row>
    <row r="72" spans="1:11" ht="23.25">
      <c r="A72" s="332">
        <v>4</v>
      </c>
      <c r="B72" s="332" t="s">
        <v>187</v>
      </c>
      <c r="C72" s="627" t="s">
        <v>394</v>
      </c>
      <c r="D72" s="676">
        <v>132</v>
      </c>
      <c r="E72" s="627" t="s">
        <v>38</v>
      </c>
      <c r="F72" s="628">
        <v>150000</v>
      </c>
      <c r="G72" s="629">
        <v>48000</v>
      </c>
      <c r="H72" s="630">
        <v>3000</v>
      </c>
      <c r="I72" s="672">
        <f t="shared" si="22"/>
        <v>530</v>
      </c>
      <c r="J72" s="676">
        <f t="shared" si="20"/>
        <v>3530</v>
      </c>
      <c r="K72" s="681">
        <f t="shared" si="21"/>
        <v>45000</v>
      </c>
    </row>
    <row r="73" spans="1:11" ht="23.25">
      <c r="A73" s="332">
        <v>5</v>
      </c>
      <c r="B73" s="332" t="s">
        <v>187</v>
      </c>
      <c r="C73" s="627" t="s">
        <v>472</v>
      </c>
      <c r="D73" s="676">
        <v>194</v>
      </c>
      <c r="E73" s="627" t="s">
        <v>38</v>
      </c>
      <c r="F73" s="628">
        <v>190000</v>
      </c>
      <c r="G73" s="629">
        <v>63328</v>
      </c>
      <c r="H73" s="630">
        <v>5278</v>
      </c>
      <c r="I73" s="672">
        <f t="shared" si="22"/>
        <v>699</v>
      </c>
      <c r="J73" s="676">
        <f t="shared" si="20"/>
        <v>5977</v>
      </c>
      <c r="K73" s="681">
        <f t="shared" si="21"/>
        <v>58050</v>
      </c>
    </row>
    <row r="74" spans="1:11" ht="23.25">
      <c r="A74" s="332">
        <v>6</v>
      </c>
      <c r="B74" s="332" t="s">
        <v>62</v>
      </c>
      <c r="C74" s="627" t="s">
        <v>553</v>
      </c>
      <c r="D74" s="676">
        <v>100</v>
      </c>
      <c r="E74" s="627" t="s">
        <v>38</v>
      </c>
      <c r="F74" s="628">
        <v>300000</v>
      </c>
      <c r="G74" s="629">
        <v>281250</v>
      </c>
      <c r="H74" s="630">
        <v>3750</v>
      </c>
      <c r="I74" s="672">
        <f t="shared" si="22"/>
        <v>3105</v>
      </c>
      <c r="J74" s="676">
        <f t="shared" si="20"/>
        <v>6855</v>
      </c>
      <c r="K74" s="681">
        <f t="shared" si="21"/>
        <v>277500</v>
      </c>
    </row>
    <row r="75" spans="1:11" ht="23.25">
      <c r="A75" s="332">
        <v>7</v>
      </c>
      <c r="B75" s="332" t="s">
        <v>62</v>
      </c>
      <c r="C75" s="627" t="s">
        <v>61</v>
      </c>
      <c r="D75" s="687">
        <v>102</v>
      </c>
      <c r="E75" s="627" t="s">
        <v>38</v>
      </c>
      <c r="F75" s="628">
        <v>300000</v>
      </c>
      <c r="G75" s="629">
        <v>285000</v>
      </c>
      <c r="H75" s="630">
        <v>3000</v>
      </c>
      <c r="I75" s="672">
        <f t="shared" si="22"/>
        <v>3147</v>
      </c>
      <c r="J75" s="676">
        <f t="shared" si="20"/>
        <v>6147</v>
      </c>
      <c r="K75" s="681">
        <f t="shared" si="21"/>
        <v>282000</v>
      </c>
    </row>
    <row r="76" spans="1:11" ht="23.25">
      <c r="A76" s="332">
        <v>8</v>
      </c>
      <c r="B76" s="332" t="s">
        <v>62</v>
      </c>
      <c r="C76" s="627" t="s">
        <v>547</v>
      </c>
      <c r="D76" s="676">
        <v>92</v>
      </c>
      <c r="E76" s="627" t="s">
        <v>38</v>
      </c>
      <c r="F76" s="628">
        <v>300000</v>
      </c>
      <c r="G76" s="629">
        <v>278826</v>
      </c>
      <c r="H76" s="630">
        <v>3529</v>
      </c>
      <c r="I76" s="672">
        <f t="shared" si="22"/>
        <v>3079</v>
      </c>
      <c r="J76" s="676">
        <f t="shared" si="20"/>
        <v>6608</v>
      </c>
      <c r="K76" s="681">
        <f t="shared" si="21"/>
        <v>275297</v>
      </c>
    </row>
    <row r="77" spans="1:11" ht="23.25">
      <c r="A77" s="332">
        <v>9</v>
      </c>
      <c r="B77" s="332" t="s">
        <v>336</v>
      </c>
      <c r="C77" s="627" t="s">
        <v>48</v>
      </c>
      <c r="D77" s="676">
        <v>112</v>
      </c>
      <c r="E77" s="627" t="s">
        <v>38</v>
      </c>
      <c r="F77" s="628">
        <v>300000</v>
      </c>
      <c r="G77" s="629">
        <v>288000</v>
      </c>
      <c r="H77" s="630">
        <v>3000</v>
      </c>
      <c r="I77" s="672">
        <f t="shared" si="22"/>
        <v>3180</v>
      </c>
      <c r="J77" s="676">
        <f t="shared" si="20"/>
        <v>6180</v>
      </c>
      <c r="K77" s="681">
        <f t="shared" si="21"/>
        <v>285000</v>
      </c>
    </row>
    <row r="78" spans="1:11" ht="23.25">
      <c r="A78" s="332">
        <v>10</v>
      </c>
      <c r="B78" s="332" t="s">
        <v>566</v>
      </c>
      <c r="C78" s="627" t="s">
        <v>567</v>
      </c>
      <c r="D78" s="676">
        <v>122</v>
      </c>
      <c r="E78" s="627" t="s">
        <v>38</v>
      </c>
      <c r="F78" s="628">
        <v>300000</v>
      </c>
      <c r="G78" s="629">
        <v>294000</v>
      </c>
      <c r="H78" s="630">
        <v>3000</v>
      </c>
      <c r="I78" s="672">
        <f t="shared" si="22"/>
        <v>3246</v>
      </c>
      <c r="J78" s="676">
        <f t="shared" si="20"/>
        <v>6246</v>
      </c>
      <c r="K78" s="681">
        <f t="shared" si="21"/>
        <v>291000</v>
      </c>
    </row>
    <row r="79" spans="1:11" ht="23.25">
      <c r="A79" s="332">
        <v>11</v>
      </c>
      <c r="B79" s="332" t="s">
        <v>575</v>
      </c>
      <c r="C79" s="332" t="s">
        <v>574</v>
      </c>
      <c r="D79" s="676">
        <v>65</v>
      </c>
      <c r="E79" s="627" t="s">
        <v>38</v>
      </c>
      <c r="F79" s="628">
        <v>100000</v>
      </c>
      <c r="G79" s="629">
        <v>98936</v>
      </c>
      <c r="H79" s="630">
        <v>1064</v>
      </c>
      <c r="I79" s="672">
        <f t="shared" si="22"/>
        <v>1092</v>
      </c>
      <c r="J79" s="676">
        <f t="shared" si="20"/>
        <v>2156</v>
      </c>
      <c r="K79" s="681">
        <f t="shared" si="21"/>
        <v>97872</v>
      </c>
    </row>
    <row r="80" spans="1:11" ht="23.25">
      <c r="A80" s="622"/>
      <c r="B80" s="623" t="s">
        <v>4</v>
      </c>
      <c r="C80" s="624"/>
      <c r="D80" s="624"/>
      <c r="E80" s="624"/>
      <c r="F80" s="501">
        <f>SUM(F69:F79)</f>
        <v>2540000</v>
      </c>
      <c r="G80" s="501">
        <f>SUM(G69:G79)</f>
        <v>2037340</v>
      </c>
      <c r="H80" s="501">
        <f>SUM(H69:H79)</f>
        <v>37621</v>
      </c>
      <c r="I80" s="501">
        <f>SUM(I69:I79)</f>
        <v>22494</v>
      </c>
      <c r="J80" s="501">
        <f t="shared" si="20"/>
        <v>60115</v>
      </c>
      <c r="K80" s="501">
        <f>SUM(K69:K79)</f>
        <v>1999719</v>
      </c>
    </row>
    <row r="81" spans="1:11" ht="23.25">
      <c r="A81" s="660"/>
      <c r="B81" s="647"/>
      <c r="C81" s="644"/>
      <c r="D81" s="644"/>
      <c r="E81" s="644"/>
      <c r="F81" s="571"/>
      <c r="G81" s="571"/>
      <c r="H81" s="571"/>
      <c r="I81" s="571"/>
      <c r="J81" s="571"/>
      <c r="K81" s="571"/>
    </row>
    <row r="82" spans="1:11" ht="103.5" customHeight="1">
      <c r="A82" s="621" t="s">
        <v>446</v>
      </c>
      <c r="B82" s="621" t="s">
        <v>1</v>
      </c>
      <c r="C82" s="619" t="s">
        <v>21</v>
      </c>
      <c r="D82" s="619" t="s">
        <v>22</v>
      </c>
      <c r="E82" s="619" t="s">
        <v>23</v>
      </c>
      <c r="F82" s="620" t="s">
        <v>24</v>
      </c>
      <c r="G82" s="419" t="s">
        <v>25</v>
      </c>
      <c r="H82" s="419" t="s">
        <v>26</v>
      </c>
      <c r="I82" s="419" t="s">
        <v>27</v>
      </c>
      <c r="J82" s="419" t="s">
        <v>57</v>
      </c>
      <c r="K82" s="419" t="s">
        <v>242</v>
      </c>
    </row>
    <row r="83" spans="1:11" ht="23.25">
      <c r="A83" s="622"/>
      <c r="B83" s="623" t="s">
        <v>18</v>
      </c>
      <c r="C83" s="624"/>
      <c r="D83" s="624"/>
      <c r="E83" s="624"/>
      <c r="F83" s="560"/>
      <c r="G83" s="513"/>
      <c r="H83" s="549"/>
      <c r="I83" s="501"/>
      <c r="J83" s="549"/>
      <c r="K83" s="638"/>
    </row>
    <row r="84" spans="1:11" ht="10.5" customHeight="1">
      <c r="A84" s="622"/>
      <c r="B84" s="623"/>
      <c r="C84" s="624"/>
      <c r="D84" s="501"/>
      <c r="E84" s="501"/>
      <c r="F84" s="532"/>
      <c r="G84" s="513"/>
      <c r="H84" s="503"/>
      <c r="I84" s="518"/>
      <c r="J84" s="501"/>
      <c r="K84" s="640"/>
    </row>
    <row r="85" spans="1:11" ht="10.5" customHeight="1">
      <c r="A85" s="622"/>
      <c r="B85" s="623"/>
      <c r="C85" s="624"/>
      <c r="D85" s="501"/>
      <c r="E85" s="501"/>
      <c r="F85" s="532"/>
      <c r="G85" s="513"/>
      <c r="H85" s="503"/>
      <c r="I85" s="518"/>
      <c r="J85" s="501"/>
      <c r="K85" s="640"/>
    </row>
    <row r="86" spans="1:11" ht="23.25">
      <c r="A86" s="669">
        <v>1</v>
      </c>
      <c r="B86" s="396" t="s">
        <v>18</v>
      </c>
      <c r="C86" s="607" t="s">
        <v>380</v>
      </c>
      <c r="D86" s="688">
        <v>96</v>
      </c>
      <c r="E86" s="688" t="s">
        <v>38</v>
      </c>
      <c r="F86" s="689">
        <v>150000</v>
      </c>
      <c r="G86" s="609">
        <v>45000</v>
      </c>
      <c r="H86" s="610">
        <v>3000</v>
      </c>
      <c r="I86" s="672">
        <f>ROUND(G86*13%*31/365,0)</f>
        <v>497</v>
      </c>
      <c r="J86" s="688">
        <f t="shared" ref="J86:J97" si="23">SUM(H86:I86)</f>
        <v>3497</v>
      </c>
      <c r="K86" s="691">
        <f t="shared" ref="K86:K96" si="24">G86-H86</f>
        <v>42000</v>
      </c>
    </row>
    <row r="87" spans="1:11" ht="23.25">
      <c r="A87" s="669">
        <v>2</v>
      </c>
      <c r="B87" s="396" t="s">
        <v>18</v>
      </c>
      <c r="C87" s="607" t="s">
        <v>393</v>
      </c>
      <c r="D87" s="688">
        <v>130</v>
      </c>
      <c r="E87" s="688" t="s">
        <v>38</v>
      </c>
      <c r="F87" s="689">
        <v>230000</v>
      </c>
      <c r="G87" s="609">
        <v>56226</v>
      </c>
      <c r="H87" s="610">
        <v>5111</v>
      </c>
      <c r="I87" s="672">
        <f t="shared" ref="I87:I96" si="25">ROUND(G87*13%*31/365,0)</f>
        <v>621</v>
      </c>
      <c r="J87" s="688">
        <f t="shared" si="23"/>
        <v>5732</v>
      </c>
      <c r="K87" s="691">
        <f t="shared" si="24"/>
        <v>51115</v>
      </c>
    </row>
    <row r="88" spans="1:11" ht="23.25">
      <c r="A88" s="669">
        <v>3</v>
      </c>
      <c r="B88" s="396" t="s">
        <v>18</v>
      </c>
      <c r="C88" s="607" t="s">
        <v>546</v>
      </c>
      <c r="D88" s="688">
        <v>90</v>
      </c>
      <c r="E88" s="688" t="s">
        <v>38</v>
      </c>
      <c r="F88" s="689">
        <v>350000</v>
      </c>
      <c r="G88" s="609">
        <v>329000</v>
      </c>
      <c r="H88" s="610">
        <v>3500</v>
      </c>
      <c r="I88" s="672">
        <f t="shared" si="25"/>
        <v>3633</v>
      </c>
      <c r="J88" s="688">
        <f t="shared" si="23"/>
        <v>7133</v>
      </c>
      <c r="K88" s="691">
        <f t="shared" si="24"/>
        <v>325500</v>
      </c>
    </row>
    <row r="89" spans="1:11" ht="23.25">
      <c r="A89" s="669">
        <v>4</v>
      </c>
      <c r="B89" s="396" t="s">
        <v>19</v>
      </c>
      <c r="C89" s="607" t="s">
        <v>400</v>
      </c>
      <c r="D89" s="688">
        <v>142</v>
      </c>
      <c r="E89" s="688" t="s">
        <v>38</v>
      </c>
      <c r="F89" s="689">
        <v>170000</v>
      </c>
      <c r="G89" s="609">
        <v>57800</v>
      </c>
      <c r="H89" s="610">
        <v>3400</v>
      </c>
      <c r="I89" s="672">
        <f t="shared" si="25"/>
        <v>638</v>
      </c>
      <c r="J89" s="688">
        <f t="shared" si="23"/>
        <v>4038</v>
      </c>
      <c r="K89" s="691">
        <f t="shared" si="24"/>
        <v>54400</v>
      </c>
    </row>
    <row r="90" spans="1:11" ht="23.25">
      <c r="A90" s="669">
        <v>5</v>
      </c>
      <c r="B90" s="396" t="s">
        <v>19</v>
      </c>
      <c r="C90" s="607" t="s">
        <v>467</v>
      </c>
      <c r="D90" s="692">
        <v>15.2</v>
      </c>
      <c r="E90" s="688" t="s">
        <v>78</v>
      </c>
      <c r="F90" s="689">
        <v>235000</v>
      </c>
      <c r="G90" s="609">
        <v>145700</v>
      </c>
      <c r="H90" s="610">
        <v>4700</v>
      </c>
      <c r="I90" s="672">
        <f t="shared" si="25"/>
        <v>1609</v>
      </c>
      <c r="J90" s="688">
        <f>SUM(H90:I90)</f>
        <v>6309</v>
      </c>
      <c r="K90" s="691">
        <f>G90-H90</f>
        <v>141000</v>
      </c>
    </row>
    <row r="91" spans="1:11" ht="23.25">
      <c r="A91" s="669">
        <v>6</v>
      </c>
      <c r="B91" s="396" t="s">
        <v>398</v>
      </c>
      <c r="C91" s="607" t="s">
        <v>470</v>
      </c>
      <c r="D91" s="688">
        <v>138</v>
      </c>
      <c r="E91" s="688" t="s">
        <v>38</v>
      </c>
      <c r="F91" s="689">
        <v>200000</v>
      </c>
      <c r="G91" s="609">
        <v>68000</v>
      </c>
      <c r="H91" s="610">
        <v>4000</v>
      </c>
      <c r="I91" s="672">
        <f t="shared" si="25"/>
        <v>751</v>
      </c>
      <c r="J91" s="688">
        <f t="shared" si="23"/>
        <v>4751</v>
      </c>
      <c r="K91" s="691">
        <f t="shared" si="24"/>
        <v>64000</v>
      </c>
    </row>
    <row r="92" spans="1:11" ht="23.25">
      <c r="A92" s="669">
        <v>7</v>
      </c>
      <c r="B92" s="396" t="s">
        <v>398</v>
      </c>
      <c r="C92" s="607" t="s">
        <v>531</v>
      </c>
      <c r="D92" s="688">
        <v>66</v>
      </c>
      <c r="E92" s="688" t="s">
        <v>38</v>
      </c>
      <c r="F92" s="689">
        <v>175000</v>
      </c>
      <c r="G92" s="609">
        <v>147000</v>
      </c>
      <c r="H92" s="610">
        <v>3500</v>
      </c>
      <c r="I92" s="672">
        <f t="shared" si="25"/>
        <v>1623</v>
      </c>
      <c r="J92" s="688">
        <f>SUM(H92:I92)</f>
        <v>5123</v>
      </c>
      <c r="K92" s="691">
        <f t="shared" si="24"/>
        <v>143500</v>
      </c>
    </row>
    <row r="93" spans="1:11" ht="23.25">
      <c r="A93" s="669">
        <v>8</v>
      </c>
      <c r="B93" s="396" t="s">
        <v>381</v>
      </c>
      <c r="C93" s="607" t="s">
        <v>469</v>
      </c>
      <c r="D93" s="688">
        <v>108</v>
      </c>
      <c r="E93" s="688" t="s">
        <v>38</v>
      </c>
      <c r="F93" s="689">
        <v>430000</v>
      </c>
      <c r="G93" s="609">
        <v>410200</v>
      </c>
      <c r="H93" s="610">
        <v>5600</v>
      </c>
      <c r="I93" s="672">
        <f t="shared" si="25"/>
        <v>4529</v>
      </c>
      <c r="J93" s="688">
        <f t="shared" si="23"/>
        <v>10129</v>
      </c>
      <c r="K93" s="691">
        <f t="shared" si="24"/>
        <v>404600</v>
      </c>
    </row>
    <row r="94" spans="1:11" ht="23.25">
      <c r="A94" s="669">
        <v>9</v>
      </c>
      <c r="B94" s="396" t="s">
        <v>381</v>
      </c>
      <c r="C94" s="607" t="s">
        <v>383</v>
      </c>
      <c r="D94" s="688">
        <v>110</v>
      </c>
      <c r="E94" s="688" t="s">
        <v>38</v>
      </c>
      <c r="F94" s="689">
        <v>160000</v>
      </c>
      <c r="G94" s="609">
        <v>48000</v>
      </c>
      <c r="H94" s="610">
        <v>3200</v>
      </c>
      <c r="I94" s="672">
        <f t="shared" si="25"/>
        <v>530</v>
      </c>
      <c r="J94" s="688">
        <f t="shared" si="23"/>
        <v>3730</v>
      </c>
      <c r="K94" s="691">
        <f t="shared" si="24"/>
        <v>44800</v>
      </c>
    </row>
    <row r="95" spans="1:11" ht="23.25">
      <c r="A95" s="669">
        <v>10</v>
      </c>
      <c r="B95" s="396" t="s">
        <v>71</v>
      </c>
      <c r="C95" s="607" t="s">
        <v>235</v>
      </c>
      <c r="D95" s="688">
        <v>146</v>
      </c>
      <c r="E95" s="688" t="s">
        <v>38</v>
      </c>
      <c r="F95" s="689">
        <v>175000</v>
      </c>
      <c r="G95" s="609">
        <v>63000</v>
      </c>
      <c r="H95" s="610">
        <v>3500</v>
      </c>
      <c r="I95" s="672">
        <f t="shared" si="25"/>
        <v>696</v>
      </c>
      <c r="J95" s="688">
        <f t="shared" si="23"/>
        <v>4196</v>
      </c>
      <c r="K95" s="691">
        <f t="shared" si="24"/>
        <v>59500</v>
      </c>
    </row>
    <row r="96" spans="1:11" ht="23.25">
      <c r="A96" s="669">
        <v>11</v>
      </c>
      <c r="B96" s="396" t="s">
        <v>71</v>
      </c>
      <c r="C96" s="607" t="s">
        <v>554</v>
      </c>
      <c r="D96" s="688">
        <v>104</v>
      </c>
      <c r="E96" s="688" t="s">
        <v>38</v>
      </c>
      <c r="F96" s="689">
        <v>300000</v>
      </c>
      <c r="G96" s="609">
        <v>285000</v>
      </c>
      <c r="H96" s="610">
        <v>3000</v>
      </c>
      <c r="I96" s="672">
        <f t="shared" si="25"/>
        <v>3147</v>
      </c>
      <c r="J96" s="688">
        <f t="shared" si="23"/>
        <v>6147</v>
      </c>
      <c r="K96" s="691">
        <f t="shared" si="24"/>
        <v>282000</v>
      </c>
    </row>
    <row r="97" spans="1:11" ht="23.25">
      <c r="A97" s="623"/>
      <c r="B97" s="623" t="s">
        <v>4</v>
      </c>
      <c r="C97" s="624"/>
      <c r="D97" s="624"/>
      <c r="E97" s="624"/>
      <c r="F97" s="501">
        <f>SUM(F86:F96)</f>
        <v>2575000</v>
      </c>
      <c r="G97" s="501">
        <f>SUM(G86:G96)</f>
        <v>1654926</v>
      </c>
      <c r="H97" s="501">
        <f>SUM(H86:H96)</f>
        <v>42511</v>
      </c>
      <c r="I97" s="501">
        <f>SUM(I86:I96)</f>
        <v>18274</v>
      </c>
      <c r="J97" s="501">
        <f t="shared" si="23"/>
        <v>60785</v>
      </c>
      <c r="K97" s="501">
        <f>SUM(K86:K96)</f>
        <v>1612415</v>
      </c>
    </row>
    <row r="98" spans="1:11" ht="23.25">
      <c r="A98" s="647"/>
      <c r="B98" s="647"/>
      <c r="C98" s="644"/>
      <c r="D98" s="644"/>
      <c r="E98" s="644"/>
      <c r="F98" s="571"/>
      <c r="G98" s="571"/>
      <c r="H98" s="571"/>
      <c r="I98" s="571"/>
      <c r="J98" s="571"/>
      <c r="K98" s="571"/>
    </row>
    <row r="99" spans="1:11" ht="10.5" customHeight="1">
      <c r="A99" s="647"/>
      <c r="B99" s="647"/>
      <c r="C99" s="644"/>
      <c r="D99" s="644"/>
      <c r="E99" s="644"/>
      <c r="F99" s="571"/>
      <c r="G99" s="571"/>
      <c r="H99" s="571"/>
      <c r="I99" s="571"/>
      <c r="J99" s="571"/>
      <c r="K99" s="571"/>
    </row>
    <row r="100" spans="1:11" ht="78" customHeight="1">
      <c r="A100" s="621" t="s">
        <v>446</v>
      </c>
      <c r="B100" s="621" t="s">
        <v>1</v>
      </c>
      <c r="C100" s="619" t="s">
        <v>21</v>
      </c>
      <c r="D100" s="619" t="s">
        <v>22</v>
      </c>
      <c r="E100" s="619" t="s">
        <v>23</v>
      </c>
      <c r="F100" s="620" t="s">
        <v>24</v>
      </c>
      <c r="G100" s="419" t="s">
        <v>25</v>
      </c>
      <c r="H100" s="419" t="s">
        <v>26</v>
      </c>
      <c r="I100" s="419" t="s">
        <v>27</v>
      </c>
      <c r="J100" s="419" t="s">
        <v>57</v>
      </c>
      <c r="K100" s="419" t="s">
        <v>242</v>
      </c>
    </row>
    <row r="101" spans="1:11" ht="23.25">
      <c r="A101" s="623"/>
      <c r="B101" s="623" t="s">
        <v>79</v>
      </c>
      <c r="C101" s="624"/>
      <c r="D101" s="661"/>
      <c r="E101" s="624"/>
      <c r="F101" s="532"/>
      <c r="G101" s="513"/>
      <c r="H101" s="501"/>
      <c r="I101" s="501"/>
      <c r="J101" s="501"/>
      <c r="K101" s="638"/>
    </row>
    <row r="102" spans="1:11" ht="5.25" customHeight="1">
      <c r="A102" s="623"/>
      <c r="B102" s="623"/>
      <c r="C102" s="624"/>
      <c r="D102" s="661"/>
      <c r="E102" s="624"/>
      <c r="F102" s="532"/>
      <c r="G102" s="505"/>
      <c r="H102" s="503"/>
      <c r="I102" s="518"/>
      <c r="J102" s="501"/>
      <c r="K102" s="640"/>
    </row>
    <row r="103" spans="1:11" ht="23.25">
      <c r="A103" s="332">
        <v>1</v>
      </c>
      <c r="B103" s="332" t="s">
        <v>79</v>
      </c>
      <c r="C103" s="627" t="s">
        <v>453</v>
      </c>
      <c r="D103" s="693">
        <v>3.1</v>
      </c>
      <c r="E103" s="627" t="s">
        <v>78</v>
      </c>
      <c r="F103" s="694">
        <v>220000</v>
      </c>
      <c r="G103" s="628">
        <v>14400</v>
      </c>
      <c r="H103" s="630">
        <v>4400</v>
      </c>
      <c r="I103" s="611">
        <f>ROUND(G103*13%*31/365,0)</f>
        <v>159</v>
      </c>
      <c r="J103" s="676">
        <f t="shared" ref="J103:J119" si="26">SUM(H103:I103)</f>
        <v>4559</v>
      </c>
      <c r="K103" s="681">
        <f t="shared" ref="K103:K119" si="27">G103-H103</f>
        <v>10000</v>
      </c>
    </row>
    <row r="104" spans="1:11" ht="23.25">
      <c r="A104" s="332">
        <v>2</v>
      </c>
      <c r="B104" s="332" t="s">
        <v>79</v>
      </c>
      <c r="C104" s="627" t="s">
        <v>465</v>
      </c>
      <c r="D104" s="693">
        <v>13.2</v>
      </c>
      <c r="E104" s="627" t="s">
        <v>78</v>
      </c>
      <c r="F104" s="694">
        <v>215000</v>
      </c>
      <c r="G104" s="628">
        <v>133300</v>
      </c>
      <c r="H104" s="630">
        <v>4300</v>
      </c>
      <c r="I104" s="611">
        <f t="shared" ref="I104:I119" si="28">ROUND(G104*13%*31/365,0)</f>
        <v>1472</v>
      </c>
      <c r="J104" s="676">
        <f t="shared" si="26"/>
        <v>5772</v>
      </c>
      <c r="K104" s="681">
        <f t="shared" si="27"/>
        <v>129000</v>
      </c>
    </row>
    <row r="105" spans="1:11" ht="23.25">
      <c r="A105" s="332">
        <v>3</v>
      </c>
      <c r="B105" s="332" t="s">
        <v>224</v>
      </c>
      <c r="C105" s="627" t="s">
        <v>501</v>
      </c>
      <c r="D105" s="693">
        <v>33.1</v>
      </c>
      <c r="E105" s="627" t="s">
        <v>78</v>
      </c>
      <c r="F105" s="694">
        <v>185000</v>
      </c>
      <c r="G105" s="629">
        <v>122100</v>
      </c>
      <c r="H105" s="630">
        <v>3700</v>
      </c>
      <c r="I105" s="611">
        <f t="shared" si="28"/>
        <v>1348</v>
      </c>
      <c r="J105" s="676">
        <f t="shared" si="26"/>
        <v>5048</v>
      </c>
      <c r="K105" s="681">
        <f t="shared" si="27"/>
        <v>118400</v>
      </c>
    </row>
    <row r="106" spans="1:11" ht="23.25">
      <c r="A106" s="332">
        <v>4</v>
      </c>
      <c r="B106" s="332" t="s">
        <v>224</v>
      </c>
      <c r="C106" s="627" t="s">
        <v>515</v>
      </c>
      <c r="D106" s="693">
        <v>55.1</v>
      </c>
      <c r="E106" s="627" t="s">
        <v>78</v>
      </c>
      <c r="F106" s="694">
        <v>200000</v>
      </c>
      <c r="G106" s="629">
        <v>140000</v>
      </c>
      <c r="H106" s="630">
        <v>4000</v>
      </c>
      <c r="I106" s="611">
        <f t="shared" si="28"/>
        <v>1546</v>
      </c>
      <c r="J106" s="676">
        <f t="shared" si="26"/>
        <v>5546</v>
      </c>
      <c r="K106" s="681">
        <f t="shared" si="27"/>
        <v>136000</v>
      </c>
    </row>
    <row r="107" spans="1:11" ht="23.25">
      <c r="A107" s="332">
        <v>5</v>
      </c>
      <c r="B107" s="332" t="s">
        <v>224</v>
      </c>
      <c r="C107" s="627" t="s">
        <v>548</v>
      </c>
      <c r="D107" s="693">
        <v>94</v>
      </c>
      <c r="E107" s="627" t="s">
        <v>78</v>
      </c>
      <c r="F107" s="694">
        <v>280000</v>
      </c>
      <c r="G107" s="629">
        <v>263200</v>
      </c>
      <c r="H107" s="630">
        <v>2800</v>
      </c>
      <c r="I107" s="611">
        <f t="shared" si="28"/>
        <v>2906</v>
      </c>
      <c r="J107" s="676">
        <f t="shared" si="26"/>
        <v>5706</v>
      </c>
      <c r="K107" s="681">
        <f t="shared" si="27"/>
        <v>260400</v>
      </c>
    </row>
    <row r="108" spans="1:11" ht="23.25">
      <c r="A108" s="332">
        <v>6</v>
      </c>
      <c r="B108" s="332" t="s">
        <v>437</v>
      </c>
      <c r="C108" s="627" t="s">
        <v>438</v>
      </c>
      <c r="D108" s="693">
        <v>168</v>
      </c>
      <c r="E108" s="627" t="s">
        <v>78</v>
      </c>
      <c r="F108" s="694">
        <v>175000</v>
      </c>
      <c r="G108" s="629">
        <v>73500</v>
      </c>
      <c r="H108" s="630">
        <v>3500</v>
      </c>
      <c r="I108" s="611">
        <f t="shared" si="28"/>
        <v>812</v>
      </c>
      <c r="J108" s="676">
        <f t="shared" si="26"/>
        <v>4312</v>
      </c>
      <c r="K108" s="681">
        <f t="shared" si="27"/>
        <v>70000</v>
      </c>
    </row>
    <row r="109" spans="1:11" ht="23.25">
      <c r="A109" s="332">
        <v>7</v>
      </c>
      <c r="B109" s="332" t="s">
        <v>211</v>
      </c>
      <c r="C109" s="627" t="s">
        <v>225</v>
      </c>
      <c r="D109" s="693">
        <v>198</v>
      </c>
      <c r="E109" s="627" t="s">
        <v>78</v>
      </c>
      <c r="F109" s="694">
        <v>220000</v>
      </c>
      <c r="G109" s="629">
        <v>114400</v>
      </c>
      <c r="H109" s="630">
        <v>4400</v>
      </c>
      <c r="I109" s="611">
        <f t="shared" si="28"/>
        <v>1263</v>
      </c>
      <c r="J109" s="676">
        <f t="shared" si="26"/>
        <v>5663</v>
      </c>
      <c r="K109" s="681">
        <f t="shared" si="27"/>
        <v>110000</v>
      </c>
    </row>
    <row r="110" spans="1:11" ht="23.25">
      <c r="A110" s="332">
        <v>8</v>
      </c>
      <c r="B110" s="332" t="s">
        <v>211</v>
      </c>
      <c r="C110" s="675" t="s">
        <v>143</v>
      </c>
      <c r="D110" s="676">
        <v>102</v>
      </c>
      <c r="E110" s="627" t="s">
        <v>38</v>
      </c>
      <c r="F110" s="628">
        <v>190000</v>
      </c>
      <c r="G110" s="629">
        <v>57000</v>
      </c>
      <c r="H110" s="630">
        <v>3800</v>
      </c>
      <c r="I110" s="672">
        <f t="shared" si="28"/>
        <v>629</v>
      </c>
      <c r="J110" s="630">
        <f t="shared" si="26"/>
        <v>4429</v>
      </c>
      <c r="K110" s="631">
        <f t="shared" si="27"/>
        <v>53200</v>
      </c>
    </row>
    <row r="111" spans="1:11" ht="23.25">
      <c r="A111" s="332">
        <v>9</v>
      </c>
      <c r="B111" s="332" t="s">
        <v>103</v>
      </c>
      <c r="C111" s="627" t="s">
        <v>442</v>
      </c>
      <c r="D111" s="693">
        <v>178</v>
      </c>
      <c r="E111" s="627" t="s">
        <v>78</v>
      </c>
      <c r="F111" s="694">
        <v>180000</v>
      </c>
      <c r="G111" s="629">
        <v>82800</v>
      </c>
      <c r="H111" s="630">
        <v>3600</v>
      </c>
      <c r="I111" s="611">
        <f t="shared" si="28"/>
        <v>914</v>
      </c>
      <c r="J111" s="676">
        <f t="shared" si="26"/>
        <v>4514</v>
      </c>
      <c r="K111" s="681">
        <f t="shared" si="27"/>
        <v>79200</v>
      </c>
    </row>
    <row r="112" spans="1:11" ht="23.25">
      <c r="A112" s="332">
        <v>10</v>
      </c>
      <c r="B112" s="332" t="s">
        <v>103</v>
      </c>
      <c r="C112" s="627" t="s">
        <v>460</v>
      </c>
      <c r="D112" s="687">
        <v>5.0999999999999996</v>
      </c>
      <c r="E112" s="627" t="s">
        <v>78</v>
      </c>
      <c r="F112" s="694">
        <v>200000</v>
      </c>
      <c r="G112" s="629">
        <v>108000</v>
      </c>
      <c r="H112" s="630">
        <v>4000</v>
      </c>
      <c r="I112" s="611">
        <f t="shared" si="28"/>
        <v>1192</v>
      </c>
      <c r="J112" s="676">
        <f t="shared" si="26"/>
        <v>5192</v>
      </c>
      <c r="K112" s="681">
        <f t="shared" si="27"/>
        <v>104000</v>
      </c>
    </row>
    <row r="113" spans="1:11" ht="23.25">
      <c r="A113" s="332">
        <v>11</v>
      </c>
      <c r="B113" s="332" t="s">
        <v>103</v>
      </c>
      <c r="C113" s="627" t="s">
        <v>107</v>
      </c>
      <c r="D113" s="693">
        <v>192</v>
      </c>
      <c r="E113" s="627" t="s">
        <v>78</v>
      </c>
      <c r="F113" s="694">
        <v>200000</v>
      </c>
      <c r="G113" s="629">
        <v>96000</v>
      </c>
      <c r="H113" s="630">
        <v>4000</v>
      </c>
      <c r="I113" s="611">
        <f t="shared" si="28"/>
        <v>1060</v>
      </c>
      <c r="J113" s="676">
        <f t="shared" si="26"/>
        <v>5060</v>
      </c>
      <c r="K113" s="681">
        <f t="shared" si="27"/>
        <v>92000</v>
      </c>
    </row>
    <row r="114" spans="1:11" ht="23.25">
      <c r="A114" s="332">
        <v>12</v>
      </c>
      <c r="B114" s="332" t="s">
        <v>493</v>
      </c>
      <c r="C114" s="627" t="s">
        <v>494</v>
      </c>
      <c r="D114" s="693">
        <v>17.100000000000001</v>
      </c>
      <c r="E114" s="627" t="s">
        <v>78</v>
      </c>
      <c r="F114" s="694">
        <v>185000</v>
      </c>
      <c r="G114" s="629">
        <v>118400</v>
      </c>
      <c r="H114" s="630">
        <v>3700</v>
      </c>
      <c r="I114" s="611">
        <f t="shared" si="28"/>
        <v>1307</v>
      </c>
      <c r="J114" s="676">
        <f t="shared" si="26"/>
        <v>5007</v>
      </c>
      <c r="K114" s="681">
        <f t="shared" si="27"/>
        <v>114700</v>
      </c>
    </row>
    <row r="115" spans="1:11" ht="23.25">
      <c r="A115" s="332">
        <v>13</v>
      </c>
      <c r="B115" s="332" t="s">
        <v>493</v>
      </c>
      <c r="C115" s="627" t="s">
        <v>48</v>
      </c>
      <c r="D115" s="693">
        <v>19.100000000000001</v>
      </c>
      <c r="E115" s="627" t="s">
        <v>78</v>
      </c>
      <c r="F115" s="694">
        <v>165000</v>
      </c>
      <c r="G115" s="629">
        <v>105600</v>
      </c>
      <c r="H115" s="630">
        <v>3300</v>
      </c>
      <c r="I115" s="611">
        <f t="shared" si="28"/>
        <v>1166</v>
      </c>
      <c r="J115" s="676">
        <f t="shared" si="26"/>
        <v>4466</v>
      </c>
      <c r="K115" s="681">
        <f t="shared" si="27"/>
        <v>102300</v>
      </c>
    </row>
    <row r="116" spans="1:11" ht="23.25">
      <c r="A116" s="332">
        <v>14</v>
      </c>
      <c r="B116" s="332" t="s">
        <v>493</v>
      </c>
      <c r="C116" s="627" t="s">
        <v>496</v>
      </c>
      <c r="D116" s="693">
        <v>23.1</v>
      </c>
      <c r="E116" s="627" t="s">
        <v>78</v>
      </c>
      <c r="F116" s="694">
        <v>160000</v>
      </c>
      <c r="G116" s="629">
        <v>102400</v>
      </c>
      <c r="H116" s="630">
        <v>3200</v>
      </c>
      <c r="I116" s="611">
        <f t="shared" si="28"/>
        <v>1131</v>
      </c>
      <c r="J116" s="676">
        <f t="shared" si="26"/>
        <v>4331</v>
      </c>
      <c r="K116" s="681">
        <f t="shared" si="27"/>
        <v>99200</v>
      </c>
    </row>
    <row r="117" spans="1:11" ht="23.25">
      <c r="A117" s="332">
        <v>15</v>
      </c>
      <c r="B117" s="332" t="s">
        <v>516</v>
      </c>
      <c r="C117" s="627" t="s">
        <v>133</v>
      </c>
      <c r="D117" s="693">
        <v>57.1</v>
      </c>
      <c r="E117" s="627" t="s">
        <v>78</v>
      </c>
      <c r="F117" s="694">
        <v>200000</v>
      </c>
      <c r="G117" s="629">
        <v>140000</v>
      </c>
      <c r="H117" s="630">
        <v>4000</v>
      </c>
      <c r="I117" s="611">
        <f t="shared" si="28"/>
        <v>1546</v>
      </c>
      <c r="J117" s="676">
        <f t="shared" si="26"/>
        <v>5546</v>
      </c>
      <c r="K117" s="681">
        <f t="shared" si="27"/>
        <v>136000</v>
      </c>
    </row>
    <row r="118" spans="1:11" ht="23.25">
      <c r="A118" s="332">
        <v>16</v>
      </c>
      <c r="B118" s="684" t="s">
        <v>537</v>
      </c>
      <c r="C118" s="695" t="s">
        <v>538</v>
      </c>
      <c r="D118" s="696" t="s">
        <v>539</v>
      </c>
      <c r="E118" s="627" t="s">
        <v>78</v>
      </c>
      <c r="F118" s="697">
        <v>300000</v>
      </c>
      <c r="G118" s="698">
        <v>279000</v>
      </c>
      <c r="H118" s="699">
        <v>3000</v>
      </c>
      <c r="I118" s="611">
        <f t="shared" si="28"/>
        <v>3080</v>
      </c>
      <c r="J118" s="700">
        <f t="shared" si="26"/>
        <v>6080</v>
      </c>
      <c r="K118" s="701">
        <f t="shared" si="27"/>
        <v>276000</v>
      </c>
    </row>
    <row r="119" spans="1:11" ht="23.25">
      <c r="A119" s="332">
        <v>17</v>
      </c>
      <c r="B119" s="684" t="s">
        <v>537</v>
      </c>
      <c r="C119" s="686" t="s">
        <v>572</v>
      </c>
      <c r="D119" s="686" t="s">
        <v>573</v>
      </c>
      <c r="E119" s="627" t="s">
        <v>78</v>
      </c>
      <c r="F119" s="686">
        <v>200000</v>
      </c>
      <c r="G119" s="686">
        <v>198000</v>
      </c>
      <c r="H119" s="686">
        <v>2000</v>
      </c>
      <c r="I119" s="611">
        <f t="shared" si="28"/>
        <v>2186</v>
      </c>
      <c r="J119" s="686">
        <f t="shared" si="26"/>
        <v>4186</v>
      </c>
      <c r="K119" s="686">
        <f t="shared" si="27"/>
        <v>196000</v>
      </c>
    </row>
    <row r="120" spans="1:11" ht="23.25">
      <c r="A120" s="623"/>
      <c r="B120" s="623" t="s">
        <v>4</v>
      </c>
      <c r="C120" s="624"/>
      <c r="D120" s="661"/>
      <c r="E120" s="624"/>
      <c r="F120" s="501">
        <f t="shared" ref="F120:K120" si="29">SUM(F102:F119)</f>
        <v>3475000</v>
      </c>
      <c r="G120" s="501">
        <f t="shared" si="29"/>
        <v>2148100</v>
      </c>
      <c r="H120" s="501">
        <f t="shared" si="29"/>
        <v>61700</v>
      </c>
      <c r="I120" s="501">
        <f t="shared" si="29"/>
        <v>23717</v>
      </c>
      <c r="J120" s="501">
        <f t="shared" si="29"/>
        <v>85417</v>
      </c>
      <c r="K120" s="501">
        <f t="shared" si="29"/>
        <v>2086400</v>
      </c>
    </row>
    <row r="121" spans="1:11" ht="18.75" customHeight="1">
      <c r="A121" s="647"/>
      <c r="B121" s="647"/>
      <c r="C121" s="644"/>
      <c r="D121" s="662"/>
      <c r="E121" s="644"/>
      <c r="F121" s="571"/>
      <c r="G121" s="571"/>
      <c r="H121" s="571"/>
      <c r="I121" s="571"/>
      <c r="J121" s="571"/>
      <c r="K121" s="571"/>
    </row>
    <row r="122" spans="1:11" ht="72" hidden="1" customHeight="1">
      <c r="A122" s="621" t="s">
        <v>446</v>
      </c>
      <c r="B122" s="621" t="s">
        <v>1</v>
      </c>
      <c r="C122" s="619" t="s">
        <v>21</v>
      </c>
      <c r="D122" s="619" t="s">
        <v>22</v>
      </c>
      <c r="E122" s="619" t="s">
        <v>23</v>
      </c>
      <c r="F122" s="620" t="s">
        <v>24</v>
      </c>
      <c r="G122" s="419" t="s">
        <v>25</v>
      </c>
      <c r="H122" s="419" t="s">
        <v>26</v>
      </c>
      <c r="I122" s="419" t="s">
        <v>27</v>
      </c>
      <c r="J122" s="419" t="s">
        <v>57</v>
      </c>
      <c r="K122" s="419" t="s">
        <v>242</v>
      </c>
    </row>
    <row r="123" spans="1:11" ht="23.25" hidden="1">
      <c r="A123" s="623"/>
      <c r="B123" s="623" t="s">
        <v>422</v>
      </c>
      <c r="C123" s="624"/>
      <c r="D123" s="624"/>
      <c r="E123" s="624"/>
      <c r="F123" s="560"/>
      <c r="G123" s="513"/>
      <c r="H123" s="501"/>
      <c r="I123" s="501"/>
      <c r="J123" s="501"/>
      <c r="K123" s="638"/>
    </row>
    <row r="124" spans="1:11" ht="23.25" hidden="1">
      <c r="A124" s="623">
        <v>1</v>
      </c>
      <c r="B124" s="623" t="s">
        <v>285</v>
      </c>
      <c r="C124" s="624"/>
      <c r="D124" s="661"/>
      <c r="E124" s="624"/>
      <c r="F124" s="532"/>
      <c r="G124" s="513"/>
      <c r="H124" s="503"/>
      <c r="I124" s="501"/>
      <c r="J124" s="501"/>
      <c r="K124" s="640"/>
    </row>
    <row r="125" spans="1:11" ht="23.25" hidden="1">
      <c r="A125" s="623"/>
      <c r="B125" s="623"/>
      <c r="C125" s="624"/>
      <c r="D125" s="661"/>
      <c r="E125" s="624"/>
      <c r="F125" s="501"/>
      <c r="G125" s="501"/>
      <c r="H125" s="501"/>
      <c r="I125" s="501"/>
      <c r="J125" s="501"/>
      <c r="K125" s="501"/>
    </row>
    <row r="126" spans="1:11" ht="17.25" hidden="1" customHeight="1">
      <c r="A126" s="647"/>
      <c r="B126" s="647"/>
      <c r="C126" s="644"/>
      <c r="D126" s="662"/>
      <c r="E126" s="644"/>
      <c r="F126" s="574"/>
      <c r="G126" s="574"/>
      <c r="H126" s="574"/>
      <c r="I126" s="574"/>
      <c r="J126" s="574"/>
      <c r="K126" s="574"/>
    </row>
    <row r="127" spans="1:11" ht="69.75">
      <c r="A127" s="621" t="s">
        <v>446</v>
      </c>
      <c r="B127" s="621" t="s">
        <v>1</v>
      </c>
      <c r="C127" s="619" t="s">
        <v>21</v>
      </c>
      <c r="D127" s="619" t="s">
        <v>22</v>
      </c>
      <c r="E127" s="619" t="s">
        <v>23</v>
      </c>
      <c r="F127" s="620" t="s">
        <v>24</v>
      </c>
      <c r="G127" s="419" t="s">
        <v>25</v>
      </c>
      <c r="H127" s="419" t="s">
        <v>26</v>
      </c>
      <c r="I127" s="419" t="s">
        <v>27</v>
      </c>
      <c r="J127" s="419" t="s">
        <v>57</v>
      </c>
      <c r="K127" s="419" t="s">
        <v>242</v>
      </c>
    </row>
    <row r="128" spans="1:11" ht="23.25">
      <c r="A128" s="623"/>
      <c r="B128" s="623" t="s">
        <v>109</v>
      </c>
      <c r="C128" s="624"/>
      <c r="D128" s="661"/>
      <c r="E128" s="624"/>
      <c r="F128" s="532"/>
      <c r="G128" s="513"/>
      <c r="H128" s="501"/>
      <c r="I128" s="501"/>
      <c r="J128" s="501"/>
      <c r="K128" s="638"/>
    </row>
    <row r="129" spans="1:11" ht="23.25">
      <c r="A129" s="332">
        <v>1</v>
      </c>
      <c r="B129" s="332" t="s">
        <v>169</v>
      </c>
      <c r="C129" s="627" t="s">
        <v>424</v>
      </c>
      <c r="D129" s="693">
        <v>150</v>
      </c>
      <c r="E129" s="627" t="s">
        <v>78</v>
      </c>
      <c r="F129" s="694">
        <v>150000</v>
      </c>
      <c r="G129" s="629">
        <v>57000</v>
      </c>
      <c r="H129" s="630">
        <v>3000</v>
      </c>
      <c r="I129" s="672">
        <f>ROUND(G129*13%*31/365,0)</f>
        <v>629</v>
      </c>
      <c r="J129" s="676">
        <f>SUM(H129:I129)</f>
        <v>3629</v>
      </c>
      <c r="K129" s="681">
        <f t="shared" ref="K129:K141" si="30">G129-H129</f>
        <v>54000</v>
      </c>
    </row>
    <row r="130" spans="1:11" ht="9" customHeight="1">
      <c r="A130" s="332"/>
      <c r="B130" s="332"/>
      <c r="C130" s="627"/>
      <c r="D130" s="693"/>
      <c r="E130" s="627"/>
      <c r="F130" s="694"/>
      <c r="G130" s="629"/>
      <c r="H130" s="630"/>
      <c r="I130" s="672">
        <f t="shared" ref="I130:I131" si="31">ROUND(G130*13%*30/365,0)</f>
        <v>0</v>
      </c>
      <c r="J130" s="676"/>
      <c r="K130" s="681"/>
    </row>
    <row r="131" spans="1:11" ht="23.25" hidden="1">
      <c r="A131" s="332"/>
      <c r="B131" s="332"/>
      <c r="C131" s="627"/>
      <c r="D131" s="693"/>
      <c r="E131" s="627"/>
      <c r="F131" s="694"/>
      <c r="G131" s="629"/>
      <c r="H131" s="630"/>
      <c r="I131" s="672">
        <f t="shared" si="31"/>
        <v>0</v>
      </c>
      <c r="J131" s="676"/>
      <c r="K131" s="681"/>
    </row>
    <row r="132" spans="1:11" ht="23.25">
      <c r="A132" s="332">
        <v>2</v>
      </c>
      <c r="B132" s="332" t="s">
        <v>109</v>
      </c>
      <c r="C132" s="627" t="s">
        <v>476</v>
      </c>
      <c r="D132" s="693">
        <v>144</v>
      </c>
      <c r="E132" s="627" t="s">
        <v>78</v>
      </c>
      <c r="F132" s="694">
        <v>180000</v>
      </c>
      <c r="G132" s="629">
        <v>52000</v>
      </c>
      <c r="H132" s="630">
        <v>4000</v>
      </c>
      <c r="I132" s="672">
        <f t="shared" ref="I132:I141" si="32">ROUND(G132*13%*31/365,0)</f>
        <v>574</v>
      </c>
      <c r="J132" s="676">
        <f t="shared" ref="J132:J137" si="33">SUM(H132:I132)</f>
        <v>4574</v>
      </c>
      <c r="K132" s="681">
        <f t="shared" si="30"/>
        <v>48000</v>
      </c>
    </row>
    <row r="133" spans="1:11" ht="23.25">
      <c r="A133" s="332">
        <v>3</v>
      </c>
      <c r="B133" s="332" t="s">
        <v>273</v>
      </c>
      <c r="C133" s="627" t="s">
        <v>495</v>
      </c>
      <c r="D133" s="693">
        <v>21.1</v>
      </c>
      <c r="E133" s="627" t="s">
        <v>78</v>
      </c>
      <c r="F133" s="694">
        <v>150000</v>
      </c>
      <c r="G133" s="629">
        <v>96000</v>
      </c>
      <c r="H133" s="630">
        <v>3000</v>
      </c>
      <c r="I133" s="672">
        <f t="shared" si="32"/>
        <v>1060</v>
      </c>
      <c r="J133" s="676">
        <f t="shared" si="33"/>
        <v>4060</v>
      </c>
      <c r="K133" s="681">
        <f t="shared" si="30"/>
        <v>93000</v>
      </c>
    </row>
    <row r="134" spans="1:11" ht="23.25">
      <c r="A134" s="332">
        <v>4</v>
      </c>
      <c r="B134" s="332" t="s">
        <v>273</v>
      </c>
      <c r="C134" s="627" t="s">
        <v>506</v>
      </c>
      <c r="D134" s="693">
        <v>39.1</v>
      </c>
      <c r="E134" s="627" t="s">
        <v>78</v>
      </c>
      <c r="F134" s="694">
        <v>150000</v>
      </c>
      <c r="G134" s="629">
        <v>102000</v>
      </c>
      <c r="H134" s="630">
        <v>3000</v>
      </c>
      <c r="I134" s="672">
        <f t="shared" si="32"/>
        <v>1126</v>
      </c>
      <c r="J134" s="676">
        <f t="shared" si="33"/>
        <v>4126</v>
      </c>
      <c r="K134" s="681">
        <f t="shared" si="30"/>
        <v>99000</v>
      </c>
    </row>
    <row r="135" spans="1:11" ht="23.25">
      <c r="A135" s="332">
        <v>5</v>
      </c>
      <c r="B135" s="332" t="s">
        <v>233</v>
      </c>
      <c r="C135" s="627" t="s">
        <v>507</v>
      </c>
      <c r="D135" s="693">
        <v>41.1</v>
      </c>
      <c r="E135" s="627" t="s">
        <v>78</v>
      </c>
      <c r="F135" s="694">
        <v>100000</v>
      </c>
      <c r="G135" s="629">
        <v>68000</v>
      </c>
      <c r="H135" s="630">
        <v>2000</v>
      </c>
      <c r="I135" s="672">
        <f t="shared" si="32"/>
        <v>751</v>
      </c>
      <c r="J135" s="676">
        <f t="shared" si="33"/>
        <v>2751</v>
      </c>
      <c r="K135" s="681">
        <f t="shared" si="30"/>
        <v>66000</v>
      </c>
    </row>
    <row r="136" spans="1:11" ht="23.25">
      <c r="A136" s="332">
        <v>6</v>
      </c>
      <c r="B136" s="332" t="s">
        <v>233</v>
      </c>
      <c r="C136" s="627" t="s">
        <v>513</v>
      </c>
      <c r="D136" s="693">
        <v>49.1</v>
      </c>
      <c r="E136" s="627" t="s">
        <v>78</v>
      </c>
      <c r="F136" s="694">
        <v>195000</v>
      </c>
      <c r="G136" s="629">
        <v>136500</v>
      </c>
      <c r="H136" s="630">
        <v>3900</v>
      </c>
      <c r="I136" s="672">
        <f t="shared" si="32"/>
        <v>1507</v>
      </c>
      <c r="J136" s="676">
        <f t="shared" si="33"/>
        <v>5407</v>
      </c>
      <c r="K136" s="681">
        <f t="shared" si="30"/>
        <v>132600</v>
      </c>
    </row>
    <row r="137" spans="1:11" ht="23.25">
      <c r="A137" s="332">
        <v>7</v>
      </c>
      <c r="B137" s="332" t="s">
        <v>110</v>
      </c>
      <c r="C137" s="627" t="s">
        <v>114</v>
      </c>
      <c r="D137" s="693">
        <v>51.1</v>
      </c>
      <c r="E137" s="627" t="s">
        <v>78</v>
      </c>
      <c r="F137" s="694">
        <v>170000</v>
      </c>
      <c r="G137" s="629">
        <v>115745</v>
      </c>
      <c r="H137" s="630">
        <v>3617</v>
      </c>
      <c r="I137" s="672">
        <f t="shared" si="32"/>
        <v>1278</v>
      </c>
      <c r="J137" s="676">
        <f t="shared" si="33"/>
        <v>4895</v>
      </c>
      <c r="K137" s="681">
        <f t="shared" si="30"/>
        <v>112128</v>
      </c>
    </row>
    <row r="138" spans="1:11" ht="23.25">
      <c r="A138" s="332">
        <v>8</v>
      </c>
      <c r="B138" s="332" t="s">
        <v>110</v>
      </c>
      <c r="C138" s="627" t="s">
        <v>514</v>
      </c>
      <c r="D138" s="693">
        <v>53.1</v>
      </c>
      <c r="E138" s="627" t="s">
        <v>78</v>
      </c>
      <c r="F138" s="694">
        <v>200000</v>
      </c>
      <c r="G138" s="629">
        <v>140000</v>
      </c>
      <c r="H138" s="630">
        <v>4000</v>
      </c>
      <c r="I138" s="672">
        <f t="shared" si="32"/>
        <v>1546</v>
      </c>
      <c r="J138" s="676">
        <f>SUM(H138:I138)</f>
        <v>5546</v>
      </c>
      <c r="K138" s="681">
        <f t="shared" si="30"/>
        <v>136000</v>
      </c>
    </row>
    <row r="139" spans="1:11" ht="23.25">
      <c r="A139" s="332">
        <v>9</v>
      </c>
      <c r="B139" s="332" t="s">
        <v>110</v>
      </c>
      <c r="C139" s="627" t="s">
        <v>559</v>
      </c>
      <c r="D139" s="693">
        <v>106</v>
      </c>
      <c r="E139" s="627" t="s">
        <v>78</v>
      </c>
      <c r="F139" s="694">
        <v>100000</v>
      </c>
      <c r="G139" s="629">
        <v>93848</v>
      </c>
      <c r="H139" s="630">
        <v>1538</v>
      </c>
      <c r="I139" s="672">
        <f t="shared" si="32"/>
        <v>1036</v>
      </c>
      <c r="J139" s="676">
        <f>SUM(H139:I139)</f>
        <v>2574</v>
      </c>
      <c r="K139" s="681">
        <f t="shared" si="30"/>
        <v>92310</v>
      </c>
    </row>
    <row r="140" spans="1:11" ht="23.25">
      <c r="A140" s="332">
        <v>10</v>
      </c>
      <c r="B140" s="332" t="s">
        <v>110</v>
      </c>
      <c r="C140" s="627" t="s">
        <v>560</v>
      </c>
      <c r="D140" s="693">
        <v>108</v>
      </c>
      <c r="E140" s="627" t="s">
        <v>78</v>
      </c>
      <c r="F140" s="694">
        <v>50000</v>
      </c>
      <c r="G140" s="629">
        <v>48000</v>
      </c>
      <c r="H140" s="630">
        <v>500</v>
      </c>
      <c r="I140" s="672">
        <f t="shared" si="32"/>
        <v>530</v>
      </c>
      <c r="J140" s="676">
        <f>SUM(H140:I140)</f>
        <v>1030</v>
      </c>
      <c r="K140" s="681">
        <f t="shared" si="30"/>
        <v>47500</v>
      </c>
    </row>
    <row r="141" spans="1:11" ht="23.25">
      <c r="A141" s="332">
        <v>11</v>
      </c>
      <c r="B141" s="332" t="s">
        <v>110</v>
      </c>
      <c r="C141" s="627" t="s">
        <v>562</v>
      </c>
      <c r="D141" s="693" t="s">
        <v>561</v>
      </c>
      <c r="E141" s="627" t="s">
        <v>78</v>
      </c>
      <c r="F141" s="694">
        <v>100000</v>
      </c>
      <c r="G141" s="629">
        <v>96000</v>
      </c>
      <c r="H141" s="630">
        <v>1000</v>
      </c>
      <c r="I141" s="672">
        <f t="shared" si="32"/>
        <v>1060</v>
      </c>
      <c r="J141" s="676">
        <f>SUM(H141:I141)</f>
        <v>2060</v>
      </c>
      <c r="K141" s="681">
        <f t="shared" si="30"/>
        <v>95000</v>
      </c>
    </row>
    <row r="142" spans="1:11" ht="23.25">
      <c r="A142" s="623"/>
      <c r="B142" s="623" t="s">
        <v>4</v>
      </c>
      <c r="C142" s="624"/>
      <c r="D142" s="624"/>
      <c r="E142" s="624"/>
      <c r="F142" s="501">
        <f>SUM(F129:F141)</f>
        <v>1545000</v>
      </c>
      <c r="G142" s="501">
        <f>SUM(G129:G141)</f>
        <v>1005093</v>
      </c>
      <c r="H142" s="501">
        <f>SUM(H129:H141)</f>
        <v>29555</v>
      </c>
      <c r="I142" s="501">
        <f>SUM(I129:I141)</f>
        <v>11097</v>
      </c>
      <c r="J142" s="501">
        <f>SUM(H142:I142)</f>
        <v>40652</v>
      </c>
      <c r="K142" s="501">
        <f>SUM(K129:K141)</f>
        <v>975538</v>
      </c>
    </row>
    <row r="143" spans="1:11" ht="10.5" customHeight="1">
      <c r="A143" s="647"/>
      <c r="B143" s="647"/>
      <c r="C143" s="644"/>
      <c r="D143" s="644"/>
      <c r="E143" s="644"/>
      <c r="F143" s="571"/>
      <c r="G143" s="571"/>
      <c r="H143" s="571"/>
      <c r="I143" s="571"/>
      <c r="J143" s="571"/>
      <c r="K143" s="571"/>
    </row>
    <row r="144" spans="1:11" ht="10.5" customHeight="1">
      <c r="A144" s="647"/>
      <c r="B144" s="647"/>
      <c r="C144" s="644"/>
      <c r="D144" s="644"/>
      <c r="E144" s="644"/>
      <c r="F144" s="571"/>
      <c r="G144" s="571"/>
      <c r="H144" s="659"/>
      <c r="I144" s="571"/>
      <c r="J144" s="571"/>
      <c r="K144" s="571"/>
    </row>
    <row r="145" spans="1:11" ht="99" customHeight="1">
      <c r="A145" s="621" t="s">
        <v>446</v>
      </c>
      <c r="B145" s="621" t="s">
        <v>1</v>
      </c>
      <c r="C145" s="619" t="s">
        <v>21</v>
      </c>
      <c r="D145" s="619" t="s">
        <v>22</v>
      </c>
      <c r="E145" s="619" t="s">
        <v>23</v>
      </c>
      <c r="F145" s="620" t="s">
        <v>24</v>
      </c>
      <c r="G145" s="419" t="s">
        <v>25</v>
      </c>
      <c r="H145" s="419" t="s">
        <v>26</v>
      </c>
      <c r="I145" s="419" t="s">
        <v>27</v>
      </c>
      <c r="J145" s="419" t="s">
        <v>57</v>
      </c>
      <c r="K145" s="419" t="s">
        <v>242</v>
      </c>
    </row>
    <row r="146" spans="1:11" ht="23.25">
      <c r="A146" s="623"/>
      <c r="B146" s="623" t="s">
        <v>125</v>
      </c>
      <c r="C146" s="624"/>
      <c r="D146" s="624"/>
      <c r="E146" s="624"/>
      <c r="F146" s="560"/>
      <c r="G146" s="513"/>
      <c r="H146" s="638"/>
      <c r="I146" s="501"/>
      <c r="J146" s="501"/>
      <c r="K146" s="638"/>
    </row>
    <row r="147" spans="1:11" ht="23.25">
      <c r="A147" s="332">
        <v>1</v>
      </c>
      <c r="B147" s="332" t="s">
        <v>137</v>
      </c>
      <c r="C147" s="627" t="s">
        <v>419</v>
      </c>
      <c r="D147" s="676">
        <v>140</v>
      </c>
      <c r="E147" s="627" t="s">
        <v>78</v>
      </c>
      <c r="F147" s="628">
        <v>200000</v>
      </c>
      <c r="G147" s="628">
        <v>68000</v>
      </c>
      <c r="H147" s="630">
        <v>4000</v>
      </c>
      <c r="I147" s="672">
        <f>ROUND(G147*13%*31/365,0)</f>
        <v>751</v>
      </c>
      <c r="J147" s="630">
        <f t="shared" ref="J147:J150" si="34">SUM(H147:I147)</f>
        <v>4751</v>
      </c>
      <c r="K147" s="681">
        <f>G147-H147</f>
        <v>64000</v>
      </c>
    </row>
    <row r="148" spans="1:11" ht="23.25">
      <c r="A148" s="332">
        <v>2</v>
      </c>
      <c r="B148" s="332" t="s">
        <v>137</v>
      </c>
      <c r="C148" s="627" t="s">
        <v>207</v>
      </c>
      <c r="D148" s="687">
        <v>35.1</v>
      </c>
      <c r="E148" s="627" t="s">
        <v>78</v>
      </c>
      <c r="F148" s="628">
        <v>100000</v>
      </c>
      <c r="G148" s="628">
        <v>66000</v>
      </c>
      <c r="H148" s="630">
        <v>2000</v>
      </c>
      <c r="I148" s="672">
        <f t="shared" ref="I148:I152" si="35">ROUND(G148*13%*31/365,0)</f>
        <v>729</v>
      </c>
      <c r="J148" s="630">
        <f t="shared" si="34"/>
        <v>2729</v>
      </c>
      <c r="K148" s="681">
        <f t="shared" ref="K148:K150" si="36">G148-H148</f>
        <v>64000</v>
      </c>
    </row>
    <row r="149" spans="1:11" ht="23.25">
      <c r="A149" s="332">
        <v>3</v>
      </c>
      <c r="B149" s="332" t="s">
        <v>126</v>
      </c>
      <c r="C149" s="627" t="s">
        <v>447</v>
      </c>
      <c r="D149" s="693">
        <v>188</v>
      </c>
      <c r="E149" s="627" t="s">
        <v>78</v>
      </c>
      <c r="F149" s="694">
        <v>175000</v>
      </c>
      <c r="G149" s="628">
        <v>84000</v>
      </c>
      <c r="H149" s="630">
        <v>3500</v>
      </c>
      <c r="I149" s="672">
        <f t="shared" si="35"/>
        <v>927</v>
      </c>
      <c r="J149" s="630">
        <f t="shared" si="34"/>
        <v>4427</v>
      </c>
      <c r="K149" s="681">
        <f t="shared" si="36"/>
        <v>80500</v>
      </c>
    </row>
    <row r="150" spans="1:11" ht="23.25">
      <c r="A150" s="332">
        <v>4</v>
      </c>
      <c r="B150" s="332" t="s">
        <v>126</v>
      </c>
      <c r="C150" s="627" t="s">
        <v>448</v>
      </c>
      <c r="D150" s="693">
        <v>190</v>
      </c>
      <c r="E150" s="627" t="s">
        <v>78</v>
      </c>
      <c r="F150" s="694">
        <v>230000</v>
      </c>
      <c r="G150" s="628">
        <v>110400</v>
      </c>
      <c r="H150" s="630">
        <v>4600</v>
      </c>
      <c r="I150" s="672">
        <f t="shared" si="35"/>
        <v>1219</v>
      </c>
      <c r="J150" s="630">
        <f t="shared" si="34"/>
        <v>5819</v>
      </c>
      <c r="K150" s="681">
        <f t="shared" si="36"/>
        <v>105800</v>
      </c>
    </row>
    <row r="151" spans="1:11" ht="23.25">
      <c r="A151" s="332">
        <v>5</v>
      </c>
      <c r="B151" s="332" t="s">
        <v>505</v>
      </c>
      <c r="C151" s="627" t="s">
        <v>245</v>
      </c>
      <c r="D151" s="693">
        <v>37.1</v>
      </c>
      <c r="E151" s="627" t="s">
        <v>78</v>
      </c>
      <c r="F151" s="694">
        <v>200000</v>
      </c>
      <c r="G151" s="628">
        <v>136000</v>
      </c>
      <c r="H151" s="630">
        <v>4000</v>
      </c>
      <c r="I151" s="672">
        <f t="shared" si="35"/>
        <v>1502</v>
      </c>
      <c r="J151" s="630">
        <f>SUM(H151:I151)</f>
        <v>5502</v>
      </c>
      <c r="K151" s="681">
        <f>G151-H151</f>
        <v>132000</v>
      </c>
    </row>
    <row r="152" spans="1:11" ht="23.25">
      <c r="A152" s="684">
        <v>6</v>
      </c>
      <c r="B152" s="684" t="s">
        <v>569</v>
      </c>
      <c r="C152" s="695" t="s">
        <v>570</v>
      </c>
      <c r="D152" s="303" t="s">
        <v>571</v>
      </c>
      <c r="E152" s="627" t="s">
        <v>78</v>
      </c>
      <c r="F152" s="697">
        <v>240000</v>
      </c>
      <c r="G152" s="704">
        <v>237600</v>
      </c>
      <c r="H152" s="699">
        <v>2400</v>
      </c>
      <c r="I152" s="672">
        <f t="shared" si="35"/>
        <v>2623</v>
      </c>
      <c r="J152" s="699">
        <f>SUM(H152:I152)</f>
        <v>5023</v>
      </c>
      <c r="K152" s="701">
        <f>G152-H152</f>
        <v>235200</v>
      </c>
    </row>
    <row r="153" spans="1:11" ht="23.25">
      <c r="A153" s="623"/>
      <c r="B153" s="623" t="s">
        <v>4</v>
      </c>
      <c r="C153" s="624"/>
      <c r="D153" s="624"/>
      <c r="E153" s="624"/>
      <c r="F153" s="503">
        <f>SUM(F147:F152)</f>
        <v>1145000</v>
      </c>
      <c r="G153" s="503">
        <f>SUM(G147:G152)</f>
        <v>702000</v>
      </c>
      <c r="H153" s="503">
        <f>SUM(H147:H152)</f>
        <v>20500</v>
      </c>
      <c r="I153" s="503">
        <f>SUM(I147:I152)</f>
        <v>7751</v>
      </c>
      <c r="J153" s="503">
        <f>SUM(H153:I153)</f>
        <v>28251</v>
      </c>
      <c r="K153" s="503">
        <f>SUM(K147:K152)</f>
        <v>681500</v>
      </c>
    </row>
    <row r="154" spans="1:11" ht="23.25">
      <c r="A154" s="647"/>
      <c r="B154" s="647"/>
      <c r="C154" s="644"/>
      <c r="D154" s="644"/>
      <c r="E154" s="644"/>
      <c r="F154" s="575"/>
      <c r="G154" s="575"/>
      <c r="H154" s="575"/>
      <c r="I154" s="575"/>
      <c r="J154" s="575"/>
      <c r="K154" s="575"/>
    </row>
    <row r="155" spans="1:11" ht="6" customHeight="1">
      <c r="A155" s="647"/>
      <c r="B155" s="647"/>
      <c r="C155" s="644"/>
      <c r="D155" s="644"/>
      <c r="E155" s="644"/>
      <c r="F155" s="575"/>
      <c r="G155" s="575"/>
      <c r="H155" s="659"/>
      <c r="I155" s="575"/>
      <c r="J155" s="575"/>
      <c r="K155" s="575"/>
    </row>
    <row r="156" spans="1:11" ht="85.5" customHeight="1">
      <c r="A156" s="621" t="s">
        <v>446</v>
      </c>
      <c r="B156" s="621" t="s">
        <v>1</v>
      </c>
      <c r="C156" s="619" t="s">
        <v>21</v>
      </c>
      <c r="D156" s="619" t="s">
        <v>22</v>
      </c>
      <c r="E156" s="619" t="s">
        <v>23</v>
      </c>
      <c r="F156" s="620" t="s">
        <v>24</v>
      </c>
      <c r="G156" s="419" t="s">
        <v>25</v>
      </c>
      <c r="H156" s="419" t="s">
        <v>26</v>
      </c>
      <c r="I156" s="419" t="s">
        <v>27</v>
      </c>
      <c r="J156" s="419" t="s">
        <v>57</v>
      </c>
      <c r="K156" s="419" t="s">
        <v>242</v>
      </c>
    </row>
    <row r="157" spans="1:11" ht="23.25">
      <c r="A157" s="623"/>
      <c r="B157" s="623" t="s">
        <v>148</v>
      </c>
      <c r="C157" s="624"/>
      <c r="D157" s="661"/>
      <c r="E157" s="624"/>
      <c r="F157" s="532"/>
      <c r="G157" s="513"/>
      <c r="H157" s="503"/>
      <c r="I157" s="501"/>
      <c r="J157" s="501"/>
      <c r="K157" s="638"/>
    </row>
    <row r="158" spans="1:11" ht="23.25">
      <c r="A158" s="332">
        <v>1</v>
      </c>
      <c r="B158" s="332" t="s">
        <v>148</v>
      </c>
      <c r="C158" s="627" t="s">
        <v>391</v>
      </c>
      <c r="D158" s="694">
        <v>126</v>
      </c>
      <c r="E158" s="627" t="s">
        <v>78</v>
      </c>
      <c r="F158" s="694">
        <v>80000</v>
      </c>
      <c r="G158" s="629">
        <v>25600</v>
      </c>
      <c r="H158" s="630">
        <v>1600</v>
      </c>
      <c r="I158" s="672">
        <f>ROUND(G158*13%*31/365,0)</f>
        <v>283</v>
      </c>
      <c r="J158" s="676">
        <f t="shared" ref="J158:J165" si="37">SUM(H158:I158)</f>
        <v>1883</v>
      </c>
      <c r="K158" s="681">
        <f t="shared" ref="K158:K164" si="38">G158-H158</f>
        <v>24000</v>
      </c>
    </row>
    <row r="159" spans="1:11" ht="23.25">
      <c r="A159" s="332">
        <v>2</v>
      </c>
      <c r="B159" s="332" t="s">
        <v>148</v>
      </c>
      <c r="C159" s="627" t="s">
        <v>478</v>
      </c>
      <c r="D159" s="694">
        <v>134</v>
      </c>
      <c r="E159" s="627" t="s">
        <v>78</v>
      </c>
      <c r="F159" s="694">
        <v>250000</v>
      </c>
      <c r="G159" s="629">
        <v>53584</v>
      </c>
      <c r="H159" s="630">
        <v>5952</v>
      </c>
      <c r="I159" s="672">
        <f t="shared" ref="I159:I164" si="39">ROUND(G159*13%*31/365,0)</f>
        <v>592</v>
      </c>
      <c r="J159" s="676">
        <f t="shared" si="37"/>
        <v>6544</v>
      </c>
      <c r="K159" s="681">
        <f t="shared" si="38"/>
        <v>47632</v>
      </c>
    </row>
    <row r="160" spans="1:11" ht="23.25">
      <c r="A160" s="332">
        <v>3</v>
      </c>
      <c r="B160" s="332" t="s">
        <v>148</v>
      </c>
      <c r="C160" s="627" t="s">
        <v>477</v>
      </c>
      <c r="D160" s="694">
        <v>136</v>
      </c>
      <c r="E160" s="627" t="s">
        <v>78</v>
      </c>
      <c r="F160" s="694">
        <v>100000</v>
      </c>
      <c r="G160" s="629">
        <v>21427</v>
      </c>
      <c r="H160" s="630">
        <v>2381</v>
      </c>
      <c r="I160" s="672">
        <f t="shared" si="39"/>
        <v>237</v>
      </c>
      <c r="J160" s="676">
        <f t="shared" si="37"/>
        <v>2618</v>
      </c>
      <c r="K160" s="681">
        <f t="shared" si="38"/>
        <v>19046</v>
      </c>
    </row>
    <row r="161" spans="1:11" ht="10.5" customHeight="1">
      <c r="A161" s="332"/>
      <c r="B161" s="332"/>
      <c r="C161" s="627"/>
      <c r="D161" s="694"/>
      <c r="E161" s="627"/>
      <c r="F161" s="694"/>
      <c r="G161" s="629"/>
      <c r="H161" s="630"/>
      <c r="I161" s="672"/>
      <c r="J161" s="676"/>
      <c r="K161" s="681"/>
    </row>
    <row r="162" spans="1:11" ht="23.25">
      <c r="A162" s="332">
        <v>4</v>
      </c>
      <c r="B162" s="332" t="s">
        <v>215</v>
      </c>
      <c r="C162" s="627" t="s">
        <v>532</v>
      </c>
      <c r="D162" s="694">
        <v>68.2</v>
      </c>
      <c r="E162" s="627" t="s">
        <v>78</v>
      </c>
      <c r="F162" s="694">
        <v>190000</v>
      </c>
      <c r="G162" s="629">
        <v>159600</v>
      </c>
      <c r="H162" s="630">
        <v>3800</v>
      </c>
      <c r="I162" s="672">
        <f t="shared" si="39"/>
        <v>1762</v>
      </c>
      <c r="J162" s="676">
        <f t="shared" si="37"/>
        <v>5562</v>
      </c>
      <c r="K162" s="681">
        <f t="shared" si="38"/>
        <v>155800</v>
      </c>
    </row>
    <row r="163" spans="1:11" ht="23.25">
      <c r="A163" s="332">
        <v>5</v>
      </c>
      <c r="B163" s="332" t="s">
        <v>215</v>
      </c>
      <c r="C163" s="627" t="s">
        <v>545</v>
      </c>
      <c r="D163" s="694">
        <v>88</v>
      </c>
      <c r="E163" s="627" t="s">
        <v>78</v>
      </c>
      <c r="F163" s="694">
        <v>340000</v>
      </c>
      <c r="G163" s="629">
        <v>319600</v>
      </c>
      <c r="H163" s="630">
        <v>3400</v>
      </c>
      <c r="I163" s="672">
        <f t="shared" si="39"/>
        <v>3529</v>
      </c>
      <c r="J163" s="676">
        <f t="shared" si="37"/>
        <v>6929</v>
      </c>
      <c r="K163" s="681">
        <f t="shared" si="38"/>
        <v>316200</v>
      </c>
    </row>
    <row r="164" spans="1:11" ht="23.25">
      <c r="A164" s="332">
        <v>6</v>
      </c>
      <c r="B164" s="332" t="s">
        <v>509</v>
      </c>
      <c r="C164" s="627" t="s">
        <v>510</v>
      </c>
      <c r="D164" s="694" t="s">
        <v>577</v>
      </c>
      <c r="E164" s="627" t="s">
        <v>78</v>
      </c>
      <c r="F164" s="694">
        <v>430000</v>
      </c>
      <c r="G164" s="629">
        <v>425700</v>
      </c>
      <c r="H164" s="630">
        <v>4300</v>
      </c>
      <c r="I164" s="672">
        <f t="shared" si="39"/>
        <v>4700</v>
      </c>
      <c r="J164" s="676">
        <f t="shared" si="37"/>
        <v>9000</v>
      </c>
      <c r="K164" s="681">
        <f t="shared" si="38"/>
        <v>421400</v>
      </c>
    </row>
    <row r="165" spans="1:11" ht="23.25">
      <c r="A165" s="623"/>
      <c r="B165" s="623" t="s">
        <v>4</v>
      </c>
      <c r="C165" s="624"/>
      <c r="D165" s="661"/>
      <c r="E165" s="624"/>
      <c r="F165" s="501">
        <f>SUM(F158:F164)</f>
        <v>1390000</v>
      </c>
      <c r="G165" s="501">
        <f t="shared" ref="G165:K165" si="40">SUM(G158:G164)</f>
        <v>1005511</v>
      </c>
      <c r="H165" s="501">
        <f>SUM(H158:H164)</f>
        <v>21433</v>
      </c>
      <c r="I165" s="501">
        <f>SUM(I158:I164)</f>
        <v>11103</v>
      </c>
      <c r="J165" s="501">
        <f t="shared" si="37"/>
        <v>32536</v>
      </c>
      <c r="K165" s="501">
        <f t="shared" si="40"/>
        <v>984078</v>
      </c>
    </row>
    <row r="166" spans="1:11" ht="23.25">
      <c r="A166" s="647"/>
      <c r="B166" s="647"/>
      <c r="C166" s="644"/>
      <c r="D166" s="662"/>
      <c r="E166" s="644"/>
      <c r="F166" s="571"/>
      <c r="G166" s="571"/>
      <c r="H166" s="659"/>
      <c r="I166" s="571"/>
      <c r="J166" s="571"/>
      <c r="K166" s="571"/>
    </row>
    <row r="167" spans="1:11" ht="84" customHeight="1">
      <c r="A167" s="621" t="s">
        <v>446</v>
      </c>
      <c r="B167" s="621" t="s">
        <v>1</v>
      </c>
      <c r="C167" s="619" t="s">
        <v>21</v>
      </c>
      <c r="D167" s="619" t="s">
        <v>22</v>
      </c>
      <c r="E167" s="619" t="s">
        <v>23</v>
      </c>
      <c r="F167" s="620" t="s">
        <v>24</v>
      </c>
      <c r="G167" s="419" t="s">
        <v>25</v>
      </c>
      <c r="H167" s="419" t="s">
        <v>26</v>
      </c>
      <c r="I167" s="419" t="s">
        <v>27</v>
      </c>
      <c r="J167" s="419" t="s">
        <v>57</v>
      </c>
      <c r="K167" s="419" t="s">
        <v>242</v>
      </c>
    </row>
    <row r="168" spans="1:11" ht="23.25">
      <c r="A168" s="623"/>
      <c r="B168" s="623" t="s">
        <v>162</v>
      </c>
      <c r="C168" s="624"/>
      <c r="D168" s="501"/>
      <c r="E168" s="501"/>
      <c r="F168" s="532"/>
      <c r="G168" s="513"/>
      <c r="H168" s="659"/>
      <c r="I168" s="501"/>
      <c r="J168" s="501"/>
      <c r="K168" s="640"/>
    </row>
    <row r="169" spans="1:11" ht="23.25">
      <c r="A169" s="332">
        <v>1</v>
      </c>
      <c r="B169" s="332" t="s">
        <v>163</v>
      </c>
      <c r="C169" s="627" t="s">
        <v>479</v>
      </c>
      <c r="D169" s="676">
        <v>162</v>
      </c>
      <c r="E169" s="676" t="s">
        <v>78</v>
      </c>
      <c r="F169" s="694">
        <v>200000</v>
      </c>
      <c r="G169" s="629">
        <v>80000</v>
      </c>
      <c r="H169" s="630">
        <v>4000</v>
      </c>
      <c r="I169" s="680">
        <f>ROUND(G169*13%*31/365,0)</f>
        <v>883</v>
      </c>
      <c r="J169" s="676">
        <f t="shared" ref="J169" si="41">SUM(H169:I169)</f>
        <v>4883</v>
      </c>
      <c r="K169" s="681">
        <f>G169-H170</f>
        <v>76000</v>
      </c>
    </row>
    <row r="170" spans="1:11" ht="23.25">
      <c r="A170" s="623"/>
      <c r="B170" s="623" t="s">
        <v>4</v>
      </c>
      <c r="C170" s="624"/>
      <c r="D170" s="624"/>
      <c r="E170" s="624"/>
      <c r="F170" s="505">
        <f t="shared" ref="F170:K170" si="42">SUM(F169:F169)</f>
        <v>200000</v>
      </c>
      <c r="G170" s="505">
        <f t="shared" si="42"/>
        <v>80000</v>
      </c>
      <c r="H170" s="505">
        <f t="shared" si="42"/>
        <v>4000</v>
      </c>
      <c r="I170" s="505">
        <f t="shared" si="42"/>
        <v>883</v>
      </c>
      <c r="J170" s="505">
        <f t="shared" si="42"/>
        <v>4883</v>
      </c>
      <c r="K170" s="505">
        <f t="shared" si="42"/>
        <v>76000</v>
      </c>
    </row>
    <row r="171" spans="1:11" ht="23.25">
      <c r="A171" s="647"/>
      <c r="B171" s="647"/>
      <c r="C171" s="644"/>
      <c r="D171" s="644"/>
      <c r="E171" s="644"/>
      <c r="F171" s="558"/>
      <c r="G171" s="558"/>
      <c r="H171" s="659"/>
      <c r="I171" s="558"/>
      <c r="J171" s="558"/>
      <c r="K171" s="558"/>
    </row>
    <row r="172" spans="1:11" ht="74.25" customHeight="1">
      <c r="A172" s="621" t="s">
        <v>446</v>
      </c>
      <c r="B172" s="621" t="s">
        <v>1</v>
      </c>
      <c r="C172" s="619" t="s">
        <v>21</v>
      </c>
      <c r="D172" s="619" t="s">
        <v>22</v>
      </c>
      <c r="E172" s="619" t="s">
        <v>23</v>
      </c>
      <c r="F172" s="620" t="s">
        <v>24</v>
      </c>
      <c r="G172" s="419" t="s">
        <v>25</v>
      </c>
      <c r="H172" s="419" t="s">
        <v>26</v>
      </c>
      <c r="I172" s="419" t="s">
        <v>27</v>
      </c>
      <c r="J172" s="419" t="s">
        <v>57</v>
      </c>
      <c r="K172" s="419" t="s">
        <v>242</v>
      </c>
    </row>
    <row r="173" spans="1:11" ht="23.25">
      <c r="A173" s="623"/>
      <c r="B173" s="623" t="s">
        <v>282</v>
      </c>
      <c r="C173" s="624"/>
      <c r="D173" s="624"/>
      <c r="E173" s="624"/>
      <c r="F173" s="560"/>
      <c r="G173" s="513"/>
      <c r="H173" s="503"/>
      <c r="I173" s="501"/>
      <c r="J173" s="501"/>
      <c r="K173" s="638"/>
    </row>
    <row r="174" spans="1:11" ht="12" customHeight="1">
      <c r="A174" s="332"/>
      <c r="B174" s="332"/>
      <c r="C174" s="627"/>
      <c r="D174" s="676"/>
      <c r="E174" s="676"/>
      <c r="F174" s="694"/>
      <c r="G174" s="629"/>
      <c r="H174" s="630"/>
      <c r="I174" s="680"/>
      <c r="J174" s="676"/>
      <c r="K174" s="681"/>
    </row>
    <row r="175" spans="1:11" ht="23.25">
      <c r="A175" s="332">
        <v>1</v>
      </c>
      <c r="B175" s="332" t="s">
        <v>584</v>
      </c>
      <c r="C175" s="627" t="s">
        <v>392</v>
      </c>
      <c r="D175" s="693">
        <v>128</v>
      </c>
      <c r="E175" s="676" t="s">
        <v>78</v>
      </c>
      <c r="F175" s="694">
        <v>120000</v>
      </c>
      <c r="G175" s="629">
        <v>38400</v>
      </c>
      <c r="H175" s="630">
        <v>2400</v>
      </c>
      <c r="I175" s="672">
        <f>ROUND(G175*13%*31/365,0)</f>
        <v>424</v>
      </c>
      <c r="J175" s="676">
        <f t="shared" ref="J175:J180" si="43">SUM(H175:I175)</f>
        <v>2824</v>
      </c>
      <c r="K175" s="681">
        <f t="shared" ref="K175:K179" si="44">G175-H175</f>
        <v>36000</v>
      </c>
    </row>
    <row r="176" spans="1:11" ht="23.25">
      <c r="A176" s="332">
        <v>2</v>
      </c>
      <c r="B176" s="332" t="s">
        <v>84</v>
      </c>
      <c r="C176" s="627" t="s">
        <v>323</v>
      </c>
      <c r="D176" s="693">
        <v>27.1</v>
      </c>
      <c r="E176" s="676" t="s">
        <v>78</v>
      </c>
      <c r="F176" s="694">
        <v>120000</v>
      </c>
      <c r="G176" s="629">
        <v>76800</v>
      </c>
      <c r="H176" s="630">
        <v>2400</v>
      </c>
      <c r="I176" s="672">
        <f t="shared" ref="I176:I179" si="45">ROUND(G176*13%*31/365,0)</f>
        <v>848</v>
      </c>
      <c r="J176" s="676">
        <f t="shared" si="43"/>
        <v>3248</v>
      </c>
      <c r="K176" s="681">
        <f t="shared" si="44"/>
        <v>74400</v>
      </c>
    </row>
    <row r="177" spans="1:11" ht="23.25">
      <c r="A177" s="332">
        <v>3</v>
      </c>
      <c r="B177" s="332" t="s">
        <v>497</v>
      </c>
      <c r="C177" s="627" t="s">
        <v>498</v>
      </c>
      <c r="D177" s="693">
        <v>29.1</v>
      </c>
      <c r="E177" s="676" t="s">
        <v>78</v>
      </c>
      <c r="F177" s="694">
        <v>120000</v>
      </c>
      <c r="G177" s="629">
        <v>76800</v>
      </c>
      <c r="H177" s="630">
        <v>2400</v>
      </c>
      <c r="I177" s="672">
        <f t="shared" si="45"/>
        <v>848</v>
      </c>
      <c r="J177" s="676">
        <f t="shared" si="43"/>
        <v>3248</v>
      </c>
      <c r="K177" s="681">
        <f t="shared" si="44"/>
        <v>74400</v>
      </c>
    </row>
    <row r="178" spans="1:11" ht="23.25">
      <c r="A178" s="332">
        <v>4</v>
      </c>
      <c r="B178" s="332" t="s">
        <v>497</v>
      </c>
      <c r="C178" s="627" t="s">
        <v>499</v>
      </c>
      <c r="D178" s="693">
        <v>31.1</v>
      </c>
      <c r="E178" s="676" t="s">
        <v>78</v>
      </c>
      <c r="F178" s="694">
        <v>120000</v>
      </c>
      <c r="G178" s="629">
        <v>76800</v>
      </c>
      <c r="H178" s="630">
        <v>2400</v>
      </c>
      <c r="I178" s="672">
        <f t="shared" si="45"/>
        <v>848</v>
      </c>
      <c r="J178" s="676">
        <f t="shared" si="43"/>
        <v>3248</v>
      </c>
      <c r="K178" s="681">
        <f t="shared" si="44"/>
        <v>74400</v>
      </c>
    </row>
    <row r="179" spans="1:11" ht="23.25">
      <c r="A179" s="332">
        <v>5</v>
      </c>
      <c r="B179" s="332" t="s">
        <v>497</v>
      </c>
      <c r="C179" s="627" t="s">
        <v>579</v>
      </c>
      <c r="D179" s="693" t="s">
        <v>580</v>
      </c>
      <c r="E179" s="676" t="s">
        <v>78</v>
      </c>
      <c r="F179" s="694">
        <v>250000</v>
      </c>
      <c r="G179" s="629">
        <v>245690</v>
      </c>
      <c r="H179" s="630">
        <v>4310</v>
      </c>
      <c r="I179" s="672">
        <f t="shared" si="45"/>
        <v>2713</v>
      </c>
      <c r="J179" s="676">
        <f t="shared" si="43"/>
        <v>7023</v>
      </c>
      <c r="K179" s="681">
        <f t="shared" si="44"/>
        <v>241380</v>
      </c>
    </row>
    <row r="180" spans="1:11" ht="23.25">
      <c r="A180" s="623"/>
      <c r="B180" s="622" t="s">
        <v>57</v>
      </c>
      <c r="C180" s="624"/>
      <c r="D180" s="661"/>
      <c r="E180" s="501"/>
      <c r="F180" s="501">
        <f>SUM(F172:F179)</f>
        <v>730000</v>
      </c>
      <c r="G180" s="501">
        <f>SUM(G172:G179)</f>
        <v>514490</v>
      </c>
      <c r="H180" s="501">
        <f>SUM(H172:H179)</f>
        <v>13910</v>
      </c>
      <c r="I180" s="501">
        <f>SUM(I172:I179)</f>
        <v>5681</v>
      </c>
      <c r="J180" s="501">
        <f t="shared" si="43"/>
        <v>19591</v>
      </c>
      <c r="K180" s="501">
        <f>SUM(K172:K179)</f>
        <v>500580</v>
      </c>
    </row>
    <row r="181" spans="1:11" ht="23.25">
      <c r="A181" s="623"/>
      <c r="B181" s="623"/>
      <c r="C181" s="624"/>
      <c r="D181" s="661"/>
      <c r="E181" s="501"/>
      <c r="F181" s="505"/>
      <c r="G181" s="505"/>
      <c r="H181" s="505"/>
      <c r="I181" s="505"/>
      <c r="J181" s="501"/>
      <c r="K181" s="505"/>
    </row>
    <row r="182" spans="1:11" ht="0.75" customHeight="1" thickBot="1">
      <c r="A182" s="647"/>
      <c r="B182" s="647"/>
      <c r="C182" s="644"/>
      <c r="D182" s="662"/>
      <c r="E182" s="571"/>
      <c r="F182" s="558"/>
      <c r="G182" s="558"/>
      <c r="H182" s="659"/>
      <c r="I182" s="558"/>
      <c r="J182" s="571"/>
      <c r="K182" s="558"/>
    </row>
    <row r="183" spans="1:11" ht="24" hidden="1" thickBot="1">
      <c r="A183" s="621"/>
      <c r="B183" s="621"/>
      <c r="C183" s="619"/>
      <c r="D183" s="619"/>
      <c r="E183" s="619"/>
      <c r="F183" s="620"/>
      <c r="G183" s="419"/>
      <c r="H183" s="419"/>
      <c r="I183" s="419"/>
      <c r="J183" s="419"/>
      <c r="K183" s="419"/>
    </row>
    <row r="184" spans="1:11" ht="24" hidden="1" thickBot="1">
      <c r="A184" s="623"/>
      <c r="B184" s="623"/>
      <c r="C184" s="624"/>
      <c r="D184" s="624"/>
      <c r="E184" s="624"/>
      <c r="F184" s="560"/>
      <c r="G184" s="513"/>
      <c r="H184" s="503"/>
      <c r="I184" s="501"/>
      <c r="J184" s="501"/>
      <c r="K184" s="638"/>
    </row>
    <row r="185" spans="1:11" ht="24" hidden="1" thickBot="1">
      <c r="A185" s="623"/>
      <c r="B185" s="623"/>
      <c r="C185" s="624"/>
      <c r="D185" s="501"/>
      <c r="E185" s="501"/>
      <c r="F185" s="532"/>
      <c r="G185" s="513"/>
      <c r="H185" s="503"/>
      <c r="I185" s="501"/>
      <c r="J185" s="501"/>
      <c r="K185" s="640"/>
    </row>
    <row r="186" spans="1:11" ht="24" hidden="1" thickBot="1">
      <c r="A186" s="623"/>
      <c r="B186" s="623"/>
      <c r="C186" s="624"/>
      <c r="D186" s="501"/>
      <c r="E186" s="501"/>
      <c r="F186" s="532"/>
      <c r="G186" s="513"/>
      <c r="H186" s="503"/>
      <c r="I186" s="501"/>
      <c r="J186" s="501"/>
      <c r="K186" s="640"/>
    </row>
    <row r="187" spans="1:11" ht="24" hidden="1" thickBot="1">
      <c r="A187" s="623"/>
      <c r="B187" s="623"/>
      <c r="C187" s="624"/>
      <c r="D187" s="661"/>
      <c r="E187" s="501"/>
      <c r="F187" s="532"/>
      <c r="G187" s="513"/>
      <c r="H187" s="503"/>
      <c r="I187" s="518"/>
      <c r="J187" s="501"/>
      <c r="K187" s="640"/>
    </row>
    <row r="188" spans="1:11" ht="24" hidden="1" thickBot="1">
      <c r="A188" s="623"/>
      <c r="B188" s="623"/>
      <c r="C188" s="624"/>
      <c r="D188" s="624"/>
      <c r="E188" s="624"/>
      <c r="F188" s="505"/>
      <c r="G188" s="505"/>
      <c r="H188" s="505"/>
      <c r="I188" s="505"/>
      <c r="J188" s="501"/>
      <c r="K188" s="501"/>
    </row>
    <row r="189" spans="1:11" ht="24" hidden="1" thickBot="1">
      <c r="A189" s="647"/>
      <c r="B189" s="647"/>
      <c r="C189" s="644"/>
      <c r="D189" s="644"/>
      <c r="E189" s="644"/>
      <c r="F189" s="558"/>
      <c r="G189" s="558"/>
      <c r="H189" s="659"/>
      <c r="I189" s="558"/>
      <c r="J189" s="558"/>
      <c r="K189" s="558"/>
    </row>
    <row r="190" spans="1:11" ht="24" hidden="1" thickBot="1">
      <c r="A190" s="621"/>
      <c r="B190" s="621"/>
      <c r="C190" s="619"/>
      <c r="D190" s="619"/>
      <c r="E190" s="619"/>
      <c r="F190" s="620"/>
      <c r="G190" s="419"/>
      <c r="H190" s="419"/>
      <c r="I190" s="419"/>
      <c r="J190" s="419"/>
      <c r="K190" s="419"/>
    </row>
    <row r="191" spans="1:11" ht="24" hidden="1" thickBot="1">
      <c r="A191" s="623"/>
      <c r="B191" s="623"/>
      <c r="C191" s="624"/>
      <c r="D191" s="624"/>
      <c r="E191" s="624"/>
      <c r="F191" s="560"/>
      <c r="G191" s="513"/>
      <c r="H191" s="659"/>
      <c r="I191" s="501"/>
      <c r="J191" s="501"/>
      <c r="K191" s="638"/>
    </row>
    <row r="192" spans="1:11" ht="24" hidden="1" thickBot="1">
      <c r="A192" s="623"/>
      <c r="B192" s="623"/>
      <c r="C192" s="624"/>
      <c r="D192" s="501"/>
      <c r="E192" s="501"/>
      <c r="F192" s="532"/>
      <c r="G192" s="513"/>
      <c r="H192" s="503"/>
      <c r="I192" s="501"/>
      <c r="J192" s="501"/>
      <c r="K192" s="640"/>
    </row>
    <row r="193" spans="1:11" ht="24" hidden="1" thickBot="1">
      <c r="A193" s="623"/>
      <c r="B193" s="623"/>
      <c r="C193" s="624"/>
      <c r="D193" s="624"/>
      <c r="E193" s="624"/>
      <c r="F193" s="505"/>
      <c r="G193" s="505"/>
      <c r="H193" s="505"/>
      <c r="I193" s="505"/>
      <c r="J193" s="505"/>
      <c r="K193" s="505"/>
    </row>
    <row r="194" spans="1:11" ht="24" hidden="1" thickBot="1">
      <c r="A194" s="647"/>
      <c r="B194" s="647"/>
      <c r="C194" s="644"/>
      <c r="D194" s="644"/>
      <c r="E194" s="644"/>
      <c r="F194" s="558"/>
      <c r="G194" s="558"/>
      <c r="H194" s="659"/>
      <c r="I194" s="571"/>
      <c r="J194" s="571"/>
      <c r="K194" s="663"/>
    </row>
    <row r="195" spans="1:11" ht="24.75" thickBot="1">
      <c r="A195" s="664"/>
      <c r="B195" s="665" t="s">
        <v>20</v>
      </c>
      <c r="C195" s="666"/>
      <c r="D195" s="666"/>
      <c r="E195" s="583"/>
      <c r="F195" s="583">
        <f>SUM(F14+F24+F33+F42+F51+F64+F80+F97+F120+F125+F142+F153+F165+F170+F180)</f>
        <v>20800000</v>
      </c>
      <c r="G195" s="583">
        <f>SUM(G14+G24+G33+G42+G51+G64+G80+G97+G120+G125+G142+G153+G165+G170+G180)</f>
        <v>13900431</v>
      </c>
      <c r="H195" s="583">
        <f t="shared" ref="H195:K195" si="46">SUM(H14+H24+H33+H42+H51+H64+H80+H97+H120+H125+H142+H153+H165+H170+H180)</f>
        <v>357001</v>
      </c>
      <c r="I195" s="583">
        <f t="shared" si="46"/>
        <v>153479</v>
      </c>
      <c r="J195" s="583">
        <f t="shared" si="46"/>
        <v>510480</v>
      </c>
      <c r="K195" s="583">
        <f t="shared" si="46"/>
        <v>13543430</v>
      </c>
    </row>
    <row r="196" spans="1:11" ht="23.25">
      <c r="A196" s="659"/>
      <c r="B196" s="659"/>
      <c r="C196" s="659"/>
      <c r="D196" s="659"/>
      <c r="E196" s="659"/>
      <c r="F196" s="659"/>
      <c r="G196" s="659"/>
      <c r="H196" s="659" t="s">
        <v>528</v>
      </c>
      <c r="I196" s="659" t="s">
        <v>528</v>
      </c>
      <c r="J196" s="659" t="s">
        <v>529</v>
      </c>
      <c r="K196" s="659"/>
    </row>
    <row r="198" spans="1:11" ht="60" customHeight="1">
      <c r="A198" s="909" t="s">
        <v>563</v>
      </c>
      <c r="B198" s="909"/>
      <c r="C198" s="909"/>
      <c r="D198" s="909"/>
      <c r="E198" s="909"/>
      <c r="F198" s="909"/>
      <c r="G198" s="909"/>
      <c r="H198" s="909"/>
      <c r="I198" s="909"/>
      <c r="J198" s="909"/>
      <c r="K198" s="909"/>
    </row>
    <row r="199" spans="1:11" ht="26.25" customHeight="1">
      <c r="A199" s="415"/>
      <c r="B199" s="908" t="s">
        <v>585</v>
      </c>
      <c r="C199" s="908"/>
      <c r="D199" s="908"/>
      <c r="E199" s="908"/>
      <c r="F199" s="908"/>
      <c r="G199" s="908"/>
      <c r="H199" s="908"/>
      <c r="I199" s="908"/>
      <c r="J199" s="908"/>
      <c r="K199" s="416"/>
    </row>
    <row r="200" spans="1:11" ht="69.75">
      <c r="A200" s="619" t="s">
        <v>446</v>
      </c>
      <c r="B200" s="619" t="s">
        <v>1</v>
      </c>
      <c r="C200" s="619" t="s">
        <v>21</v>
      </c>
      <c r="D200" s="619" t="s">
        <v>22</v>
      </c>
      <c r="E200" s="619" t="s">
        <v>23</v>
      </c>
      <c r="F200" s="620" t="s">
        <v>24</v>
      </c>
      <c r="G200" s="419" t="s">
        <v>25</v>
      </c>
      <c r="H200" s="419" t="s">
        <v>26</v>
      </c>
      <c r="I200" s="419" t="s">
        <v>27</v>
      </c>
      <c r="J200" s="419" t="s">
        <v>57</v>
      </c>
      <c r="K200" s="419" t="s">
        <v>242</v>
      </c>
    </row>
    <row r="201" spans="1:11" ht="23.25">
      <c r="A201" s="619"/>
      <c r="B201" s="619" t="s">
        <v>270</v>
      </c>
      <c r="C201" s="619"/>
      <c r="D201" s="619"/>
      <c r="E201" s="619"/>
      <c r="F201" s="620"/>
      <c r="G201" s="419"/>
      <c r="H201" s="419"/>
      <c r="I201" s="419"/>
      <c r="J201" s="419"/>
      <c r="K201" s="419"/>
    </row>
    <row r="202" spans="1:11" ht="23.25">
      <c r="A202" s="668">
        <v>1</v>
      </c>
      <c r="B202" s="669" t="s">
        <v>88</v>
      </c>
      <c r="C202" s="703" t="s">
        <v>426</v>
      </c>
      <c r="D202" s="671">
        <v>154</v>
      </c>
      <c r="E202" s="671" t="s">
        <v>38</v>
      </c>
      <c r="F202" s="628">
        <v>100000</v>
      </c>
      <c r="G202" s="628">
        <v>38000</v>
      </c>
      <c r="H202" s="630">
        <v>2000</v>
      </c>
      <c r="I202" s="672">
        <f>ROUND(G202*13%*31/365,0)</f>
        <v>420</v>
      </c>
      <c r="J202" s="630">
        <f t="shared" ref="J202:J203" si="47">SUM(H202:I202)</f>
        <v>2420</v>
      </c>
      <c r="K202" s="631">
        <f t="shared" ref="K202:K203" si="48">G202-H202</f>
        <v>36000</v>
      </c>
    </row>
    <row r="203" spans="1:11" ht="42">
      <c r="A203" s="668">
        <v>2</v>
      </c>
      <c r="B203" s="669" t="s">
        <v>88</v>
      </c>
      <c r="C203" s="625" t="s">
        <v>556</v>
      </c>
      <c r="D203" s="626">
        <v>120</v>
      </c>
      <c r="E203" s="671" t="s">
        <v>38</v>
      </c>
      <c r="F203" s="628">
        <v>395000</v>
      </c>
      <c r="G203" s="629">
        <v>378192</v>
      </c>
      <c r="H203" s="630">
        <v>4202</v>
      </c>
      <c r="I203" s="672">
        <f t="shared" ref="I203" si="49">ROUND(G203*13%*31/365,0)</f>
        <v>4176</v>
      </c>
      <c r="J203" s="630">
        <f t="shared" si="47"/>
        <v>8378</v>
      </c>
      <c r="K203" s="631">
        <f t="shared" si="48"/>
        <v>373990</v>
      </c>
    </row>
    <row r="204" spans="1:11" ht="23.25">
      <c r="A204" s="668"/>
      <c r="B204" s="332"/>
      <c r="C204" s="675"/>
      <c r="D204" s="676"/>
      <c r="E204" s="627"/>
      <c r="F204" s="628"/>
      <c r="G204" s="629"/>
      <c r="H204" s="630"/>
      <c r="I204" s="672"/>
      <c r="J204" s="630"/>
      <c r="K204" s="631"/>
    </row>
    <row r="205" spans="1:11" ht="23.25">
      <c r="A205" s="668"/>
      <c r="B205" s="332"/>
      <c r="C205" s="625"/>
      <c r="D205" s="626"/>
      <c r="E205" s="674"/>
      <c r="F205" s="628"/>
      <c r="G205" s="629"/>
      <c r="H205" s="630"/>
      <c r="I205" s="672">
        <f t="shared" ref="I205:I209" si="50">ROUND(G205*13%*31/365,0)</f>
        <v>0</v>
      </c>
      <c r="J205" s="630"/>
      <c r="K205" s="631"/>
    </row>
    <row r="206" spans="1:11" ht="23.25">
      <c r="A206" s="668">
        <v>3</v>
      </c>
      <c r="B206" s="332" t="s">
        <v>3</v>
      </c>
      <c r="C206" s="625" t="s">
        <v>544</v>
      </c>
      <c r="D206" s="626">
        <v>86</v>
      </c>
      <c r="E206" s="627" t="s">
        <v>38</v>
      </c>
      <c r="F206" s="628">
        <v>400000</v>
      </c>
      <c r="G206" s="629">
        <v>376000</v>
      </c>
      <c r="H206" s="630">
        <v>4000</v>
      </c>
      <c r="I206" s="672">
        <f t="shared" si="50"/>
        <v>4151</v>
      </c>
      <c r="J206" s="630">
        <f t="shared" ref="J206:J209" si="51">SUM(H206:I206)</f>
        <v>8151</v>
      </c>
      <c r="K206" s="631">
        <f t="shared" ref="K206:K209" si="52">G206-H206</f>
        <v>372000</v>
      </c>
    </row>
    <row r="207" spans="1:11" ht="23.25">
      <c r="A207" s="668">
        <v>4</v>
      </c>
      <c r="B207" s="332" t="s">
        <v>3</v>
      </c>
      <c r="C207" s="625" t="s">
        <v>576</v>
      </c>
      <c r="D207" s="626">
        <v>132</v>
      </c>
      <c r="E207" s="627" t="s">
        <v>38</v>
      </c>
      <c r="F207" s="628">
        <v>300000</v>
      </c>
      <c r="G207" s="629">
        <v>297000</v>
      </c>
      <c r="H207" s="630">
        <v>3000</v>
      </c>
      <c r="I207" s="672">
        <f t="shared" si="50"/>
        <v>3279</v>
      </c>
      <c r="J207" s="630">
        <f t="shared" si="51"/>
        <v>6279</v>
      </c>
      <c r="K207" s="631">
        <f t="shared" si="52"/>
        <v>294000</v>
      </c>
    </row>
    <row r="208" spans="1:11" ht="23.25">
      <c r="A208" s="668">
        <v>5</v>
      </c>
      <c r="B208" s="332" t="s">
        <v>527</v>
      </c>
      <c r="C208" s="625" t="s">
        <v>526</v>
      </c>
      <c r="D208" s="626"/>
      <c r="E208" s="674" t="s">
        <v>38</v>
      </c>
      <c r="F208" s="628">
        <v>290000</v>
      </c>
      <c r="G208" s="629">
        <v>232000</v>
      </c>
      <c r="H208" s="630">
        <v>5800</v>
      </c>
      <c r="I208" s="672">
        <f t="shared" si="50"/>
        <v>2562</v>
      </c>
      <c r="J208" s="630">
        <f t="shared" si="51"/>
        <v>8362</v>
      </c>
      <c r="K208" s="631">
        <f t="shared" si="52"/>
        <v>226200</v>
      </c>
    </row>
    <row r="209" spans="1:11" ht="23.25">
      <c r="A209" s="668">
        <v>6</v>
      </c>
      <c r="B209" s="332" t="s">
        <v>353</v>
      </c>
      <c r="C209" s="677" t="s">
        <v>552</v>
      </c>
      <c r="D209" s="678">
        <v>98</v>
      </c>
      <c r="E209" s="679" t="s">
        <v>38</v>
      </c>
      <c r="F209" s="628">
        <v>40000</v>
      </c>
      <c r="G209" s="629">
        <v>37645</v>
      </c>
      <c r="H209" s="630">
        <v>471</v>
      </c>
      <c r="I209" s="672">
        <f t="shared" si="50"/>
        <v>416</v>
      </c>
      <c r="J209" s="630">
        <f t="shared" si="51"/>
        <v>887</v>
      </c>
      <c r="K209" s="631">
        <f t="shared" si="52"/>
        <v>37174</v>
      </c>
    </row>
    <row r="210" spans="1:11" ht="23.25">
      <c r="A210" s="668"/>
      <c r="B210" s="332"/>
      <c r="C210" s="677"/>
      <c r="D210" s="678"/>
      <c r="E210" s="679"/>
      <c r="F210" s="628"/>
      <c r="G210" s="629"/>
      <c r="H210" s="630"/>
      <c r="I210" s="672"/>
      <c r="J210" s="630"/>
      <c r="K210" s="631"/>
    </row>
    <row r="211" spans="1:11" ht="24" thickBot="1">
      <c r="A211" s="632"/>
      <c r="B211" s="633" t="s">
        <v>4</v>
      </c>
      <c r="C211" s="632"/>
      <c r="D211" s="632"/>
      <c r="E211" s="632"/>
      <c r="F211" s="543">
        <f>SUM(F202:F210)</f>
        <v>1525000</v>
      </c>
      <c r="G211" s="543">
        <f>SUM(G202:G210)</f>
        <v>1358837</v>
      </c>
      <c r="H211" s="543">
        <f>SUM(H202:H210)</f>
        <v>19473</v>
      </c>
      <c r="I211" s="543">
        <f>SUM(I202:I210)</f>
        <v>15004</v>
      </c>
      <c r="J211" s="543">
        <f t="shared" ref="J211" si="53">SUM(H211:I211)</f>
        <v>34477</v>
      </c>
      <c r="K211" s="543">
        <f t="shared" ref="K211" si="54">SUM(K202:K210)</f>
        <v>1339364</v>
      </c>
    </row>
    <row r="212" spans="1:11" ht="23.25">
      <c r="A212" s="634"/>
      <c r="B212" s="635"/>
      <c r="C212" s="634"/>
      <c r="D212" s="634"/>
      <c r="E212" s="634"/>
      <c r="F212" s="636"/>
      <c r="G212" s="636"/>
      <c r="H212" s="636"/>
      <c r="I212" s="636"/>
      <c r="J212" s="636"/>
      <c r="K212" s="636"/>
    </row>
    <row r="213" spans="1:11" ht="69.75">
      <c r="A213" s="619" t="s">
        <v>446</v>
      </c>
      <c r="B213" s="619" t="s">
        <v>1</v>
      </c>
      <c r="C213" s="619" t="s">
        <v>21</v>
      </c>
      <c r="D213" s="619" t="s">
        <v>22</v>
      </c>
      <c r="E213" s="619" t="s">
        <v>23</v>
      </c>
      <c r="F213" s="620" t="s">
        <v>24</v>
      </c>
      <c r="G213" s="419" t="s">
        <v>25</v>
      </c>
      <c r="H213" s="419" t="s">
        <v>26</v>
      </c>
      <c r="I213" s="419" t="s">
        <v>27</v>
      </c>
      <c r="J213" s="419" t="s">
        <v>57</v>
      </c>
      <c r="K213" s="419" t="s">
        <v>242</v>
      </c>
    </row>
    <row r="214" spans="1:11" ht="23.25">
      <c r="A214" s="637"/>
      <c r="B214" s="549" t="s">
        <v>5</v>
      </c>
      <c r="C214" s="624"/>
      <c r="D214" s="624"/>
      <c r="E214" s="624"/>
      <c r="F214" s="547"/>
      <c r="G214" s="547"/>
      <c r="H214" s="548"/>
      <c r="I214" s="549"/>
      <c r="J214" s="549"/>
      <c r="K214" s="638"/>
    </row>
    <row r="215" spans="1:11" ht="23.25">
      <c r="A215" s="639">
        <v>1</v>
      </c>
      <c r="B215" s="332" t="s">
        <v>179</v>
      </c>
      <c r="C215" s="675" t="s">
        <v>416</v>
      </c>
      <c r="D215" s="676">
        <v>82</v>
      </c>
      <c r="E215" s="627" t="s">
        <v>38</v>
      </c>
      <c r="F215" s="628">
        <v>250000</v>
      </c>
      <c r="G215" s="629">
        <v>48905</v>
      </c>
      <c r="H215" s="630">
        <v>5435</v>
      </c>
      <c r="I215" s="672">
        <f>ROUND(G215*13%*31/365,0)</f>
        <v>540</v>
      </c>
      <c r="J215" s="630">
        <f t="shared" ref="J215" si="55">SUM(H215:I215)</f>
        <v>5975</v>
      </c>
      <c r="K215" s="681">
        <f t="shared" ref="K215" si="56">G215-H215</f>
        <v>43470</v>
      </c>
    </row>
    <row r="216" spans="1:11" ht="23.25">
      <c r="A216" s="639">
        <v>2</v>
      </c>
      <c r="B216" s="332"/>
      <c r="C216" s="675"/>
      <c r="D216" s="676"/>
      <c r="E216" s="627"/>
      <c r="F216" s="628"/>
      <c r="G216" s="629"/>
      <c r="H216" s="630"/>
      <c r="I216" s="672"/>
      <c r="J216" s="630"/>
      <c r="K216" s="681"/>
    </row>
    <row r="217" spans="1:11" ht="23.25">
      <c r="A217" s="639">
        <v>3</v>
      </c>
      <c r="B217" s="332" t="s">
        <v>5</v>
      </c>
      <c r="C217" s="675" t="s">
        <v>551</v>
      </c>
      <c r="D217" s="676">
        <v>96</v>
      </c>
      <c r="E217" s="627" t="s">
        <v>38</v>
      </c>
      <c r="F217" s="628">
        <v>200000</v>
      </c>
      <c r="G217" s="629">
        <v>190000</v>
      </c>
      <c r="H217" s="630">
        <v>2000</v>
      </c>
      <c r="I217" s="672">
        <f t="shared" ref="I217:I220" si="57">ROUND(G217*13%*31/365,0)</f>
        <v>2098</v>
      </c>
      <c r="J217" s="630">
        <f t="shared" ref="J217:J221" si="58">SUM(H217:I217)</f>
        <v>4098</v>
      </c>
      <c r="K217" s="681">
        <f t="shared" ref="K217:K218" si="59">G217-H217</f>
        <v>188000</v>
      </c>
    </row>
    <row r="218" spans="1:11" ht="23.25">
      <c r="A218" s="639">
        <v>4</v>
      </c>
      <c r="B218" s="332" t="s">
        <v>5</v>
      </c>
      <c r="C218" s="675" t="s">
        <v>375</v>
      </c>
      <c r="D218" s="676">
        <v>116</v>
      </c>
      <c r="E218" s="627" t="s">
        <v>38</v>
      </c>
      <c r="F218" s="628">
        <v>495000</v>
      </c>
      <c r="G218" s="629">
        <v>475200</v>
      </c>
      <c r="H218" s="630">
        <v>4950</v>
      </c>
      <c r="I218" s="672">
        <f t="shared" si="57"/>
        <v>5247</v>
      </c>
      <c r="J218" s="630">
        <f t="shared" si="58"/>
        <v>10197</v>
      </c>
      <c r="K218" s="681">
        <f t="shared" si="59"/>
        <v>470250</v>
      </c>
    </row>
    <row r="219" spans="1:11" ht="23.25">
      <c r="A219" s="639">
        <v>4</v>
      </c>
      <c r="B219" s="332" t="s">
        <v>386</v>
      </c>
      <c r="C219" s="675" t="s">
        <v>455</v>
      </c>
      <c r="D219" s="676">
        <v>184</v>
      </c>
      <c r="E219" s="627" t="s">
        <v>38</v>
      </c>
      <c r="F219" s="628">
        <v>100000</v>
      </c>
      <c r="G219" s="629">
        <v>46000</v>
      </c>
      <c r="H219" s="630">
        <v>2000</v>
      </c>
      <c r="I219" s="672">
        <f t="shared" si="57"/>
        <v>508</v>
      </c>
      <c r="J219" s="630">
        <f t="shared" si="58"/>
        <v>2508</v>
      </c>
      <c r="K219" s="681">
        <f>G219-H219</f>
        <v>44000</v>
      </c>
    </row>
    <row r="220" spans="1:11" ht="23.25">
      <c r="A220" s="639">
        <v>5</v>
      </c>
      <c r="B220" s="332" t="s">
        <v>429</v>
      </c>
      <c r="C220" s="675" t="s">
        <v>488</v>
      </c>
      <c r="D220" s="676">
        <v>156</v>
      </c>
      <c r="E220" s="627" t="s">
        <v>38</v>
      </c>
      <c r="F220" s="628">
        <v>150000</v>
      </c>
      <c r="G220" s="629">
        <v>60000</v>
      </c>
      <c r="H220" s="630">
        <v>3000</v>
      </c>
      <c r="I220" s="672">
        <f t="shared" si="57"/>
        <v>662</v>
      </c>
      <c r="J220" s="630">
        <f t="shared" si="58"/>
        <v>3662</v>
      </c>
      <c r="K220" s="681">
        <f>G220-H220</f>
        <v>57000</v>
      </c>
    </row>
    <row r="221" spans="1:11" ht="24" thickBot="1">
      <c r="A221" s="641"/>
      <c r="B221" s="633" t="s">
        <v>4</v>
      </c>
      <c r="C221" s="642"/>
      <c r="D221" s="569"/>
      <c r="E221" s="642"/>
      <c r="F221" s="554">
        <f t="shared" ref="F221:G221" si="60">SUM(F215:F220)</f>
        <v>1195000</v>
      </c>
      <c r="G221" s="554">
        <f t="shared" si="60"/>
        <v>820105</v>
      </c>
      <c r="H221" s="554">
        <f>SUM(H215:H220)</f>
        <v>17385</v>
      </c>
      <c r="I221" s="554">
        <f>SUM(I215:I220)</f>
        <v>9055</v>
      </c>
      <c r="J221" s="554">
        <f t="shared" si="58"/>
        <v>26440</v>
      </c>
      <c r="K221" s="554">
        <f t="shared" ref="K221" si="61">SUM(K215:K220)</f>
        <v>802720</v>
      </c>
    </row>
    <row r="222" spans="1:11" ht="23.25">
      <c r="A222" s="643"/>
      <c r="B222" s="635"/>
      <c r="C222" s="644"/>
      <c r="D222" s="571"/>
      <c r="E222" s="644"/>
      <c r="F222" s="558"/>
      <c r="G222" s="558"/>
      <c r="H222" s="558"/>
      <c r="I222" s="558"/>
      <c r="J222" s="558"/>
      <c r="K222" s="558"/>
    </row>
    <row r="223" spans="1:11" ht="69.75">
      <c r="A223" s="619" t="s">
        <v>446</v>
      </c>
      <c r="B223" s="619" t="s">
        <v>1</v>
      </c>
      <c r="C223" s="619" t="s">
        <v>21</v>
      </c>
      <c r="D223" s="619" t="s">
        <v>22</v>
      </c>
      <c r="E223" s="619" t="s">
        <v>23</v>
      </c>
      <c r="F223" s="620" t="s">
        <v>24</v>
      </c>
      <c r="G223" s="419" t="s">
        <v>25</v>
      </c>
      <c r="H223" s="419" t="s">
        <v>26</v>
      </c>
      <c r="I223" s="419" t="s">
        <v>27</v>
      </c>
      <c r="J223" s="419" t="s">
        <v>57</v>
      </c>
      <c r="K223" s="419" t="s">
        <v>242</v>
      </c>
    </row>
    <row r="224" spans="1:11" ht="23.25">
      <c r="A224" s="639"/>
      <c r="B224" s="623" t="s">
        <v>363</v>
      </c>
      <c r="C224" s="624"/>
      <c r="D224" s="501"/>
      <c r="E224" s="624"/>
      <c r="F224" s="505"/>
      <c r="G224" s="513"/>
      <c r="H224" s="503"/>
      <c r="I224" s="501"/>
      <c r="J224" s="503"/>
      <c r="K224" s="640"/>
    </row>
    <row r="225" spans="1:11" ht="23.25">
      <c r="A225" s="702">
        <v>1</v>
      </c>
      <c r="B225" s="332" t="s">
        <v>357</v>
      </c>
      <c r="C225" s="627" t="s">
        <v>371</v>
      </c>
      <c r="D225" s="676">
        <v>107</v>
      </c>
      <c r="E225" s="627" t="s">
        <v>38</v>
      </c>
      <c r="F225" s="628">
        <v>275000</v>
      </c>
      <c r="G225" s="629">
        <v>77000</v>
      </c>
      <c r="H225" s="630">
        <v>5500</v>
      </c>
      <c r="I225" s="672">
        <f>ROUND(G225*13%*31/365,0)</f>
        <v>850</v>
      </c>
      <c r="J225" s="630">
        <f>SUM(H225:I225)</f>
        <v>6350</v>
      </c>
      <c r="K225" s="681">
        <f t="shared" ref="K225" si="62">G225-H225</f>
        <v>71500</v>
      </c>
    </row>
    <row r="226" spans="1:11" ht="23.25">
      <c r="A226" s="702"/>
      <c r="B226" s="332"/>
      <c r="C226" s="627"/>
      <c r="D226" s="676"/>
      <c r="E226" s="627"/>
      <c r="F226" s="628"/>
      <c r="G226" s="629"/>
      <c r="H226" s="630"/>
      <c r="I226" s="680"/>
      <c r="J226" s="630"/>
      <c r="K226" s="681"/>
    </row>
    <row r="227" spans="1:11" ht="23.25">
      <c r="A227" s="702">
        <v>2</v>
      </c>
      <c r="B227" s="332" t="s">
        <v>368</v>
      </c>
      <c r="C227" s="627" t="s">
        <v>372</v>
      </c>
      <c r="D227" s="676">
        <v>90</v>
      </c>
      <c r="E227" s="627" t="s">
        <v>38</v>
      </c>
      <c r="F227" s="628">
        <v>340000</v>
      </c>
      <c r="G227" s="629">
        <v>95200</v>
      </c>
      <c r="H227" s="630">
        <v>6800</v>
      </c>
      <c r="I227" s="672">
        <f>ROUND(G227*13%*31/365,0)</f>
        <v>1051</v>
      </c>
      <c r="J227" s="630">
        <f>SUM(H227:I227)</f>
        <v>7851</v>
      </c>
      <c r="K227" s="681">
        <f t="shared" ref="K227" si="63">G227-H227</f>
        <v>88400</v>
      </c>
    </row>
    <row r="228" spans="1:11" ht="23.25">
      <c r="A228" s="702"/>
      <c r="B228" s="332"/>
      <c r="C228" s="627"/>
      <c r="D228" s="676"/>
      <c r="E228" s="627"/>
      <c r="F228" s="628"/>
      <c r="G228" s="629"/>
      <c r="H228" s="630"/>
      <c r="I228" s="680"/>
      <c r="J228" s="630"/>
      <c r="K228" s="681"/>
    </row>
    <row r="229" spans="1:11" ht="23.25">
      <c r="A229" s="702">
        <v>3</v>
      </c>
      <c r="B229" s="332" t="s">
        <v>534</v>
      </c>
      <c r="C229" s="627" t="s">
        <v>535</v>
      </c>
      <c r="D229" s="676">
        <v>72</v>
      </c>
      <c r="E229" s="627" t="s">
        <v>38</v>
      </c>
      <c r="F229" s="628">
        <v>290000</v>
      </c>
      <c r="G229" s="629">
        <v>243600</v>
      </c>
      <c r="H229" s="630">
        <v>5800</v>
      </c>
      <c r="I229" s="672">
        <f>ROUND(G229*13%*31/365,0)</f>
        <v>2690</v>
      </c>
      <c r="J229" s="630">
        <f>SUM(H229:I229)</f>
        <v>8490</v>
      </c>
      <c r="K229" s="681">
        <f t="shared" ref="K229" si="64">G229-H229</f>
        <v>237800</v>
      </c>
    </row>
    <row r="230" spans="1:11" ht="23.25">
      <c r="A230" s="645"/>
      <c r="B230" s="623" t="s">
        <v>4</v>
      </c>
      <c r="C230" s="638"/>
      <c r="D230" s="638"/>
      <c r="E230" s="638"/>
      <c r="F230" s="505">
        <f>SUM(F225:F229)</f>
        <v>905000</v>
      </c>
      <c r="G230" s="505">
        <f t="shared" ref="G230:I230" si="65">SUM(G225:G229)</f>
        <v>415800</v>
      </c>
      <c r="H230" s="505">
        <f t="shared" si="65"/>
        <v>18100</v>
      </c>
      <c r="I230" s="505">
        <f t="shared" si="65"/>
        <v>4591</v>
      </c>
      <c r="J230" s="505">
        <f>SUM(J225:J229)</f>
        <v>22691</v>
      </c>
      <c r="K230" s="505">
        <f t="shared" ref="K230" si="66">SUM(K225:K229)</f>
        <v>397700</v>
      </c>
    </row>
    <row r="231" spans="1:11" ht="23.25">
      <c r="A231" s="646"/>
      <c r="B231" s="647"/>
      <c r="C231" s="648"/>
      <c r="D231" s="648"/>
      <c r="E231" s="648"/>
      <c r="F231" s="558"/>
      <c r="G231" s="558"/>
      <c r="H231" s="558"/>
      <c r="I231" s="558"/>
      <c r="J231" s="558"/>
      <c r="K231" s="558"/>
    </row>
    <row r="232" spans="1:11" ht="69.75">
      <c r="A232" s="621" t="s">
        <v>446</v>
      </c>
      <c r="B232" s="621" t="s">
        <v>1</v>
      </c>
      <c r="C232" s="619" t="s">
        <v>21</v>
      </c>
      <c r="D232" s="619" t="s">
        <v>22</v>
      </c>
      <c r="E232" s="619" t="s">
        <v>23</v>
      </c>
      <c r="F232" s="620" t="s">
        <v>24</v>
      </c>
      <c r="G232" s="419" t="s">
        <v>25</v>
      </c>
      <c r="H232" s="419" t="s">
        <v>26</v>
      </c>
      <c r="I232" s="419" t="s">
        <v>27</v>
      </c>
      <c r="J232" s="419" t="s">
        <v>57</v>
      </c>
      <c r="K232" s="419" t="s">
        <v>242</v>
      </c>
    </row>
    <row r="233" spans="1:11" ht="23.25">
      <c r="A233" s="639"/>
      <c r="B233" s="623" t="s">
        <v>10</v>
      </c>
      <c r="C233" s="624"/>
      <c r="D233" s="624"/>
      <c r="E233" s="624"/>
      <c r="F233" s="560"/>
      <c r="G233" s="513"/>
      <c r="H233" s="549"/>
      <c r="I233" s="501"/>
      <c r="J233" s="549"/>
      <c r="K233" s="638"/>
    </row>
    <row r="234" spans="1:11" ht="23.25">
      <c r="A234" s="702">
        <v>1</v>
      </c>
      <c r="B234" s="332" t="s">
        <v>10</v>
      </c>
      <c r="C234" s="627" t="s">
        <v>390</v>
      </c>
      <c r="D234" s="676">
        <v>124</v>
      </c>
      <c r="E234" s="627" t="s">
        <v>38</v>
      </c>
      <c r="F234" s="628">
        <v>200000</v>
      </c>
      <c r="G234" s="629">
        <v>64000</v>
      </c>
      <c r="H234" s="630">
        <v>4000</v>
      </c>
      <c r="I234" s="672">
        <f>ROUND(G234*13%*31/365,0)</f>
        <v>707</v>
      </c>
      <c r="J234" s="676">
        <f>SUM(H234:I234)</f>
        <v>4707</v>
      </c>
      <c r="K234" s="681">
        <f>G234-H234</f>
        <v>60000</v>
      </c>
    </row>
    <row r="235" spans="1:11" ht="23.25">
      <c r="A235" s="702"/>
      <c r="B235" s="332"/>
      <c r="C235" s="627"/>
      <c r="D235" s="676"/>
      <c r="E235" s="627"/>
      <c r="F235" s="628"/>
      <c r="G235" s="629"/>
      <c r="H235" s="630"/>
      <c r="I235" s="672"/>
      <c r="J235" s="676"/>
      <c r="K235" s="681"/>
    </row>
    <row r="236" spans="1:11" ht="23.25">
      <c r="A236" s="702">
        <v>2</v>
      </c>
      <c r="B236" s="682" t="s">
        <v>91</v>
      </c>
      <c r="C236" s="627" t="s">
        <v>432</v>
      </c>
      <c r="D236" s="683" t="s">
        <v>433</v>
      </c>
      <c r="E236" s="627" t="s">
        <v>38</v>
      </c>
      <c r="F236" s="628">
        <v>150000</v>
      </c>
      <c r="G236" s="629">
        <v>3000</v>
      </c>
      <c r="H236" s="630">
        <v>3000</v>
      </c>
      <c r="I236" s="672">
        <f t="shared" ref="I236:I237" si="67">ROUND(G236*13%*31/365,0)</f>
        <v>33</v>
      </c>
      <c r="J236" s="676">
        <f>SUM(H236:I236)</f>
        <v>3033</v>
      </c>
      <c r="K236" s="681">
        <f t="shared" ref="K236:K237" si="68">G236-H236</f>
        <v>0</v>
      </c>
    </row>
    <row r="237" spans="1:11" ht="23.25">
      <c r="A237" s="649">
        <v>3</v>
      </c>
      <c r="B237" s="650" t="s">
        <v>583</v>
      </c>
      <c r="C237" s="650" t="s">
        <v>581</v>
      </c>
      <c r="D237" s="652" t="s">
        <v>582</v>
      </c>
      <c r="E237" s="627" t="s">
        <v>38</v>
      </c>
      <c r="F237" s="564">
        <v>200000</v>
      </c>
      <c r="G237" s="565">
        <v>198000</v>
      </c>
      <c r="H237" s="566">
        <v>2000</v>
      </c>
      <c r="I237" s="672">
        <f t="shared" si="67"/>
        <v>2186</v>
      </c>
      <c r="J237" s="676">
        <f>SUM(H237:I237)</f>
        <v>4186</v>
      </c>
      <c r="K237" s="681">
        <f t="shared" si="68"/>
        <v>196000</v>
      </c>
    </row>
    <row r="238" spans="1:11" ht="23.25">
      <c r="A238" s="649"/>
      <c r="B238" s="650"/>
      <c r="C238" s="651"/>
      <c r="D238" s="652"/>
      <c r="E238" s="651"/>
      <c r="F238" s="564"/>
      <c r="G238" s="565"/>
      <c r="H238" s="566"/>
      <c r="I238" s="567"/>
      <c r="J238" s="567"/>
      <c r="K238" s="653"/>
    </row>
    <row r="239" spans="1:11" ht="24" thickBot="1">
      <c r="A239" s="654"/>
      <c r="B239" s="655" t="s">
        <v>4</v>
      </c>
      <c r="C239" s="642"/>
      <c r="D239" s="642"/>
      <c r="E239" s="642"/>
      <c r="F239" s="569">
        <f>SUM(F234:F237)</f>
        <v>550000</v>
      </c>
      <c r="G239" s="569">
        <f>SUM(G234:G237)</f>
        <v>265000</v>
      </c>
      <c r="H239" s="569">
        <f>SUM(H234:H237)</f>
        <v>9000</v>
      </c>
      <c r="I239" s="569">
        <f>SUM(I234:I237)</f>
        <v>2926</v>
      </c>
      <c r="J239" s="569">
        <f>SUM(H239:I239)</f>
        <v>11926</v>
      </c>
      <c r="K239" s="656">
        <f t="shared" ref="K239" si="69">G239-H239</f>
        <v>256000</v>
      </c>
    </row>
    <row r="240" spans="1:11" ht="23.25">
      <c r="A240" s="657"/>
      <c r="B240" s="647"/>
      <c r="C240" s="644"/>
      <c r="D240" s="644"/>
      <c r="E240" s="644"/>
      <c r="F240" s="571"/>
      <c r="G240" s="571"/>
      <c r="H240" s="571"/>
      <c r="I240" s="571"/>
      <c r="J240" s="571"/>
      <c r="K240" s="571"/>
    </row>
    <row r="241" spans="1:11" ht="69.75">
      <c r="A241" s="621" t="s">
        <v>446</v>
      </c>
      <c r="B241" s="621" t="s">
        <v>1</v>
      </c>
      <c r="C241" s="619" t="s">
        <v>21</v>
      </c>
      <c r="D241" s="619" t="s">
        <v>22</v>
      </c>
      <c r="E241" s="619" t="s">
        <v>23</v>
      </c>
      <c r="F241" s="620" t="s">
        <v>24</v>
      </c>
      <c r="G241" s="419" t="s">
        <v>25</v>
      </c>
      <c r="H241" s="419" t="s">
        <v>26</v>
      </c>
      <c r="I241" s="419" t="s">
        <v>27</v>
      </c>
      <c r="J241" s="419" t="s">
        <v>57</v>
      </c>
      <c r="K241" s="419" t="s">
        <v>242</v>
      </c>
    </row>
    <row r="242" spans="1:11" ht="23.25">
      <c r="A242" s="639"/>
      <c r="B242" s="623" t="s">
        <v>11</v>
      </c>
      <c r="C242" s="624"/>
      <c r="D242" s="624"/>
      <c r="E242" s="624"/>
      <c r="F242" s="560"/>
      <c r="G242" s="513"/>
      <c r="H242" s="549"/>
      <c r="I242" s="501"/>
      <c r="J242" s="549"/>
      <c r="K242" s="638"/>
    </row>
    <row r="243" spans="1:11" ht="23.25">
      <c r="A243" s="702">
        <v>1</v>
      </c>
      <c r="B243" s="332" t="s">
        <v>557</v>
      </c>
      <c r="C243" s="627" t="s">
        <v>558</v>
      </c>
      <c r="D243" s="630">
        <v>114</v>
      </c>
      <c r="E243" s="627" t="s">
        <v>38</v>
      </c>
      <c r="F243" s="628">
        <v>400000</v>
      </c>
      <c r="G243" s="629">
        <v>368000</v>
      </c>
      <c r="H243" s="630">
        <v>8000</v>
      </c>
      <c r="I243" s="672">
        <f>ROUND(G243*13%*31/365,0)</f>
        <v>4063</v>
      </c>
      <c r="J243" s="676">
        <f>SUM(H243:I243)</f>
        <v>12063</v>
      </c>
      <c r="K243" s="681">
        <f t="shared" ref="K243:K246" si="70">G243-H243</f>
        <v>360000</v>
      </c>
    </row>
    <row r="244" spans="1:11" ht="23.25">
      <c r="A244" s="702">
        <v>2</v>
      </c>
      <c r="B244" s="332" t="s">
        <v>11</v>
      </c>
      <c r="C244" s="627" t="s">
        <v>487</v>
      </c>
      <c r="D244" s="630">
        <v>164</v>
      </c>
      <c r="E244" s="627" t="s">
        <v>38</v>
      </c>
      <c r="F244" s="628">
        <v>270000</v>
      </c>
      <c r="G244" s="629">
        <v>113400</v>
      </c>
      <c r="H244" s="630">
        <v>5400</v>
      </c>
      <c r="I244" s="672">
        <f t="shared" ref="I244:I247" si="71">ROUND(G244*13%*31/365,0)</f>
        <v>1252</v>
      </c>
      <c r="J244" s="676">
        <f>SUM(H244:I244)</f>
        <v>6652</v>
      </c>
      <c r="K244" s="681">
        <f t="shared" si="70"/>
        <v>108000</v>
      </c>
    </row>
    <row r="245" spans="1:11" ht="23.25">
      <c r="A245" s="702">
        <v>3</v>
      </c>
      <c r="B245" s="332" t="s">
        <v>236</v>
      </c>
      <c r="C245" s="627" t="s">
        <v>518</v>
      </c>
      <c r="D245" s="630">
        <v>58</v>
      </c>
      <c r="E245" s="627" t="s">
        <v>38</v>
      </c>
      <c r="F245" s="628">
        <v>200000</v>
      </c>
      <c r="G245" s="629">
        <v>144000</v>
      </c>
      <c r="H245" s="630">
        <v>4000</v>
      </c>
      <c r="I245" s="672">
        <f t="shared" si="71"/>
        <v>1590</v>
      </c>
      <c r="J245" s="676">
        <f t="shared" ref="J245:J246" si="72">SUM(H245:I245)</f>
        <v>5590</v>
      </c>
      <c r="K245" s="681">
        <f t="shared" si="70"/>
        <v>140000</v>
      </c>
    </row>
    <row r="246" spans="1:11" ht="23.25">
      <c r="A246" s="702">
        <v>4</v>
      </c>
      <c r="B246" s="332" t="s">
        <v>236</v>
      </c>
      <c r="C246" s="627" t="s">
        <v>519</v>
      </c>
      <c r="D246" s="630">
        <v>60</v>
      </c>
      <c r="E246" s="627" t="s">
        <v>38</v>
      </c>
      <c r="F246" s="628">
        <v>250000</v>
      </c>
      <c r="G246" s="629">
        <v>180000</v>
      </c>
      <c r="H246" s="630">
        <v>5000</v>
      </c>
      <c r="I246" s="672">
        <f t="shared" si="71"/>
        <v>1987</v>
      </c>
      <c r="J246" s="676">
        <f t="shared" si="72"/>
        <v>6987</v>
      </c>
      <c r="K246" s="681">
        <f t="shared" si="70"/>
        <v>175000</v>
      </c>
    </row>
    <row r="247" spans="1:11" ht="23.25">
      <c r="A247" s="702">
        <v>5</v>
      </c>
      <c r="B247" s="684" t="s">
        <v>541</v>
      </c>
      <c r="C247" s="627" t="s">
        <v>542</v>
      </c>
      <c r="D247" s="630">
        <v>78</v>
      </c>
      <c r="E247" s="627" t="s">
        <v>38</v>
      </c>
      <c r="F247" s="628">
        <v>200000</v>
      </c>
      <c r="G247" s="629">
        <v>184089</v>
      </c>
      <c r="H247" s="630">
        <v>2273</v>
      </c>
      <c r="I247" s="672">
        <f t="shared" si="71"/>
        <v>2033</v>
      </c>
      <c r="J247" s="676">
        <f>SUM(H247:I247)</f>
        <v>4306</v>
      </c>
      <c r="K247" s="681">
        <f>G247-H247</f>
        <v>181816</v>
      </c>
    </row>
    <row r="248" spans="1:11" ht="23.25">
      <c r="A248" s="639"/>
      <c r="B248" s="623" t="s">
        <v>4</v>
      </c>
      <c r="C248" s="624"/>
      <c r="D248" s="624"/>
      <c r="E248" s="624"/>
      <c r="F248" s="501">
        <f>SUM(F243:F247)</f>
        <v>1320000</v>
      </c>
      <c r="G248" s="688">
        <f>SUM(G243:G247)</f>
        <v>989489</v>
      </c>
      <c r="H248" s="501">
        <f>SUM(H243:H247)</f>
        <v>24673</v>
      </c>
      <c r="I248" s="501">
        <f>SUM(I243:I247)</f>
        <v>10925</v>
      </c>
      <c r="J248" s="501">
        <f t="shared" ref="J248" si="73">SUM(H248:I248)</f>
        <v>35598</v>
      </c>
      <c r="K248" s="640">
        <f t="shared" ref="K248" si="74">G248-H248</f>
        <v>964816</v>
      </c>
    </row>
    <row r="249" spans="1:11" ht="23.25">
      <c r="A249" s="657"/>
      <c r="B249" s="647"/>
      <c r="C249" s="644"/>
      <c r="D249" s="644"/>
      <c r="E249" s="644"/>
      <c r="F249" s="571"/>
      <c r="G249" s="571"/>
      <c r="H249" s="571"/>
      <c r="I249" s="571"/>
      <c r="J249" s="571"/>
      <c r="K249" s="571"/>
    </row>
    <row r="250" spans="1:11" ht="69.75">
      <c r="A250" s="621" t="s">
        <v>446</v>
      </c>
      <c r="B250" s="621" t="s">
        <v>1</v>
      </c>
      <c r="C250" s="619" t="s">
        <v>21</v>
      </c>
      <c r="D250" s="619" t="s">
        <v>22</v>
      </c>
      <c r="E250" s="619" t="s">
        <v>23</v>
      </c>
      <c r="F250" s="620" t="s">
        <v>24</v>
      </c>
      <c r="G250" s="419" t="s">
        <v>25</v>
      </c>
      <c r="H250" s="419" t="s">
        <v>26</v>
      </c>
      <c r="I250" s="419" t="s">
        <v>27</v>
      </c>
      <c r="J250" s="419" t="s">
        <v>57</v>
      </c>
      <c r="K250" s="419" t="s">
        <v>242</v>
      </c>
    </row>
    <row r="251" spans="1:11" ht="23.25">
      <c r="A251" s="639"/>
      <c r="B251" s="623" t="s">
        <v>14</v>
      </c>
      <c r="C251" s="624"/>
      <c r="D251" s="624"/>
      <c r="E251" s="624"/>
      <c r="F251" s="560"/>
      <c r="G251" s="513"/>
      <c r="H251" s="549"/>
      <c r="I251" s="501"/>
      <c r="J251" s="549"/>
      <c r="K251" s="638"/>
    </row>
    <row r="252" spans="1:11" ht="23.25">
      <c r="A252" s="639"/>
      <c r="B252" s="623"/>
      <c r="C252" s="624"/>
      <c r="D252" s="501"/>
      <c r="E252" s="624"/>
      <c r="F252" s="505"/>
      <c r="G252" s="513"/>
      <c r="H252" s="503"/>
      <c r="I252" s="501"/>
      <c r="J252" s="501"/>
      <c r="K252" s="640"/>
    </row>
    <row r="253" spans="1:11" ht="23.25">
      <c r="A253" s="702">
        <v>1</v>
      </c>
      <c r="B253" s="332" t="s">
        <v>327</v>
      </c>
      <c r="C253" s="627" t="s">
        <v>520</v>
      </c>
      <c r="D253" s="676">
        <v>62</v>
      </c>
      <c r="E253" s="627" t="s">
        <v>38</v>
      </c>
      <c r="F253" s="628">
        <v>250000</v>
      </c>
      <c r="G253" s="628">
        <v>180000</v>
      </c>
      <c r="H253" s="630">
        <v>5000</v>
      </c>
      <c r="I253" s="672">
        <f>ROUND(G253*13%*31/365,0)</f>
        <v>1987</v>
      </c>
      <c r="J253" s="676">
        <f t="shared" ref="J253:J261" si="75">SUM(H253:I253)</f>
        <v>6987</v>
      </c>
      <c r="K253" s="681">
        <f t="shared" ref="K253:K260" si="76">G253-H253</f>
        <v>175000</v>
      </c>
    </row>
    <row r="254" spans="1:11" ht="23.25">
      <c r="A254" s="702">
        <v>2</v>
      </c>
      <c r="B254" s="332" t="s">
        <v>97</v>
      </c>
      <c r="C254" s="627" t="s">
        <v>484</v>
      </c>
      <c r="D254" s="676">
        <v>170</v>
      </c>
      <c r="E254" s="627" t="s">
        <v>38</v>
      </c>
      <c r="F254" s="628">
        <v>220000</v>
      </c>
      <c r="G254" s="629">
        <v>101200</v>
      </c>
      <c r="H254" s="630">
        <v>4400</v>
      </c>
      <c r="I254" s="672">
        <f t="shared" ref="I254:I260" si="77">ROUND(G254*13%*31/365,0)</f>
        <v>1117</v>
      </c>
      <c r="J254" s="676">
        <f t="shared" si="75"/>
        <v>5517</v>
      </c>
      <c r="K254" s="681">
        <f t="shared" si="76"/>
        <v>96800</v>
      </c>
    </row>
    <row r="255" spans="1:11" ht="23.25">
      <c r="A255" s="702">
        <v>3</v>
      </c>
      <c r="B255" s="332" t="s">
        <v>14</v>
      </c>
      <c r="C255" s="627" t="s">
        <v>59</v>
      </c>
      <c r="D255" s="676">
        <v>176</v>
      </c>
      <c r="E255" s="627" t="s">
        <v>38</v>
      </c>
      <c r="F255" s="628">
        <v>100000</v>
      </c>
      <c r="G255" s="629">
        <v>46000</v>
      </c>
      <c r="H255" s="630">
        <v>2000</v>
      </c>
      <c r="I255" s="672">
        <f t="shared" si="77"/>
        <v>508</v>
      </c>
      <c r="J255" s="676">
        <f t="shared" si="75"/>
        <v>2508</v>
      </c>
      <c r="K255" s="681">
        <f t="shared" si="76"/>
        <v>44000</v>
      </c>
    </row>
    <row r="256" spans="1:11" ht="23.25">
      <c r="A256" s="702">
        <v>4</v>
      </c>
      <c r="B256" s="332" t="s">
        <v>15</v>
      </c>
      <c r="C256" s="627" t="s">
        <v>485</v>
      </c>
      <c r="D256" s="676">
        <v>112</v>
      </c>
      <c r="E256" s="627" t="s">
        <v>38</v>
      </c>
      <c r="F256" s="628">
        <v>200000</v>
      </c>
      <c r="G256" s="629">
        <v>5540</v>
      </c>
      <c r="H256" s="630">
        <v>5540</v>
      </c>
      <c r="I256" s="672">
        <f t="shared" si="77"/>
        <v>61</v>
      </c>
      <c r="J256" s="676">
        <f t="shared" si="75"/>
        <v>5601</v>
      </c>
      <c r="K256" s="681">
        <f t="shared" si="76"/>
        <v>0</v>
      </c>
    </row>
    <row r="257" spans="1:11" ht="23.25">
      <c r="A257" s="702">
        <v>5</v>
      </c>
      <c r="B257" s="332" t="s">
        <v>15</v>
      </c>
      <c r="C257" s="627" t="s">
        <v>385</v>
      </c>
      <c r="D257" s="676">
        <v>114</v>
      </c>
      <c r="E257" s="627" t="s">
        <v>38</v>
      </c>
      <c r="F257" s="628">
        <v>210000</v>
      </c>
      <c r="G257" s="629">
        <v>63000</v>
      </c>
      <c r="H257" s="630">
        <v>4200</v>
      </c>
      <c r="I257" s="672">
        <f t="shared" si="77"/>
        <v>696</v>
      </c>
      <c r="J257" s="676">
        <f t="shared" si="75"/>
        <v>4896</v>
      </c>
      <c r="K257" s="681">
        <f t="shared" si="76"/>
        <v>58800</v>
      </c>
    </row>
    <row r="258" spans="1:11" ht="23.25">
      <c r="A258" s="702">
        <v>6</v>
      </c>
      <c r="B258" s="332" t="s">
        <v>15</v>
      </c>
      <c r="C258" s="686" t="s">
        <v>533</v>
      </c>
      <c r="D258" s="686">
        <v>70</v>
      </c>
      <c r="E258" s="627" t="s">
        <v>38</v>
      </c>
      <c r="F258" s="686">
        <v>300000</v>
      </c>
      <c r="G258" s="686">
        <v>240000</v>
      </c>
      <c r="H258" s="630">
        <v>7500</v>
      </c>
      <c r="I258" s="672">
        <f t="shared" si="77"/>
        <v>2650</v>
      </c>
      <c r="J258" s="676">
        <f t="shared" si="75"/>
        <v>10150</v>
      </c>
      <c r="K258" s="681">
        <f t="shared" si="76"/>
        <v>232500</v>
      </c>
    </row>
    <row r="259" spans="1:11" ht="23.25">
      <c r="A259" s="702">
        <v>7</v>
      </c>
      <c r="B259" s="332" t="s">
        <v>464</v>
      </c>
      <c r="C259" s="627" t="s">
        <v>131</v>
      </c>
      <c r="D259" s="687">
        <v>9.1999999999999993</v>
      </c>
      <c r="E259" s="627" t="s">
        <v>38</v>
      </c>
      <c r="F259" s="628">
        <v>200000</v>
      </c>
      <c r="G259" s="629">
        <v>124000</v>
      </c>
      <c r="H259" s="630">
        <v>4000</v>
      </c>
      <c r="I259" s="672">
        <f t="shared" si="77"/>
        <v>1369</v>
      </c>
      <c r="J259" s="676">
        <f t="shared" si="75"/>
        <v>5369</v>
      </c>
      <c r="K259" s="681">
        <f t="shared" si="76"/>
        <v>120000</v>
      </c>
    </row>
    <row r="260" spans="1:11" ht="23.25">
      <c r="A260" s="702">
        <v>8</v>
      </c>
      <c r="B260" s="332" t="s">
        <v>317</v>
      </c>
      <c r="C260" s="627" t="s">
        <v>318</v>
      </c>
      <c r="D260" s="687">
        <v>25.1</v>
      </c>
      <c r="E260" s="627" t="s">
        <v>38</v>
      </c>
      <c r="F260" s="628">
        <v>225000</v>
      </c>
      <c r="G260" s="629">
        <v>144000</v>
      </c>
      <c r="H260" s="630">
        <v>4500</v>
      </c>
      <c r="I260" s="672">
        <f t="shared" si="77"/>
        <v>1590</v>
      </c>
      <c r="J260" s="676">
        <f t="shared" si="75"/>
        <v>6090</v>
      </c>
      <c r="K260" s="681">
        <f t="shared" si="76"/>
        <v>139500</v>
      </c>
    </row>
    <row r="261" spans="1:11" ht="23.25">
      <c r="A261" s="623"/>
      <c r="B261" s="623" t="s">
        <v>4</v>
      </c>
      <c r="C261" s="624"/>
      <c r="D261" s="624"/>
      <c r="E261" s="624"/>
      <c r="F261" s="501">
        <f t="shared" ref="F261:G261" si="78">SUM(F252:F260)</f>
        <v>1705000</v>
      </c>
      <c r="G261" s="501">
        <f t="shared" si="78"/>
        <v>903740</v>
      </c>
      <c r="H261" s="501">
        <f>SUM(H252:H260)</f>
        <v>37140</v>
      </c>
      <c r="I261" s="501">
        <f>SUM(I252:I260)</f>
        <v>9978</v>
      </c>
      <c r="J261" s="501">
        <f t="shared" si="75"/>
        <v>47118</v>
      </c>
      <c r="K261" s="501">
        <f t="shared" ref="K261" si="79">SUM(K252:K260)</f>
        <v>866600</v>
      </c>
    </row>
    <row r="262" spans="1:11" ht="23.25">
      <c r="A262" s="647"/>
      <c r="B262" s="647"/>
      <c r="C262" s="644"/>
      <c r="D262" s="644"/>
      <c r="E262" s="644"/>
      <c r="F262" s="571"/>
      <c r="G262" s="571"/>
      <c r="H262" s="571"/>
      <c r="I262" s="571"/>
      <c r="J262" s="571"/>
      <c r="K262" s="571"/>
    </row>
    <row r="263" spans="1:11" ht="23.25">
      <c r="A263" s="647"/>
      <c r="B263" s="647"/>
      <c r="C263" s="644"/>
      <c r="D263" s="644"/>
      <c r="E263" s="644"/>
      <c r="F263" s="571"/>
      <c r="G263" s="571"/>
      <c r="H263" s="571"/>
      <c r="I263" s="571"/>
      <c r="J263" s="571"/>
      <c r="K263" s="571"/>
    </row>
    <row r="264" spans="1:11" ht="69.75">
      <c r="A264" s="621" t="s">
        <v>446</v>
      </c>
      <c r="B264" s="621" t="s">
        <v>1</v>
      </c>
      <c r="C264" s="619" t="s">
        <v>21</v>
      </c>
      <c r="D264" s="619" t="s">
        <v>22</v>
      </c>
      <c r="E264" s="619" t="s">
        <v>23</v>
      </c>
      <c r="F264" s="620" t="s">
        <v>24</v>
      </c>
      <c r="G264" s="419" t="s">
        <v>25</v>
      </c>
      <c r="H264" s="419" t="s">
        <v>26</v>
      </c>
      <c r="I264" s="419" t="s">
        <v>27</v>
      </c>
      <c r="J264" s="419" t="s">
        <v>57</v>
      </c>
      <c r="K264" s="419" t="s">
        <v>242</v>
      </c>
    </row>
    <row r="265" spans="1:11" ht="23.25">
      <c r="A265" s="623"/>
      <c r="B265" s="623" t="s">
        <v>16</v>
      </c>
      <c r="C265" s="624"/>
      <c r="D265" s="624"/>
      <c r="E265" s="624"/>
      <c r="F265" s="560"/>
      <c r="G265" s="513"/>
      <c r="H265" s="501"/>
      <c r="I265" s="501"/>
      <c r="J265" s="501"/>
      <c r="K265" s="638"/>
    </row>
    <row r="266" spans="1:11" ht="23.25">
      <c r="A266" s="332">
        <v>1</v>
      </c>
      <c r="B266" s="332" t="s">
        <v>17</v>
      </c>
      <c r="C266" s="627" t="s">
        <v>69</v>
      </c>
      <c r="D266" s="676">
        <v>1.1000000000000001</v>
      </c>
      <c r="E266" s="627" t="s">
        <v>78</v>
      </c>
      <c r="F266" s="628">
        <v>240000</v>
      </c>
      <c r="G266" s="629">
        <v>124800</v>
      </c>
      <c r="H266" s="630">
        <v>4800</v>
      </c>
      <c r="I266" s="672">
        <f>ROUND(G266*13%*31/365,0)</f>
        <v>1378</v>
      </c>
      <c r="J266" s="676">
        <f t="shared" ref="J266:J277" si="80">SUM(H266:I266)</f>
        <v>6178</v>
      </c>
      <c r="K266" s="681">
        <f t="shared" ref="K266:K276" si="81">G266-H266</f>
        <v>120000</v>
      </c>
    </row>
    <row r="267" spans="1:11" ht="23.25">
      <c r="A267" s="332">
        <v>2</v>
      </c>
      <c r="B267" s="332" t="s">
        <v>17</v>
      </c>
      <c r="C267" s="627" t="s">
        <v>511</v>
      </c>
      <c r="D267" s="687">
        <v>47.1</v>
      </c>
      <c r="E267" s="627" t="s">
        <v>78</v>
      </c>
      <c r="F267" s="628">
        <v>170000</v>
      </c>
      <c r="G267" s="629">
        <v>115600</v>
      </c>
      <c r="H267" s="630">
        <v>3400</v>
      </c>
      <c r="I267" s="672">
        <f t="shared" ref="I267:I276" si="82">ROUND(G267*13%*31/365,0)</f>
        <v>1276</v>
      </c>
      <c r="J267" s="676">
        <f t="shared" si="80"/>
        <v>4676</v>
      </c>
      <c r="K267" s="681">
        <f t="shared" si="81"/>
        <v>112200</v>
      </c>
    </row>
    <row r="268" spans="1:11" ht="23.25">
      <c r="A268" s="332">
        <v>3</v>
      </c>
      <c r="B268" s="332" t="s">
        <v>17</v>
      </c>
      <c r="C268" s="627" t="s">
        <v>536</v>
      </c>
      <c r="D268" s="687">
        <v>74</v>
      </c>
      <c r="E268" s="627" t="s">
        <v>78</v>
      </c>
      <c r="F268" s="628">
        <v>190000</v>
      </c>
      <c r="G268" s="629">
        <v>159600</v>
      </c>
      <c r="H268" s="630">
        <v>3800</v>
      </c>
      <c r="I268" s="672">
        <f t="shared" si="82"/>
        <v>1762</v>
      </c>
      <c r="J268" s="676">
        <f t="shared" si="80"/>
        <v>5562</v>
      </c>
      <c r="K268" s="681">
        <f t="shared" si="81"/>
        <v>155800</v>
      </c>
    </row>
    <row r="269" spans="1:11" ht="23.25">
      <c r="A269" s="332">
        <v>4</v>
      </c>
      <c r="B269" s="332" t="s">
        <v>187</v>
      </c>
      <c r="C269" s="627" t="s">
        <v>394</v>
      </c>
      <c r="D269" s="676">
        <v>132</v>
      </c>
      <c r="E269" s="627" t="s">
        <v>38</v>
      </c>
      <c r="F269" s="628">
        <v>150000</v>
      </c>
      <c r="G269" s="629">
        <v>48000</v>
      </c>
      <c r="H269" s="630">
        <v>3000</v>
      </c>
      <c r="I269" s="672">
        <f t="shared" si="82"/>
        <v>530</v>
      </c>
      <c r="J269" s="676">
        <f t="shared" si="80"/>
        <v>3530</v>
      </c>
      <c r="K269" s="681">
        <f t="shared" si="81"/>
        <v>45000</v>
      </c>
    </row>
    <row r="270" spans="1:11" ht="23.25">
      <c r="A270" s="332">
        <v>5</v>
      </c>
      <c r="B270" s="332" t="s">
        <v>187</v>
      </c>
      <c r="C270" s="627" t="s">
        <v>472</v>
      </c>
      <c r="D270" s="676">
        <v>194</v>
      </c>
      <c r="E270" s="627" t="s">
        <v>38</v>
      </c>
      <c r="F270" s="628">
        <v>190000</v>
      </c>
      <c r="G270" s="629">
        <v>63328</v>
      </c>
      <c r="H270" s="630">
        <v>5278</v>
      </c>
      <c r="I270" s="672">
        <f t="shared" si="82"/>
        <v>699</v>
      </c>
      <c r="J270" s="676">
        <f t="shared" si="80"/>
        <v>5977</v>
      </c>
      <c r="K270" s="681">
        <f t="shared" si="81"/>
        <v>58050</v>
      </c>
    </row>
    <row r="271" spans="1:11" ht="23.25">
      <c r="A271" s="332">
        <v>6</v>
      </c>
      <c r="B271" s="332" t="s">
        <v>62</v>
      </c>
      <c r="C271" s="627" t="s">
        <v>553</v>
      </c>
      <c r="D271" s="676">
        <v>100</v>
      </c>
      <c r="E271" s="627" t="s">
        <v>38</v>
      </c>
      <c r="F271" s="628">
        <v>300000</v>
      </c>
      <c r="G271" s="629">
        <v>281250</v>
      </c>
      <c r="H271" s="630">
        <v>3750</v>
      </c>
      <c r="I271" s="672">
        <f t="shared" si="82"/>
        <v>3105</v>
      </c>
      <c r="J271" s="676">
        <f t="shared" si="80"/>
        <v>6855</v>
      </c>
      <c r="K271" s="681">
        <f t="shared" si="81"/>
        <v>277500</v>
      </c>
    </row>
    <row r="272" spans="1:11" ht="23.25">
      <c r="A272" s="332">
        <v>7</v>
      </c>
      <c r="B272" s="332" t="s">
        <v>62</v>
      </c>
      <c r="C272" s="627" t="s">
        <v>61</v>
      </c>
      <c r="D272" s="687">
        <v>102</v>
      </c>
      <c r="E272" s="627" t="s">
        <v>38</v>
      </c>
      <c r="F272" s="628">
        <v>300000</v>
      </c>
      <c r="G272" s="629">
        <v>285000</v>
      </c>
      <c r="H272" s="630">
        <v>3000</v>
      </c>
      <c r="I272" s="672">
        <f t="shared" si="82"/>
        <v>3147</v>
      </c>
      <c r="J272" s="676">
        <f t="shared" si="80"/>
        <v>6147</v>
      </c>
      <c r="K272" s="681">
        <f t="shared" si="81"/>
        <v>282000</v>
      </c>
    </row>
    <row r="273" spans="1:11" ht="23.25">
      <c r="A273" s="332">
        <v>8</v>
      </c>
      <c r="B273" s="332" t="s">
        <v>62</v>
      </c>
      <c r="C273" s="627" t="s">
        <v>547</v>
      </c>
      <c r="D273" s="676">
        <v>92</v>
      </c>
      <c r="E273" s="627" t="s">
        <v>38</v>
      </c>
      <c r="F273" s="628">
        <v>300000</v>
      </c>
      <c r="G273" s="629">
        <v>278826</v>
      </c>
      <c r="H273" s="630">
        <v>3529</v>
      </c>
      <c r="I273" s="672">
        <f t="shared" si="82"/>
        <v>3079</v>
      </c>
      <c r="J273" s="676">
        <f t="shared" si="80"/>
        <v>6608</v>
      </c>
      <c r="K273" s="681">
        <f t="shared" si="81"/>
        <v>275297</v>
      </c>
    </row>
    <row r="274" spans="1:11" ht="23.25">
      <c r="A274" s="332">
        <v>9</v>
      </c>
      <c r="B274" s="332" t="s">
        <v>336</v>
      </c>
      <c r="C274" s="627" t="s">
        <v>48</v>
      </c>
      <c r="D274" s="676">
        <v>112</v>
      </c>
      <c r="E274" s="627" t="s">
        <v>38</v>
      </c>
      <c r="F274" s="628">
        <v>300000</v>
      </c>
      <c r="G274" s="629">
        <v>288000</v>
      </c>
      <c r="H274" s="630">
        <v>3000</v>
      </c>
      <c r="I274" s="672">
        <f t="shared" si="82"/>
        <v>3180</v>
      </c>
      <c r="J274" s="676">
        <f t="shared" si="80"/>
        <v>6180</v>
      </c>
      <c r="K274" s="681">
        <f t="shared" si="81"/>
        <v>285000</v>
      </c>
    </row>
    <row r="275" spans="1:11" ht="23.25">
      <c r="A275" s="332">
        <v>10</v>
      </c>
      <c r="B275" s="332" t="s">
        <v>566</v>
      </c>
      <c r="C275" s="627" t="s">
        <v>567</v>
      </c>
      <c r="D275" s="676">
        <v>122</v>
      </c>
      <c r="E275" s="627" t="s">
        <v>38</v>
      </c>
      <c r="F275" s="628">
        <v>300000</v>
      </c>
      <c r="G275" s="629">
        <v>294000</v>
      </c>
      <c r="H275" s="630">
        <v>3000</v>
      </c>
      <c r="I275" s="672">
        <f t="shared" si="82"/>
        <v>3246</v>
      </c>
      <c r="J275" s="676">
        <f t="shared" si="80"/>
        <v>6246</v>
      </c>
      <c r="K275" s="681">
        <f t="shared" si="81"/>
        <v>291000</v>
      </c>
    </row>
    <row r="276" spans="1:11" ht="23.25">
      <c r="A276" s="332">
        <v>11</v>
      </c>
      <c r="B276" s="332" t="s">
        <v>575</v>
      </c>
      <c r="C276" s="332" t="s">
        <v>574</v>
      </c>
      <c r="D276" s="676">
        <v>65</v>
      </c>
      <c r="E276" s="627" t="s">
        <v>38</v>
      </c>
      <c r="F276" s="628">
        <v>100000</v>
      </c>
      <c r="G276" s="629">
        <v>98936</v>
      </c>
      <c r="H276" s="630">
        <v>1064</v>
      </c>
      <c r="I276" s="672">
        <f t="shared" si="82"/>
        <v>1092</v>
      </c>
      <c r="J276" s="676">
        <f t="shared" si="80"/>
        <v>2156</v>
      </c>
      <c r="K276" s="681">
        <f t="shared" si="81"/>
        <v>97872</v>
      </c>
    </row>
    <row r="277" spans="1:11" ht="23.25">
      <c r="A277" s="622"/>
      <c r="B277" s="623" t="s">
        <v>4</v>
      </c>
      <c r="C277" s="624"/>
      <c r="D277" s="624"/>
      <c r="E277" s="624"/>
      <c r="F277" s="501">
        <f>SUM(F266:F276)</f>
        <v>2540000</v>
      </c>
      <c r="G277" s="501">
        <f>SUM(G266:G276)</f>
        <v>2037340</v>
      </c>
      <c r="H277" s="501">
        <f>SUM(H266:H276)</f>
        <v>37621</v>
      </c>
      <c r="I277" s="501">
        <f>SUM(I266:I276)</f>
        <v>22494</v>
      </c>
      <c r="J277" s="501">
        <f t="shared" si="80"/>
        <v>60115</v>
      </c>
      <c r="K277" s="501">
        <f>SUM(K266:K276)</f>
        <v>1999719</v>
      </c>
    </row>
    <row r="278" spans="1:11" ht="23.25">
      <c r="A278" s="660"/>
      <c r="B278" s="647"/>
      <c r="C278" s="644"/>
      <c r="D278" s="644"/>
      <c r="E278" s="644"/>
      <c r="F278" s="571"/>
      <c r="G278" s="571"/>
      <c r="H278" s="571"/>
      <c r="I278" s="571"/>
      <c r="J278" s="571"/>
      <c r="K278" s="571"/>
    </row>
    <row r="279" spans="1:11" ht="69.75">
      <c r="A279" s="621" t="s">
        <v>446</v>
      </c>
      <c r="B279" s="621" t="s">
        <v>1</v>
      </c>
      <c r="C279" s="619" t="s">
        <v>21</v>
      </c>
      <c r="D279" s="619" t="s">
        <v>22</v>
      </c>
      <c r="E279" s="619" t="s">
        <v>23</v>
      </c>
      <c r="F279" s="620" t="s">
        <v>24</v>
      </c>
      <c r="G279" s="419" t="s">
        <v>25</v>
      </c>
      <c r="H279" s="419" t="s">
        <v>26</v>
      </c>
      <c r="I279" s="419" t="s">
        <v>27</v>
      </c>
      <c r="J279" s="419" t="s">
        <v>57</v>
      </c>
      <c r="K279" s="419" t="s">
        <v>242</v>
      </c>
    </row>
    <row r="280" spans="1:11" ht="23.25">
      <c r="A280" s="622"/>
      <c r="B280" s="623" t="s">
        <v>18</v>
      </c>
      <c r="C280" s="624"/>
      <c r="D280" s="624"/>
      <c r="E280" s="624"/>
      <c r="F280" s="560"/>
      <c r="G280" s="513"/>
      <c r="H280" s="549"/>
      <c r="I280" s="501"/>
      <c r="J280" s="549"/>
      <c r="K280" s="638"/>
    </row>
    <row r="281" spans="1:11" ht="23.25">
      <c r="A281" s="622"/>
      <c r="B281" s="623"/>
      <c r="C281" s="624"/>
      <c r="D281" s="501"/>
      <c r="E281" s="501"/>
      <c r="F281" s="532"/>
      <c r="G281" s="513"/>
      <c r="H281" s="503"/>
      <c r="I281" s="518"/>
      <c r="J281" s="501"/>
      <c r="K281" s="640"/>
    </row>
    <row r="282" spans="1:11" ht="23.25">
      <c r="A282" s="622"/>
      <c r="B282" s="623"/>
      <c r="C282" s="624"/>
      <c r="D282" s="501"/>
      <c r="E282" s="501"/>
      <c r="F282" s="532"/>
      <c r="G282" s="513"/>
      <c r="H282" s="503"/>
      <c r="I282" s="518"/>
      <c r="J282" s="501"/>
      <c r="K282" s="640"/>
    </row>
    <row r="283" spans="1:11" ht="23.25">
      <c r="A283" s="669">
        <v>1</v>
      </c>
      <c r="B283" s="396" t="s">
        <v>18</v>
      </c>
      <c r="C283" s="607" t="s">
        <v>380</v>
      </c>
      <c r="D283" s="688">
        <v>96</v>
      </c>
      <c r="E283" s="688" t="s">
        <v>38</v>
      </c>
      <c r="F283" s="689">
        <v>150000</v>
      </c>
      <c r="G283" s="609">
        <v>45000</v>
      </c>
      <c r="H283" s="610">
        <v>3000</v>
      </c>
      <c r="I283" s="672">
        <f>ROUND(G283*13%*31/365,0)</f>
        <v>497</v>
      </c>
      <c r="J283" s="688">
        <f t="shared" ref="J283:J286" si="83">SUM(H283:I283)</f>
        <v>3497</v>
      </c>
      <c r="K283" s="691">
        <f t="shared" ref="K283:K286" si="84">G283-H283</f>
        <v>42000</v>
      </c>
    </row>
    <row r="284" spans="1:11" ht="23.25">
      <c r="A284" s="669">
        <v>2</v>
      </c>
      <c r="B284" s="396" t="s">
        <v>18</v>
      </c>
      <c r="C284" s="607" t="s">
        <v>393</v>
      </c>
      <c r="D284" s="688">
        <v>130</v>
      </c>
      <c r="E284" s="688" t="s">
        <v>38</v>
      </c>
      <c r="F284" s="689">
        <v>230000</v>
      </c>
      <c r="G284" s="609">
        <v>56226</v>
      </c>
      <c r="H284" s="610">
        <v>5111</v>
      </c>
      <c r="I284" s="672">
        <f t="shared" ref="I284:I293" si="85">ROUND(G284*13%*31/365,0)</f>
        <v>621</v>
      </c>
      <c r="J284" s="688">
        <f t="shared" si="83"/>
        <v>5732</v>
      </c>
      <c r="K284" s="691">
        <f t="shared" si="84"/>
        <v>51115</v>
      </c>
    </row>
    <row r="285" spans="1:11" ht="23.25">
      <c r="A285" s="669">
        <v>3</v>
      </c>
      <c r="B285" s="396" t="s">
        <v>18</v>
      </c>
      <c r="C285" s="607" t="s">
        <v>546</v>
      </c>
      <c r="D285" s="688">
        <v>90</v>
      </c>
      <c r="E285" s="688" t="s">
        <v>38</v>
      </c>
      <c r="F285" s="689">
        <v>350000</v>
      </c>
      <c r="G285" s="609">
        <v>329000</v>
      </c>
      <c r="H285" s="610">
        <v>3500</v>
      </c>
      <c r="I285" s="672">
        <f t="shared" si="85"/>
        <v>3633</v>
      </c>
      <c r="J285" s="688">
        <f t="shared" si="83"/>
        <v>7133</v>
      </c>
      <c r="K285" s="691">
        <f t="shared" si="84"/>
        <v>325500</v>
      </c>
    </row>
    <row r="286" spans="1:11" ht="23.25">
      <c r="A286" s="669">
        <v>4</v>
      </c>
      <c r="B286" s="396" t="s">
        <v>19</v>
      </c>
      <c r="C286" s="607" t="s">
        <v>400</v>
      </c>
      <c r="D286" s="688">
        <v>142</v>
      </c>
      <c r="E286" s="688" t="s">
        <v>38</v>
      </c>
      <c r="F286" s="689">
        <v>170000</v>
      </c>
      <c r="G286" s="609">
        <v>57800</v>
      </c>
      <c r="H286" s="610">
        <v>3400</v>
      </c>
      <c r="I286" s="672">
        <f t="shared" si="85"/>
        <v>638</v>
      </c>
      <c r="J286" s="688">
        <f t="shared" si="83"/>
        <v>4038</v>
      </c>
      <c r="K286" s="691">
        <f t="shared" si="84"/>
        <v>54400</v>
      </c>
    </row>
    <row r="287" spans="1:11" ht="23.25">
      <c r="A287" s="669">
        <v>5</v>
      </c>
      <c r="B287" s="396" t="s">
        <v>19</v>
      </c>
      <c r="C287" s="607" t="s">
        <v>467</v>
      </c>
      <c r="D287" s="692">
        <v>15.2</v>
      </c>
      <c r="E287" s="688" t="s">
        <v>78</v>
      </c>
      <c r="F287" s="689">
        <v>235000</v>
      </c>
      <c r="G287" s="609">
        <v>145700</v>
      </c>
      <c r="H287" s="610">
        <v>4700</v>
      </c>
      <c r="I287" s="672">
        <f t="shared" si="85"/>
        <v>1609</v>
      </c>
      <c r="J287" s="688">
        <f>SUM(H287:I287)</f>
        <v>6309</v>
      </c>
      <c r="K287" s="691">
        <f>G287-H287</f>
        <v>141000</v>
      </c>
    </row>
    <row r="288" spans="1:11" ht="23.25">
      <c r="A288" s="669">
        <v>6</v>
      </c>
      <c r="B288" s="396" t="s">
        <v>398</v>
      </c>
      <c r="C288" s="607" t="s">
        <v>470</v>
      </c>
      <c r="D288" s="688">
        <v>138</v>
      </c>
      <c r="E288" s="688" t="s">
        <v>38</v>
      </c>
      <c r="F288" s="689">
        <v>200000</v>
      </c>
      <c r="G288" s="609">
        <v>68000</v>
      </c>
      <c r="H288" s="610">
        <v>4000</v>
      </c>
      <c r="I288" s="672">
        <f t="shared" si="85"/>
        <v>751</v>
      </c>
      <c r="J288" s="688">
        <f t="shared" ref="J288" si="86">SUM(H288:I288)</f>
        <v>4751</v>
      </c>
      <c r="K288" s="691">
        <f t="shared" ref="K288:K293" si="87">G288-H288</f>
        <v>64000</v>
      </c>
    </row>
    <row r="289" spans="1:11" ht="23.25">
      <c r="A289" s="669">
        <v>7</v>
      </c>
      <c r="B289" s="396" t="s">
        <v>398</v>
      </c>
      <c r="C289" s="607" t="s">
        <v>531</v>
      </c>
      <c r="D289" s="688">
        <v>66</v>
      </c>
      <c r="E289" s="688" t="s">
        <v>38</v>
      </c>
      <c r="F289" s="689">
        <v>175000</v>
      </c>
      <c r="G289" s="609">
        <v>147000</v>
      </c>
      <c r="H289" s="610">
        <v>3500</v>
      </c>
      <c r="I289" s="672">
        <f t="shared" si="85"/>
        <v>1623</v>
      </c>
      <c r="J289" s="688">
        <f>SUM(H289:I289)</f>
        <v>5123</v>
      </c>
      <c r="K289" s="691">
        <f t="shared" si="87"/>
        <v>143500</v>
      </c>
    </row>
    <row r="290" spans="1:11" ht="23.25">
      <c r="A290" s="669">
        <v>8</v>
      </c>
      <c r="B290" s="396" t="s">
        <v>381</v>
      </c>
      <c r="C290" s="607" t="s">
        <v>469</v>
      </c>
      <c r="D290" s="688">
        <v>108</v>
      </c>
      <c r="E290" s="688" t="s">
        <v>38</v>
      </c>
      <c r="F290" s="689">
        <v>430000</v>
      </c>
      <c r="G290" s="609">
        <v>410200</v>
      </c>
      <c r="H290" s="610">
        <v>5600</v>
      </c>
      <c r="I290" s="672">
        <f t="shared" si="85"/>
        <v>4529</v>
      </c>
      <c r="J290" s="688">
        <f t="shared" ref="J290:J294" si="88">SUM(H290:I290)</f>
        <v>10129</v>
      </c>
      <c r="K290" s="691">
        <f t="shared" si="87"/>
        <v>404600</v>
      </c>
    </row>
    <row r="291" spans="1:11" ht="23.25">
      <c r="A291" s="669">
        <v>9</v>
      </c>
      <c r="B291" s="396" t="s">
        <v>381</v>
      </c>
      <c r="C291" s="607" t="s">
        <v>383</v>
      </c>
      <c r="D291" s="688">
        <v>110</v>
      </c>
      <c r="E291" s="688" t="s">
        <v>38</v>
      </c>
      <c r="F291" s="689">
        <v>160000</v>
      </c>
      <c r="G291" s="609">
        <v>48000</v>
      </c>
      <c r="H291" s="610">
        <v>3200</v>
      </c>
      <c r="I291" s="672">
        <f t="shared" si="85"/>
        <v>530</v>
      </c>
      <c r="J291" s="688">
        <f t="shared" si="88"/>
        <v>3730</v>
      </c>
      <c r="K291" s="691">
        <f t="shared" si="87"/>
        <v>44800</v>
      </c>
    </row>
    <row r="292" spans="1:11" ht="23.25">
      <c r="A292" s="669">
        <v>10</v>
      </c>
      <c r="B292" s="396" t="s">
        <v>71</v>
      </c>
      <c r="C292" s="607" t="s">
        <v>235</v>
      </c>
      <c r="D292" s="688">
        <v>146</v>
      </c>
      <c r="E292" s="688" t="s">
        <v>38</v>
      </c>
      <c r="F292" s="689">
        <v>175000</v>
      </c>
      <c r="G292" s="609">
        <v>63000</v>
      </c>
      <c r="H292" s="610">
        <v>3500</v>
      </c>
      <c r="I292" s="672">
        <f t="shared" si="85"/>
        <v>696</v>
      </c>
      <c r="J292" s="688">
        <f t="shared" si="88"/>
        <v>4196</v>
      </c>
      <c r="K292" s="691">
        <f t="shared" si="87"/>
        <v>59500</v>
      </c>
    </row>
    <row r="293" spans="1:11" ht="23.25">
      <c r="A293" s="669">
        <v>11</v>
      </c>
      <c r="B293" s="396" t="s">
        <v>71</v>
      </c>
      <c r="C293" s="607" t="s">
        <v>554</v>
      </c>
      <c r="D293" s="688">
        <v>104</v>
      </c>
      <c r="E293" s="688" t="s">
        <v>38</v>
      </c>
      <c r="F293" s="689">
        <v>300000</v>
      </c>
      <c r="G293" s="609">
        <v>285000</v>
      </c>
      <c r="H293" s="610">
        <v>3000</v>
      </c>
      <c r="I293" s="672">
        <f t="shared" si="85"/>
        <v>3147</v>
      </c>
      <c r="J293" s="688">
        <f t="shared" si="88"/>
        <v>6147</v>
      </c>
      <c r="K293" s="691">
        <f t="shared" si="87"/>
        <v>282000</v>
      </c>
    </row>
    <row r="294" spans="1:11" ht="23.25">
      <c r="A294" s="623"/>
      <c r="B294" s="623" t="s">
        <v>4</v>
      </c>
      <c r="C294" s="624"/>
      <c r="D294" s="624"/>
      <c r="E294" s="624"/>
      <c r="F294" s="501">
        <f>SUM(F283:F293)</f>
        <v>2575000</v>
      </c>
      <c r="G294" s="501">
        <f>SUM(G283:G293)</f>
        <v>1654926</v>
      </c>
      <c r="H294" s="501">
        <f>SUM(H283:H293)</f>
        <v>42511</v>
      </c>
      <c r="I294" s="501">
        <f>SUM(I283:I293)</f>
        <v>18274</v>
      </c>
      <c r="J294" s="501">
        <f t="shared" si="88"/>
        <v>60785</v>
      </c>
      <c r="K294" s="501">
        <f>SUM(K283:K293)</f>
        <v>1612415</v>
      </c>
    </row>
    <row r="295" spans="1:11" ht="23.25">
      <c r="A295" s="647"/>
      <c r="B295" s="647"/>
      <c r="C295" s="644"/>
      <c r="D295" s="644"/>
      <c r="E295" s="644"/>
      <c r="F295" s="571"/>
      <c r="G295" s="571"/>
      <c r="H295" s="571"/>
      <c r="I295" s="571"/>
      <c r="J295" s="571"/>
      <c r="K295" s="571"/>
    </row>
    <row r="296" spans="1:11" ht="23.25">
      <c r="A296" s="647"/>
      <c r="B296" s="647"/>
      <c r="C296" s="644"/>
      <c r="D296" s="644"/>
      <c r="E296" s="644"/>
      <c r="F296" s="571"/>
      <c r="G296" s="571"/>
      <c r="H296" s="571"/>
      <c r="I296" s="571"/>
      <c r="J296" s="571"/>
      <c r="K296" s="571"/>
    </row>
    <row r="297" spans="1:11" ht="69.75">
      <c r="A297" s="621" t="s">
        <v>446</v>
      </c>
      <c r="B297" s="621" t="s">
        <v>1</v>
      </c>
      <c r="C297" s="619" t="s">
        <v>21</v>
      </c>
      <c r="D297" s="619" t="s">
        <v>22</v>
      </c>
      <c r="E297" s="619" t="s">
        <v>23</v>
      </c>
      <c r="F297" s="620" t="s">
        <v>24</v>
      </c>
      <c r="G297" s="419" t="s">
        <v>25</v>
      </c>
      <c r="H297" s="419" t="s">
        <v>26</v>
      </c>
      <c r="I297" s="419" t="s">
        <v>27</v>
      </c>
      <c r="J297" s="419" t="s">
        <v>57</v>
      </c>
      <c r="K297" s="419" t="s">
        <v>242</v>
      </c>
    </row>
    <row r="298" spans="1:11" ht="23.25">
      <c r="A298" s="623"/>
      <c r="B298" s="623" t="s">
        <v>79</v>
      </c>
      <c r="C298" s="624"/>
      <c r="D298" s="661"/>
      <c r="E298" s="624"/>
      <c r="F298" s="532"/>
      <c r="G298" s="513"/>
      <c r="H298" s="501"/>
      <c r="I298" s="501"/>
      <c r="J298" s="501"/>
      <c r="K298" s="638"/>
    </row>
    <row r="299" spans="1:11" ht="23.25">
      <c r="A299" s="623"/>
      <c r="B299" s="623"/>
      <c r="C299" s="624"/>
      <c r="D299" s="661"/>
      <c r="E299" s="624"/>
      <c r="F299" s="532"/>
      <c r="G299" s="505"/>
      <c r="H299" s="503"/>
      <c r="I299" s="518"/>
      <c r="J299" s="501"/>
      <c r="K299" s="640"/>
    </row>
    <row r="300" spans="1:11" ht="23.25">
      <c r="A300" s="332">
        <v>1</v>
      </c>
      <c r="B300" s="332" t="s">
        <v>79</v>
      </c>
      <c r="C300" s="627" t="s">
        <v>453</v>
      </c>
      <c r="D300" s="693">
        <v>3.1</v>
      </c>
      <c r="E300" s="627" t="s">
        <v>78</v>
      </c>
      <c r="F300" s="694">
        <v>220000</v>
      </c>
      <c r="G300" s="628">
        <v>14400</v>
      </c>
      <c r="H300" s="630">
        <v>4400</v>
      </c>
      <c r="I300" s="611">
        <f>ROUND(G300*13%*31/365,0)</f>
        <v>159</v>
      </c>
      <c r="J300" s="676">
        <f t="shared" ref="J300:J316" si="89">SUM(H300:I300)</f>
        <v>4559</v>
      </c>
      <c r="K300" s="681">
        <f t="shared" ref="K300:K316" si="90">G300-H300</f>
        <v>10000</v>
      </c>
    </row>
    <row r="301" spans="1:11" ht="23.25">
      <c r="A301" s="332">
        <v>2</v>
      </c>
      <c r="B301" s="332" t="s">
        <v>79</v>
      </c>
      <c r="C301" s="627" t="s">
        <v>465</v>
      </c>
      <c r="D301" s="693">
        <v>13.2</v>
      </c>
      <c r="E301" s="627" t="s">
        <v>78</v>
      </c>
      <c r="F301" s="694">
        <v>215000</v>
      </c>
      <c r="G301" s="628">
        <v>133300</v>
      </c>
      <c r="H301" s="630">
        <v>4300</v>
      </c>
      <c r="I301" s="611">
        <f t="shared" ref="I301:I316" si="91">ROUND(G301*13%*31/365,0)</f>
        <v>1472</v>
      </c>
      <c r="J301" s="676">
        <f t="shared" si="89"/>
        <v>5772</v>
      </c>
      <c r="K301" s="681">
        <f t="shared" si="90"/>
        <v>129000</v>
      </c>
    </row>
    <row r="302" spans="1:11" ht="23.25">
      <c r="A302" s="332">
        <v>3</v>
      </c>
      <c r="B302" s="332" t="s">
        <v>224</v>
      </c>
      <c r="C302" s="627" t="s">
        <v>501</v>
      </c>
      <c r="D302" s="693">
        <v>33.1</v>
      </c>
      <c r="E302" s="627" t="s">
        <v>78</v>
      </c>
      <c r="F302" s="694">
        <v>185000</v>
      </c>
      <c r="G302" s="629">
        <v>122100</v>
      </c>
      <c r="H302" s="630">
        <v>3700</v>
      </c>
      <c r="I302" s="611">
        <f t="shared" si="91"/>
        <v>1348</v>
      </c>
      <c r="J302" s="676">
        <f t="shared" si="89"/>
        <v>5048</v>
      </c>
      <c r="K302" s="681">
        <f t="shared" si="90"/>
        <v>118400</v>
      </c>
    </row>
    <row r="303" spans="1:11" ht="23.25">
      <c r="A303" s="332">
        <v>4</v>
      </c>
      <c r="B303" s="332" t="s">
        <v>224</v>
      </c>
      <c r="C303" s="627" t="s">
        <v>515</v>
      </c>
      <c r="D303" s="693">
        <v>55.1</v>
      </c>
      <c r="E303" s="627" t="s">
        <v>78</v>
      </c>
      <c r="F303" s="694">
        <v>200000</v>
      </c>
      <c r="G303" s="629">
        <v>140000</v>
      </c>
      <c r="H303" s="630">
        <v>4000</v>
      </c>
      <c r="I303" s="611">
        <f t="shared" si="91"/>
        <v>1546</v>
      </c>
      <c r="J303" s="676">
        <f t="shared" si="89"/>
        <v>5546</v>
      </c>
      <c r="K303" s="681">
        <f t="shared" si="90"/>
        <v>136000</v>
      </c>
    </row>
    <row r="304" spans="1:11" ht="23.25">
      <c r="A304" s="332">
        <v>5</v>
      </c>
      <c r="B304" s="332" t="s">
        <v>224</v>
      </c>
      <c r="C304" s="627" t="s">
        <v>548</v>
      </c>
      <c r="D304" s="693">
        <v>94</v>
      </c>
      <c r="E304" s="627" t="s">
        <v>78</v>
      </c>
      <c r="F304" s="694">
        <v>280000</v>
      </c>
      <c r="G304" s="629">
        <v>263200</v>
      </c>
      <c r="H304" s="630">
        <v>2800</v>
      </c>
      <c r="I304" s="611">
        <f t="shared" si="91"/>
        <v>2906</v>
      </c>
      <c r="J304" s="676">
        <f t="shared" si="89"/>
        <v>5706</v>
      </c>
      <c r="K304" s="681">
        <f t="shared" si="90"/>
        <v>260400</v>
      </c>
    </row>
    <row r="305" spans="1:11" ht="23.25">
      <c r="A305" s="332">
        <v>6</v>
      </c>
      <c r="B305" s="332" t="s">
        <v>437</v>
      </c>
      <c r="C305" s="627" t="s">
        <v>438</v>
      </c>
      <c r="D305" s="693">
        <v>168</v>
      </c>
      <c r="E305" s="627" t="s">
        <v>78</v>
      </c>
      <c r="F305" s="694">
        <v>175000</v>
      </c>
      <c r="G305" s="629">
        <v>73500</v>
      </c>
      <c r="H305" s="630">
        <v>3500</v>
      </c>
      <c r="I305" s="611">
        <f t="shared" si="91"/>
        <v>812</v>
      </c>
      <c r="J305" s="676">
        <f t="shared" si="89"/>
        <v>4312</v>
      </c>
      <c r="K305" s="681">
        <f t="shared" si="90"/>
        <v>70000</v>
      </c>
    </row>
    <row r="306" spans="1:11" ht="23.25">
      <c r="A306" s="332">
        <v>7</v>
      </c>
      <c r="B306" s="332" t="s">
        <v>211</v>
      </c>
      <c r="C306" s="627" t="s">
        <v>225</v>
      </c>
      <c r="D306" s="693">
        <v>198</v>
      </c>
      <c r="E306" s="627" t="s">
        <v>78</v>
      </c>
      <c r="F306" s="694">
        <v>220000</v>
      </c>
      <c r="G306" s="629">
        <v>114400</v>
      </c>
      <c r="H306" s="630">
        <v>4400</v>
      </c>
      <c r="I306" s="611">
        <f t="shared" si="91"/>
        <v>1263</v>
      </c>
      <c r="J306" s="676">
        <f t="shared" si="89"/>
        <v>5663</v>
      </c>
      <c r="K306" s="681">
        <f t="shared" si="90"/>
        <v>110000</v>
      </c>
    </row>
    <row r="307" spans="1:11" ht="23.25">
      <c r="A307" s="332">
        <v>8</v>
      </c>
      <c r="B307" s="332" t="s">
        <v>211</v>
      </c>
      <c r="C307" s="675" t="s">
        <v>143</v>
      </c>
      <c r="D307" s="676">
        <v>102</v>
      </c>
      <c r="E307" s="627" t="s">
        <v>38</v>
      </c>
      <c r="F307" s="628">
        <v>190000</v>
      </c>
      <c r="G307" s="629">
        <v>57000</v>
      </c>
      <c r="H307" s="630">
        <v>3800</v>
      </c>
      <c r="I307" s="672">
        <f t="shared" si="91"/>
        <v>629</v>
      </c>
      <c r="J307" s="630">
        <f t="shared" si="89"/>
        <v>4429</v>
      </c>
      <c r="K307" s="631">
        <f t="shared" si="90"/>
        <v>53200</v>
      </c>
    </row>
    <row r="308" spans="1:11" ht="23.25">
      <c r="A308" s="332">
        <v>9</v>
      </c>
      <c r="B308" s="332" t="s">
        <v>103</v>
      </c>
      <c r="C308" s="627" t="s">
        <v>442</v>
      </c>
      <c r="D308" s="693">
        <v>178</v>
      </c>
      <c r="E308" s="627" t="s">
        <v>78</v>
      </c>
      <c r="F308" s="694">
        <v>180000</v>
      </c>
      <c r="G308" s="629">
        <v>82800</v>
      </c>
      <c r="H308" s="630">
        <v>3600</v>
      </c>
      <c r="I308" s="611">
        <f t="shared" si="91"/>
        <v>914</v>
      </c>
      <c r="J308" s="676">
        <f t="shared" si="89"/>
        <v>4514</v>
      </c>
      <c r="K308" s="681">
        <f t="shared" si="90"/>
        <v>79200</v>
      </c>
    </row>
    <row r="309" spans="1:11" ht="23.25">
      <c r="A309" s="332">
        <v>10</v>
      </c>
      <c r="B309" s="332" t="s">
        <v>103</v>
      </c>
      <c r="C309" s="627" t="s">
        <v>460</v>
      </c>
      <c r="D309" s="687">
        <v>5.0999999999999996</v>
      </c>
      <c r="E309" s="627" t="s">
        <v>78</v>
      </c>
      <c r="F309" s="694">
        <v>200000</v>
      </c>
      <c r="G309" s="629">
        <v>108000</v>
      </c>
      <c r="H309" s="630">
        <v>4000</v>
      </c>
      <c r="I309" s="611">
        <f t="shared" si="91"/>
        <v>1192</v>
      </c>
      <c r="J309" s="676">
        <f t="shared" si="89"/>
        <v>5192</v>
      </c>
      <c r="K309" s="681">
        <f t="shared" si="90"/>
        <v>104000</v>
      </c>
    </row>
    <row r="310" spans="1:11" ht="23.25">
      <c r="A310" s="332">
        <v>11</v>
      </c>
      <c r="B310" s="332" t="s">
        <v>103</v>
      </c>
      <c r="C310" s="627" t="s">
        <v>107</v>
      </c>
      <c r="D310" s="693">
        <v>192</v>
      </c>
      <c r="E310" s="627" t="s">
        <v>78</v>
      </c>
      <c r="F310" s="694">
        <v>200000</v>
      </c>
      <c r="G310" s="629">
        <v>96000</v>
      </c>
      <c r="H310" s="630">
        <v>4000</v>
      </c>
      <c r="I310" s="611">
        <f t="shared" si="91"/>
        <v>1060</v>
      </c>
      <c r="J310" s="676">
        <f t="shared" si="89"/>
        <v>5060</v>
      </c>
      <c r="K310" s="681">
        <f t="shared" si="90"/>
        <v>92000</v>
      </c>
    </row>
    <row r="311" spans="1:11" ht="23.25">
      <c r="A311" s="332">
        <v>12</v>
      </c>
      <c r="B311" s="332" t="s">
        <v>493</v>
      </c>
      <c r="C311" s="627" t="s">
        <v>494</v>
      </c>
      <c r="D311" s="693">
        <v>17.100000000000001</v>
      </c>
      <c r="E311" s="627" t="s">
        <v>78</v>
      </c>
      <c r="F311" s="694">
        <v>185000</v>
      </c>
      <c r="G311" s="629">
        <v>118400</v>
      </c>
      <c r="H311" s="630">
        <v>3700</v>
      </c>
      <c r="I311" s="611">
        <f t="shared" si="91"/>
        <v>1307</v>
      </c>
      <c r="J311" s="676">
        <f t="shared" si="89"/>
        <v>5007</v>
      </c>
      <c r="K311" s="681">
        <f t="shared" si="90"/>
        <v>114700</v>
      </c>
    </row>
    <row r="312" spans="1:11" ht="23.25">
      <c r="A312" s="332">
        <v>13</v>
      </c>
      <c r="B312" s="332" t="s">
        <v>493</v>
      </c>
      <c r="C312" s="627" t="s">
        <v>48</v>
      </c>
      <c r="D312" s="693">
        <v>19.100000000000001</v>
      </c>
      <c r="E312" s="627" t="s">
        <v>78</v>
      </c>
      <c r="F312" s="694">
        <v>165000</v>
      </c>
      <c r="G312" s="629">
        <v>105600</v>
      </c>
      <c r="H312" s="630">
        <v>3300</v>
      </c>
      <c r="I312" s="611">
        <f t="shared" si="91"/>
        <v>1166</v>
      </c>
      <c r="J312" s="676">
        <f t="shared" si="89"/>
        <v>4466</v>
      </c>
      <c r="K312" s="681">
        <f t="shared" si="90"/>
        <v>102300</v>
      </c>
    </row>
    <row r="313" spans="1:11" ht="23.25">
      <c r="A313" s="332">
        <v>14</v>
      </c>
      <c r="B313" s="332" t="s">
        <v>493</v>
      </c>
      <c r="C313" s="627" t="s">
        <v>496</v>
      </c>
      <c r="D313" s="693">
        <v>23.1</v>
      </c>
      <c r="E313" s="627" t="s">
        <v>78</v>
      </c>
      <c r="F313" s="694">
        <v>160000</v>
      </c>
      <c r="G313" s="629">
        <v>102400</v>
      </c>
      <c r="H313" s="630">
        <v>3200</v>
      </c>
      <c r="I313" s="611">
        <f t="shared" si="91"/>
        <v>1131</v>
      </c>
      <c r="J313" s="676">
        <f t="shared" si="89"/>
        <v>4331</v>
      </c>
      <c r="K313" s="681">
        <f t="shared" si="90"/>
        <v>99200</v>
      </c>
    </row>
    <row r="314" spans="1:11" ht="23.25">
      <c r="A314" s="332">
        <v>15</v>
      </c>
      <c r="B314" s="332" t="s">
        <v>516</v>
      </c>
      <c r="C314" s="627" t="s">
        <v>133</v>
      </c>
      <c r="D314" s="693">
        <v>57.1</v>
      </c>
      <c r="E314" s="627" t="s">
        <v>78</v>
      </c>
      <c r="F314" s="694">
        <v>200000</v>
      </c>
      <c r="G314" s="629">
        <v>140000</v>
      </c>
      <c r="H314" s="630">
        <v>4000</v>
      </c>
      <c r="I314" s="611">
        <f t="shared" si="91"/>
        <v>1546</v>
      </c>
      <c r="J314" s="676">
        <f t="shared" si="89"/>
        <v>5546</v>
      </c>
      <c r="K314" s="681">
        <f t="shared" si="90"/>
        <v>136000</v>
      </c>
    </row>
    <row r="315" spans="1:11" ht="23.25">
      <c r="A315" s="332">
        <v>16</v>
      </c>
      <c r="B315" s="684" t="s">
        <v>537</v>
      </c>
      <c r="C315" s="695" t="s">
        <v>538</v>
      </c>
      <c r="D315" s="696" t="s">
        <v>539</v>
      </c>
      <c r="E315" s="627" t="s">
        <v>78</v>
      </c>
      <c r="F315" s="697">
        <v>300000</v>
      </c>
      <c r="G315" s="698">
        <v>279000</v>
      </c>
      <c r="H315" s="699">
        <v>3000</v>
      </c>
      <c r="I315" s="611">
        <f t="shared" si="91"/>
        <v>3080</v>
      </c>
      <c r="J315" s="700">
        <f t="shared" si="89"/>
        <v>6080</v>
      </c>
      <c r="K315" s="701">
        <f t="shared" si="90"/>
        <v>276000</v>
      </c>
    </row>
    <row r="316" spans="1:11" ht="23.25">
      <c r="A316" s="332">
        <v>17</v>
      </c>
      <c r="B316" s="684" t="s">
        <v>537</v>
      </c>
      <c r="C316" s="686" t="s">
        <v>572</v>
      </c>
      <c r="D316" s="686" t="s">
        <v>573</v>
      </c>
      <c r="E316" s="627" t="s">
        <v>78</v>
      </c>
      <c r="F316" s="686">
        <v>200000</v>
      </c>
      <c r="G316" s="686">
        <v>198000</v>
      </c>
      <c r="H316" s="686">
        <v>2000</v>
      </c>
      <c r="I316" s="611">
        <f t="shared" si="91"/>
        <v>2186</v>
      </c>
      <c r="J316" s="686">
        <f t="shared" si="89"/>
        <v>4186</v>
      </c>
      <c r="K316" s="686">
        <f t="shared" si="90"/>
        <v>196000</v>
      </c>
    </row>
    <row r="317" spans="1:11" ht="23.25">
      <c r="A317" s="623"/>
      <c r="B317" s="623" t="s">
        <v>4</v>
      </c>
      <c r="C317" s="624"/>
      <c r="D317" s="661"/>
      <c r="E317" s="624"/>
      <c r="F317" s="501">
        <f t="shared" ref="F317:K317" si="92">SUM(F299:F316)</f>
        <v>3475000</v>
      </c>
      <c r="G317" s="501">
        <f t="shared" si="92"/>
        <v>2148100</v>
      </c>
      <c r="H317" s="501">
        <f t="shared" si="92"/>
        <v>61700</v>
      </c>
      <c r="I317" s="501">
        <f t="shared" si="92"/>
        <v>23717</v>
      </c>
      <c r="J317" s="501">
        <f t="shared" si="92"/>
        <v>85417</v>
      </c>
      <c r="K317" s="501">
        <f t="shared" si="92"/>
        <v>2086400</v>
      </c>
    </row>
    <row r="318" spans="1:11" ht="23.25">
      <c r="A318" s="647"/>
      <c r="B318" s="647"/>
      <c r="C318" s="644"/>
      <c r="D318" s="662"/>
      <c r="E318" s="644"/>
      <c r="F318" s="571"/>
      <c r="G318" s="571"/>
      <c r="H318" s="571"/>
      <c r="I318" s="571"/>
      <c r="J318" s="571"/>
      <c r="K318" s="571"/>
    </row>
    <row r="319" spans="1:11" ht="69.75">
      <c r="A319" s="621" t="s">
        <v>446</v>
      </c>
      <c r="B319" s="621" t="s">
        <v>1</v>
      </c>
      <c r="C319" s="619" t="s">
        <v>21</v>
      </c>
      <c r="D319" s="619" t="s">
        <v>22</v>
      </c>
      <c r="E319" s="619" t="s">
        <v>23</v>
      </c>
      <c r="F319" s="620" t="s">
        <v>24</v>
      </c>
      <c r="G319" s="419" t="s">
        <v>25</v>
      </c>
      <c r="H319" s="419" t="s">
        <v>26</v>
      </c>
      <c r="I319" s="419" t="s">
        <v>27</v>
      </c>
      <c r="J319" s="419" t="s">
        <v>57</v>
      </c>
      <c r="K319" s="419" t="s">
        <v>242</v>
      </c>
    </row>
    <row r="320" spans="1:11" ht="23.25">
      <c r="A320" s="623"/>
      <c r="B320" s="623" t="s">
        <v>422</v>
      </c>
      <c r="C320" s="624"/>
      <c r="D320" s="624"/>
      <c r="E320" s="624"/>
      <c r="F320" s="560"/>
      <c r="G320" s="513"/>
      <c r="H320" s="501"/>
      <c r="I320" s="501"/>
      <c r="J320" s="501"/>
      <c r="K320" s="638"/>
    </row>
    <row r="321" spans="1:11" ht="23.25">
      <c r="A321" s="623">
        <v>1</v>
      </c>
      <c r="B321" s="623" t="s">
        <v>285</v>
      </c>
      <c r="C321" s="624"/>
      <c r="D321" s="661"/>
      <c r="E321" s="624"/>
      <c r="F321" s="532"/>
      <c r="G321" s="513"/>
      <c r="H321" s="503"/>
      <c r="I321" s="501"/>
      <c r="J321" s="501"/>
      <c r="K321" s="640"/>
    </row>
    <row r="322" spans="1:11" ht="23.25">
      <c r="A322" s="623"/>
      <c r="B322" s="623"/>
      <c r="C322" s="624"/>
      <c r="D322" s="661"/>
      <c r="E322" s="624"/>
      <c r="F322" s="501"/>
      <c r="G322" s="501"/>
      <c r="H322" s="501"/>
      <c r="I322" s="501"/>
      <c r="J322" s="501"/>
      <c r="K322" s="501"/>
    </row>
    <row r="323" spans="1:11" ht="23.25">
      <c r="A323" s="647"/>
      <c r="B323" s="647"/>
      <c r="C323" s="644"/>
      <c r="D323" s="662"/>
      <c r="E323" s="644"/>
      <c r="F323" s="574"/>
      <c r="G323" s="574"/>
      <c r="H323" s="574"/>
      <c r="I323" s="574"/>
      <c r="J323" s="574"/>
      <c r="K323" s="574"/>
    </row>
    <row r="324" spans="1:11" ht="69.75">
      <c r="A324" s="621" t="s">
        <v>446</v>
      </c>
      <c r="B324" s="621" t="s">
        <v>1</v>
      </c>
      <c r="C324" s="619" t="s">
        <v>21</v>
      </c>
      <c r="D324" s="619" t="s">
        <v>22</v>
      </c>
      <c r="E324" s="619" t="s">
        <v>23</v>
      </c>
      <c r="F324" s="620" t="s">
        <v>24</v>
      </c>
      <c r="G324" s="419" t="s">
        <v>25</v>
      </c>
      <c r="H324" s="419" t="s">
        <v>26</v>
      </c>
      <c r="I324" s="419" t="s">
        <v>27</v>
      </c>
      <c r="J324" s="419" t="s">
        <v>57</v>
      </c>
      <c r="K324" s="419" t="s">
        <v>242</v>
      </c>
    </row>
    <row r="325" spans="1:11" ht="23.25">
      <c r="A325" s="623"/>
      <c r="B325" s="623" t="s">
        <v>109</v>
      </c>
      <c r="C325" s="624"/>
      <c r="D325" s="661"/>
      <c r="E325" s="624"/>
      <c r="F325" s="532"/>
      <c r="G325" s="513"/>
      <c r="H325" s="501"/>
      <c r="I325" s="501"/>
      <c r="J325" s="501"/>
      <c r="K325" s="638"/>
    </row>
    <row r="326" spans="1:11" ht="23.25">
      <c r="A326" s="332">
        <v>1</v>
      </c>
      <c r="B326" s="332" t="s">
        <v>169</v>
      </c>
      <c r="C326" s="627" t="s">
        <v>424</v>
      </c>
      <c r="D326" s="693">
        <v>150</v>
      </c>
      <c r="E326" s="627" t="s">
        <v>78</v>
      </c>
      <c r="F326" s="694">
        <v>150000</v>
      </c>
      <c r="G326" s="629">
        <v>57000</v>
      </c>
      <c r="H326" s="630">
        <v>3000</v>
      </c>
      <c r="I326" s="672">
        <f>ROUND(G326*13%*31/365,0)</f>
        <v>629</v>
      </c>
      <c r="J326" s="676">
        <f>SUM(H326:I326)</f>
        <v>3629</v>
      </c>
      <c r="K326" s="681">
        <f t="shared" ref="K326" si="93">G326-H326</f>
        <v>54000</v>
      </c>
    </row>
    <row r="327" spans="1:11" ht="23.25">
      <c r="A327" s="332"/>
      <c r="B327" s="332"/>
      <c r="C327" s="627"/>
      <c r="D327" s="693"/>
      <c r="E327" s="627"/>
      <c r="F327" s="694"/>
      <c r="G327" s="629"/>
      <c r="H327" s="630"/>
      <c r="I327" s="672">
        <f t="shared" ref="I327:I328" si="94">ROUND(G327*13%*30/365,0)</f>
        <v>0</v>
      </c>
      <c r="J327" s="676"/>
      <c r="K327" s="681"/>
    </row>
    <row r="328" spans="1:11" ht="23.25">
      <c r="A328" s="332"/>
      <c r="B328" s="332"/>
      <c r="C328" s="627"/>
      <c r="D328" s="693"/>
      <c r="E328" s="627"/>
      <c r="F328" s="694"/>
      <c r="G328" s="629"/>
      <c r="H328" s="630"/>
      <c r="I328" s="672">
        <f t="shared" si="94"/>
        <v>0</v>
      </c>
      <c r="J328" s="676"/>
      <c r="K328" s="681"/>
    </row>
    <row r="329" spans="1:11" ht="23.25">
      <c r="A329" s="332">
        <v>2</v>
      </c>
      <c r="B329" s="332" t="s">
        <v>109</v>
      </c>
      <c r="C329" s="627" t="s">
        <v>476</v>
      </c>
      <c r="D329" s="693">
        <v>144</v>
      </c>
      <c r="E329" s="627" t="s">
        <v>78</v>
      </c>
      <c r="F329" s="694">
        <v>180000</v>
      </c>
      <c r="G329" s="629">
        <v>52000</v>
      </c>
      <c r="H329" s="630">
        <v>4000</v>
      </c>
      <c r="I329" s="672">
        <f t="shared" ref="I329:I338" si="95">ROUND(G329*13%*31/365,0)</f>
        <v>574</v>
      </c>
      <c r="J329" s="676">
        <f t="shared" ref="J329:J334" si="96">SUM(H329:I329)</f>
        <v>4574</v>
      </c>
      <c r="K329" s="681">
        <f t="shared" ref="K329:K338" si="97">G329-H329</f>
        <v>48000</v>
      </c>
    </row>
    <row r="330" spans="1:11" ht="23.25">
      <c r="A330" s="332">
        <v>3</v>
      </c>
      <c r="B330" s="332" t="s">
        <v>273</v>
      </c>
      <c r="C330" s="627" t="s">
        <v>495</v>
      </c>
      <c r="D330" s="693">
        <v>21.1</v>
      </c>
      <c r="E330" s="627" t="s">
        <v>78</v>
      </c>
      <c r="F330" s="694">
        <v>150000</v>
      </c>
      <c r="G330" s="629">
        <v>96000</v>
      </c>
      <c r="H330" s="630">
        <v>3000</v>
      </c>
      <c r="I330" s="672">
        <f t="shared" si="95"/>
        <v>1060</v>
      </c>
      <c r="J330" s="676">
        <f t="shared" si="96"/>
        <v>4060</v>
      </c>
      <c r="K330" s="681">
        <f t="shared" si="97"/>
        <v>93000</v>
      </c>
    </row>
    <row r="331" spans="1:11" ht="23.25">
      <c r="A331" s="332">
        <v>4</v>
      </c>
      <c r="B331" s="332" t="s">
        <v>273</v>
      </c>
      <c r="C331" s="627" t="s">
        <v>506</v>
      </c>
      <c r="D331" s="693">
        <v>39.1</v>
      </c>
      <c r="E331" s="627" t="s">
        <v>78</v>
      </c>
      <c r="F331" s="694">
        <v>150000</v>
      </c>
      <c r="G331" s="629">
        <v>102000</v>
      </c>
      <c r="H331" s="630">
        <v>3000</v>
      </c>
      <c r="I331" s="672">
        <f t="shared" si="95"/>
        <v>1126</v>
      </c>
      <c r="J331" s="676">
        <f t="shared" si="96"/>
        <v>4126</v>
      </c>
      <c r="K331" s="681">
        <f t="shared" si="97"/>
        <v>99000</v>
      </c>
    </row>
    <row r="332" spans="1:11" ht="23.25">
      <c r="A332" s="332">
        <v>5</v>
      </c>
      <c r="B332" s="332" t="s">
        <v>233</v>
      </c>
      <c r="C332" s="627" t="s">
        <v>507</v>
      </c>
      <c r="D332" s="693">
        <v>41.1</v>
      </c>
      <c r="E332" s="627" t="s">
        <v>78</v>
      </c>
      <c r="F332" s="694">
        <v>100000</v>
      </c>
      <c r="G332" s="629">
        <v>68000</v>
      </c>
      <c r="H332" s="630">
        <v>2000</v>
      </c>
      <c r="I332" s="672">
        <f t="shared" si="95"/>
        <v>751</v>
      </c>
      <c r="J332" s="676">
        <f t="shared" si="96"/>
        <v>2751</v>
      </c>
      <c r="K332" s="681">
        <f t="shared" si="97"/>
        <v>66000</v>
      </c>
    </row>
    <row r="333" spans="1:11" ht="23.25">
      <c r="A333" s="332">
        <v>6</v>
      </c>
      <c r="B333" s="332" t="s">
        <v>233</v>
      </c>
      <c r="C333" s="627" t="s">
        <v>513</v>
      </c>
      <c r="D333" s="693">
        <v>49.1</v>
      </c>
      <c r="E333" s="627" t="s">
        <v>78</v>
      </c>
      <c r="F333" s="694">
        <v>195000</v>
      </c>
      <c r="G333" s="629">
        <v>136500</v>
      </c>
      <c r="H333" s="630">
        <v>3900</v>
      </c>
      <c r="I333" s="672">
        <f t="shared" si="95"/>
        <v>1507</v>
      </c>
      <c r="J333" s="676">
        <f t="shared" si="96"/>
        <v>5407</v>
      </c>
      <c r="K333" s="681">
        <f t="shared" si="97"/>
        <v>132600</v>
      </c>
    </row>
    <row r="334" spans="1:11" ht="23.25">
      <c r="A334" s="332">
        <v>7</v>
      </c>
      <c r="B334" s="332" t="s">
        <v>110</v>
      </c>
      <c r="C334" s="627" t="s">
        <v>114</v>
      </c>
      <c r="D334" s="693">
        <v>51.1</v>
      </c>
      <c r="E334" s="627" t="s">
        <v>78</v>
      </c>
      <c r="F334" s="694">
        <v>170000</v>
      </c>
      <c r="G334" s="629">
        <v>115745</v>
      </c>
      <c r="H334" s="630">
        <v>3617</v>
      </c>
      <c r="I334" s="672">
        <f t="shared" si="95"/>
        <v>1278</v>
      </c>
      <c r="J334" s="676">
        <f t="shared" si="96"/>
        <v>4895</v>
      </c>
      <c r="K334" s="681">
        <f t="shared" si="97"/>
        <v>112128</v>
      </c>
    </row>
    <row r="335" spans="1:11" ht="23.25">
      <c r="A335" s="332">
        <v>8</v>
      </c>
      <c r="B335" s="332" t="s">
        <v>110</v>
      </c>
      <c r="C335" s="627" t="s">
        <v>514</v>
      </c>
      <c r="D335" s="693">
        <v>53.1</v>
      </c>
      <c r="E335" s="627" t="s">
        <v>78</v>
      </c>
      <c r="F335" s="694">
        <v>200000</v>
      </c>
      <c r="G335" s="629">
        <v>140000</v>
      </c>
      <c r="H335" s="630">
        <v>4000</v>
      </c>
      <c r="I335" s="672">
        <f t="shared" si="95"/>
        <v>1546</v>
      </c>
      <c r="J335" s="676">
        <f>SUM(H335:I335)</f>
        <v>5546</v>
      </c>
      <c r="K335" s="681">
        <f t="shared" si="97"/>
        <v>136000</v>
      </c>
    </row>
    <row r="336" spans="1:11" ht="23.25">
      <c r="A336" s="332">
        <v>9</v>
      </c>
      <c r="B336" s="332" t="s">
        <v>110</v>
      </c>
      <c r="C336" s="627" t="s">
        <v>559</v>
      </c>
      <c r="D336" s="693">
        <v>106</v>
      </c>
      <c r="E336" s="627" t="s">
        <v>78</v>
      </c>
      <c r="F336" s="694">
        <v>100000</v>
      </c>
      <c r="G336" s="629">
        <v>93848</v>
      </c>
      <c r="H336" s="630">
        <v>1538</v>
      </c>
      <c r="I336" s="672">
        <f t="shared" si="95"/>
        <v>1036</v>
      </c>
      <c r="J336" s="676">
        <f>SUM(H336:I336)</f>
        <v>2574</v>
      </c>
      <c r="K336" s="681">
        <f t="shared" si="97"/>
        <v>92310</v>
      </c>
    </row>
    <row r="337" spans="1:11" ht="23.25">
      <c r="A337" s="332">
        <v>10</v>
      </c>
      <c r="B337" s="332" t="s">
        <v>110</v>
      </c>
      <c r="C337" s="627" t="s">
        <v>560</v>
      </c>
      <c r="D337" s="693">
        <v>108</v>
      </c>
      <c r="E337" s="627" t="s">
        <v>78</v>
      </c>
      <c r="F337" s="694">
        <v>50000</v>
      </c>
      <c r="G337" s="629">
        <v>48000</v>
      </c>
      <c r="H337" s="630">
        <v>500</v>
      </c>
      <c r="I337" s="672">
        <f t="shared" si="95"/>
        <v>530</v>
      </c>
      <c r="J337" s="676">
        <f>SUM(H337:I337)</f>
        <v>1030</v>
      </c>
      <c r="K337" s="681">
        <f t="shared" si="97"/>
        <v>47500</v>
      </c>
    </row>
    <row r="338" spans="1:11" ht="23.25">
      <c r="A338" s="332">
        <v>11</v>
      </c>
      <c r="B338" s="332" t="s">
        <v>110</v>
      </c>
      <c r="C338" s="627" t="s">
        <v>562</v>
      </c>
      <c r="D338" s="693" t="s">
        <v>561</v>
      </c>
      <c r="E338" s="627" t="s">
        <v>78</v>
      </c>
      <c r="F338" s="694">
        <v>100000</v>
      </c>
      <c r="G338" s="629">
        <v>96000</v>
      </c>
      <c r="H338" s="630">
        <v>1000</v>
      </c>
      <c r="I338" s="672">
        <f t="shared" si="95"/>
        <v>1060</v>
      </c>
      <c r="J338" s="676">
        <f>SUM(H338:I338)</f>
        <v>2060</v>
      </c>
      <c r="K338" s="681">
        <f t="shared" si="97"/>
        <v>95000</v>
      </c>
    </row>
    <row r="339" spans="1:11" ht="23.25">
      <c r="A339" s="623"/>
      <c r="B339" s="623" t="s">
        <v>4</v>
      </c>
      <c r="C339" s="624"/>
      <c r="D339" s="624"/>
      <c r="E339" s="624"/>
      <c r="F339" s="501">
        <f>SUM(F326:F338)</f>
        <v>1545000</v>
      </c>
      <c r="G339" s="501">
        <f>SUM(G326:G338)</f>
        <v>1005093</v>
      </c>
      <c r="H339" s="501">
        <f>SUM(H326:H338)</f>
        <v>29555</v>
      </c>
      <c r="I339" s="501">
        <f>SUM(I326:I338)</f>
        <v>11097</v>
      </c>
      <c r="J339" s="501">
        <f>SUM(H339:I339)</f>
        <v>40652</v>
      </c>
      <c r="K339" s="501">
        <f>SUM(K326:K338)</f>
        <v>975538</v>
      </c>
    </row>
    <row r="340" spans="1:11" ht="23.25">
      <c r="A340" s="647"/>
      <c r="B340" s="647"/>
      <c r="C340" s="644"/>
      <c r="D340" s="644"/>
      <c r="E340" s="644"/>
      <c r="F340" s="571"/>
      <c r="G340" s="571"/>
      <c r="H340" s="571"/>
      <c r="I340" s="571"/>
      <c r="J340" s="571"/>
      <c r="K340" s="571"/>
    </row>
    <row r="341" spans="1:11" ht="23.25">
      <c r="A341" s="647"/>
      <c r="B341" s="647"/>
      <c r="C341" s="644"/>
      <c r="D341" s="644"/>
      <c r="E341" s="644"/>
      <c r="F341" s="571"/>
      <c r="G341" s="571"/>
      <c r="H341" s="659"/>
      <c r="I341" s="571"/>
      <c r="J341" s="571"/>
      <c r="K341" s="571"/>
    </row>
    <row r="342" spans="1:11" ht="69.75">
      <c r="A342" s="621" t="s">
        <v>446</v>
      </c>
      <c r="B342" s="621" t="s">
        <v>1</v>
      </c>
      <c r="C342" s="619" t="s">
        <v>21</v>
      </c>
      <c r="D342" s="619" t="s">
        <v>22</v>
      </c>
      <c r="E342" s="619" t="s">
        <v>23</v>
      </c>
      <c r="F342" s="620" t="s">
        <v>24</v>
      </c>
      <c r="G342" s="419" t="s">
        <v>25</v>
      </c>
      <c r="H342" s="419" t="s">
        <v>26</v>
      </c>
      <c r="I342" s="419" t="s">
        <v>27</v>
      </c>
      <c r="J342" s="419" t="s">
        <v>57</v>
      </c>
      <c r="K342" s="419" t="s">
        <v>242</v>
      </c>
    </row>
    <row r="343" spans="1:11" ht="23.25">
      <c r="A343" s="623"/>
      <c r="B343" s="623" t="s">
        <v>125</v>
      </c>
      <c r="C343" s="624"/>
      <c r="D343" s="624"/>
      <c r="E343" s="624"/>
      <c r="F343" s="560"/>
      <c r="G343" s="513"/>
      <c r="H343" s="638"/>
      <c r="I343" s="501"/>
      <c r="J343" s="501"/>
      <c r="K343" s="638"/>
    </row>
    <row r="344" spans="1:11" ht="23.25">
      <c r="A344" s="332">
        <v>1</v>
      </c>
      <c r="B344" s="332" t="s">
        <v>137</v>
      </c>
      <c r="C344" s="627" t="s">
        <v>419</v>
      </c>
      <c r="D344" s="676">
        <v>140</v>
      </c>
      <c r="E344" s="627" t="s">
        <v>78</v>
      </c>
      <c r="F344" s="628">
        <v>200000</v>
      </c>
      <c r="G344" s="628">
        <v>68000</v>
      </c>
      <c r="H344" s="630">
        <v>4000</v>
      </c>
      <c r="I344" s="672">
        <f>ROUND(G344*13%*31/365,0)</f>
        <v>751</v>
      </c>
      <c r="J344" s="630">
        <f t="shared" ref="J344:J347" si="98">SUM(H344:I344)</f>
        <v>4751</v>
      </c>
      <c r="K344" s="681">
        <f>G344-H344</f>
        <v>64000</v>
      </c>
    </row>
    <row r="345" spans="1:11" ht="23.25">
      <c r="A345" s="332">
        <v>2</v>
      </c>
      <c r="B345" s="332" t="s">
        <v>137</v>
      </c>
      <c r="C345" s="627" t="s">
        <v>207</v>
      </c>
      <c r="D345" s="687">
        <v>35.1</v>
      </c>
      <c r="E345" s="627" t="s">
        <v>78</v>
      </c>
      <c r="F345" s="628">
        <v>100000</v>
      </c>
      <c r="G345" s="628">
        <v>66000</v>
      </c>
      <c r="H345" s="630">
        <v>2000</v>
      </c>
      <c r="I345" s="672">
        <f t="shared" ref="I345:I349" si="99">ROUND(G345*13%*31/365,0)</f>
        <v>729</v>
      </c>
      <c r="J345" s="630">
        <f t="shared" si="98"/>
        <v>2729</v>
      </c>
      <c r="K345" s="681">
        <f t="shared" ref="K345:K347" si="100">G345-H345</f>
        <v>64000</v>
      </c>
    </row>
    <row r="346" spans="1:11" ht="23.25">
      <c r="A346" s="332">
        <v>3</v>
      </c>
      <c r="B346" s="332" t="s">
        <v>126</v>
      </c>
      <c r="C346" s="627" t="s">
        <v>447</v>
      </c>
      <c r="D346" s="693">
        <v>188</v>
      </c>
      <c r="E346" s="627" t="s">
        <v>78</v>
      </c>
      <c r="F346" s="694">
        <v>175000</v>
      </c>
      <c r="G346" s="628">
        <v>84000</v>
      </c>
      <c r="H346" s="630">
        <v>3500</v>
      </c>
      <c r="I346" s="672">
        <f t="shared" si="99"/>
        <v>927</v>
      </c>
      <c r="J346" s="630">
        <f t="shared" si="98"/>
        <v>4427</v>
      </c>
      <c r="K346" s="681">
        <f t="shared" si="100"/>
        <v>80500</v>
      </c>
    </row>
    <row r="347" spans="1:11" ht="23.25">
      <c r="A347" s="332">
        <v>4</v>
      </c>
      <c r="B347" s="332" t="s">
        <v>126</v>
      </c>
      <c r="C347" s="627" t="s">
        <v>448</v>
      </c>
      <c r="D347" s="693">
        <v>190</v>
      </c>
      <c r="E347" s="627" t="s">
        <v>78</v>
      </c>
      <c r="F347" s="694">
        <v>230000</v>
      </c>
      <c r="G347" s="628">
        <v>110400</v>
      </c>
      <c r="H347" s="630">
        <v>4600</v>
      </c>
      <c r="I347" s="672">
        <f t="shared" si="99"/>
        <v>1219</v>
      </c>
      <c r="J347" s="630">
        <f t="shared" si="98"/>
        <v>5819</v>
      </c>
      <c r="K347" s="681">
        <f t="shared" si="100"/>
        <v>105800</v>
      </c>
    </row>
    <row r="348" spans="1:11" ht="23.25">
      <c r="A348" s="332">
        <v>5</v>
      </c>
      <c r="B348" s="332" t="s">
        <v>505</v>
      </c>
      <c r="C348" s="627" t="s">
        <v>245</v>
      </c>
      <c r="D348" s="693">
        <v>37.1</v>
      </c>
      <c r="E348" s="627" t="s">
        <v>78</v>
      </c>
      <c r="F348" s="694">
        <v>200000</v>
      </c>
      <c r="G348" s="628">
        <v>136000</v>
      </c>
      <c r="H348" s="630">
        <v>4000</v>
      </c>
      <c r="I348" s="672">
        <f t="shared" si="99"/>
        <v>1502</v>
      </c>
      <c r="J348" s="630">
        <f>SUM(H348:I348)</f>
        <v>5502</v>
      </c>
      <c r="K348" s="681">
        <f>G348-H348</f>
        <v>132000</v>
      </c>
    </row>
    <row r="349" spans="1:11" ht="23.25">
      <c r="A349" s="684">
        <v>6</v>
      </c>
      <c r="B349" s="684" t="s">
        <v>569</v>
      </c>
      <c r="C349" s="695" t="s">
        <v>570</v>
      </c>
      <c r="D349" s="303" t="s">
        <v>571</v>
      </c>
      <c r="E349" s="627" t="s">
        <v>78</v>
      </c>
      <c r="F349" s="697">
        <v>240000</v>
      </c>
      <c r="G349" s="704">
        <v>237600</v>
      </c>
      <c r="H349" s="699">
        <v>2400</v>
      </c>
      <c r="I349" s="672">
        <f t="shared" si="99"/>
        <v>2623</v>
      </c>
      <c r="J349" s="699">
        <f>SUM(H349:I349)</f>
        <v>5023</v>
      </c>
      <c r="K349" s="701">
        <f>G349-H349</f>
        <v>235200</v>
      </c>
    </row>
    <row r="350" spans="1:11" ht="23.25">
      <c r="A350" s="623"/>
      <c r="B350" s="623" t="s">
        <v>4</v>
      </c>
      <c r="C350" s="624"/>
      <c r="D350" s="624"/>
      <c r="E350" s="624"/>
      <c r="F350" s="503">
        <f>SUM(F344:F349)</f>
        <v>1145000</v>
      </c>
      <c r="G350" s="503">
        <f>SUM(G344:G349)</f>
        <v>702000</v>
      </c>
      <c r="H350" s="503">
        <f>SUM(H344:H349)</f>
        <v>20500</v>
      </c>
      <c r="I350" s="503">
        <f>SUM(I344:I349)</f>
        <v>7751</v>
      </c>
      <c r="J350" s="503">
        <f>SUM(H350:I350)</f>
        <v>28251</v>
      </c>
      <c r="K350" s="503">
        <f>SUM(K344:K349)</f>
        <v>681500</v>
      </c>
    </row>
    <row r="351" spans="1:11" ht="23.25">
      <c r="A351" s="647"/>
      <c r="B351" s="647"/>
      <c r="C351" s="644"/>
      <c r="D351" s="644"/>
      <c r="E351" s="644"/>
      <c r="F351" s="575"/>
      <c r="G351" s="575"/>
      <c r="H351" s="575"/>
      <c r="I351" s="575"/>
      <c r="J351" s="575"/>
      <c r="K351" s="575"/>
    </row>
    <row r="352" spans="1:11" ht="23.25">
      <c r="A352" s="647"/>
      <c r="B352" s="647"/>
      <c r="C352" s="644"/>
      <c r="D352" s="644"/>
      <c r="E352" s="644"/>
      <c r="F352" s="575"/>
      <c r="G352" s="575"/>
      <c r="H352" s="659"/>
      <c r="I352" s="575"/>
      <c r="J352" s="575"/>
      <c r="K352" s="575"/>
    </row>
    <row r="353" spans="1:11" ht="69.75">
      <c r="A353" s="621" t="s">
        <v>446</v>
      </c>
      <c r="B353" s="621" t="s">
        <v>1</v>
      </c>
      <c r="C353" s="619" t="s">
        <v>21</v>
      </c>
      <c r="D353" s="619" t="s">
        <v>22</v>
      </c>
      <c r="E353" s="619" t="s">
        <v>23</v>
      </c>
      <c r="F353" s="620" t="s">
        <v>24</v>
      </c>
      <c r="G353" s="419" t="s">
        <v>25</v>
      </c>
      <c r="H353" s="419" t="s">
        <v>26</v>
      </c>
      <c r="I353" s="419" t="s">
        <v>27</v>
      </c>
      <c r="J353" s="419" t="s">
        <v>57</v>
      </c>
      <c r="K353" s="419" t="s">
        <v>242</v>
      </c>
    </row>
    <row r="354" spans="1:11" ht="23.25">
      <c r="A354" s="623"/>
      <c r="B354" s="623" t="s">
        <v>148</v>
      </c>
      <c r="C354" s="624"/>
      <c r="D354" s="661"/>
      <c r="E354" s="624"/>
      <c r="F354" s="532"/>
      <c r="G354" s="513"/>
      <c r="H354" s="503"/>
      <c r="I354" s="501"/>
      <c r="J354" s="501"/>
      <c r="K354" s="638"/>
    </row>
    <row r="355" spans="1:11" ht="23.25">
      <c r="A355" s="332">
        <v>1</v>
      </c>
      <c r="B355" s="332" t="s">
        <v>148</v>
      </c>
      <c r="C355" s="627" t="s">
        <v>391</v>
      </c>
      <c r="D355" s="694">
        <v>126</v>
      </c>
      <c r="E355" s="627" t="s">
        <v>78</v>
      </c>
      <c r="F355" s="694">
        <v>80000</v>
      </c>
      <c r="G355" s="629">
        <v>25600</v>
      </c>
      <c r="H355" s="630">
        <v>1600</v>
      </c>
      <c r="I355" s="672">
        <f>ROUND(G355*13%*31/365,0)</f>
        <v>283</v>
      </c>
      <c r="J355" s="676">
        <f t="shared" ref="J355:J357" si="101">SUM(H355:I355)</f>
        <v>1883</v>
      </c>
      <c r="K355" s="681">
        <f t="shared" ref="K355:K357" si="102">G355-H355</f>
        <v>24000</v>
      </c>
    </row>
    <row r="356" spans="1:11" ht="23.25">
      <c r="A356" s="332">
        <v>2</v>
      </c>
      <c r="B356" s="332" t="s">
        <v>148</v>
      </c>
      <c r="C356" s="627" t="s">
        <v>478</v>
      </c>
      <c r="D356" s="694">
        <v>134</v>
      </c>
      <c r="E356" s="627" t="s">
        <v>78</v>
      </c>
      <c r="F356" s="694">
        <v>250000</v>
      </c>
      <c r="G356" s="629">
        <v>53584</v>
      </c>
      <c r="H356" s="630">
        <v>5952</v>
      </c>
      <c r="I356" s="672">
        <f t="shared" ref="I356:I357" si="103">ROUND(G356*13%*31/365,0)</f>
        <v>592</v>
      </c>
      <c r="J356" s="676">
        <f t="shared" si="101"/>
        <v>6544</v>
      </c>
      <c r="K356" s="681">
        <f t="shared" si="102"/>
        <v>47632</v>
      </c>
    </row>
    <row r="357" spans="1:11" ht="23.25">
      <c r="A357" s="332">
        <v>3</v>
      </c>
      <c r="B357" s="332" t="s">
        <v>148</v>
      </c>
      <c r="C357" s="627" t="s">
        <v>477</v>
      </c>
      <c r="D357" s="694">
        <v>136</v>
      </c>
      <c r="E357" s="627" t="s">
        <v>78</v>
      </c>
      <c r="F357" s="694">
        <v>100000</v>
      </c>
      <c r="G357" s="629">
        <v>21427</v>
      </c>
      <c r="H357" s="630">
        <v>2381</v>
      </c>
      <c r="I357" s="672">
        <f t="shared" si="103"/>
        <v>237</v>
      </c>
      <c r="J357" s="676">
        <f t="shared" si="101"/>
        <v>2618</v>
      </c>
      <c r="K357" s="681">
        <f t="shared" si="102"/>
        <v>19046</v>
      </c>
    </row>
    <row r="358" spans="1:11" ht="23.25">
      <c r="A358" s="332"/>
      <c r="B358" s="332"/>
      <c r="C358" s="627"/>
      <c r="D358" s="694"/>
      <c r="E358" s="627"/>
      <c r="F358" s="694"/>
      <c r="G358" s="629"/>
      <c r="H358" s="630"/>
      <c r="I358" s="672"/>
      <c r="J358" s="676"/>
      <c r="K358" s="681"/>
    </row>
    <row r="359" spans="1:11" ht="23.25">
      <c r="A359" s="332">
        <v>4</v>
      </c>
      <c r="B359" s="332" t="s">
        <v>215</v>
      </c>
      <c r="C359" s="627" t="s">
        <v>532</v>
      </c>
      <c r="D359" s="694">
        <v>68.2</v>
      </c>
      <c r="E359" s="627" t="s">
        <v>78</v>
      </c>
      <c r="F359" s="694">
        <v>190000</v>
      </c>
      <c r="G359" s="629">
        <v>159600</v>
      </c>
      <c r="H359" s="630">
        <v>3800</v>
      </c>
      <c r="I359" s="672">
        <f t="shared" ref="I359:I361" si="104">ROUND(G359*13%*31/365,0)</f>
        <v>1762</v>
      </c>
      <c r="J359" s="676">
        <f t="shared" ref="J359:J362" si="105">SUM(H359:I359)</f>
        <v>5562</v>
      </c>
      <c r="K359" s="681">
        <f t="shared" ref="K359:K361" si="106">G359-H359</f>
        <v>155800</v>
      </c>
    </row>
    <row r="360" spans="1:11" ht="23.25">
      <c r="A360" s="332">
        <v>5</v>
      </c>
      <c r="B360" s="332" t="s">
        <v>215</v>
      </c>
      <c r="C360" s="627" t="s">
        <v>545</v>
      </c>
      <c r="D360" s="694">
        <v>88</v>
      </c>
      <c r="E360" s="627" t="s">
        <v>78</v>
      </c>
      <c r="F360" s="694">
        <v>340000</v>
      </c>
      <c r="G360" s="629">
        <v>319600</v>
      </c>
      <c r="H360" s="630">
        <v>3400</v>
      </c>
      <c r="I360" s="672">
        <f t="shared" si="104"/>
        <v>3529</v>
      </c>
      <c r="J360" s="676">
        <f t="shared" si="105"/>
        <v>6929</v>
      </c>
      <c r="K360" s="681">
        <f t="shared" si="106"/>
        <v>316200</v>
      </c>
    </row>
    <row r="361" spans="1:11" ht="23.25">
      <c r="A361" s="332">
        <v>6</v>
      </c>
      <c r="B361" s="332" t="s">
        <v>509</v>
      </c>
      <c r="C361" s="627" t="s">
        <v>510</v>
      </c>
      <c r="D361" s="694" t="s">
        <v>577</v>
      </c>
      <c r="E361" s="627" t="s">
        <v>78</v>
      </c>
      <c r="F361" s="694">
        <v>430000</v>
      </c>
      <c r="G361" s="629">
        <v>425700</v>
      </c>
      <c r="H361" s="630">
        <v>4300</v>
      </c>
      <c r="I361" s="672">
        <f t="shared" si="104"/>
        <v>4700</v>
      </c>
      <c r="J361" s="676">
        <f t="shared" si="105"/>
        <v>9000</v>
      </c>
      <c r="K361" s="681">
        <f t="shared" si="106"/>
        <v>421400</v>
      </c>
    </row>
    <row r="362" spans="1:11" ht="23.25">
      <c r="A362" s="623"/>
      <c r="B362" s="623" t="s">
        <v>4</v>
      </c>
      <c r="C362" s="624"/>
      <c r="D362" s="661"/>
      <c r="E362" s="624"/>
      <c r="F362" s="501">
        <f>SUM(F355:F361)</f>
        <v>1390000</v>
      </c>
      <c r="G362" s="501">
        <f t="shared" ref="G362" si="107">SUM(G355:G361)</f>
        <v>1005511</v>
      </c>
      <c r="H362" s="501">
        <f>SUM(H355:H361)</f>
        <v>21433</v>
      </c>
      <c r="I362" s="501">
        <f>SUM(I355:I361)</f>
        <v>11103</v>
      </c>
      <c r="J362" s="501">
        <f t="shared" si="105"/>
        <v>32536</v>
      </c>
      <c r="K362" s="501">
        <f t="shared" ref="K362" si="108">SUM(K355:K361)</f>
        <v>984078</v>
      </c>
    </row>
    <row r="363" spans="1:11" ht="23.25">
      <c r="A363" s="647"/>
      <c r="B363" s="647"/>
      <c r="C363" s="644"/>
      <c r="D363" s="662"/>
      <c r="E363" s="644"/>
      <c r="F363" s="571"/>
      <c r="G363" s="571"/>
      <c r="H363" s="659"/>
      <c r="I363" s="571"/>
      <c r="J363" s="571"/>
      <c r="K363" s="571"/>
    </row>
    <row r="364" spans="1:11" ht="69.75">
      <c r="A364" s="621" t="s">
        <v>446</v>
      </c>
      <c r="B364" s="621" t="s">
        <v>1</v>
      </c>
      <c r="C364" s="619" t="s">
        <v>21</v>
      </c>
      <c r="D364" s="619" t="s">
        <v>22</v>
      </c>
      <c r="E364" s="619" t="s">
        <v>23</v>
      </c>
      <c r="F364" s="620" t="s">
        <v>24</v>
      </c>
      <c r="G364" s="419" t="s">
        <v>25</v>
      </c>
      <c r="H364" s="419" t="s">
        <v>26</v>
      </c>
      <c r="I364" s="419" t="s">
        <v>27</v>
      </c>
      <c r="J364" s="419" t="s">
        <v>57</v>
      </c>
      <c r="K364" s="419" t="s">
        <v>242</v>
      </c>
    </row>
    <row r="365" spans="1:11" ht="23.25">
      <c r="A365" s="623"/>
      <c r="B365" s="623" t="s">
        <v>162</v>
      </c>
      <c r="C365" s="624"/>
      <c r="D365" s="501"/>
      <c r="E365" s="501"/>
      <c r="F365" s="532"/>
      <c r="G365" s="513"/>
      <c r="H365" s="659"/>
      <c r="I365" s="501"/>
      <c r="J365" s="501"/>
      <c r="K365" s="640"/>
    </row>
    <row r="366" spans="1:11" ht="23.25">
      <c r="A366" s="332">
        <v>1</v>
      </c>
      <c r="B366" s="332" t="s">
        <v>163</v>
      </c>
      <c r="C366" s="627" t="s">
        <v>479</v>
      </c>
      <c r="D366" s="676">
        <v>162</v>
      </c>
      <c r="E366" s="676" t="s">
        <v>78</v>
      </c>
      <c r="F366" s="694">
        <v>200000</v>
      </c>
      <c r="G366" s="629">
        <v>80000</v>
      </c>
      <c r="H366" s="630">
        <v>4000</v>
      </c>
      <c r="I366" s="680">
        <f>ROUND(G366*13%*31/365,0)</f>
        <v>883</v>
      </c>
      <c r="J366" s="676">
        <f t="shared" ref="J366" si="109">SUM(H366:I366)</f>
        <v>4883</v>
      </c>
      <c r="K366" s="681">
        <f>G366-H367</f>
        <v>76000</v>
      </c>
    </row>
    <row r="367" spans="1:11" ht="23.25">
      <c r="A367" s="623"/>
      <c r="B367" s="623" t="s">
        <v>4</v>
      </c>
      <c r="C367" s="624"/>
      <c r="D367" s="624"/>
      <c r="E367" s="624"/>
      <c r="F367" s="505">
        <f t="shared" ref="F367:K367" si="110">SUM(F366:F366)</f>
        <v>200000</v>
      </c>
      <c r="G367" s="505">
        <f t="shared" si="110"/>
        <v>80000</v>
      </c>
      <c r="H367" s="505">
        <f t="shared" si="110"/>
        <v>4000</v>
      </c>
      <c r="I367" s="505">
        <f t="shared" si="110"/>
        <v>883</v>
      </c>
      <c r="J367" s="505">
        <f t="shared" si="110"/>
        <v>4883</v>
      </c>
      <c r="K367" s="505">
        <f t="shared" si="110"/>
        <v>76000</v>
      </c>
    </row>
    <row r="368" spans="1:11" ht="23.25">
      <c r="A368" s="647"/>
      <c r="B368" s="647"/>
      <c r="C368" s="644"/>
      <c r="D368" s="644"/>
      <c r="E368" s="644"/>
      <c r="F368" s="558"/>
      <c r="G368" s="558"/>
      <c r="H368" s="659"/>
      <c r="I368" s="558"/>
      <c r="J368" s="558"/>
      <c r="K368" s="558"/>
    </row>
    <row r="369" spans="1:11" ht="69.75">
      <c r="A369" s="621" t="s">
        <v>446</v>
      </c>
      <c r="B369" s="621" t="s">
        <v>1</v>
      </c>
      <c r="C369" s="619" t="s">
        <v>21</v>
      </c>
      <c r="D369" s="619" t="s">
        <v>22</v>
      </c>
      <c r="E369" s="619" t="s">
        <v>23</v>
      </c>
      <c r="F369" s="620" t="s">
        <v>24</v>
      </c>
      <c r="G369" s="419" t="s">
        <v>25</v>
      </c>
      <c r="H369" s="419" t="s">
        <v>26</v>
      </c>
      <c r="I369" s="419" t="s">
        <v>27</v>
      </c>
      <c r="J369" s="419" t="s">
        <v>57</v>
      </c>
      <c r="K369" s="419" t="s">
        <v>242</v>
      </c>
    </row>
    <row r="370" spans="1:11" ht="23.25">
      <c r="A370" s="623"/>
      <c r="B370" s="623" t="s">
        <v>282</v>
      </c>
      <c r="C370" s="624"/>
      <c r="D370" s="624"/>
      <c r="E370" s="624"/>
      <c r="F370" s="560"/>
      <c r="G370" s="513"/>
      <c r="H370" s="503"/>
      <c r="I370" s="501"/>
      <c r="J370" s="501"/>
      <c r="K370" s="638"/>
    </row>
    <row r="371" spans="1:11" ht="23.25">
      <c r="A371" s="332"/>
      <c r="B371" s="332"/>
      <c r="C371" s="627"/>
      <c r="D371" s="676"/>
      <c r="E371" s="676"/>
      <c r="F371" s="694"/>
      <c r="G371" s="629"/>
      <c r="H371" s="630"/>
      <c r="I371" s="680"/>
      <c r="J371" s="676"/>
      <c r="K371" s="681"/>
    </row>
    <row r="372" spans="1:11" ht="23.25">
      <c r="A372" s="332">
        <v>1</v>
      </c>
      <c r="B372" s="332" t="s">
        <v>584</v>
      </c>
      <c r="C372" s="627" t="s">
        <v>392</v>
      </c>
      <c r="D372" s="693">
        <v>128</v>
      </c>
      <c r="E372" s="676" t="s">
        <v>78</v>
      </c>
      <c r="F372" s="694">
        <v>120000</v>
      </c>
      <c r="G372" s="629">
        <v>38400</v>
      </c>
      <c r="H372" s="630">
        <v>2400</v>
      </c>
      <c r="I372" s="672">
        <f>ROUND(G372*13%*31/365,0)</f>
        <v>424</v>
      </c>
      <c r="J372" s="676">
        <f t="shared" ref="J372:J377" si="111">SUM(H372:I372)</f>
        <v>2824</v>
      </c>
      <c r="K372" s="681">
        <f t="shared" ref="K372:K376" si="112">G372-H372</f>
        <v>36000</v>
      </c>
    </row>
    <row r="373" spans="1:11" ht="23.25">
      <c r="A373" s="332">
        <v>2</v>
      </c>
      <c r="B373" s="332" t="s">
        <v>84</v>
      </c>
      <c r="C373" s="627" t="s">
        <v>323</v>
      </c>
      <c r="D373" s="693">
        <v>27.1</v>
      </c>
      <c r="E373" s="676" t="s">
        <v>78</v>
      </c>
      <c r="F373" s="694">
        <v>120000</v>
      </c>
      <c r="G373" s="629">
        <v>76800</v>
      </c>
      <c r="H373" s="630">
        <v>2400</v>
      </c>
      <c r="I373" s="672">
        <f t="shared" ref="I373:I376" si="113">ROUND(G373*13%*31/365,0)</f>
        <v>848</v>
      </c>
      <c r="J373" s="676">
        <f t="shared" si="111"/>
        <v>3248</v>
      </c>
      <c r="K373" s="681">
        <f t="shared" si="112"/>
        <v>74400</v>
      </c>
    </row>
    <row r="374" spans="1:11" ht="23.25">
      <c r="A374" s="332">
        <v>3</v>
      </c>
      <c r="B374" s="332" t="s">
        <v>497</v>
      </c>
      <c r="C374" s="627" t="s">
        <v>498</v>
      </c>
      <c r="D374" s="693">
        <v>29.1</v>
      </c>
      <c r="E374" s="676" t="s">
        <v>78</v>
      </c>
      <c r="F374" s="694">
        <v>120000</v>
      </c>
      <c r="G374" s="629">
        <v>76800</v>
      </c>
      <c r="H374" s="630">
        <v>2400</v>
      </c>
      <c r="I374" s="672">
        <f t="shared" si="113"/>
        <v>848</v>
      </c>
      <c r="J374" s="676">
        <f t="shared" si="111"/>
        <v>3248</v>
      </c>
      <c r="K374" s="681">
        <f t="shared" si="112"/>
        <v>74400</v>
      </c>
    </row>
    <row r="375" spans="1:11" ht="23.25">
      <c r="A375" s="332">
        <v>4</v>
      </c>
      <c r="B375" s="332" t="s">
        <v>497</v>
      </c>
      <c r="C375" s="627" t="s">
        <v>499</v>
      </c>
      <c r="D375" s="693">
        <v>31.1</v>
      </c>
      <c r="E375" s="676" t="s">
        <v>78</v>
      </c>
      <c r="F375" s="694">
        <v>120000</v>
      </c>
      <c r="G375" s="629">
        <v>76800</v>
      </c>
      <c r="H375" s="630">
        <v>2400</v>
      </c>
      <c r="I375" s="672">
        <f t="shared" si="113"/>
        <v>848</v>
      </c>
      <c r="J375" s="676">
        <f t="shared" si="111"/>
        <v>3248</v>
      </c>
      <c r="K375" s="681">
        <f t="shared" si="112"/>
        <v>74400</v>
      </c>
    </row>
    <row r="376" spans="1:11" ht="23.25">
      <c r="A376" s="332">
        <v>5</v>
      </c>
      <c r="B376" s="332" t="s">
        <v>497</v>
      </c>
      <c r="C376" s="627" t="s">
        <v>579</v>
      </c>
      <c r="D376" s="693" t="s">
        <v>580</v>
      </c>
      <c r="E376" s="676" t="s">
        <v>78</v>
      </c>
      <c r="F376" s="694">
        <v>250000</v>
      </c>
      <c r="G376" s="629">
        <v>245690</v>
      </c>
      <c r="H376" s="630">
        <v>4310</v>
      </c>
      <c r="I376" s="672">
        <f t="shared" si="113"/>
        <v>2713</v>
      </c>
      <c r="J376" s="676">
        <f t="shared" si="111"/>
        <v>7023</v>
      </c>
      <c r="K376" s="681">
        <f t="shared" si="112"/>
        <v>241380</v>
      </c>
    </row>
    <row r="377" spans="1:11" ht="23.25">
      <c r="A377" s="623"/>
      <c r="B377" s="622" t="s">
        <v>57</v>
      </c>
      <c r="C377" s="624"/>
      <c r="D377" s="661"/>
      <c r="E377" s="501"/>
      <c r="F377" s="501">
        <f>SUM(F369:F376)</f>
        <v>730000</v>
      </c>
      <c r="G377" s="501">
        <f>SUM(G369:G376)</f>
        <v>514490</v>
      </c>
      <c r="H377" s="501">
        <f>SUM(H369:H376)</f>
        <v>13910</v>
      </c>
      <c r="I377" s="501">
        <f>SUM(I369:I376)</f>
        <v>5681</v>
      </c>
      <c r="J377" s="501">
        <f t="shared" si="111"/>
        <v>19591</v>
      </c>
      <c r="K377" s="501">
        <f>SUM(K369:K376)</f>
        <v>500580</v>
      </c>
    </row>
    <row r="378" spans="1:11" ht="23.25">
      <c r="A378" s="623"/>
      <c r="B378" s="623"/>
      <c r="C378" s="624"/>
      <c r="D378" s="661"/>
      <c r="E378" s="501"/>
      <c r="F378" s="505"/>
      <c r="G378" s="505"/>
      <c r="H378" s="505"/>
      <c r="I378" s="505"/>
      <c r="J378" s="501"/>
      <c r="K378" s="505"/>
    </row>
    <row r="379" spans="1:11" ht="23.25">
      <c r="A379" s="647"/>
      <c r="B379" s="647"/>
      <c r="C379" s="644"/>
      <c r="D379" s="662"/>
      <c r="E379" s="571"/>
      <c r="F379" s="558"/>
      <c r="G379" s="558"/>
      <c r="H379" s="659"/>
      <c r="I379" s="558"/>
      <c r="J379" s="571"/>
      <c r="K379" s="558"/>
    </row>
    <row r="380" spans="1:11" ht="23.25">
      <c r="A380" s="621"/>
      <c r="B380" s="621"/>
      <c r="C380" s="619"/>
      <c r="D380" s="619"/>
      <c r="E380" s="619"/>
      <c r="F380" s="620"/>
      <c r="G380" s="419"/>
      <c r="H380" s="419"/>
      <c r="I380" s="419"/>
      <c r="J380" s="419"/>
      <c r="K380" s="419"/>
    </row>
    <row r="381" spans="1:11" ht="23.25">
      <c r="A381" s="623"/>
      <c r="B381" s="623"/>
      <c r="C381" s="624"/>
      <c r="D381" s="624"/>
      <c r="E381" s="624"/>
      <c r="F381" s="560"/>
      <c r="G381" s="513"/>
      <c r="H381" s="503"/>
      <c r="I381" s="501"/>
      <c r="J381" s="501"/>
      <c r="K381" s="638"/>
    </row>
    <row r="382" spans="1:11" ht="23.25">
      <c r="A382" s="623"/>
      <c r="B382" s="623"/>
      <c r="C382" s="624"/>
      <c r="D382" s="501"/>
      <c r="E382" s="501"/>
      <c r="F382" s="532"/>
      <c r="G382" s="513"/>
      <c r="H382" s="503"/>
      <c r="I382" s="501"/>
      <c r="J382" s="501"/>
      <c r="K382" s="640"/>
    </row>
    <row r="383" spans="1:11" ht="23.25">
      <c r="A383" s="623"/>
      <c r="B383" s="623"/>
      <c r="C383" s="624"/>
      <c r="D383" s="501"/>
      <c r="E383" s="501"/>
      <c r="F383" s="532"/>
      <c r="G383" s="513"/>
      <c r="H383" s="503"/>
      <c r="I383" s="501"/>
      <c r="J383" s="501"/>
      <c r="K383" s="640"/>
    </row>
    <row r="384" spans="1:11" ht="23.25">
      <c r="A384" s="623"/>
      <c r="B384" s="623"/>
      <c r="C384" s="624"/>
      <c r="D384" s="661"/>
      <c r="E384" s="501"/>
      <c r="F384" s="532"/>
      <c r="G384" s="513"/>
      <c r="H384" s="503"/>
      <c r="I384" s="518"/>
      <c r="J384" s="501"/>
      <c r="K384" s="640"/>
    </row>
    <row r="385" spans="1:11" ht="23.25">
      <c r="A385" s="623"/>
      <c r="B385" s="623"/>
      <c r="C385" s="624"/>
      <c r="D385" s="624"/>
      <c r="E385" s="624"/>
      <c r="F385" s="505"/>
      <c r="G385" s="505"/>
      <c r="H385" s="505"/>
      <c r="I385" s="505"/>
      <c r="J385" s="501"/>
      <c r="K385" s="501"/>
    </row>
    <row r="386" spans="1:11" ht="23.25">
      <c r="A386" s="647"/>
      <c r="B386" s="647"/>
      <c r="C386" s="644"/>
      <c r="D386" s="644"/>
      <c r="E386" s="644"/>
      <c r="F386" s="558"/>
      <c r="G386" s="558"/>
      <c r="H386" s="659"/>
      <c r="I386" s="558"/>
      <c r="J386" s="558"/>
      <c r="K386" s="558"/>
    </row>
    <row r="387" spans="1:11" ht="23.25">
      <c r="A387" s="621"/>
      <c r="B387" s="621"/>
      <c r="C387" s="619"/>
      <c r="D387" s="619"/>
      <c r="E387" s="619"/>
      <c r="F387" s="620"/>
      <c r="G387" s="419"/>
      <c r="H387" s="419"/>
      <c r="I387" s="419"/>
      <c r="J387" s="419"/>
      <c r="K387" s="419"/>
    </row>
    <row r="388" spans="1:11" ht="23.25">
      <c r="A388" s="623"/>
      <c r="B388" s="623"/>
      <c r="C388" s="624"/>
      <c r="D388" s="624"/>
      <c r="E388" s="624"/>
      <c r="F388" s="560"/>
      <c r="G388" s="513"/>
      <c r="H388" s="659"/>
      <c r="I388" s="501"/>
      <c r="J388" s="501"/>
      <c r="K388" s="638"/>
    </row>
    <row r="389" spans="1:11" ht="23.25">
      <c r="A389" s="623"/>
      <c r="B389" s="623"/>
      <c r="C389" s="624"/>
      <c r="D389" s="501"/>
      <c r="E389" s="501"/>
      <c r="F389" s="532"/>
      <c r="G389" s="513"/>
      <c r="H389" s="503"/>
      <c r="I389" s="501"/>
      <c r="J389" s="501"/>
      <c r="K389" s="640"/>
    </row>
    <row r="390" spans="1:11" ht="23.25">
      <c r="A390" s="623"/>
      <c r="B390" s="623"/>
      <c r="C390" s="624"/>
      <c r="D390" s="624"/>
      <c r="E390" s="624"/>
      <c r="F390" s="505"/>
      <c r="G390" s="505"/>
      <c r="H390" s="505"/>
      <c r="I390" s="505"/>
      <c r="J390" s="505"/>
      <c r="K390" s="505"/>
    </row>
    <row r="391" spans="1:11" ht="24" thickBot="1">
      <c r="A391" s="647"/>
      <c r="B391" s="647"/>
      <c r="C391" s="644"/>
      <c r="D391" s="644"/>
      <c r="E391" s="644"/>
      <c r="F391" s="558"/>
      <c r="G391" s="558"/>
      <c r="H391" s="659"/>
      <c r="I391" s="571"/>
      <c r="J391" s="571"/>
      <c r="K391" s="663"/>
    </row>
    <row r="392" spans="1:11" ht="24.75" thickBot="1">
      <c r="A392" s="664"/>
      <c r="B392" s="665" t="s">
        <v>20</v>
      </c>
      <c r="C392" s="666"/>
      <c r="D392" s="666"/>
      <c r="E392" s="583"/>
      <c r="F392" s="583">
        <f>SUM(F211+F221+F230+F239+F248+F261+F277+F294+F317+F322+F339+F350+F362+F367+F377)</f>
        <v>20800000</v>
      </c>
      <c r="G392" s="583">
        <f>SUM(G211+G221+G230+G239+G248+G261+G277+G294+G317+G322+G339+G350+G362+G367+G377)</f>
        <v>13900431</v>
      </c>
      <c r="H392" s="583">
        <f t="shared" ref="H392:K392" si="114">SUM(H211+H221+H230+H239+H248+H261+H277+H294+H317+H322+H339+H350+H362+H367+H377)</f>
        <v>357001</v>
      </c>
      <c r="I392" s="583">
        <f t="shared" si="114"/>
        <v>153479</v>
      </c>
      <c r="J392" s="583">
        <f t="shared" si="114"/>
        <v>510480</v>
      </c>
      <c r="K392" s="583">
        <f t="shared" si="114"/>
        <v>13543430</v>
      </c>
    </row>
    <row r="393" spans="1:11" ht="23.25">
      <c r="A393" s="659"/>
      <c r="B393" s="659"/>
      <c r="C393" s="659"/>
      <c r="D393" s="659"/>
      <c r="E393" s="659"/>
      <c r="F393" s="659"/>
      <c r="G393" s="659"/>
      <c r="H393" s="659" t="s">
        <v>528</v>
      </c>
      <c r="I393" s="659" t="s">
        <v>528</v>
      </c>
      <c r="J393" s="659" t="s">
        <v>529</v>
      </c>
      <c r="K393" s="659"/>
    </row>
  </sheetData>
  <mergeCells count="4">
    <mergeCell ref="A1:K1"/>
    <mergeCell ref="B2:J2"/>
    <mergeCell ref="A198:K198"/>
    <mergeCell ref="B199:J199"/>
  </mergeCells>
  <pageMargins left="0.70866141732283472" right="0.70866141732283472" top="0.74803149606299213" bottom="0.74803149606299213" header="0.31496062992125984" footer="0.31496062992125984"/>
  <pageSetup paperSize="5" scale="43" orientation="portrait" horizontalDpi="0" verticalDpi="0" r:id="rId1"/>
  <rowBreaks count="5" manualBreakCount="5">
    <brk id="65" max="16383" man="1"/>
    <brk id="143" max="16383" man="1"/>
    <brk id="197" max="16383" man="1"/>
    <brk id="269" max="10" man="1"/>
    <brk id="351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>
  <dimension ref="A1:K372"/>
  <sheetViews>
    <sheetView view="pageBreakPreview" zoomScale="60" zoomScaleNormal="60" workbookViewId="0">
      <selection sqref="A1:K186"/>
    </sheetView>
  </sheetViews>
  <sheetFormatPr defaultRowHeight="15"/>
  <cols>
    <col min="1" max="1" width="9.85546875" customWidth="1"/>
    <col min="2" max="2" width="32.7109375" customWidth="1"/>
    <col min="3" max="3" width="36.42578125" customWidth="1"/>
    <col min="4" max="4" width="12.28515625" customWidth="1"/>
    <col min="5" max="5" width="10.7109375" customWidth="1"/>
    <col min="6" max="6" width="19.5703125" customWidth="1"/>
    <col min="7" max="7" width="15.85546875" customWidth="1"/>
    <col min="8" max="8" width="12.7109375" customWidth="1"/>
    <col min="9" max="9" width="12.140625" customWidth="1"/>
    <col min="10" max="10" width="11.85546875" customWidth="1"/>
    <col min="11" max="11" width="15.28515625" customWidth="1"/>
  </cols>
  <sheetData>
    <row r="1" spans="1:11" ht="44.25" customHeight="1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7" customHeight="1">
      <c r="A2" s="415"/>
      <c r="B2" s="908" t="s">
        <v>586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93.75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33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25.5" customHeight="1">
      <c r="A5" s="668">
        <v>1</v>
      </c>
      <c r="B5" s="669" t="s">
        <v>88</v>
      </c>
      <c r="C5" s="703" t="s">
        <v>426</v>
      </c>
      <c r="D5" s="671">
        <v>154</v>
      </c>
      <c r="E5" s="671" t="s">
        <v>38</v>
      </c>
      <c r="F5" s="628">
        <v>100000</v>
      </c>
      <c r="G5" s="628">
        <v>36000</v>
      </c>
      <c r="H5" s="630">
        <v>2000</v>
      </c>
      <c r="I5" s="672">
        <f>ROUND(G5*13%*31/365,0)</f>
        <v>397</v>
      </c>
      <c r="J5" s="630">
        <f t="shared" ref="J5:J14" si="0">SUM(H5:I5)</f>
        <v>2397</v>
      </c>
      <c r="K5" s="631">
        <f t="shared" ref="K5:K12" si="1">G5-H5</f>
        <v>34000</v>
      </c>
    </row>
    <row r="6" spans="1:11" ht="39.7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373990</v>
      </c>
      <c r="H6" s="630">
        <v>4202</v>
      </c>
      <c r="I6" s="672">
        <f t="shared" ref="I6:I12" si="2">ROUND(G6*13%*31/365,0)</f>
        <v>4129</v>
      </c>
      <c r="J6" s="630">
        <f t="shared" si="0"/>
        <v>8331</v>
      </c>
      <c r="K6" s="631">
        <f t="shared" si="1"/>
        <v>369788</v>
      </c>
    </row>
    <row r="7" spans="1:11" ht="5.25" customHeight="1">
      <c r="A7" s="668"/>
      <c r="B7" s="332"/>
      <c r="C7" s="675"/>
      <c r="D7" s="676"/>
      <c r="E7" s="627"/>
      <c r="F7" s="628"/>
      <c r="G7" s="629"/>
      <c r="H7" s="630"/>
      <c r="I7" s="672"/>
      <c r="J7" s="630"/>
      <c r="K7" s="631"/>
    </row>
    <row r="8" spans="1:11" ht="15.75" hidden="1" customHeight="1">
      <c r="A8" s="668"/>
      <c r="B8" s="332"/>
      <c r="C8" s="625"/>
      <c r="D8" s="626"/>
      <c r="E8" s="674"/>
      <c r="F8" s="628"/>
      <c r="G8" s="629"/>
      <c r="H8" s="630"/>
      <c r="I8" s="672"/>
      <c r="J8" s="630"/>
      <c r="K8" s="631"/>
    </row>
    <row r="9" spans="1:11" ht="30" customHeight="1">
      <c r="A9" s="668">
        <v>3</v>
      </c>
      <c r="B9" s="332" t="s">
        <v>3</v>
      </c>
      <c r="C9" s="625" t="s">
        <v>544</v>
      </c>
      <c r="D9" s="626">
        <v>86</v>
      </c>
      <c r="E9" s="627" t="s">
        <v>38</v>
      </c>
      <c r="F9" s="628">
        <v>400000</v>
      </c>
      <c r="G9" s="629">
        <v>372000</v>
      </c>
      <c r="H9" s="630">
        <v>4000</v>
      </c>
      <c r="I9" s="672">
        <f t="shared" si="2"/>
        <v>4107</v>
      </c>
      <c r="J9" s="630">
        <f t="shared" si="0"/>
        <v>8107</v>
      </c>
      <c r="K9" s="631">
        <f t="shared" si="1"/>
        <v>368000</v>
      </c>
    </row>
    <row r="10" spans="1:11" ht="33" customHeight="1">
      <c r="A10" s="668">
        <v>4</v>
      </c>
      <c r="B10" s="332" t="s">
        <v>3</v>
      </c>
      <c r="C10" s="625" t="s">
        <v>576</v>
      </c>
      <c r="D10" s="626">
        <v>132</v>
      </c>
      <c r="E10" s="627" t="s">
        <v>38</v>
      </c>
      <c r="F10" s="628">
        <v>300000</v>
      </c>
      <c r="G10" s="629">
        <v>294000</v>
      </c>
      <c r="H10" s="630">
        <v>3000</v>
      </c>
      <c r="I10" s="672">
        <f t="shared" si="2"/>
        <v>3246</v>
      </c>
      <c r="J10" s="630">
        <f t="shared" si="0"/>
        <v>6246</v>
      </c>
      <c r="K10" s="631">
        <f t="shared" si="1"/>
        <v>291000</v>
      </c>
    </row>
    <row r="11" spans="1:11" ht="27.75" customHeight="1">
      <c r="A11" s="668">
        <v>5</v>
      </c>
      <c r="B11" s="332" t="s">
        <v>527</v>
      </c>
      <c r="C11" s="625" t="s">
        <v>526</v>
      </c>
      <c r="D11" s="626"/>
      <c r="E11" s="674" t="s">
        <v>38</v>
      </c>
      <c r="F11" s="628">
        <v>290000</v>
      </c>
      <c r="G11" s="629">
        <v>226200</v>
      </c>
      <c r="H11" s="630">
        <v>5800</v>
      </c>
      <c r="I11" s="672">
        <f t="shared" si="2"/>
        <v>2497</v>
      </c>
      <c r="J11" s="630">
        <f t="shared" si="0"/>
        <v>8297</v>
      </c>
      <c r="K11" s="631">
        <f t="shared" si="1"/>
        <v>220400</v>
      </c>
    </row>
    <row r="12" spans="1:11" ht="35.25" customHeight="1">
      <c r="A12" s="668">
        <v>6</v>
      </c>
      <c r="B12" s="332" t="s">
        <v>353</v>
      </c>
      <c r="C12" s="677" t="s">
        <v>552</v>
      </c>
      <c r="D12" s="678">
        <v>98</v>
      </c>
      <c r="E12" s="679" t="s">
        <v>38</v>
      </c>
      <c r="F12" s="628">
        <v>40000</v>
      </c>
      <c r="G12" s="629">
        <v>37174</v>
      </c>
      <c r="H12" s="630">
        <v>471</v>
      </c>
      <c r="I12" s="672">
        <f t="shared" si="2"/>
        <v>410</v>
      </c>
      <c r="J12" s="630">
        <f t="shared" si="0"/>
        <v>881</v>
      </c>
      <c r="K12" s="631">
        <f t="shared" si="1"/>
        <v>36703</v>
      </c>
    </row>
    <row r="13" spans="1:11" ht="23.25">
      <c r="A13" s="668"/>
      <c r="B13" s="332"/>
      <c r="C13" s="677"/>
      <c r="D13" s="678"/>
      <c r="E13" s="679"/>
      <c r="F13" s="628"/>
      <c r="G13" s="629"/>
      <c r="H13" s="630"/>
      <c r="I13" s="672"/>
      <c r="J13" s="630"/>
      <c r="K13" s="631"/>
    </row>
    <row r="14" spans="1:11" ht="24" thickBot="1">
      <c r="A14" s="632"/>
      <c r="B14" s="633" t="s">
        <v>4</v>
      </c>
      <c r="C14" s="632"/>
      <c r="D14" s="632"/>
      <c r="E14" s="632"/>
      <c r="F14" s="543">
        <f>SUM(F5:F13)</f>
        <v>1525000</v>
      </c>
      <c r="G14" s="543">
        <f>SUM(G5:G13)</f>
        <v>1339364</v>
      </c>
      <c r="H14" s="543">
        <f>SUM(H5:H13)</f>
        <v>19473</v>
      </c>
      <c r="I14" s="543">
        <f>SUM(I5:I13)</f>
        <v>14786</v>
      </c>
      <c r="J14" s="543">
        <f t="shared" si="0"/>
        <v>34259</v>
      </c>
      <c r="K14" s="543">
        <f t="shared" ref="K14" si="3">SUM(K5:K13)</f>
        <v>1319891</v>
      </c>
    </row>
    <row r="15" spans="1:11" ht="23.25">
      <c r="A15" s="634"/>
      <c r="B15" s="635"/>
      <c r="C15" s="634"/>
      <c r="D15" s="634"/>
      <c r="E15" s="634"/>
      <c r="F15" s="636"/>
      <c r="G15" s="636"/>
      <c r="H15" s="636"/>
      <c r="I15" s="636"/>
      <c r="J15" s="636"/>
      <c r="K15" s="636"/>
    </row>
    <row r="16" spans="1:11" ht="76.5" customHeight="1">
      <c r="A16" s="619" t="s">
        <v>446</v>
      </c>
      <c r="B16" s="619" t="s">
        <v>1</v>
      </c>
      <c r="C16" s="619" t="s">
        <v>21</v>
      </c>
      <c r="D16" s="619" t="s">
        <v>22</v>
      </c>
      <c r="E16" s="619" t="s">
        <v>23</v>
      </c>
      <c r="F16" s="620" t="s">
        <v>24</v>
      </c>
      <c r="G16" s="419" t="s">
        <v>25</v>
      </c>
      <c r="H16" s="419" t="s">
        <v>26</v>
      </c>
      <c r="I16" s="419" t="s">
        <v>27</v>
      </c>
      <c r="J16" s="419" t="s">
        <v>57</v>
      </c>
      <c r="K16" s="419" t="s">
        <v>242</v>
      </c>
    </row>
    <row r="17" spans="1:11" ht="20.25" customHeight="1">
      <c r="A17" s="637"/>
      <c r="B17" s="549" t="s">
        <v>5</v>
      </c>
      <c r="C17" s="624"/>
      <c r="D17" s="624"/>
      <c r="E17" s="624"/>
      <c r="F17" s="547"/>
      <c r="G17" s="547"/>
      <c r="H17" s="548"/>
      <c r="I17" s="549"/>
      <c r="J17" s="549"/>
      <c r="K17" s="638"/>
    </row>
    <row r="18" spans="1:11" ht="23.25">
      <c r="A18" s="639">
        <v>1</v>
      </c>
      <c r="B18" s="332" t="s">
        <v>179</v>
      </c>
      <c r="C18" s="675" t="s">
        <v>416</v>
      </c>
      <c r="D18" s="676">
        <v>82</v>
      </c>
      <c r="E18" s="627" t="s">
        <v>38</v>
      </c>
      <c r="F18" s="628">
        <v>250000</v>
      </c>
      <c r="G18" s="629">
        <v>43470</v>
      </c>
      <c r="H18" s="630">
        <v>5435</v>
      </c>
      <c r="I18" s="672">
        <f>ROUND(G18*13%*31/365,0)</f>
        <v>480</v>
      </c>
      <c r="J18" s="630">
        <f t="shared" ref="J18:J24" si="4">SUM(H18:I18)</f>
        <v>5915</v>
      </c>
      <c r="K18" s="681">
        <f t="shared" ref="K18:K30" si="5">G18-H18</f>
        <v>38035</v>
      </c>
    </row>
    <row r="19" spans="1:11" ht="6" customHeight="1">
      <c r="A19" s="639"/>
      <c r="B19" s="332"/>
      <c r="C19" s="675"/>
      <c r="D19" s="676"/>
      <c r="E19" s="627"/>
      <c r="F19" s="628"/>
      <c r="G19" s="629"/>
      <c r="H19" s="630"/>
      <c r="I19" s="672"/>
      <c r="J19" s="630"/>
      <c r="K19" s="681"/>
    </row>
    <row r="20" spans="1:11" ht="23.25">
      <c r="A20" s="639">
        <v>2</v>
      </c>
      <c r="B20" s="332" t="s">
        <v>5</v>
      </c>
      <c r="C20" s="675" t="s">
        <v>551</v>
      </c>
      <c r="D20" s="676">
        <v>96</v>
      </c>
      <c r="E20" s="627" t="s">
        <v>38</v>
      </c>
      <c r="F20" s="628">
        <v>200000</v>
      </c>
      <c r="G20" s="629">
        <v>188000</v>
      </c>
      <c r="H20" s="630">
        <v>2000</v>
      </c>
      <c r="I20" s="672">
        <f t="shared" ref="I20:I23" si="6">ROUND(G20*13%*31/365,0)</f>
        <v>2076</v>
      </c>
      <c r="J20" s="630">
        <f t="shared" si="4"/>
        <v>4076</v>
      </c>
      <c r="K20" s="681">
        <f t="shared" si="5"/>
        <v>186000</v>
      </c>
    </row>
    <row r="21" spans="1:11" ht="23.25">
      <c r="A21" s="639">
        <v>3</v>
      </c>
      <c r="B21" s="332" t="s">
        <v>5</v>
      </c>
      <c r="C21" s="675" t="s">
        <v>375</v>
      </c>
      <c r="D21" s="676">
        <v>116</v>
      </c>
      <c r="E21" s="627" t="s">
        <v>38</v>
      </c>
      <c r="F21" s="628">
        <v>495000</v>
      </c>
      <c r="G21" s="629">
        <v>470250</v>
      </c>
      <c r="H21" s="630">
        <v>4950</v>
      </c>
      <c r="I21" s="672">
        <f t="shared" si="6"/>
        <v>5192</v>
      </c>
      <c r="J21" s="630">
        <f t="shared" si="4"/>
        <v>10142</v>
      </c>
      <c r="K21" s="681">
        <f t="shared" si="5"/>
        <v>465300</v>
      </c>
    </row>
    <row r="22" spans="1:11" ht="23.25">
      <c r="A22" s="639">
        <v>4</v>
      </c>
      <c r="B22" s="332" t="s">
        <v>386</v>
      </c>
      <c r="C22" s="675" t="s">
        <v>455</v>
      </c>
      <c r="D22" s="676">
        <v>184</v>
      </c>
      <c r="E22" s="627" t="s">
        <v>38</v>
      </c>
      <c r="F22" s="628">
        <v>100000</v>
      </c>
      <c r="G22" s="629">
        <v>44000</v>
      </c>
      <c r="H22" s="630">
        <v>2000</v>
      </c>
      <c r="I22" s="672">
        <f t="shared" si="6"/>
        <v>486</v>
      </c>
      <c r="J22" s="630">
        <f t="shared" si="4"/>
        <v>2486</v>
      </c>
      <c r="K22" s="681">
        <f>G22-H22</f>
        <v>42000</v>
      </c>
    </row>
    <row r="23" spans="1:11" ht="23.25">
      <c r="A23" s="639">
        <v>5</v>
      </c>
      <c r="B23" s="332" t="s">
        <v>429</v>
      </c>
      <c r="C23" s="675" t="s">
        <v>488</v>
      </c>
      <c r="D23" s="676">
        <v>156</v>
      </c>
      <c r="E23" s="627" t="s">
        <v>38</v>
      </c>
      <c r="F23" s="628">
        <v>150000</v>
      </c>
      <c r="G23" s="629">
        <v>57000</v>
      </c>
      <c r="H23" s="630">
        <v>3000</v>
      </c>
      <c r="I23" s="672">
        <f t="shared" si="6"/>
        <v>629</v>
      </c>
      <c r="J23" s="630">
        <f t="shared" si="4"/>
        <v>3629</v>
      </c>
      <c r="K23" s="681">
        <f>G23-H23</f>
        <v>54000</v>
      </c>
    </row>
    <row r="24" spans="1:11" ht="24" thickBot="1">
      <c r="A24" s="641"/>
      <c r="B24" s="633" t="s">
        <v>4</v>
      </c>
      <c r="C24" s="642"/>
      <c r="D24" s="569"/>
      <c r="E24" s="642"/>
      <c r="F24" s="554">
        <f t="shared" ref="F24:K24" si="7">SUM(F18:F23)</f>
        <v>1195000</v>
      </c>
      <c r="G24" s="554">
        <f t="shared" si="7"/>
        <v>802720</v>
      </c>
      <c r="H24" s="554">
        <f>SUM(H18:H23)</f>
        <v>17385</v>
      </c>
      <c r="I24" s="554">
        <f>SUM(I18:I23)</f>
        <v>8863</v>
      </c>
      <c r="J24" s="554">
        <f t="shared" si="4"/>
        <v>26248</v>
      </c>
      <c r="K24" s="554">
        <f t="shared" si="7"/>
        <v>785335</v>
      </c>
    </row>
    <row r="25" spans="1:11" ht="23.25">
      <c r="A25" s="643"/>
      <c r="B25" s="635"/>
      <c r="C25" s="644"/>
      <c r="D25" s="571"/>
      <c r="E25" s="644"/>
      <c r="F25" s="558"/>
      <c r="G25" s="558"/>
      <c r="H25" s="558"/>
      <c r="I25" s="558"/>
      <c r="J25" s="558"/>
      <c r="K25" s="558"/>
    </row>
    <row r="26" spans="1:11" ht="84" customHeight="1">
      <c r="A26" s="619" t="s">
        <v>446</v>
      </c>
      <c r="B26" s="619" t="s">
        <v>1</v>
      </c>
      <c r="C26" s="619" t="s">
        <v>21</v>
      </c>
      <c r="D26" s="619" t="s">
        <v>22</v>
      </c>
      <c r="E26" s="619" t="s">
        <v>23</v>
      </c>
      <c r="F26" s="620" t="s">
        <v>24</v>
      </c>
      <c r="G26" s="419" t="s">
        <v>25</v>
      </c>
      <c r="H26" s="419" t="s">
        <v>26</v>
      </c>
      <c r="I26" s="419" t="s">
        <v>27</v>
      </c>
      <c r="J26" s="419" t="s">
        <v>57</v>
      </c>
      <c r="K26" s="419" t="s">
        <v>242</v>
      </c>
    </row>
    <row r="27" spans="1:11" ht="23.25">
      <c r="A27" s="639"/>
      <c r="B27" s="623" t="s">
        <v>363</v>
      </c>
      <c r="C27" s="624"/>
      <c r="D27" s="501"/>
      <c r="E27" s="624"/>
      <c r="F27" s="505"/>
      <c r="G27" s="513"/>
      <c r="H27" s="503"/>
      <c r="I27" s="501"/>
      <c r="J27" s="503"/>
      <c r="K27" s="640"/>
    </row>
    <row r="28" spans="1:11" ht="23.25">
      <c r="A28" s="702">
        <v>1</v>
      </c>
      <c r="B28" s="332" t="s">
        <v>357</v>
      </c>
      <c r="C28" s="627" t="s">
        <v>371</v>
      </c>
      <c r="D28" s="676">
        <v>107</v>
      </c>
      <c r="E28" s="627" t="s">
        <v>38</v>
      </c>
      <c r="F28" s="628">
        <v>275000</v>
      </c>
      <c r="G28" s="629">
        <v>71500</v>
      </c>
      <c r="H28" s="630">
        <v>5500</v>
      </c>
      <c r="I28" s="672">
        <f>ROUND(G28*13%*31/365,0)</f>
        <v>789</v>
      </c>
      <c r="J28" s="630">
        <f>SUM(H28:I28)</f>
        <v>6289</v>
      </c>
      <c r="K28" s="681">
        <f t="shared" si="5"/>
        <v>66000</v>
      </c>
    </row>
    <row r="29" spans="1:11" ht="10.5" customHeight="1">
      <c r="A29" s="702"/>
      <c r="B29" s="332"/>
      <c r="C29" s="627"/>
      <c r="D29" s="676"/>
      <c r="E29" s="627"/>
      <c r="F29" s="628"/>
      <c r="G29" s="629"/>
      <c r="H29" s="630"/>
      <c r="I29" s="680"/>
      <c r="J29" s="630"/>
      <c r="K29" s="681"/>
    </row>
    <row r="30" spans="1:11" ht="23.25">
      <c r="A30" s="702">
        <v>2</v>
      </c>
      <c r="B30" s="332" t="s">
        <v>368</v>
      </c>
      <c r="C30" s="627" t="s">
        <v>372</v>
      </c>
      <c r="D30" s="676">
        <v>90</v>
      </c>
      <c r="E30" s="627" t="s">
        <v>38</v>
      </c>
      <c r="F30" s="628">
        <v>340000</v>
      </c>
      <c r="G30" s="629">
        <v>88400</v>
      </c>
      <c r="H30" s="630">
        <v>6800</v>
      </c>
      <c r="I30" s="672">
        <f>ROUND(G30*13%*31/365,0)</f>
        <v>976</v>
      </c>
      <c r="J30" s="630">
        <f>SUM(H30:I30)</f>
        <v>7776</v>
      </c>
      <c r="K30" s="681">
        <f t="shared" si="5"/>
        <v>81600</v>
      </c>
    </row>
    <row r="31" spans="1:11" ht="11.25" customHeight="1">
      <c r="A31" s="702"/>
      <c r="B31" s="332"/>
      <c r="C31" s="627"/>
      <c r="D31" s="676"/>
      <c r="E31" s="627"/>
      <c r="F31" s="628"/>
      <c r="G31" s="629"/>
      <c r="H31" s="630"/>
      <c r="I31" s="680"/>
      <c r="J31" s="630"/>
      <c r="K31" s="681"/>
    </row>
    <row r="32" spans="1:11" ht="23.25">
      <c r="A32" s="702">
        <v>3</v>
      </c>
      <c r="B32" s="332" t="s">
        <v>534</v>
      </c>
      <c r="C32" s="627" t="s">
        <v>535</v>
      </c>
      <c r="D32" s="676">
        <v>72</v>
      </c>
      <c r="E32" s="627" t="s">
        <v>38</v>
      </c>
      <c r="F32" s="628">
        <v>290000</v>
      </c>
      <c r="G32" s="629">
        <v>237800</v>
      </c>
      <c r="H32" s="630">
        <v>5800</v>
      </c>
      <c r="I32" s="672">
        <f>ROUND(G32*13%*31/365,0)</f>
        <v>2626</v>
      </c>
      <c r="J32" s="630">
        <f>SUM(H32:I32)</f>
        <v>8426</v>
      </c>
      <c r="K32" s="681">
        <f t="shared" ref="K32" si="8">G32-H32</f>
        <v>232000</v>
      </c>
    </row>
    <row r="33" spans="1:11" ht="23.25">
      <c r="A33" s="645"/>
      <c r="B33" s="623" t="s">
        <v>4</v>
      </c>
      <c r="C33" s="638"/>
      <c r="D33" s="638"/>
      <c r="E33" s="638"/>
      <c r="F33" s="505">
        <f>SUM(F28:F32)</f>
        <v>905000</v>
      </c>
      <c r="G33" s="505">
        <f t="shared" ref="G33:K33" si="9">SUM(G28:G32)</f>
        <v>397700</v>
      </c>
      <c r="H33" s="505">
        <f t="shared" si="9"/>
        <v>18100</v>
      </c>
      <c r="I33" s="505">
        <f t="shared" si="9"/>
        <v>4391</v>
      </c>
      <c r="J33" s="505">
        <f>SUM(J28:J32)</f>
        <v>22491</v>
      </c>
      <c r="K33" s="505">
        <f t="shared" si="9"/>
        <v>379600</v>
      </c>
    </row>
    <row r="34" spans="1:11" ht="12" customHeight="1">
      <c r="A34" s="646"/>
      <c r="B34" s="647"/>
      <c r="C34" s="648"/>
      <c r="D34" s="648"/>
      <c r="E34" s="648"/>
      <c r="F34" s="558"/>
      <c r="G34" s="558"/>
      <c r="H34" s="558"/>
      <c r="I34" s="558"/>
      <c r="J34" s="558"/>
      <c r="K34" s="558"/>
    </row>
    <row r="35" spans="1:11" ht="84" customHeight="1">
      <c r="A35" s="621" t="s">
        <v>446</v>
      </c>
      <c r="B35" s="621" t="s">
        <v>1</v>
      </c>
      <c r="C35" s="619" t="s">
        <v>21</v>
      </c>
      <c r="D35" s="619" t="s">
        <v>22</v>
      </c>
      <c r="E35" s="619" t="s">
        <v>23</v>
      </c>
      <c r="F35" s="620" t="s">
        <v>24</v>
      </c>
      <c r="G35" s="419" t="s">
        <v>25</v>
      </c>
      <c r="H35" s="419" t="s">
        <v>26</v>
      </c>
      <c r="I35" s="419" t="s">
        <v>27</v>
      </c>
      <c r="J35" s="419" t="s">
        <v>57</v>
      </c>
      <c r="K35" s="419" t="s">
        <v>242</v>
      </c>
    </row>
    <row r="36" spans="1:11" ht="23.25">
      <c r="A36" s="639"/>
      <c r="B36" s="623" t="s">
        <v>10</v>
      </c>
      <c r="C36" s="624"/>
      <c r="D36" s="624"/>
      <c r="E36" s="624"/>
      <c r="F36" s="560"/>
      <c r="G36" s="513"/>
      <c r="H36" s="549"/>
      <c r="I36" s="501"/>
      <c r="J36" s="549"/>
      <c r="K36" s="638"/>
    </row>
    <row r="37" spans="1:11" ht="23.25">
      <c r="A37" s="702">
        <v>1</v>
      </c>
      <c r="B37" s="332" t="s">
        <v>10</v>
      </c>
      <c r="C37" s="627" t="s">
        <v>390</v>
      </c>
      <c r="D37" s="676">
        <v>124</v>
      </c>
      <c r="E37" s="627" t="s">
        <v>38</v>
      </c>
      <c r="F37" s="628">
        <v>200000</v>
      </c>
      <c r="G37" s="629">
        <v>60000</v>
      </c>
      <c r="H37" s="630">
        <v>4000</v>
      </c>
      <c r="I37" s="672">
        <f>ROUND(G37*13%*31/365,0)</f>
        <v>662</v>
      </c>
      <c r="J37" s="676">
        <f>SUM(H37:I37)</f>
        <v>4662</v>
      </c>
      <c r="K37" s="681">
        <f>G37-H37</f>
        <v>56000</v>
      </c>
    </row>
    <row r="38" spans="1:11" ht="11.25" customHeight="1">
      <c r="A38" s="702"/>
      <c r="B38" s="332"/>
      <c r="C38" s="627"/>
      <c r="D38" s="676"/>
      <c r="E38" s="627"/>
      <c r="F38" s="628"/>
      <c r="G38" s="629"/>
      <c r="H38" s="630"/>
      <c r="I38" s="672"/>
      <c r="J38" s="676"/>
      <c r="K38" s="681"/>
    </row>
    <row r="39" spans="1:11" ht="10.5" customHeight="1">
      <c r="A39" s="702"/>
      <c r="B39" s="682"/>
      <c r="C39" s="627"/>
      <c r="D39" s="683"/>
      <c r="E39" s="627"/>
      <c r="F39" s="628"/>
      <c r="G39" s="629"/>
      <c r="H39" s="630"/>
      <c r="I39" s="672"/>
      <c r="J39" s="676"/>
      <c r="K39" s="681"/>
    </row>
    <row r="40" spans="1:11" ht="23.25">
      <c r="A40" s="649">
        <v>2</v>
      </c>
      <c r="B40" s="650" t="s">
        <v>583</v>
      </c>
      <c r="C40" s="650" t="s">
        <v>581</v>
      </c>
      <c r="D40" s="652" t="s">
        <v>582</v>
      </c>
      <c r="E40" s="627" t="s">
        <v>38</v>
      </c>
      <c r="F40" s="564">
        <v>200000</v>
      </c>
      <c r="G40" s="565">
        <v>196000</v>
      </c>
      <c r="H40" s="566">
        <v>2000</v>
      </c>
      <c r="I40" s="672">
        <f t="shared" ref="I40" si="10">ROUND(G40*13%*31/365,0)</f>
        <v>2164</v>
      </c>
      <c r="J40" s="676">
        <f>SUM(H40:I40)</f>
        <v>4164</v>
      </c>
      <c r="K40" s="681">
        <f t="shared" ref="K40:K42" si="11">G40-H40</f>
        <v>194000</v>
      </c>
    </row>
    <row r="41" spans="1:11" ht="9.75" customHeight="1">
      <c r="A41" s="649"/>
      <c r="B41" s="650"/>
      <c r="C41" s="651"/>
      <c r="D41" s="652"/>
      <c r="E41" s="651"/>
      <c r="F41" s="564"/>
      <c r="G41" s="565"/>
      <c r="H41" s="566"/>
      <c r="I41" s="567"/>
      <c r="J41" s="567"/>
      <c r="K41" s="653"/>
    </row>
    <row r="42" spans="1:11" ht="24" thickBot="1">
      <c r="A42" s="654"/>
      <c r="B42" s="655" t="s">
        <v>4</v>
      </c>
      <c r="C42" s="642"/>
      <c r="D42" s="642"/>
      <c r="E42" s="642"/>
      <c r="F42" s="569">
        <f>SUM(F37:F40)</f>
        <v>400000</v>
      </c>
      <c r="G42" s="569">
        <f>SUM(G37:G40)</f>
        <v>256000</v>
      </c>
      <c r="H42" s="569">
        <f>SUM(H37:H40)</f>
        <v>6000</v>
      </c>
      <c r="I42" s="569">
        <f>SUM(I37:I40)</f>
        <v>2826</v>
      </c>
      <c r="J42" s="569">
        <f>SUM(H42:I42)</f>
        <v>8826</v>
      </c>
      <c r="K42" s="656">
        <f t="shared" si="11"/>
        <v>250000</v>
      </c>
    </row>
    <row r="43" spans="1:11" ht="23.25">
      <c r="A43" s="657"/>
      <c r="B43" s="647"/>
      <c r="C43" s="644"/>
      <c r="D43" s="644"/>
      <c r="E43" s="644"/>
      <c r="F43" s="571"/>
      <c r="G43" s="571"/>
      <c r="H43" s="571"/>
      <c r="I43" s="571"/>
      <c r="J43" s="571"/>
      <c r="K43" s="571"/>
    </row>
    <row r="44" spans="1:11" ht="79.5" customHeight="1">
      <c r="A44" s="621" t="s">
        <v>446</v>
      </c>
      <c r="B44" s="621" t="s">
        <v>1</v>
      </c>
      <c r="C44" s="619" t="s">
        <v>21</v>
      </c>
      <c r="D44" s="619" t="s">
        <v>22</v>
      </c>
      <c r="E44" s="619" t="s">
        <v>23</v>
      </c>
      <c r="F44" s="620" t="s">
        <v>24</v>
      </c>
      <c r="G44" s="419" t="s">
        <v>25</v>
      </c>
      <c r="H44" s="419" t="s">
        <v>26</v>
      </c>
      <c r="I44" s="419" t="s">
        <v>27</v>
      </c>
      <c r="J44" s="419" t="s">
        <v>57</v>
      </c>
      <c r="K44" s="419" t="s">
        <v>242</v>
      </c>
    </row>
    <row r="45" spans="1:11" ht="18.75" customHeight="1">
      <c r="A45" s="639"/>
      <c r="B45" s="623" t="s">
        <v>11</v>
      </c>
      <c r="C45" s="624"/>
      <c r="D45" s="624"/>
      <c r="E45" s="624"/>
      <c r="F45" s="560"/>
      <c r="G45" s="513"/>
      <c r="H45" s="549"/>
      <c r="I45" s="501"/>
      <c r="J45" s="549"/>
      <c r="K45" s="638"/>
    </row>
    <row r="46" spans="1:11" ht="23.25">
      <c r="A46" s="702">
        <v>1</v>
      </c>
      <c r="B46" s="332" t="s">
        <v>557</v>
      </c>
      <c r="C46" s="627" t="s">
        <v>558</v>
      </c>
      <c r="D46" s="630">
        <v>114</v>
      </c>
      <c r="E46" s="627" t="s">
        <v>38</v>
      </c>
      <c r="F46" s="628">
        <v>400000</v>
      </c>
      <c r="G46" s="629">
        <v>360000</v>
      </c>
      <c r="H46" s="630">
        <v>8000</v>
      </c>
      <c r="I46" s="672">
        <f>ROUND(G46*13%*31/365,0)</f>
        <v>3975</v>
      </c>
      <c r="J46" s="676">
        <f>SUM(H46:I46)</f>
        <v>11975</v>
      </c>
      <c r="K46" s="681">
        <f t="shared" ref="K46:K51" si="12">G46-H46</f>
        <v>352000</v>
      </c>
    </row>
    <row r="47" spans="1:11" ht="23.25">
      <c r="A47" s="702">
        <v>2</v>
      </c>
      <c r="B47" s="332" t="s">
        <v>11</v>
      </c>
      <c r="C47" s="627" t="s">
        <v>487</v>
      </c>
      <c r="D47" s="630">
        <v>164</v>
      </c>
      <c r="E47" s="627" t="s">
        <v>38</v>
      </c>
      <c r="F47" s="628">
        <v>270000</v>
      </c>
      <c r="G47" s="629">
        <v>108000</v>
      </c>
      <c r="H47" s="630">
        <v>5400</v>
      </c>
      <c r="I47" s="672">
        <f t="shared" ref="I47:I50" si="13">ROUND(G47*13%*31/365,0)</f>
        <v>1192</v>
      </c>
      <c r="J47" s="676">
        <f>SUM(H47:I47)</f>
        <v>6592</v>
      </c>
      <c r="K47" s="681">
        <f t="shared" si="12"/>
        <v>102600</v>
      </c>
    </row>
    <row r="48" spans="1:11" ht="23.25">
      <c r="A48" s="702">
        <v>3</v>
      </c>
      <c r="B48" s="332" t="s">
        <v>236</v>
      </c>
      <c r="C48" s="627" t="s">
        <v>518</v>
      </c>
      <c r="D48" s="630">
        <v>58</v>
      </c>
      <c r="E48" s="627" t="s">
        <v>38</v>
      </c>
      <c r="F48" s="628">
        <v>200000</v>
      </c>
      <c r="G48" s="629">
        <v>140000</v>
      </c>
      <c r="H48" s="630">
        <v>4000</v>
      </c>
      <c r="I48" s="672">
        <f t="shared" si="13"/>
        <v>1546</v>
      </c>
      <c r="J48" s="676">
        <f t="shared" ref="J48:J51" si="14">SUM(H48:I48)</f>
        <v>5546</v>
      </c>
      <c r="K48" s="681">
        <f t="shared" si="12"/>
        <v>136000</v>
      </c>
    </row>
    <row r="49" spans="1:11" ht="23.25">
      <c r="A49" s="702">
        <v>4</v>
      </c>
      <c r="B49" s="332" t="s">
        <v>236</v>
      </c>
      <c r="C49" s="627" t="s">
        <v>519</v>
      </c>
      <c r="D49" s="630">
        <v>60</v>
      </c>
      <c r="E49" s="627" t="s">
        <v>38</v>
      </c>
      <c r="F49" s="628">
        <v>250000</v>
      </c>
      <c r="G49" s="629">
        <v>175000</v>
      </c>
      <c r="H49" s="630">
        <v>5000</v>
      </c>
      <c r="I49" s="672">
        <f t="shared" si="13"/>
        <v>1932</v>
      </c>
      <c r="J49" s="676">
        <f t="shared" si="14"/>
        <v>6932</v>
      </c>
      <c r="K49" s="681">
        <f t="shared" si="12"/>
        <v>170000</v>
      </c>
    </row>
    <row r="50" spans="1:11" ht="23.25">
      <c r="A50" s="702">
        <v>5</v>
      </c>
      <c r="B50" s="684" t="s">
        <v>541</v>
      </c>
      <c r="C50" s="627" t="s">
        <v>542</v>
      </c>
      <c r="D50" s="630">
        <v>78</v>
      </c>
      <c r="E50" s="627" t="s">
        <v>38</v>
      </c>
      <c r="F50" s="628">
        <v>200000</v>
      </c>
      <c r="G50" s="629">
        <v>181816</v>
      </c>
      <c r="H50" s="630">
        <v>2273</v>
      </c>
      <c r="I50" s="672">
        <f t="shared" si="13"/>
        <v>2007</v>
      </c>
      <c r="J50" s="676">
        <f>SUM(H50:I50)</f>
        <v>4280</v>
      </c>
      <c r="K50" s="681">
        <f>G50-H50</f>
        <v>179543</v>
      </c>
    </row>
    <row r="51" spans="1:11" ht="23.25">
      <c r="A51" s="639"/>
      <c r="B51" s="623" t="s">
        <v>4</v>
      </c>
      <c r="C51" s="624"/>
      <c r="D51" s="624"/>
      <c r="E51" s="624"/>
      <c r="F51" s="501">
        <f>SUM(F46:F50)</f>
        <v>1320000</v>
      </c>
      <c r="G51" s="688">
        <f>SUM(G46:G50)</f>
        <v>964816</v>
      </c>
      <c r="H51" s="501">
        <f>SUM(H46:H50)</f>
        <v>24673</v>
      </c>
      <c r="I51" s="501">
        <f>SUM(I46:I50)</f>
        <v>10652</v>
      </c>
      <c r="J51" s="501">
        <f t="shared" si="14"/>
        <v>35325</v>
      </c>
      <c r="K51" s="640">
        <f t="shared" si="12"/>
        <v>940143</v>
      </c>
    </row>
    <row r="52" spans="1:11" ht="11.25" customHeight="1">
      <c r="A52" s="657"/>
      <c r="B52" s="647"/>
      <c r="C52" s="644"/>
      <c r="D52" s="644"/>
      <c r="E52" s="644"/>
      <c r="F52" s="571"/>
      <c r="G52" s="571"/>
      <c r="H52" s="571"/>
      <c r="I52" s="571"/>
      <c r="J52" s="571"/>
      <c r="K52" s="571"/>
    </row>
    <row r="53" spans="1:11" ht="80.25" customHeight="1">
      <c r="A53" s="621" t="s">
        <v>446</v>
      </c>
      <c r="B53" s="621" t="s">
        <v>1</v>
      </c>
      <c r="C53" s="619" t="s">
        <v>21</v>
      </c>
      <c r="D53" s="619" t="s">
        <v>22</v>
      </c>
      <c r="E53" s="619" t="s">
        <v>23</v>
      </c>
      <c r="F53" s="620" t="s">
        <v>24</v>
      </c>
      <c r="G53" s="419" t="s">
        <v>25</v>
      </c>
      <c r="H53" s="419" t="s">
        <v>26</v>
      </c>
      <c r="I53" s="419" t="s">
        <v>27</v>
      </c>
      <c r="J53" s="419" t="s">
        <v>57</v>
      </c>
      <c r="K53" s="419" t="s">
        <v>242</v>
      </c>
    </row>
    <row r="54" spans="1:11" ht="18.75" customHeight="1">
      <c r="A54" s="639"/>
      <c r="B54" s="623" t="s">
        <v>14</v>
      </c>
      <c r="C54" s="624"/>
      <c r="D54" s="624"/>
      <c r="E54" s="624"/>
      <c r="F54" s="560"/>
      <c r="G54" s="513"/>
      <c r="H54" s="549"/>
      <c r="I54" s="501"/>
      <c r="J54" s="549"/>
      <c r="K54" s="638"/>
    </row>
    <row r="55" spans="1:11" ht="11.25" customHeight="1">
      <c r="A55" s="639"/>
      <c r="B55" s="623"/>
      <c r="C55" s="624"/>
      <c r="D55" s="501"/>
      <c r="E55" s="624"/>
      <c r="F55" s="505"/>
      <c r="G55" s="513"/>
      <c r="H55" s="503"/>
      <c r="I55" s="501"/>
      <c r="J55" s="501"/>
      <c r="K55" s="640"/>
    </row>
    <row r="56" spans="1:11" ht="23.25">
      <c r="A56" s="702">
        <v>1</v>
      </c>
      <c r="B56" s="332" t="s">
        <v>327</v>
      </c>
      <c r="C56" s="627" t="s">
        <v>520</v>
      </c>
      <c r="D56" s="676">
        <v>62</v>
      </c>
      <c r="E56" s="627" t="s">
        <v>38</v>
      </c>
      <c r="F56" s="628">
        <v>250000</v>
      </c>
      <c r="G56" s="628">
        <v>175000</v>
      </c>
      <c r="H56" s="630">
        <v>5000</v>
      </c>
      <c r="I56" s="672">
        <f>ROUND(G56*13%*31/365,0)</f>
        <v>1932</v>
      </c>
      <c r="J56" s="676">
        <f t="shared" ref="J56:J64" si="15">SUM(H56:I56)</f>
        <v>6932</v>
      </c>
      <c r="K56" s="681">
        <f t="shared" ref="K56:K63" si="16">G56-H56</f>
        <v>170000</v>
      </c>
    </row>
    <row r="57" spans="1:11" ht="23.25">
      <c r="A57" s="702">
        <v>2</v>
      </c>
      <c r="B57" s="332" t="s">
        <v>97</v>
      </c>
      <c r="C57" s="627" t="s">
        <v>484</v>
      </c>
      <c r="D57" s="676">
        <v>170</v>
      </c>
      <c r="E57" s="627" t="s">
        <v>38</v>
      </c>
      <c r="F57" s="628">
        <v>220000</v>
      </c>
      <c r="G57" s="629">
        <v>96800</v>
      </c>
      <c r="H57" s="630">
        <v>4400</v>
      </c>
      <c r="I57" s="672">
        <f t="shared" ref="I57:I63" si="17">ROUND(G57*13%*31/365,0)</f>
        <v>1069</v>
      </c>
      <c r="J57" s="676">
        <f t="shared" si="15"/>
        <v>5469</v>
      </c>
      <c r="K57" s="681">
        <f t="shared" si="16"/>
        <v>92400</v>
      </c>
    </row>
    <row r="58" spans="1:11" ht="23.25">
      <c r="A58" s="702">
        <v>3</v>
      </c>
      <c r="B58" s="332" t="s">
        <v>14</v>
      </c>
      <c r="C58" s="627" t="s">
        <v>59</v>
      </c>
      <c r="D58" s="676">
        <v>176</v>
      </c>
      <c r="E58" s="627" t="s">
        <v>38</v>
      </c>
      <c r="F58" s="628">
        <v>100000</v>
      </c>
      <c r="G58" s="629">
        <v>44000</v>
      </c>
      <c r="H58" s="630">
        <v>2000</v>
      </c>
      <c r="I58" s="672">
        <f t="shared" si="17"/>
        <v>486</v>
      </c>
      <c r="J58" s="676">
        <f t="shared" si="15"/>
        <v>2486</v>
      </c>
      <c r="K58" s="681">
        <f t="shared" si="16"/>
        <v>42000</v>
      </c>
    </row>
    <row r="59" spans="1:11" ht="6.75" customHeight="1">
      <c r="A59" s="702"/>
      <c r="B59" s="332"/>
      <c r="C59" s="627"/>
      <c r="D59" s="676"/>
      <c r="E59" s="627"/>
      <c r="F59" s="628"/>
      <c r="G59" s="629"/>
      <c r="H59" s="630"/>
      <c r="I59" s="672"/>
      <c r="J59" s="676"/>
      <c r="K59" s="681"/>
    </row>
    <row r="60" spans="1:11" ht="23.25">
      <c r="A60" s="702">
        <v>4</v>
      </c>
      <c r="B60" s="332" t="s">
        <v>15</v>
      </c>
      <c r="C60" s="627" t="s">
        <v>385</v>
      </c>
      <c r="D60" s="676">
        <v>114</v>
      </c>
      <c r="E60" s="627" t="s">
        <v>38</v>
      </c>
      <c r="F60" s="628">
        <v>210000</v>
      </c>
      <c r="G60" s="629">
        <v>58800</v>
      </c>
      <c r="H60" s="630">
        <v>4200</v>
      </c>
      <c r="I60" s="672">
        <f t="shared" si="17"/>
        <v>649</v>
      </c>
      <c r="J60" s="676">
        <f t="shared" si="15"/>
        <v>4849</v>
      </c>
      <c r="K60" s="681">
        <f t="shared" si="16"/>
        <v>54600</v>
      </c>
    </row>
    <row r="61" spans="1:11" ht="23.25">
      <c r="A61" s="702">
        <v>5</v>
      </c>
      <c r="B61" s="332" t="s">
        <v>15</v>
      </c>
      <c r="C61" s="686" t="s">
        <v>533</v>
      </c>
      <c r="D61" s="686">
        <v>70</v>
      </c>
      <c r="E61" s="627" t="s">
        <v>38</v>
      </c>
      <c r="F61" s="686">
        <v>300000</v>
      </c>
      <c r="G61" s="686">
        <v>232500</v>
      </c>
      <c r="H61" s="630">
        <v>7500</v>
      </c>
      <c r="I61" s="672">
        <f t="shared" si="17"/>
        <v>2567</v>
      </c>
      <c r="J61" s="676">
        <f t="shared" si="15"/>
        <v>10067</v>
      </c>
      <c r="K61" s="681">
        <f t="shared" si="16"/>
        <v>225000</v>
      </c>
    </row>
    <row r="62" spans="1:11" ht="23.25">
      <c r="A62" s="702">
        <v>6</v>
      </c>
      <c r="B62" s="332" t="s">
        <v>464</v>
      </c>
      <c r="C62" s="627" t="s">
        <v>131</v>
      </c>
      <c r="D62" s="687">
        <v>9.1999999999999993</v>
      </c>
      <c r="E62" s="627" t="s">
        <v>38</v>
      </c>
      <c r="F62" s="628">
        <v>200000</v>
      </c>
      <c r="G62" s="629">
        <v>120000</v>
      </c>
      <c r="H62" s="630">
        <v>4000</v>
      </c>
      <c r="I62" s="672">
        <f t="shared" si="17"/>
        <v>1325</v>
      </c>
      <c r="J62" s="676">
        <f t="shared" si="15"/>
        <v>5325</v>
      </c>
      <c r="K62" s="681">
        <f t="shared" si="16"/>
        <v>116000</v>
      </c>
    </row>
    <row r="63" spans="1:11" ht="23.25">
      <c r="A63" s="702">
        <v>7</v>
      </c>
      <c r="B63" s="332" t="s">
        <v>317</v>
      </c>
      <c r="C63" s="627" t="s">
        <v>318</v>
      </c>
      <c r="D63" s="687">
        <v>25.1</v>
      </c>
      <c r="E63" s="627" t="s">
        <v>38</v>
      </c>
      <c r="F63" s="628">
        <v>225000</v>
      </c>
      <c r="G63" s="629">
        <v>139500</v>
      </c>
      <c r="H63" s="630">
        <v>4500</v>
      </c>
      <c r="I63" s="672">
        <f t="shared" si="17"/>
        <v>1540</v>
      </c>
      <c r="J63" s="676">
        <f t="shared" si="15"/>
        <v>6040</v>
      </c>
      <c r="K63" s="681">
        <f t="shared" si="16"/>
        <v>135000</v>
      </c>
    </row>
    <row r="64" spans="1:11" ht="23.25">
      <c r="A64" s="623"/>
      <c r="B64" s="623" t="s">
        <v>4</v>
      </c>
      <c r="C64" s="624"/>
      <c r="D64" s="624"/>
      <c r="E64" s="624"/>
      <c r="F64" s="501">
        <f t="shared" ref="F64:K64" si="18">SUM(F55:F63)</f>
        <v>1505000</v>
      </c>
      <c r="G64" s="501">
        <f t="shared" si="18"/>
        <v>866600</v>
      </c>
      <c r="H64" s="501">
        <f>SUM(H55:H63)</f>
        <v>31600</v>
      </c>
      <c r="I64" s="501">
        <f>SUM(I55:I63)</f>
        <v>9568</v>
      </c>
      <c r="J64" s="501">
        <f t="shared" si="15"/>
        <v>41168</v>
      </c>
      <c r="K64" s="501">
        <f t="shared" si="18"/>
        <v>835000</v>
      </c>
    </row>
    <row r="65" spans="1:11" ht="9.75" customHeight="1">
      <c r="A65" s="647"/>
      <c r="B65" s="647"/>
      <c r="C65" s="644"/>
      <c r="D65" s="644"/>
      <c r="E65" s="644"/>
      <c r="F65" s="571"/>
      <c r="G65" s="571"/>
      <c r="H65" s="571"/>
      <c r="I65" s="571"/>
      <c r="J65" s="571"/>
      <c r="K65" s="571"/>
    </row>
    <row r="66" spans="1:11" ht="9" customHeight="1">
      <c r="A66" s="647"/>
      <c r="B66" s="647"/>
      <c r="C66" s="644"/>
      <c r="D66" s="644"/>
      <c r="E66" s="644"/>
      <c r="F66" s="571"/>
      <c r="G66" s="571"/>
      <c r="H66" s="571"/>
      <c r="I66" s="571"/>
      <c r="J66" s="571"/>
      <c r="K66" s="571"/>
    </row>
    <row r="67" spans="1:11" ht="81" customHeight="1">
      <c r="A67" s="621" t="s">
        <v>446</v>
      </c>
      <c r="B67" s="621" t="s">
        <v>1</v>
      </c>
      <c r="C67" s="619" t="s">
        <v>21</v>
      </c>
      <c r="D67" s="619" t="s">
        <v>22</v>
      </c>
      <c r="E67" s="619" t="s">
        <v>23</v>
      </c>
      <c r="F67" s="620" t="s">
        <v>24</v>
      </c>
      <c r="G67" s="419" t="s">
        <v>25</v>
      </c>
      <c r="H67" s="419" t="s">
        <v>26</v>
      </c>
      <c r="I67" s="419" t="s">
        <v>27</v>
      </c>
      <c r="J67" s="419" t="s">
        <v>57</v>
      </c>
      <c r="K67" s="419" t="s">
        <v>242</v>
      </c>
    </row>
    <row r="68" spans="1:11" ht="23.25">
      <c r="A68" s="623"/>
      <c r="B68" s="623" t="s">
        <v>16</v>
      </c>
      <c r="C68" s="624"/>
      <c r="D68" s="624"/>
      <c r="E68" s="624"/>
      <c r="F68" s="560"/>
      <c r="G68" s="513"/>
      <c r="H68" s="501"/>
      <c r="I68" s="501"/>
      <c r="J68" s="501"/>
      <c r="K68" s="638"/>
    </row>
    <row r="69" spans="1:11" ht="23.25">
      <c r="A69" s="332">
        <v>1</v>
      </c>
      <c r="B69" s="332" t="s">
        <v>17</v>
      </c>
      <c r="C69" s="627" t="s">
        <v>69</v>
      </c>
      <c r="D69" s="676">
        <v>1.1000000000000001</v>
      </c>
      <c r="E69" s="627" t="s">
        <v>78</v>
      </c>
      <c r="F69" s="628">
        <v>240000</v>
      </c>
      <c r="G69" s="629">
        <v>120000</v>
      </c>
      <c r="H69" s="630">
        <v>4800</v>
      </c>
      <c r="I69" s="672">
        <f>ROUND(G69*13%*31/365,0)</f>
        <v>1325</v>
      </c>
      <c r="J69" s="676">
        <f t="shared" ref="J69:J80" si="19">SUM(H69:I69)</f>
        <v>6125</v>
      </c>
      <c r="K69" s="681">
        <f t="shared" ref="K69:K79" si="20">G69-H69</f>
        <v>115200</v>
      </c>
    </row>
    <row r="70" spans="1:11" ht="23.25">
      <c r="A70" s="332">
        <v>2</v>
      </c>
      <c r="B70" s="332" t="s">
        <v>17</v>
      </c>
      <c r="C70" s="627" t="s">
        <v>511</v>
      </c>
      <c r="D70" s="687">
        <v>47.1</v>
      </c>
      <c r="E70" s="627" t="s">
        <v>78</v>
      </c>
      <c r="F70" s="628">
        <v>170000</v>
      </c>
      <c r="G70" s="629">
        <v>112200</v>
      </c>
      <c r="H70" s="630">
        <v>3400</v>
      </c>
      <c r="I70" s="672">
        <f t="shared" ref="I70:I79" si="21">ROUND(G70*13%*31/365,0)</f>
        <v>1239</v>
      </c>
      <c r="J70" s="676">
        <f t="shared" si="19"/>
        <v>4639</v>
      </c>
      <c r="K70" s="681">
        <f t="shared" si="20"/>
        <v>108800</v>
      </c>
    </row>
    <row r="71" spans="1:11" ht="23.25">
      <c r="A71" s="332">
        <v>3</v>
      </c>
      <c r="B71" s="332" t="s">
        <v>17</v>
      </c>
      <c r="C71" s="627" t="s">
        <v>536</v>
      </c>
      <c r="D71" s="687">
        <v>74</v>
      </c>
      <c r="E71" s="627" t="s">
        <v>78</v>
      </c>
      <c r="F71" s="628">
        <v>190000</v>
      </c>
      <c r="G71" s="629">
        <v>155800</v>
      </c>
      <c r="H71" s="630">
        <v>3800</v>
      </c>
      <c r="I71" s="672">
        <f t="shared" si="21"/>
        <v>1720</v>
      </c>
      <c r="J71" s="676">
        <f t="shared" si="19"/>
        <v>5520</v>
      </c>
      <c r="K71" s="681">
        <f t="shared" si="20"/>
        <v>152000</v>
      </c>
    </row>
    <row r="72" spans="1:11" ht="23.25">
      <c r="A72" s="332">
        <v>4</v>
      </c>
      <c r="B72" s="332" t="s">
        <v>187</v>
      </c>
      <c r="C72" s="627" t="s">
        <v>394</v>
      </c>
      <c r="D72" s="676">
        <v>132</v>
      </c>
      <c r="E72" s="627" t="s">
        <v>38</v>
      </c>
      <c r="F72" s="628">
        <v>150000</v>
      </c>
      <c r="G72" s="629">
        <v>45000</v>
      </c>
      <c r="H72" s="630">
        <v>3000</v>
      </c>
      <c r="I72" s="672">
        <f t="shared" si="21"/>
        <v>497</v>
      </c>
      <c r="J72" s="676">
        <f t="shared" si="19"/>
        <v>3497</v>
      </c>
      <c r="K72" s="681">
        <f t="shared" si="20"/>
        <v>42000</v>
      </c>
    </row>
    <row r="73" spans="1:11" ht="23.25">
      <c r="A73" s="332">
        <v>5</v>
      </c>
      <c r="B73" s="332" t="s">
        <v>187</v>
      </c>
      <c r="C73" s="627" t="s">
        <v>472</v>
      </c>
      <c r="D73" s="676">
        <v>194</v>
      </c>
      <c r="E73" s="627" t="s">
        <v>38</v>
      </c>
      <c r="F73" s="628">
        <v>190000</v>
      </c>
      <c r="G73" s="629">
        <v>58050</v>
      </c>
      <c r="H73" s="630">
        <v>5278</v>
      </c>
      <c r="I73" s="672">
        <f t="shared" si="21"/>
        <v>641</v>
      </c>
      <c r="J73" s="676">
        <f t="shared" si="19"/>
        <v>5919</v>
      </c>
      <c r="K73" s="681">
        <f t="shared" si="20"/>
        <v>52772</v>
      </c>
    </row>
    <row r="74" spans="1:11" ht="23.25">
      <c r="A74" s="332">
        <v>6</v>
      </c>
      <c r="B74" s="332" t="s">
        <v>62</v>
      </c>
      <c r="C74" s="627" t="s">
        <v>553</v>
      </c>
      <c r="D74" s="676">
        <v>100</v>
      </c>
      <c r="E74" s="627" t="s">
        <v>38</v>
      </c>
      <c r="F74" s="628">
        <v>300000</v>
      </c>
      <c r="G74" s="629">
        <v>277500</v>
      </c>
      <c r="H74" s="630">
        <v>3750</v>
      </c>
      <c r="I74" s="672">
        <f t="shared" si="21"/>
        <v>3064</v>
      </c>
      <c r="J74" s="676">
        <f t="shared" si="19"/>
        <v>6814</v>
      </c>
      <c r="K74" s="681">
        <f t="shared" si="20"/>
        <v>273750</v>
      </c>
    </row>
    <row r="75" spans="1:11" ht="23.25">
      <c r="A75" s="332">
        <v>7</v>
      </c>
      <c r="B75" s="332" t="s">
        <v>62</v>
      </c>
      <c r="C75" s="627" t="s">
        <v>61</v>
      </c>
      <c r="D75" s="687">
        <v>102</v>
      </c>
      <c r="E75" s="627" t="s">
        <v>38</v>
      </c>
      <c r="F75" s="628">
        <v>300000</v>
      </c>
      <c r="G75" s="629">
        <v>282000</v>
      </c>
      <c r="H75" s="630">
        <v>3000</v>
      </c>
      <c r="I75" s="672">
        <f t="shared" si="21"/>
        <v>3114</v>
      </c>
      <c r="J75" s="676">
        <f t="shared" si="19"/>
        <v>6114</v>
      </c>
      <c r="K75" s="681">
        <f t="shared" si="20"/>
        <v>279000</v>
      </c>
    </row>
    <row r="76" spans="1:11" ht="23.25">
      <c r="A76" s="332">
        <v>8</v>
      </c>
      <c r="B76" s="332" t="s">
        <v>62</v>
      </c>
      <c r="C76" s="627" t="s">
        <v>547</v>
      </c>
      <c r="D76" s="676">
        <v>92</v>
      </c>
      <c r="E76" s="627" t="s">
        <v>38</v>
      </c>
      <c r="F76" s="628">
        <v>300000</v>
      </c>
      <c r="G76" s="629">
        <v>275297</v>
      </c>
      <c r="H76" s="630">
        <v>3529</v>
      </c>
      <c r="I76" s="672">
        <f t="shared" si="21"/>
        <v>3040</v>
      </c>
      <c r="J76" s="676">
        <f t="shared" si="19"/>
        <v>6569</v>
      </c>
      <c r="K76" s="681">
        <f t="shared" si="20"/>
        <v>271768</v>
      </c>
    </row>
    <row r="77" spans="1:11" ht="23.25">
      <c r="A77" s="332">
        <v>9</v>
      </c>
      <c r="B77" s="332" t="s">
        <v>336</v>
      </c>
      <c r="C77" s="627" t="s">
        <v>48</v>
      </c>
      <c r="D77" s="676">
        <v>112</v>
      </c>
      <c r="E77" s="627" t="s">
        <v>38</v>
      </c>
      <c r="F77" s="628">
        <v>300000</v>
      </c>
      <c r="G77" s="629">
        <v>285000</v>
      </c>
      <c r="H77" s="630">
        <v>3000</v>
      </c>
      <c r="I77" s="672">
        <f t="shared" si="21"/>
        <v>3147</v>
      </c>
      <c r="J77" s="676">
        <f t="shared" si="19"/>
        <v>6147</v>
      </c>
      <c r="K77" s="681">
        <f t="shared" si="20"/>
        <v>282000</v>
      </c>
    </row>
    <row r="78" spans="1:11" ht="23.25">
      <c r="A78" s="332">
        <v>10</v>
      </c>
      <c r="B78" s="332" t="s">
        <v>566</v>
      </c>
      <c r="C78" s="627" t="s">
        <v>567</v>
      </c>
      <c r="D78" s="676">
        <v>122</v>
      </c>
      <c r="E78" s="627" t="s">
        <v>38</v>
      </c>
      <c r="F78" s="628">
        <v>300000</v>
      </c>
      <c r="G78" s="629">
        <v>291000</v>
      </c>
      <c r="H78" s="630">
        <v>3000</v>
      </c>
      <c r="I78" s="672">
        <f t="shared" si="21"/>
        <v>3213</v>
      </c>
      <c r="J78" s="676">
        <f t="shared" si="19"/>
        <v>6213</v>
      </c>
      <c r="K78" s="681">
        <f t="shared" si="20"/>
        <v>288000</v>
      </c>
    </row>
    <row r="79" spans="1:11" ht="23.25">
      <c r="A79" s="332">
        <v>11</v>
      </c>
      <c r="B79" s="332" t="s">
        <v>575</v>
      </c>
      <c r="C79" s="332" t="s">
        <v>574</v>
      </c>
      <c r="D79" s="676">
        <v>65</v>
      </c>
      <c r="E79" s="627" t="s">
        <v>38</v>
      </c>
      <c r="F79" s="628">
        <v>100000</v>
      </c>
      <c r="G79" s="629">
        <v>97872</v>
      </c>
      <c r="H79" s="630">
        <v>1064</v>
      </c>
      <c r="I79" s="672">
        <f t="shared" si="21"/>
        <v>1081</v>
      </c>
      <c r="J79" s="676">
        <f t="shared" si="19"/>
        <v>2145</v>
      </c>
      <c r="K79" s="681">
        <f t="shared" si="20"/>
        <v>96808</v>
      </c>
    </row>
    <row r="80" spans="1:11" ht="23.25">
      <c r="A80" s="622"/>
      <c r="B80" s="623" t="s">
        <v>4</v>
      </c>
      <c r="C80" s="624"/>
      <c r="D80" s="624"/>
      <c r="E80" s="624"/>
      <c r="F80" s="501">
        <f>SUM(F69:F79)</f>
        <v>2540000</v>
      </c>
      <c r="G80" s="501">
        <f>SUM(G69:G79)</f>
        <v>1999719</v>
      </c>
      <c r="H80" s="501">
        <f>SUM(H69:H79)</f>
        <v>37621</v>
      </c>
      <c r="I80" s="501">
        <f>SUM(I69:I79)</f>
        <v>22081</v>
      </c>
      <c r="J80" s="501">
        <f t="shared" si="19"/>
        <v>59702</v>
      </c>
      <c r="K80" s="501">
        <f>SUM(K69:K79)</f>
        <v>1962098</v>
      </c>
    </row>
    <row r="81" spans="1:11" ht="23.25">
      <c r="A81" s="660"/>
      <c r="B81" s="647"/>
      <c r="C81" s="644"/>
      <c r="D81" s="644"/>
      <c r="E81" s="644"/>
      <c r="F81" s="571"/>
      <c r="G81" s="571"/>
      <c r="H81" s="571"/>
      <c r="I81" s="571"/>
      <c r="J81" s="571"/>
      <c r="K81" s="571"/>
    </row>
    <row r="82" spans="1:11" ht="78.75" customHeight="1">
      <c r="A82" s="621" t="s">
        <v>446</v>
      </c>
      <c r="B82" s="621" t="s">
        <v>1</v>
      </c>
      <c r="C82" s="619" t="s">
        <v>21</v>
      </c>
      <c r="D82" s="619" t="s">
        <v>22</v>
      </c>
      <c r="E82" s="619" t="s">
        <v>23</v>
      </c>
      <c r="F82" s="620" t="s">
        <v>24</v>
      </c>
      <c r="G82" s="419" t="s">
        <v>25</v>
      </c>
      <c r="H82" s="419" t="s">
        <v>26</v>
      </c>
      <c r="I82" s="419" t="s">
        <v>27</v>
      </c>
      <c r="J82" s="419" t="s">
        <v>57</v>
      </c>
      <c r="K82" s="419" t="s">
        <v>242</v>
      </c>
    </row>
    <row r="83" spans="1:11" ht="23.25">
      <c r="A83" s="622"/>
      <c r="B83" s="623" t="s">
        <v>18</v>
      </c>
      <c r="C83" s="624"/>
      <c r="D83" s="624"/>
      <c r="E83" s="624"/>
      <c r="F83" s="560"/>
      <c r="G83" s="513"/>
      <c r="H83" s="549"/>
      <c r="I83" s="501"/>
      <c r="J83" s="549"/>
      <c r="K83" s="638"/>
    </row>
    <row r="84" spans="1:11" ht="6" customHeight="1">
      <c r="A84" s="622"/>
      <c r="B84" s="623"/>
      <c r="C84" s="624"/>
      <c r="D84" s="501"/>
      <c r="E84" s="501"/>
      <c r="F84" s="532"/>
      <c r="G84" s="513"/>
      <c r="H84" s="503"/>
      <c r="I84" s="518"/>
      <c r="J84" s="501"/>
      <c r="K84" s="640"/>
    </row>
    <row r="85" spans="1:11" ht="21" customHeight="1">
      <c r="A85" s="622"/>
      <c r="B85" s="623"/>
      <c r="C85" s="624"/>
      <c r="D85" s="501"/>
      <c r="E85" s="501"/>
      <c r="F85" s="532"/>
      <c r="G85" s="513"/>
      <c r="H85" s="503"/>
      <c r="I85" s="518"/>
      <c r="J85" s="501"/>
      <c r="K85" s="640"/>
    </row>
    <row r="86" spans="1:11" ht="23.25">
      <c r="A86" s="669">
        <v>1</v>
      </c>
      <c r="B86" s="396" t="s">
        <v>18</v>
      </c>
      <c r="C86" s="607" t="s">
        <v>380</v>
      </c>
      <c r="D86" s="688">
        <v>96</v>
      </c>
      <c r="E86" s="688" t="s">
        <v>38</v>
      </c>
      <c r="F86" s="689">
        <v>150000</v>
      </c>
      <c r="G86" s="609">
        <v>42000</v>
      </c>
      <c r="H86" s="610">
        <v>3000</v>
      </c>
      <c r="I86" s="672">
        <f>ROUND(G86*13%*31/365,0)</f>
        <v>464</v>
      </c>
      <c r="J86" s="688">
        <f t="shared" ref="J86:J100" si="22">SUM(H86:I86)</f>
        <v>3464</v>
      </c>
      <c r="K86" s="691">
        <f t="shared" ref="K86:K97" si="23">G86-H86</f>
        <v>39000</v>
      </c>
    </row>
    <row r="87" spans="1:11" ht="23.25">
      <c r="A87" s="669">
        <v>2</v>
      </c>
      <c r="B87" s="396" t="s">
        <v>18</v>
      </c>
      <c r="C87" s="607" t="s">
        <v>393</v>
      </c>
      <c r="D87" s="688">
        <v>130</v>
      </c>
      <c r="E87" s="688" t="s">
        <v>38</v>
      </c>
      <c r="F87" s="689">
        <v>230000</v>
      </c>
      <c r="G87" s="609">
        <v>51115</v>
      </c>
      <c r="H87" s="610">
        <v>5111</v>
      </c>
      <c r="I87" s="672">
        <f t="shared" ref="I87:I97" si="24">ROUND(G87*13%*31/365,0)</f>
        <v>564</v>
      </c>
      <c r="J87" s="688">
        <f t="shared" si="22"/>
        <v>5675</v>
      </c>
      <c r="K87" s="691">
        <f t="shared" si="23"/>
        <v>46004</v>
      </c>
    </row>
    <row r="88" spans="1:11" ht="23.25">
      <c r="A88" s="669">
        <v>3</v>
      </c>
      <c r="B88" s="396" t="s">
        <v>18</v>
      </c>
      <c r="C88" s="607" t="s">
        <v>546</v>
      </c>
      <c r="D88" s="688">
        <v>90</v>
      </c>
      <c r="E88" s="688" t="s">
        <v>38</v>
      </c>
      <c r="F88" s="689">
        <v>350000</v>
      </c>
      <c r="G88" s="609">
        <v>325500</v>
      </c>
      <c r="H88" s="610">
        <v>3500</v>
      </c>
      <c r="I88" s="672">
        <f t="shared" si="24"/>
        <v>3594</v>
      </c>
      <c r="J88" s="688">
        <f t="shared" si="22"/>
        <v>7094</v>
      </c>
      <c r="K88" s="691">
        <f t="shared" si="23"/>
        <v>322000</v>
      </c>
    </row>
    <row r="89" spans="1:11" ht="23.25">
      <c r="A89" s="669">
        <v>4</v>
      </c>
      <c r="B89" s="396" t="s">
        <v>18</v>
      </c>
      <c r="C89" s="627" t="s">
        <v>515</v>
      </c>
      <c r="D89" s="693">
        <v>55.1</v>
      </c>
      <c r="E89" s="627" t="s">
        <v>78</v>
      </c>
      <c r="F89" s="694">
        <v>200000</v>
      </c>
      <c r="G89" s="629">
        <v>136000</v>
      </c>
      <c r="H89" s="630">
        <v>4000</v>
      </c>
      <c r="I89" s="611">
        <f>ROUND(G89*13%*31/365,0)</f>
        <v>1502</v>
      </c>
      <c r="J89" s="676">
        <f>SUM(H89:I89)</f>
        <v>5502</v>
      </c>
      <c r="K89" s="681">
        <f>G89-H89</f>
        <v>132000</v>
      </c>
    </row>
    <row r="90" spans="1:11" ht="3.75" customHeight="1">
      <c r="A90" s="669">
        <v>5</v>
      </c>
      <c r="B90" s="332"/>
      <c r="C90" s="627"/>
      <c r="D90" s="693"/>
      <c r="E90" s="627"/>
      <c r="F90" s="694"/>
      <c r="G90" s="629"/>
      <c r="H90" s="630"/>
      <c r="I90" s="611"/>
      <c r="J90" s="676"/>
      <c r="K90" s="681"/>
    </row>
    <row r="91" spans="1:11" ht="23.25">
      <c r="A91" s="669">
        <v>5</v>
      </c>
      <c r="B91" s="396" t="s">
        <v>19</v>
      </c>
      <c r="C91" s="607" t="s">
        <v>400</v>
      </c>
      <c r="D91" s="688">
        <v>142</v>
      </c>
      <c r="E91" s="688" t="s">
        <v>38</v>
      </c>
      <c r="F91" s="689">
        <v>170000</v>
      </c>
      <c r="G91" s="609">
        <v>54400</v>
      </c>
      <c r="H91" s="610">
        <v>3400</v>
      </c>
      <c r="I91" s="672">
        <f t="shared" si="24"/>
        <v>601</v>
      </c>
      <c r="J91" s="688">
        <f t="shared" si="22"/>
        <v>4001</v>
      </c>
      <c r="K91" s="691">
        <f t="shared" si="23"/>
        <v>51000</v>
      </c>
    </row>
    <row r="92" spans="1:11" ht="23.25">
      <c r="A92" s="669">
        <v>6</v>
      </c>
      <c r="B92" s="396" t="s">
        <v>19</v>
      </c>
      <c r="C92" s="607" t="s">
        <v>467</v>
      </c>
      <c r="D92" s="692">
        <v>15.2</v>
      </c>
      <c r="E92" s="688" t="s">
        <v>78</v>
      </c>
      <c r="F92" s="689">
        <v>235000</v>
      </c>
      <c r="G92" s="609">
        <v>141000</v>
      </c>
      <c r="H92" s="610">
        <v>4700</v>
      </c>
      <c r="I92" s="672">
        <f t="shared" si="24"/>
        <v>1557</v>
      </c>
      <c r="J92" s="688">
        <f>SUM(H92:I92)</f>
        <v>6257</v>
      </c>
      <c r="K92" s="691">
        <f>G92-H92</f>
        <v>136300</v>
      </c>
    </row>
    <row r="93" spans="1:11" ht="23.25">
      <c r="A93" s="669">
        <v>7</v>
      </c>
      <c r="B93" s="396" t="s">
        <v>398</v>
      </c>
      <c r="C93" s="607" t="s">
        <v>470</v>
      </c>
      <c r="D93" s="688">
        <v>138</v>
      </c>
      <c r="E93" s="688" t="s">
        <v>38</v>
      </c>
      <c r="F93" s="689">
        <v>200000</v>
      </c>
      <c r="G93" s="609">
        <v>64000</v>
      </c>
      <c r="H93" s="610">
        <v>4000</v>
      </c>
      <c r="I93" s="672">
        <f t="shared" si="24"/>
        <v>707</v>
      </c>
      <c r="J93" s="688">
        <f t="shared" si="22"/>
        <v>4707</v>
      </c>
      <c r="K93" s="691">
        <f t="shared" si="23"/>
        <v>60000</v>
      </c>
    </row>
    <row r="94" spans="1:11" ht="23.25">
      <c r="A94" s="669">
        <v>8</v>
      </c>
      <c r="B94" s="396" t="s">
        <v>398</v>
      </c>
      <c r="C94" s="607" t="s">
        <v>531</v>
      </c>
      <c r="D94" s="688">
        <v>66</v>
      </c>
      <c r="E94" s="688" t="s">
        <v>38</v>
      </c>
      <c r="F94" s="689">
        <v>175000</v>
      </c>
      <c r="G94" s="609">
        <v>143500</v>
      </c>
      <c r="H94" s="610">
        <v>3500</v>
      </c>
      <c r="I94" s="672">
        <f t="shared" si="24"/>
        <v>1584</v>
      </c>
      <c r="J94" s="688">
        <f>SUM(H94:I94)</f>
        <v>5084</v>
      </c>
      <c r="K94" s="691">
        <f t="shared" si="23"/>
        <v>140000</v>
      </c>
    </row>
    <row r="95" spans="1:11" ht="23.25">
      <c r="A95" s="669">
        <v>9</v>
      </c>
      <c r="B95" s="396" t="s">
        <v>381</v>
      </c>
      <c r="C95" s="607" t="s">
        <v>469</v>
      </c>
      <c r="D95" s="688">
        <v>118</v>
      </c>
      <c r="E95" s="688" t="s">
        <v>38</v>
      </c>
      <c r="F95" s="689">
        <v>430000</v>
      </c>
      <c r="G95" s="609">
        <v>404600</v>
      </c>
      <c r="H95" s="610">
        <v>5600</v>
      </c>
      <c r="I95" s="672">
        <f t="shared" si="24"/>
        <v>4467</v>
      </c>
      <c r="J95" s="688">
        <f t="shared" si="22"/>
        <v>10067</v>
      </c>
      <c r="K95" s="691">
        <f t="shared" si="23"/>
        <v>399000</v>
      </c>
    </row>
    <row r="96" spans="1:11" ht="23.25">
      <c r="A96" s="669">
        <v>10</v>
      </c>
      <c r="B96" s="396" t="s">
        <v>381</v>
      </c>
      <c r="C96" s="607" t="s">
        <v>383</v>
      </c>
      <c r="D96" s="688">
        <v>110</v>
      </c>
      <c r="E96" s="688" t="s">
        <v>38</v>
      </c>
      <c r="F96" s="689">
        <v>160000</v>
      </c>
      <c r="G96" s="609">
        <v>44800</v>
      </c>
      <c r="H96" s="610">
        <v>3200</v>
      </c>
      <c r="I96" s="672">
        <f t="shared" si="24"/>
        <v>495</v>
      </c>
      <c r="J96" s="688">
        <f t="shared" si="22"/>
        <v>3695</v>
      </c>
      <c r="K96" s="691">
        <f t="shared" si="23"/>
        <v>41600</v>
      </c>
    </row>
    <row r="97" spans="1:11" ht="23.25">
      <c r="A97" s="669">
        <v>11</v>
      </c>
      <c r="B97" s="396" t="s">
        <v>71</v>
      </c>
      <c r="C97" s="607" t="s">
        <v>235</v>
      </c>
      <c r="D97" s="688">
        <v>146</v>
      </c>
      <c r="E97" s="688" t="s">
        <v>38</v>
      </c>
      <c r="F97" s="689">
        <v>175000</v>
      </c>
      <c r="G97" s="609">
        <v>59500</v>
      </c>
      <c r="H97" s="610">
        <v>3500</v>
      </c>
      <c r="I97" s="672">
        <f t="shared" si="24"/>
        <v>657</v>
      </c>
      <c r="J97" s="688">
        <f t="shared" si="22"/>
        <v>4157</v>
      </c>
      <c r="K97" s="691">
        <f t="shared" si="23"/>
        <v>56000</v>
      </c>
    </row>
    <row r="98" spans="1:11" ht="23.25">
      <c r="A98" s="669">
        <v>12</v>
      </c>
      <c r="B98" s="396" t="s">
        <v>71</v>
      </c>
      <c r="C98" s="607" t="s">
        <v>554</v>
      </c>
      <c r="D98" s="688">
        <v>104</v>
      </c>
      <c r="E98" s="688" t="s">
        <v>38</v>
      </c>
      <c r="F98" s="689">
        <v>300000</v>
      </c>
      <c r="G98" s="609">
        <v>282000</v>
      </c>
      <c r="H98" s="610">
        <v>3000</v>
      </c>
      <c r="I98" s="672">
        <f>ROUND(G98*13%*31/365,0)</f>
        <v>3114</v>
      </c>
      <c r="J98" s="688">
        <f>SUM(H98:I98)</f>
        <v>6114</v>
      </c>
      <c r="K98" s="691">
        <f>G98-H98</f>
        <v>279000</v>
      </c>
    </row>
    <row r="99" spans="1:11" ht="23.25">
      <c r="A99" s="669"/>
      <c r="B99" s="396"/>
      <c r="C99" s="607"/>
      <c r="D99" s="688"/>
      <c r="E99" s="688"/>
      <c r="F99" s="689"/>
      <c r="G99" s="609"/>
      <c r="H99" s="610"/>
      <c r="I99" s="672"/>
      <c r="J99" s="688"/>
      <c r="K99" s="691"/>
    </row>
    <row r="100" spans="1:11" ht="23.25">
      <c r="A100" s="623"/>
      <c r="B100" s="623" t="s">
        <v>4</v>
      </c>
      <c r="C100" s="624"/>
      <c r="D100" s="624"/>
      <c r="E100" s="624"/>
      <c r="F100" s="501">
        <f>SUM(F86:F99)</f>
        <v>2775000</v>
      </c>
      <c r="G100" s="501">
        <f>SUM(G86:G99)</f>
        <v>1748415</v>
      </c>
      <c r="H100" s="501">
        <f>SUM(H86:H99)</f>
        <v>46511</v>
      </c>
      <c r="I100" s="501">
        <f>SUM(I86:I99)</f>
        <v>19306</v>
      </c>
      <c r="J100" s="501">
        <f t="shared" si="22"/>
        <v>65817</v>
      </c>
      <c r="K100" s="501">
        <f>SUM(K86:K99)</f>
        <v>1701904</v>
      </c>
    </row>
    <row r="101" spans="1:11" ht="9.75" customHeight="1">
      <c r="A101" s="647"/>
      <c r="B101" s="647"/>
      <c r="C101" s="644"/>
      <c r="D101" s="644"/>
      <c r="E101" s="644"/>
      <c r="F101" s="571"/>
      <c r="G101" s="571"/>
      <c r="H101" s="571"/>
      <c r="I101" s="571"/>
      <c r="J101" s="571"/>
      <c r="K101" s="571"/>
    </row>
    <row r="102" spans="1:11" ht="6" customHeight="1">
      <c r="A102" s="647"/>
      <c r="B102" s="647"/>
      <c r="C102" s="644"/>
      <c r="D102" s="644"/>
      <c r="E102" s="644"/>
      <c r="F102" s="571"/>
      <c r="G102" s="571"/>
      <c r="H102" s="571"/>
      <c r="I102" s="571"/>
      <c r="J102" s="571"/>
      <c r="K102" s="571"/>
    </row>
    <row r="103" spans="1:11" ht="83.25" customHeight="1">
      <c r="A103" s="621" t="s">
        <v>446</v>
      </c>
      <c r="B103" s="621" t="s">
        <v>1</v>
      </c>
      <c r="C103" s="619" t="s">
        <v>21</v>
      </c>
      <c r="D103" s="619" t="s">
        <v>22</v>
      </c>
      <c r="E103" s="619" t="s">
        <v>23</v>
      </c>
      <c r="F103" s="620" t="s">
        <v>24</v>
      </c>
      <c r="G103" s="419" t="s">
        <v>25</v>
      </c>
      <c r="H103" s="419" t="s">
        <v>26</v>
      </c>
      <c r="I103" s="419" t="s">
        <v>27</v>
      </c>
      <c r="J103" s="419" t="s">
        <v>57</v>
      </c>
      <c r="K103" s="419" t="s">
        <v>242</v>
      </c>
    </row>
    <row r="104" spans="1:11" ht="23.25">
      <c r="A104" s="623"/>
      <c r="B104" s="623" t="s">
        <v>79</v>
      </c>
      <c r="C104" s="624"/>
      <c r="D104" s="661"/>
      <c r="E104" s="624"/>
      <c r="F104" s="532"/>
      <c r="G104" s="513"/>
      <c r="H104" s="501"/>
      <c r="I104" s="501"/>
      <c r="J104" s="501"/>
      <c r="K104" s="638"/>
    </row>
    <row r="105" spans="1:11" ht="12" customHeight="1">
      <c r="A105" s="623"/>
      <c r="B105" s="623"/>
      <c r="C105" s="624"/>
      <c r="D105" s="661"/>
      <c r="E105" s="624"/>
      <c r="F105" s="532"/>
      <c r="G105" s="505"/>
      <c r="H105" s="503"/>
      <c r="I105" s="518"/>
      <c r="J105" s="501"/>
      <c r="K105" s="640"/>
    </row>
    <row r="106" spans="1:11" ht="23.25">
      <c r="A106" s="332">
        <v>1</v>
      </c>
      <c r="B106" s="332" t="s">
        <v>79</v>
      </c>
      <c r="C106" s="627" t="s">
        <v>453</v>
      </c>
      <c r="D106" s="693">
        <v>3.1</v>
      </c>
      <c r="E106" s="627" t="s">
        <v>78</v>
      </c>
      <c r="F106" s="694">
        <v>220000</v>
      </c>
      <c r="G106" s="628">
        <v>10000</v>
      </c>
      <c r="H106" s="630">
        <v>4400</v>
      </c>
      <c r="I106" s="611">
        <f>ROUND(G106*13%*31/365,0)</f>
        <v>110</v>
      </c>
      <c r="J106" s="676">
        <f t="shared" ref="J106:J121" si="25">SUM(H106:I106)</f>
        <v>4510</v>
      </c>
      <c r="K106" s="681">
        <f t="shared" ref="K106:K121" si="26">G106-H106</f>
        <v>5600</v>
      </c>
    </row>
    <row r="107" spans="1:11" ht="23.25">
      <c r="A107" s="332">
        <v>2</v>
      </c>
      <c r="B107" s="332" t="s">
        <v>79</v>
      </c>
      <c r="C107" s="627" t="s">
        <v>465</v>
      </c>
      <c r="D107" s="693">
        <v>13.2</v>
      </c>
      <c r="E107" s="627" t="s">
        <v>78</v>
      </c>
      <c r="F107" s="694">
        <v>215000</v>
      </c>
      <c r="G107" s="628">
        <v>129000</v>
      </c>
      <c r="H107" s="630">
        <v>4300</v>
      </c>
      <c r="I107" s="611">
        <f t="shared" ref="I107:I121" si="27">ROUND(G107*13%*31/365,0)</f>
        <v>1424</v>
      </c>
      <c r="J107" s="676">
        <f t="shared" si="25"/>
        <v>5724</v>
      </c>
      <c r="K107" s="681">
        <f t="shared" si="26"/>
        <v>124700</v>
      </c>
    </row>
    <row r="108" spans="1:11" ht="23.25">
      <c r="A108" s="332">
        <v>3</v>
      </c>
      <c r="B108" s="332" t="s">
        <v>224</v>
      </c>
      <c r="C108" s="627" t="s">
        <v>501</v>
      </c>
      <c r="D108" s="693">
        <v>33.1</v>
      </c>
      <c r="E108" s="627" t="s">
        <v>78</v>
      </c>
      <c r="F108" s="694">
        <v>185000</v>
      </c>
      <c r="G108" s="629">
        <v>118400</v>
      </c>
      <c r="H108" s="630">
        <v>3700</v>
      </c>
      <c r="I108" s="611">
        <f t="shared" si="27"/>
        <v>1307</v>
      </c>
      <c r="J108" s="676">
        <f t="shared" si="25"/>
        <v>5007</v>
      </c>
      <c r="K108" s="681">
        <f t="shared" si="26"/>
        <v>114700</v>
      </c>
    </row>
    <row r="109" spans="1:11" ht="23.25">
      <c r="A109" s="332">
        <v>4</v>
      </c>
      <c r="B109" s="332" t="s">
        <v>224</v>
      </c>
      <c r="C109" s="627" t="s">
        <v>548</v>
      </c>
      <c r="D109" s="693">
        <v>94</v>
      </c>
      <c r="E109" s="627" t="s">
        <v>78</v>
      </c>
      <c r="F109" s="694">
        <v>280000</v>
      </c>
      <c r="G109" s="629">
        <v>260400</v>
      </c>
      <c r="H109" s="630">
        <v>2800</v>
      </c>
      <c r="I109" s="611">
        <f t="shared" si="27"/>
        <v>2875</v>
      </c>
      <c r="J109" s="676">
        <f t="shared" si="25"/>
        <v>5675</v>
      </c>
      <c r="K109" s="681">
        <f t="shared" si="26"/>
        <v>257600</v>
      </c>
    </row>
    <row r="110" spans="1:11" ht="23.25">
      <c r="A110" s="332">
        <v>5</v>
      </c>
      <c r="B110" s="332" t="s">
        <v>437</v>
      </c>
      <c r="C110" s="627" t="s">
        <v>438</v>
      </c>
      <c r="D110" s="693">
        <v>168</v>
      </c>
      <c r="E110" s="627" t="s">
        <v>78</v>
      </c>
      <c r="F110" s="694">
        <v>175000</v>
      </c>
      <c r="G110" s="629">
        <v>70000</v>
      </c>
      <c r="H110" s="630">
        <v>3500</v>
      </c>
      <c r="I110" s="611">
        <f t="shared" si="27"/>
        <v>773</v>
      </c>
      <c r="J110" s="676">
        <f t="shared" si="25"/>
        <v>4273</v>
      </c>
      <c r="K110" s="681">
        <f t="shared" si="26"/>
        <v>66500</v>
      </c>
    </row>
    <row r="111" spans="1:11" ht="23.25">
      <c r="A111" s="332">
        <v>6</v>
      </c>
      <c r="B111" s="332" t="s">
        <v>211</v>
      </c>
      <c r="C111" s="627" t="s">
        <v>225</v>
      </c>
      <c r="D111" s="693">
        <v>198</v>
      </c>
      <c r="E111" s="627" t="s">
        <v>78</v>
      </c>
      <c r="F111" s="694">
        <v>220000</v>
      </c>
      <c r="G111" s="629">
        <v>110000</v>
      </c>
      <c r="H111" s="630">
        <v>4400</v>
      </c>
      <c r="I111" s="611">
        <f t="shared" si="27"/>
        <v>1215</v>
      </c>
      <c r="J111" s="676">
        <f t="shared" si="25"/>
        <v>5615</v>
      </c>
      <c r="K111" s="681">
        <f t="shared" si="26"/>
        <v>105600</v>
      </c>
    </row>
    <row r="112" spans="1:11" ht="23.25">
      <c r="A112" s="332">
        <v>7</v>
      </c>
      <c r="B112" s="332" t="s">
        <v>211</v>
      </c>
      <c r="C112" s="675" t="s">
        <v>143</v>
      </c>
      <c r="D112" s="676">
        <v>102</v>
      </c>
      <c r="E112" s="627" t="s">
        <v>38</v>
      </c>
      <c r="F112" s="628">
        <v>190000</v>
      </c>
      <c r="G112" s="629">
        <v>53200</v>
      </c>
      <c r="H112" s="630">
        <v>3800</v>
      </c>
      <c r="I112" s="672">
        <f t="shared" si="27"/>
        <v>587</v>
      </c>
      <c r="J112" s="630">
        <f t="shared" si="25"/>
        <v>4387</v>
      </c>
      <c r="K112" s="631">
        <f t="shared" si="26"/>
        <v>49400</v>
      </c>
    </row>
    <row r="113" spans="1:11" ht="6" customHeight="1">
      <c r="A113" s="332"/>
      <c r="B113" s="332"/>
      <c r="C113" s="627"/>
      <c r="D113" s="693"/>
      <c r="E113" s="627"/>
      <c r="F113" s="694"/>
      <c r="G113" s="629"/>
      <c r="H113" s="630"/>
      <c r="I113" s="611"/>
      <c r="J113" s="676"/>
      <c r="K113" s="681"/>
    </row>
    <row r="114" spans="1:11" ht="23.25">
      <c r="A114" s="332">
        <v>8</v>
      </c>
      <c r="B114" s="332" t="s">
        <v>103</v>
      </c>
      <c r="C114" s="627" t="s">
        <v>460</v>
      </c>
      <c r="D114" s="687">
        <v>5.0999999999999996</v>
      </c>
      <c r="E114" s="627" t="s">
        <v>78</v>
      </c>
      <c r="F114" s="694">
        <v>200000</v>
      </c>
      <c r="G114" s="629">
        <v>104000</v>
      </c>
      <c r="H114" s="630">
        <v>4000</v>
      </c>
      <c r="I114" s="611">
        <f t="shared" si="27"/>
        <v>1148</v>
      </c>
      <c r="J114" s="676">
        <f t="shared" si="25"/>
        <v>5148</v>
      </c>
      <c r="K114" s="681">
        <f t="shared" si="26"/>
        <v>100000</v>
      </c>
    </row>
    <row r="115" spans="1:11" ht="23.25">
      <c r="A115" s="332">
        <v>9</v>
      </c>
      <c r="B115" s="332" t="s">
        <v>103</v>
      </c>
      <c r="C115" s="627" t="s">
        <v>107</v>
      </c>
      <c r="D115" s="693">
        <v>192</v>
      </c>
      <c r="E115" s="627" t="s">
        <v>78</v>
      </c>
      <c r="F115" s="694">
        <v>200000</v>
      </c>
      <c r="G115" s="629">
        <v>92000</v>
      </c>
      <c r="H115" s="630">
        <v>4000</v>
      </c>
      <c r="I115" s="611">
        <f t="shared" si="27"/>
        <v>1016</v>
      </c>
      <c r="J115" s="676">
        <f t="shared" si="25"/>
        <v>5016</v>
      </c>
      <c r="K115" s="681">
        <f t="shared" si="26"/>
        <v>88000</v>
      </c>
    </row>
    <row r="116" spans="1:11" ht="23.25">
      <c r="A116" s="332">
        <v>10</v>
      </c>
      <c r="B116" s="332" t="s">
        <v>493</v>
      </c>
      <c r="C116" s="627" t="s">
        <v>494</v>
      </c>
      <c r="D116" s="693">
        <v>17.100000000000001</v>
      </c>
      <c r="E116" s="627" t="s">
        <v>78</v>
      </c>
      <c r="F116" s="694">
        <v>185000</v>
      </c>
      <c r="G116" s="629">
        <v>114700</v>
      </c>
      <c r="H116" s="630">
        <v>3700</v>
      </c>
      <c r="I116" s="611">
        <f t="shared" si="27"/>
        <v>1266</v>
      </c>
      <c r="J116" s="676">
        <f t="shared" si="25"/>
        <v>4966</v>
      </c>
      <c r="K116" s="681">
        <f t="shared" si="26"/>
        <v>111000</v>
      </c>
    </row>
    <row r="117" spans="1:11" ht="23.25">
      <c r="A117" s="332">
        <v>11</v>
      </c>
      <c r="B117" s="332" t="s">
        <v>493</v>
      </c>
      <c r="C117" s="627" t="s">
        <v>48</v>
      </c>
      <c r="D117" s="693">
        <v>19.100000000000001</v>
      </c>
      <c r="E117" s="627" t="s">
        <v>78</v>
      </c>
      <c r="F117" s="694">
        <v>165000</v>
      </c>
      <c r="G117" s="629">
        <v>102300</v>
      </c>
      <c r="H117" s="630">
        <v>3300</v>
      </c>
      <c r="I117" s="611">
        <f t="shared" si="27"/>
        <v>1130</v>
      </c>
      <c r="J117" s="676">
        <f t="shared" si="25"/>
        <v>4430</v>
      </c>
      <c r="K117" s="681">
        <f t="shared" si="26"/>
        <v>99000</v>
      </c>
    </row>
    <row r="118" spans="1:11" ht="23.25">
      <c r="A118" s="332">
        <v>12</v>
      </c>
      <c r="B118" s="332" t="s">
        <v>493</v>
      </c>
      <c r="C118" s="627" t="s">
        <v>496</v>
      </c>
      <c r="D118" s="693">
        <v>23.1</v>
      </c>
      <c r="E118" s="627" t="s">
        <v>78</v>
      </c>
      <c r="F118" s="694">
        <v>160000</v>
      </c>
      <c r="G118" s="629">
        <v>99200</v>
      </c>
      <c r="H118" s="630">
        <v>3200</v>
      </c>
      <c r="I118" s="611">
        <f t="shared" si="27"/>
        <v>1095</v>
      </c>
      <c r="J118" s="676">
        <f t="shared" si="25"/>
        <v>4295</v>
      </c>
      <c r="K118" s="681">
        <f t="shared" si="26"/>
        <v>96000</v>
      </c>
    </row>
    <row r="119" spans="1:11" ht="23.25">
      <c r="A119" s="332">
        <v>13</v>
      </c>
      <c r="B119" s="332" t="s">
        <v>516</v>
      </c>
      <c r="C119" s="627" t="s">
        <v>133</v>
      </c>
      <c r="D119" s="693">
        <v>57.1</v>
      </c>
      <c r="E119" s="627" t="s">
        <v>78</v>
      </c>
      <c r="F119" s="694">
        <v>200000</v>
      </c>
      <c r="G119" s="629">
        <v>136000</v>
      </c>
      <c r="H119" s="630">
        <v>4000</v>
      </c>
      <c r="I119" s="611">
        <f t="shared" si="27"/>
        <v>1502</v>
      </c>
      <c r="J119" s="676">
        <f t="shared" si="25"/>
        <v>5502</v>
      </c>
      <c r="K119" s="681">
        <f t="shared" si="26"/>
        <v>132000</v>
      </c>
    </row>
    <row r="120" spans="1:11" ht="23.25">
      <c r="A120" s="332">
        <v>14</v>
      </c>
      <c r="B120" s="770" t="s">
        <v>537</v>
      </c>
      <c r="C120" s="771" t="s">
        <v>538</v>
      </c>
      <c r="D120" s="772" t="s">
        <v>539</v>
      </c>
      <c r="E120" s="627" t="s">
        <v>78</v>
      </c>
      <c r="F120" s="773">
        <v>300000</v>
      </c>
      <c r="G120" s="774">
        <v>276000</v>
      </c>
      <c r="H120" s="775">
        <v>3000</v>
      </c>
      <c r="I120" s="611">
        <f t="shared" si="27"/>
        <v>3047</v>
      </c>
      <c r="J120" s="776">
        <f t="shared" si="25"/>
        <v>6047</v>
      </c>
      <c r="K120" s="777">
        <f t="shared" si="26"/>
        <v>273000</v>
      </c>
    </row>
    <row r="121" spans="1:11" ht="23.25">
      <c r="A121" s="332">
        <v>15</v>
      </c>
      <c r="B121" s="770" t="s">
        <v>537</v>
      </c>
      <c r="C121" s="707" t="s">
        <v>572</v>
      </c>
      <c r="D121" s="707" t="s">
        <v>573</v>
      </c>
      <c r="E121" s="627" t="s">
        <v>78</v>
      </c>
      <c r="F121" s="707">
        <v>200000</v>
      </c>
      <c r="G121" s="707">
        <v>196000</v>
      </c>
      <c r="H121" s="707">
        <v>2000</v>
      </c>
      <c r="I121" s="611">
        <f t="shared" si="27"/>
        <v>2164</v>
      </c>
      <c r="J121" s="707">
        <f t="shared" si="25"/>
        <v>4164</v>
      </c>
      <c r="K121" s="707">
        <f t="shared" si="26"/>
        <v>194000</v>
      </c>
    </row>
    <row r="122" spans="1:11" ht="23.25">
      <c r="A122" s="623"/>
      <c r="B122" s="623" t="s">
        <v>4</v>
      </c>
      <c r="C122" s="624"/>
      <c r="D122" s="661"/>
      <c r="E122" s="624"/>
      <c r="F122" s="501">
        <f t="shared" ref="F122:K122" si="28">SUM(F105:F121)</f>
        <v>3095000</v>
      </c>
      <c r="G122" s="501">
        <f t="shared" si="28"/>
        <v>1871200</v>
      </c>
      <c r="H122" s="501">
        <f t="shared" si="28"/>
        <v>54100</v>
      </c>
      <c r="I122" s="501">
        <f t="shared" si="28"/>
        <v>20659</v>
      </c>
      <c r="J122" s="501">
        <f t="shared" si="28"/>
        <v>74759</v>
      </c>
      <c r="K122" s="501">
        <f t="shared" si="28"/>
        <v>1817100</v>
      </c>
    </row>
    <row r="123" spans="1:11" ht="21" customHeight="1">
      <c r="A123" s="647"/>
      <c r="B123" s="647"/>
      <c r="C123" s="644"/>
      <c r="D123" s="662"/>
      <c r="E123" s="644"/>
      <c r="F123" s="571"/>
      <c r="G123" s="571"/>
      <c r="H123" s="571"/>
      <c r="I123" s="571"/>
      <c r="J123" s="571"/>
      <c r="K123" s="571"/>
    </row>
    <row r="124" spans="1:11" ht="9" hidden="1" customHeight="1">
      <c r="A124" s="621" t="s">
        <v>446</v>
      </c>
      <c r="B124" s="621" t="s">
        <v>1</v>
      </c>
      <c r="C124" s="619" t="s">
        <v>21</v>
      </c>
      <c r="D124" s="619" t="s">
        <v>22</v>
      </c>
      <c r="E124" s="619" t="s">
        <v>23</v>
      </c>
      <c r="F124" s="620" t="s">
        <v>24</v>
      </c>
      <c r="G124" s="419" t="s">
        <v>25</v>
      </c>
      <c r="H124" s="419" t="s">
        <v>26</v>
      </c>
      <c r="I124" s="419" t="s">
        <v>27</v>
      </c>
      <c r="J124" s="419" t="s">
        <v>57</v>
      </c>
      <c r="K124" s="419" t="s">
        <v>242</v>
      </c>
    </row>
    <row r="125" spans="1:11" ht="23.25" hidden="1">
      <c r="A125" s="623"/>
      <c r="B125" s="623" t="s">
        <v>422</v>
      </c>
      <c r="C125" s="624"/>
      <c r="D125" s="624"/>
      <c r="E125" s="624"/>
      <c r="F125" s="560"/>
      <c r="G125" s="513"/>
      <c r="H125" s="501"/>
      <c r="I125" s="501"/>
      <c r="J125" s="501"/>
      <c r="K125" s="638"/>
    </row>
    <row r="126" spans="1:11" ht="23.25" hidden="1">
      <c r="A126" s="623">
        <v>1</v>
      </c>
      <c r="B126" s="623" t="s">
        <v>285</v>
      </c>
      <c r="C126" s="624"/>
      <c r="D126" s="661"/>
      <c r="E126" s="624"/>
      <c r="F126" s="532"/>
      <c r="G126" s="513"/>
      <c r="H126" s="503"/>
      <c r="I126" s="501"/>
      <c r="J126" s="501"/>
      <c r="K126" s="640"/>
    </row>
    <row r="127" spans="1:11" ht="23.25" hidden="1">
      <c r="A127" s="623"/>
      <c r="B127" s="623"/>
      <c r="C127" s="624"/>
      <c r="D127" s="661"/>
      <c r="E127" s="624"/>
      <c r="F127" s="501"/>
      <c r="G127" s="501"/>
      <c r="H127" s="501"/>
      <c r="I127" s="501"/>
      <c r="J127" s="501"/>
      <c r="K127" s="501"/>
    </row>
    <row r="128" spans="1:11" ht="23.25" hidden="1">
      <c r="A128" s="647"/>
      <c r="B128" s="647"/>
      <c r="C128" s="644"/>
      <c r="D128" s="662"/>
      <c r="E128" s="644"/>
      <c r="F128" s="574"/>
      <c r="G128" s="574"/>
      <c r="H128" s="574"/>
      <c r="I128" s="574"/>
      <c r="J128" s="574"/>
      <c r="K128" s="574"/>
    </row>
    <row r="129" spans="1:11" ht="80.25" customHeight="1">
      <c r="A129" s="621" t="s">
        <v>446</v>
      </c>
      <c r="B129" s="621" t="s">
        <v>1</v>
      </c>
      <c r="C129" s="619" t="s">
        <v>21</v>
      </c>
      <c r="D129" s="619" t="s">
        <v>22</v>
      </c>
      <c r="E129" s="619" t="s">
        <v>23</v>
      </c>
      <c r="F129" s="620" t="s">
        <v>24</v>
      </c>
      <c r="G129" s="419" t="s">
        <v>25</v>
      </c>
      <c r="H129" s="419" t="s">
        <v>26</v>
      </c>
      <c r="I129" s="419" t="s">
        <v>27</v>
      </c>
      <c r="J129" s="419" t="s">
        <v>57</v>
      </c>
      <c r="K129" s="419" t="s">
        <v>242</v>
      </c>
    </row>
    <row r="130" spans="1:11" ht="23.25">
      <c r="A130" s="623"/>
      <c r="B130" s="623" t="s">
        <v>109</v>
      </c>
      <c r="C130" s="624"/>
      <c r="D130" s="661"/>
      <c r="E130" s="624"/>
      <c r="F130" s="532"/>
      <c r="G130" s="513"/>
      <c r="H130" s="501"/>
      <c r="I130" s="501"/>
      <c r="J130" s="501"/>
      <c r="K130" s="638"/>
    </row>
    <row r="131" spans="1:11" ht="23.25">
      <c r="A131" s="332">
        <v>1</v>
      </c>
      <c r="B131" s="332" t="s">
        <v>169</v>
      </c>
      <c r="C131" s="627" t="s">
        <v>424</v>
      </c>
      <c r="D131" s="693">
        <v>150</v>
      </c>
      <c r="E131" s="627" t="s">
        <v>78</v>
      </c>
      <c r="F131" s="694">
        <v>150000</v>
      </c>
      <c r="G131" s="629">
        <v>54000</v>
      </c>
      <c r="H131" s="630">
        <v>3000</v>
      </c>
      <c r="I131" s="672">
        <f>ROUND(G131*13%*31/365,0)</f>
        <v>596</v>
      </c>
      <c r="J131" s="676">
        <f>SUM(H131:I131)</f>
        <v>3596</v>
      </c>
      <c r="K131" s="681">
        <f t="shared" ref="K131:K143" si="29">G131-H131</f>
        <v>51000</v>
      </c>
    </row>
    <row r="132" spans="1:11" ht="3.75" customHeight="1">
      <c r="A132" s="332"/>
      <c r="B132" s="332"/>
      <c r="C132" s="627"/>
      <c r="D132" s="693"/>
      <c r="E132" s="627"/>
      <c r="F132" s="694"/>
      <c r="G132" s="629"/>
      <c r="H132" s="630"/>
      <c r="I132" s="672">
        <f t="shared" ref="I132:I133" si="30">ROUND(G132*13%*30/365,0)</f>
        <v>0</v>
      </c>
      <c r="J132" s="676"/>
      <c r="K132" s="681"/>
    </row>
    <row r="133" spans="1:11" ht="1.5" hidden="1" customHeight="1">
      <c r="A133" s="332"/>
      <c r="B133" s="332"/>
      <c r="C133" s="627"/>
      <c r="D133" s="693"/>
      <c r="E133" s="627"/>
      <c r="F133" s="694"/>
      <c r="G133" s="629"/>
      <c r="H133" s="630"/>
      <c r="I133" s="672">
        <f t="shared" si="30"/>
        <v>0</v>
      </c>
      <c r="J133" s="676"/>
      <c r="K133" s="681"/>
    </row>
    <row r="134" spans="1:11" ht="23.25">
      <c r="A134" s="332">
        <v>2</v>
      </c>
      <c r="B134" s="332" t="s">
        <v>109</v>
      </c>
      <c r="C134" s="627" t="s">
        <v>476</v>
      </c>
      <c r="D134" s="693">
        <v>144</v>
      </c>
      <c r="E134" s="627" t="s">
        <v>78</v>
      </c>
      <c r="F134" s="694">
        <v>180000</v>
      </c>
      <c r="G134" s="629">
        <v>48000</v>
      </c>
      <c r="H134" s="630">
        <v>4000</v>
      </c>
      <c r="I134" s="672">
        <f t="shared" ref="I134:I143" si="31">ROUND(G134*13%*31/365,0)</f>
        <v>530</v>
      </c>
      <c r="J134" s="676">
        <f t="shared" ref="J134:J139" si="32">SUM(H134:I134)</f>
        <v>4530</v>
      </c>
      <c r="K134" s="681">
        <f t="shared" si="29"/>
        <v>44000</v>
      </c>
    </row>
    <row r="135" spans="1:11" ht="23.25">
      <c r="A135" s="332">
        <v>3</v>
      </c>
      <c r="B135" s="332" t="s">
        <v>273</v>
      </c>
      <c r="C135" s="627" t="s">
        <v>495</v>
      </c>
      <c r="D135" s="693">
        <v>21.1</v>
      </c>
      <c r="E135" s="627" t="s">
        <v>78</v>
      </c>
      <c r="F135" s="694">
        <v>150000</v>
      </c>
      <c r="G135" s="629">
        <v>93000</v>
      </c>
      <c r="H135" s="630">
        <v>3000</v>
      </c>
      <c r="I135" s="672">
        <f t="shared" si="31"/>
        <v>1027</v>
      </c>
      <c r="J135" s="676">
        <f t="shared" si="32"/>
        <v>4027</v>
      </c>
      <c r="K135" s="681">
        <f t="shared" si="29"/>
        <v>90000</v>
      </c>
    </row>
    <row r="136" spans="1:11" ht="23.25">
      <c r="A136" s="332">
        <v>4</v>
      </c>
      <c r="B136" s="332" t="s">
        <v>273</v>
      </c>
      <c r="C136" s="627" t="s">
        <v>506</v>
      </c>
      <c r="D136" s="693">
        <v>39.1</v>
      </c>
      <c r="E136" s="627" t="s">
        <v>78</v>
      </c>
      <c r="F136" s="694">
        <v>150000</v>
      </c>
      <c r="G136" s="629">
        <v>99000</v>
      </c>
      <c r="H136" s="630">
        <v>3000</v>
      </c>
      <c r="I136" s="672">
        <f t="shared" si="31"/>
        <v>1093</v>
      </c>
      <c r="J136" s="676">
        <f t="shared" si="32"/>
        <v>4093</v>
      </c>
      <c r="K136" s="681">
        <f t="shared" si="29"/>
        <v>96000</v>
      </c>
    </row>
    <row r="137" spans="1:11" ht="23.25">
      <c r="A137" s="332">
        <v>5</v>
      </c>
      <c r="B137" s="332" t="s">
        <v>233</v>
      </c>
      <c r="C137" s="627" t="s">
        <v>507</v>
      </c>
      <c r="D137" s="693">
        <v>41.1</v>
      </c>
      <c r="E137" s="627" t="s">
        <v>78</v>
      </c>
      <c r="F137" s="694">
        <v>100000</v>
      </c>
      <c r="G137" s="629">
        <v>66000</v>
      </c>
      <c r="H137" s="630">
        <v>2000</v>
      </c>
      <c r="I137" s="672">
        <f t="shared" si="31"/>
        <v>729</v>
      </c>
      <c r="J137" s="676">
        <f t="shared" si="32"/>
        <v>2729</v>
      </c>
      <c r="K137" s="681">
        <f t="shared" si="29"/>
        <v>64000</v>
      </c>
    </row>
    <row r="138" spans="1:11" ht="23.25">
      <c r="A138" s="332">
        <v>6</v>
      </c>
      <c r="B138" s="332" t="s">
        <v>233</v>
      </c>
      <c r="C138" s="627" t="s">
        <v>513</v>
      </c>
      <c r="D138" s="693">
        <v>49.1</v>
      </c>
      <c r="E138" s="627" t="s">
        <v>78</v>
      </c>
      <c r="F138" s="694">
        <v>195000</v>
      </c>
      <c r="G138" s="629">
        <v>132600</v>
      </c>
      <c r="H138" s="630">
        <v>3900</v>
      </c>
      <c r="I138" s="672">
        <f t="shared" si="31"/>
        <v>1464</v>
      </c>
      <c r="J138" s="676">
        <f t="shared" si="32"/>
        <v>5364</v>
      </c>
      <c r="K138" s="681">
        <f t="shared" si="29"/>
        <v>128700</v>
      </c>
    </row>
    <row r="139" spans="1:11" ht="23.25">
      <c r="A139" s="332">
        <v>7</v>
      </c>
      <c r="B139" s="332" t="s">
        <v>110</v>
      </c>
      <c r="C139" s="627" t="s">
        <v>114</v>
      </c>
      <c r="D139" s="693">
        <v>51.1</v>
      </c>
      <c r="E139" s="627" t="s">
        <v>78</v>
      </c>
      <c r="F139" s="694">
        <v>170000</v>
      </c>
      <c r="G139" s="629">
        <v>112128</v>
      </c>
      <c r="H139" s="630">
        <v>3617</v>
      </c>
      <c r="I139" s="672">
        <f t="shared" si="31"/>
        <v>1238</v>
      </c>
      <c r="J139" s="676">
        <f t="shared" si="32"/>
        <v>4855</v>
      </c>
      <c r="K139" s="681">
        <f t="shared" si="29"/>
        <v>108511</v>
      </c>
    </row>
    <row r="140" spans="1:11" ht="23.25">
      <c r="A140" s="332">
        <v>8</v>
      </c>
      <c r="B140" s="332" t="s">
        <v>110</v>
      </c>
      <c r="C140" s="627" t="s">
        <v>514</v>
      </c>
      <c r="D140" s="693">
        <v>53.1</v>
      </c>
      <c r="E140" s="627" t="s">
        <v>78</v>
      </c>
      <c r="F140" s="694">
        <v>200000</v>
      </c>
      <c r="G140" s="629">
        <v>136000</v>
      </c>
      <c r="H140" s="630">
        <v>4000</v>
      </c>
      <c r="I140" s="672">
        <f t="shared" si="31"/>
        <v>1502</v>
      </c>
      <c r="J140" s="676">
        <f>SUM(H140:I140)</f>
        <v>5502</v>
      </c>
      <c r="K140" s="681">
        <f t="shared" si="29"/>
        <v>132000</v>
      </c>
    </row>
    <row r="141" spans="1:11" ht="23.25">
      <c r="A141" s="332">
        <v>9</v>
      </c>
      <c r="B141" s="332" t="s">
        <v>110</v>
      </c>
      <c r="C141" s="627" t="s">
        <v>559</v>
      </c>
      <c r="D141" s="693">
        <v>106</v>
      </c>
      <c r="E141" s="627" t="s">
        <v>78</v>
      </c>
      <c r="F141" s="694">
        <v>100000</v>
      </c>
      <c r="G141" s="629">
        <v>92310</v>
      </c>
      <c r="H141" s="630">
        <v>1538</v>
      </c>
      <c r="I141" s="672">
        <f t="shared" si="31"/>
        <v>1019</v>
      </c>
      <c r="J141" s="676">
        <f>SUM(H141:I141)</f>
        <v>2557</v>
      </c>
      <c r="K141" s="681">
        <f t="shared" si="29"/>
        <v>90772</v>
      </c>
    </row>
    <row r="142" spans="1:11" ht="23.25">
      <c r="A142" s="332">
        <v>10</v>
      </c>
      <c r="B142" s="332" t="s">
        <v>110</v>
      </c>
      <c r="C142" s="627" t="s">
        <v>560</v>
      </c>
      <c r="D142" s="693">
        <v>108</v>
      </c>
      <c r="E142" s="627" t="s">
        <v>78</v>
      </c>
      <c r="F142" s="694">
        <v>50000</v>
      </c>
      <c r="G142" s="629">
        <v>47500</v>
      </c>
      <c r="H142" s="630">
        <v>500</v>
      </c>
      <c r="I142" s="672">
        <f t="shared" si="31"/>
        <v>524</v>
      </c>
      <c r="J142" s="676">
        <f>SUM(H142:I142)</f>
        <v>1024</v>
      </c>
      <c r="K142" s="681">
        <f t="shared" si="29"/>
        <v>47000</v>
      </c>
    </row>
    <row r="143" spans="1:11" ht="23.25">
      <c r="A143" s="332">
        <v>11</v>
      </c>
      <c r="B143" s="332" t="s">
        <v>110</v>
      </c>
      <c r="C143" s="627" t="s">
        <v>562</v>
      </c>
      <c r="D143" s="693" t="s">
        <v>561</v>
      </c>
      <c r="E143" s="627" t="s">
        <v>78</v>
      </c>
      <c r="F143" s="694">
        <v>100000</v>
      </c>
      <c r="G143" s="629">
        <v>95000</v>
      </c>
      <c r="H143" s="630">
        <v>1000</v>
      </c>
      <c r="I143" s="672">
        <f t="shared" si="31"/>
        <v>1049</v>
      </c>
      <c r="J143" s="676">
        <f>SUM(H143:I143)</f>
        <v>2049</v>
      </c>
      <c r="K143" s="681">
        <f t="shared" si="29"/>
        <v>94000</v>
      </c>
    </row>
    <row r="144" spans="1:11" ht="23.25">
      <c r="A144" s="623"/>
      <c r="B144" s="623" t="s">
        <v>4</v>
      </c>
      <c r="C144" s="624"/>
      <c r="D144" s="624"/>
      <c r="E144" s="624"/>
      <c r="F144" s="501">
        <f>SUM(F131:F143)</f>
        <v>1545000</v>
      </c>
      <c r="G144" s="501">
        <f>SUM(G131:G143)</f>
        <v>975538</v>
      </c>
      <c r="H144" s="501">
        <f>SUM(H131:H143)</f>
        <v>29555</v>
      </c>
      <c r="I144" s="501">
        <f>SUM(I131:I143)</f>
        <v>10771</v>
      </c>
      <c r="J144" s="501">
        <f>SUM(H144:I144)</f>
        <v>40326</v>
      </c>
      <c r="K144" s="501">
        <f>SUM(K131:K143)</f>
        <v>945983</v>
      </c>
    </row>
    <row r="145" spans="1:11" ht="12" customHeight="1">
      <c r="A145" s="647"/>
      <c r="B145" s="647"/>
      <c r="C145" s="644"/>
      <c r="D145" s="644"/>
      <c r="E145" s="644"/>
      <c r="F145" s="571"/>
      <c r="G145" s="571"/>
      <c r="H145" s="571"/>
      <c r="I145" s="571"/>
      <c r="J145" s="571"/>
      <c r="K145" s="571"/>
    </row>
    <row r="146" spans="1:11" ht="11.25" customHeight="1">
      <c r="A146" s="647"/>
      <c r="B146" s="647"/>
      <c r="C146" s="644"/>
      <c r="D146" s="644"/>
      <c r="E146" s="644"/>
      <c r="F146" s="571"/>
      <c r="G146" s="571"/>
      <c r="H146" s="659"/>
      <c r="I146" s="571"/>
      <c r="J146" s="571"/>
      <c r="K146" s="571"/>
    </row>
    <row r="147" spans="1:11" ht="94.5" customHeight="1">
      <c r="A147" s="621" t="s">
        <v>446</v>
      </c>
      <c r="B147" s="621" t="s">
        <v>1</v>
      </c>
      <c r="C147" s="619" t="s">
        <v>21</v>
      </c>
      <c r="D147" s="619" t="s">
        <v>22</v>
      </c>
      <c r="E147" s="619" t="s">
        <v>23</v>
      </c>
      <c r="F147" s="620" t="s">
        <v>24</v>
      </c>
      <c r="G147" s="419" t="s">
        <v>25</v>
      </c>
      <c r="H147" s="419" t="s">
        <v>26</v>
      </c>
      <c r="I147" s="419" t="s">
        <v>27</v>
      </c>
      <c r="J147" s="419" t="s">
        <v>57</v>
      </c>
      <c r="K147" s="419" t="s">
        <v>242</v>
      </c>
    </row>
    <row r="148" spans="1:11" ht="23.25">
      <c r="A148" s="623"/>
      <c r="B148" s="623" t="s">
        <v>125</v>
      </c>
      <c r="C148" s="624"/>
      <c r="D148" s="624"/>
      <c r="E148" s="624"/>
      <c r="F148" s="560"/>
      <c r="G148" s="513"/>
      <c r="H148" s="638"/>
      <c r="I148" s="501"/>
      <c r="J148" s="501"/>
      <c r="K148" s="638"/>
    </row>
    <row r="149" spans="1:11" ht="23.25">
      <c r="A149" s="332">
        <v>1</v>
      </c>
      <c r="B149" s="332" t="s">
        <v>137</v>
      </c>
      <c r="C149" s="627" t="s">
        <v>419</v>
      </c>
      <c r="D149" s="676">
        <v>140</v>
      </c>
      <c r="E149" s="627" t="s">
        <v>78</v>
      </c>
      <c r="F149" s="628">
        <v>200000</v>
      </c>
      <c r="G149" s="628">
        <v>64000</v>
      </c>
      <c r="H149" s="630">
        <v>4000</v>
      </c>
      <c r="I149" s="672">
        <f>ROUND(G149*13%*31/365,0)</f>
        <v>707</v>
      </c>
      <c r="J149" s="630">
        <f t="shared" ref="J149:J152" si="33">SUM(H149:I149)</f>
        <v>4707</v>
      </c>
      <c r="K149" s="681">
        <f>G149-H149</f>
        <v>60000</v>
      </c>
    </row>
    <row r="150" spans="1:11" ht="23.25">
      <c r="A150" s="332">
        <v>2</v>
      </c>
      <c r="B150" s="332" t="s">
        <v>137</v>
      </c>
      <c r="C150" s="627" t="s">
        <v>207</v>
      </c>
      <c r="D150" s="687">
        <v>35.1</v>
      </c>
      <c r="E150" s="627" t="s">
        <v>78</v>
      </c>
      <c r="F150" s="628">
        <v>100000</v>
      </c>
      <c r="G150" s="628">
        <v>64000</v>
      </c>
      <c r="H150" s="630">
        <v>2000</v>
      </c>
      <c r="I150" s="672">
        <f t="shared" ref="I150:I154" si="34">ROUND(G150*13%*31/365,0)</f>
        <v>707</v>
      </c>
      <c r="J150" s="630">
        <f t="shared" si="33"/>
        <v>2707</v>
      </c>
      <c r="K150" s="681">
        <f t="shared" ref="K150:K152" si="35">G150-H150</f>
        <v>62000</v>
      </c>
    </row>
    <row r="151" spans="1:11" ht="23.25">
      <c r="A151" s="332">
        <v>3</v>
      </c>
      <c r="B151" s="332" t="s">
        <v>126</v>
      </c>
      <c r="C151" s="627" t="s">
        <v>447</v>
      </c>
      <c r="D151" s="693">
        <v>188</v>
      </c>
      <c r="E151" s="627" t="s">
        <v>78</v>
      </c>
      <c r="F151" s="694">
        <v>175000</v>
      </c>
      <c r="G151" s="628">
        <v>80500</v>
      </c>
      <c r="H151" s="630">
        <v>3500</v>
      </c>
      <c r="I151" s="672">
        <f t="shared" si="34"/>
        <v>889</v>
      </c>
      <c r="J151" s="630">
        <f t="shared" si="33"/>
        <v>4389</v>
      </c>
      <c r="K151" s="681">
        <f t="shared" si="35"/>
        <v>77000</v>
      </c>
    </row>
    <row r="152" spans="1:11" ht="23.25">
      <c r="A152" s="332">
        <v>4</v>
      </c>
      <c r="B152" s="332" t="s">
        <v>126</v>
      </c>
      <c r="C152" s="627" t="s">
        <v>448</v>
      </c>
      <c r="D152" s="693">
        <v>190</v>
      </c>
      <c r="E152" s="627" t="s">
        <v>78</v>
      </c>
      <c r="F152" s="694">
        <v>230000</v>
      </c>
      <c r="G152" s="628">
        <v>105800</v>
      </c>
      <c r="H152" s="630">
        <v>4600</v>
      </c>
      <c r="I152" s="672">
        <f t="shared" si="34"/>
        <v>1168</v>
      </c>
      <c r="J152" s="630">
        <f t="shared" si="33"/>
        <v>5768</v>
      </c>
      <c r="K152" s="681">
        <f t="shared" si="35"/>
        <v>101200</v>
      </c>
    </row>
    <row r="153" spans="1:11" ht="23.25">
      <c r="A153" s="332">
        <v>5</v>
      </c>
      <c r="B153" s="332" t="s">
        <v>505</v>
      </c>
      <c r="C153" s="627" t="s">
        <v>245</v>
      </c>
      <c r="D153" s="693">
        <v>37.1</v>
      </c>
      <c r="E153" s="627" t="s">
        <v>78</v>
      </c>
      <c r="F153" s="694">
        <v>200000</v>
      </c>
      <c r="G153" s="628">
        <v>132000</v>
      </c>
      <c r="H153" s="630">
        <v>4000</v>
      </c>
      <c r="I153" s="672">
        <f t="shared" si="34"/>
        <v>1457</v>
      </c>
      <c r="J153" s="630">
        <f>SUM(H153:I153)</f>
        <v>5457</v>
      </c>
      <c r="K153" s="681">
        <f>G153-H153</f>
        <v>128000</v>
      </c>
    </row>
    <row r="154" spans="1:11" ht="23.25">
      <c r="A154" s="684">
        <v>6</v>
      </c>
      <c r="B154" s="684" t="s">
        <v>569</v>
      </c>
      <c r="C154" s="695" t="s">
        <v>570</v>
      </c>
      <c r="D154" s="706" t="s">
        <v>571</v>
      </c>
      <c r="E154" s="627" t="s">
        <v>78</v>
      </c>
      <c r="F154" s="697">
        <v>240000</v>
      </c>
      <c r="G154" s="704">
        <v>235200</v>
      </c>
      <c r="H154" s="699">
        <v>2400</v>
      </c>
      <c r="I154" s="672">
        <f t="shared" si="34"/>
        <v>2597</v>
      </c>
      <c r="J154" s="699">
        <f>SUM(H154:I154)</f>
        <v>4997</v>
      </c>
      <c r="K154" s="701">
        <f>G154-H154</f>
        <v>232800</v>
      </c>
    </row>
    <row r="155" spans="1:11" ht="23.25">
      <c r="A155" s="623"/>
      <c r="B155" s="623" t="s">
        <v>4</v>
      </c>
      <c r="C155" s="624"/>
      <c r="D155" s="624"/>
      <c r="E155" s="624"/>
      <c r="F155" s="503">
        <f>SUM(F149:F154)</f>
        <v>1145000</v>
      </c>
      <c r="G155" s="503">
        <f>SUM(G149:G154)</f>
        <v>681500</v>
      </c>
      <c r="H155" s="503">
        <f>SUM(H149:H154)</f>
        <v>20500</v>
      </c>
      <c r="I155" s="503">
        <f>SUM(I149:I154)</f>
        <v>7525</v>
      </c>
      <c r="J155" s="503">
        <f>SUM(H155:I155)</f>
        <v>28025</v>
      </c>
      <c r="K155" s="503">
        <f>SUM(K149:K154)</f>
        <v>661000</v>
      </c>
    </row>
    <row r="156" spans="1:11" ht="23.25">
      <c r="A156" s="647"/>
      <c r="B156" s="647"/>
      <c r="C156" s="644"/>
      <c r="D156" s="644"/>
      <c r="E156" s="644"/>
      <c r="F156" s="575"/>
      <c r="G156" s="575"/>
      <c r="H156" s="575"/>
      <c r="I156" s="575"/>
      <c r="J156" s="575"/>
      <c r="K156" s="575"/>
    </row>
    <row r="157" spans="1:11" ht="3.75" customHeight="1">
      <c r="A157" s="647"/>
      <c r="B157" s="647"/>
      <c r="C157" s="644"/>
      <c r="D157" s="644"/>
      <c r="E157" s="644"/>
      <c r="F157" s="575"/>
      <c r="G157" s="575"/>
      <c r="H157" s="659"/>
      <c r="I157" s="575"/>
      <c r="J157" s="575"/>
      <c r="K157" s="575"/>
    </row>
    <row r="158" spans="1:11" ht="97.5" customHeight="1">
      <c r="A158" s="621" t="s">
        <v>446</v>
      </c>
      <c r="B158" s="621" t="s">
        <v>1</v>
      </c>
      <c r="C158" s="619" t="s">
        <v>21</v>
      </c>
      <c r="D158" s="619" t="s">
        <v>22</v>
      </c>
      <c r="E158" s="619" t="s">
        <v>23</v>
      </c>
      <c r="F158" s="620" t="s">
        <v>24</v>
      </c>
      <c r="G158" s="419" t="s">
        <v>25</v>
      </c>
      <c r="H158" s="419" t="s">
        <v>26</v>
      </c>
      <c r="I158" s="419" t="s">
        <v>27</v>
      </c>
      <c r="J158" s="419" t="s">
        <v>57</v>
      </c>
      <c r="K158" s="419" t="s">
        <v>242</v>
      </c>
    </row>
    <row r="159" spans="1:11" ht="23.25">
      <c r="A159" s="623"/>
      <c r="B159" s="623" t="s">
        <v>148</v>
      </c>
      <c r="C159" s="624"/>
      <c r="D159" s="661"/>
      <c r="E159" s="624"/>
      <c r="F159" s="532"/>
      <c r="G159" s="513"/>
      <c r="H159" s="503"/>
      <c r="I159" s="501"/>
      <c r="J159" s="501"/>
      <c r="K159" s="638"/>
    </row>
    <row r="160" spans="1:11" ht="23.25">
      <c r="A160" s="332">
        <v>1</v>
      </c>
      <c r="B160" s="332" t="s">
        <v>148</v>
      </c>
      <c r="C160" s="627" t="s">
        <v>391</v>
      </c>
      <c r="D160" s="694">
        <v>126</v>
      </c>
      <c r="E160" s="627" t="s">
        <v>78</v>
      </c>
      <c r="F160" s="694">
        <v>80000</v>
      </c>
      <c r="G160" s="629">
        <v>24000</v>
      </c>
      <c r="H160" s="630">
        <v>1600</v>
      </c>
      <c r="I160" s="672">
        <f>ROUND(G160*13%*31/365,0)</f>
        <v>265</v>
      </c>
      <c r="J160" s="676">
        <f t="shared" ref="J160:J167" si="36">SUM(H160:I160)</f>
        <v>1865</v>
      </c>
      <c r="K160" s="681">
        <f t="shared" ref="K160:K166" si="37">G160-H160</f>
        <v>22400</v>
      </c>
    </row>
    <row r="161" spans="1:11" ht="23.25">
      <c r="A161" s="332">
        <v>2</v>
      </c>
      <c r="B161" s="332" t="s">
        <v>148</v>
      </c>
      <c r="C161" s="627" t="s">
        <v>478</v>
      </c>
      <c r="D161" s="694">
        <v>134</v>
      </c>
      <c r="E161" s="627" t="s">
        <v>78</v>
      </c>
      <c r="F161" s="694">
        <v>250000</v>
      </c>
      <c r="G161" s="629">
        <v>47632</v>
      </c>
      <c r="H161" s="630">
        <v>5952</v>
      </c>
      <c r="I161" s="672">
        <f t="shared" ref="I161:I166" si="38">ROUND(G161*13%*31/365,0)</f>
        <v>526</v>
      </c>
      <c r="J161" s="676">
        <f t="shared" si="36"/>
        <v>6478</v>
      </c>
      <c r="K161" s="681">
        <f t="shared" si="37"/>
        <v>41680</v>
      </c>
    </row>
    <row r="162" spans="1:11" ht="23.25">
      <c r="A162" s="332">
        <v>3</v>
      </c>
      <c r="B162" s="332" t="s">
        <v>148</v>
      </c>
      <c r="C162" s="627" t="s">
        <v>477</v>
      </c>
      <c r="D162" s="694">
        <v>136</v>
      </c>
      <c r="E162" s="627" t="s">
        <v>78</v>
      </c>
      <c r="F162" s="694">
        <v>100000</v>
      </c>
      <c r="G162" s="629">
        <v>19046</v>
      </c>
      <c r="H162" s="630">
        <v>2381</v>
      </c>
      <c r="I162" s="672">
        <f t="shared" si="38"/>
        <v>210</v>
      </c>
      <c r="J162" s="676">
        <f t="shared" si="36"/>
        <v>2591</v>
      </c>
      <c r="K162" s="681">
        <f t="shared" si="37"/>
        <v>16665</v>
      </c>
    </row>
    <row r="163" spans="1:11" ht="7.5" customHeight="1">
      <c r="A163" s="332"/>
      <c r="B163" s="332"/>
      <c r="C163" s="627"/>
      <c r="D163" s="694"/>
      <c r="E163" s="627"/>
      <c r="F163" s="694"/>
      <c r="G163" s="629"/>
      <c r="H163" s="630"/>
      <c r="I163" s="672"/>
      <c r="J163" s="676"/>
      <c r="K163" s="681"/>
    </row>
    <row r="164" spans="1:11" ht="23.25">
      <c r="A164" s="332">
        <v>4</v>
      </c>
      <c r="B164" s="332" t="s">
        <v>215</v>
      </c>
      <c r="C164" s="627" t="s">
        <v>532</v>
      </c>
      <c r="D164" s="694">
        <v>68.2</v>
      </c>
      <c r="E164" s="627" t="s">
        <v>78</v>
      </c>
      <c r="F164" s="694">
        <v>190000</v>
      </c>
      <c r="G164" s="629">
        <v>155800</v>
      </c>
      <c r="H164" s="630">
        <v>3800</v>
      </c>
      <c r="I164" s="672">
        <f t="shared" si="38"/>
        <v>1720</v>
      </c>
      <c r="J164" s="676">
        <f t="shared" si="36"/>
        <v>5520</v>
      </c>
      <c r="K164" s="681">
        <f t="shared" si="37"/>
        <v>152000</v>
      </c>
    </row>
    <row r="165" spans="1:11" ht="23.25">
      <c r="A165" s="332">
        <v>5</v>
      </c>
      <c r="B165" s="332" t="s">
        <v>215</v>
      </c>
      <c r="C165" s="627" t="s">
        <v>545</v>
      </c>
      <c r="D165" s="694">
        <v>88</v>
      </c>
      <c r="E165" s="627" t="s">
        <v>78</v>
      </c>
      <c r="F165" s="694">
        <v>340000</v>
      </c>
      <c r="G165" s="629">
        <v>316200</v>
      </c>
      <c r="H165" s="630">
        <v>3400</v>
      </c>
      <c r="I165" s="672">
        <f t="shared" si="38"/>
        <v>3491</v>
      </c>
      <c r="J165" s="676">
        <f t="shared" si="36"/>
        <v>6891</v>
      </c>
      <c r="K165" s="681">
        <f t="shared" si="37"/>
        <v>312800</v>
      </c>
    </row>
    <row r="166" spans="1:11" ht="23.25">
      <c r="A166" s="332">
        <v>6</v>
      </c>
      <c r="B166" s="332" t="s">
        <v>509</v>
      </c>
      <c r="C166" s="627" t="s">
        <v>510</v>
      </c>
      <c r="D166" s="694" t="s">
        <v>577</v>
      </c>
      <c r="E166" s="627" t="s">
        <v>78</v>
      </c>
      <c r="F166" s="694">
        <v>430000</v>
      </c>
      <c r="G166" s="629">
        <v>421400</v>
      </c>
      <c r="H166" s="630">
        <v>4300</v>
      </c>
      <c r="I166" s="672">
        <f t="shared" si="38"/>
        <v>4653</v>
      </c>
      <c r="J166" s="676">
        <f t="shared" si="36"/>
        <v>8953</v>
      </c>
      <c r="K166" s="681">
        <f t="shared" si="37"/>
        <v>417100</v>
      </c>
    </row>
    <row r="167" spans="1:11" ht="23.25">
      <c r="A167" s="623"/>
      <c r="B167" s="623" t="s">
        <v>4</v>
      </c>
      <c r="C167" s="624"/>
      <c r="D167" s="661"/>
      <c r="E167" s="624"/>
      <c r="F167" s="501">
        <f>SUM(F160:F166)</f>
        <v>1390000</v>
      </c>
      <c r="G167" s="501">
        <f t="shared" ref="G167:K167" si="39">SUM(G160:G166)</f>
        <v>984078</v>
      </c>
      <c r="H167" s="501">
        <f>SUM(H160:H166)</f>
        <v>21433</v>
      </c>
      <c r="I167" s="501">
        <f>SUM(I160:I166)</f>
        <v>10865</v>
      </c>
      <c r="J167" s="501">
        <f t="shared" si="36"/>
        <v>32298</v>
      </c>
      <c r="K167" s="501">
        <f t="shared" si="39"/>
        <v>962645</v>
      </c>
    </row>
    <row r="168" spans="1:11" ht="23.25">
      <c r="A168" s="647"/>
      <c r="B168" s="647"/>
      <c r="C168" s="644"/>
      <c r="D168" s="662"/>
      <c r="E168" s="644"/>
      <c r="F168" s="571"/>
      <c r="G168" s="571"/>
      <c r="H168" s="659"/>
      <c r="I168" s="571"/>
      <c r="J168" s="571"/>
      <c r="K168" s="571"/>
    </row>
    <row r="169" spans="1:11" ht="84.75" customHeight="1">
      <c r="A169" s="621" t="s">
        <v>446</v>
      </c>
      <c r="B169" s="621" t="s">
        <v>1</v>
      </c>
      <c r="C169" s="619" t="s">
        <v>21</v>
      </c>
      <c r="D169" s="619" t="s">
        <v>22</v>
      </c>
      <c r="E169" s="619" t="s">
        <v>23</v>
      </c>
      <c r="F169" s="620" t="s">
        <v>24</v>
      </c>
      <c r="G169" s="419" t="s">
        <v>25</v>
      </c>
      <c r="H169" s="419" t="s">
        <v>26</v>
      </c>
      <c r="I169" s="419" t="s">
        <v>27</v>
      </c>
      <c r="J169" s="419" t="s">
        <v>57</v>
      </c>
      <c r="K169" s="419" t="s">
        <v>242</v>
      </c>
    </row>
    <row r="170" spans="1:11" ht="23.25">
      <c r="A170" s="623"/>
      <c r="B170" s="623" t="s">
        <v>162</v>
      </c>
      <c r="C170" s="624"/>
      <c r="D170" s="501"/>
      <c r="E170" s="501"/>
      <c r="F170" s="532"/>
      <c r="G170" s="513"/>
      <c r="H170" s="659"/>
      <c r="I170" s="501"/>
      <c r="J170" s="501"/>
      <c r="K170" s="640"/>
    </row>
    <row r="171" spans="1:11" ht="23.25">
      <c r="A171" s="332">
        <v>1</v>
      </c>
      <c r="B171" s="332" t="s">
        <v>163</v>
      </c>
      <c r="C171" s="627" t="s">
        <v>479</v>
      </c>
      <c r="D171" s="676">
        <v>162</v>
      </c>
      <c r="E171" s="676" t="s">
        <v>78</v>
      </c>
      <c r="F171" s="694">
        <v>200000</v>
      </c>
      <c r="G171" s="629">
        <v>76000</v>
      </c>
      <c r="H171" s="630">
        <v>4000</v>
      </c>
      <c r="I171" s="680">
        <f>ROUND(G171*13%*31/365,0)</f>
        <v>839</v>
      </c>
      <c r="J171" s="676">
        <f t="shared" ref="J171" si="40">SUM(H171:I171)</f>
        <v>4839</v>
      </c>
      <c r="K171" s="681">
        <f>G171-H172</f>
        <v>72000</v>
      </c>
    </row>
    <row r="172" spans="1:11" ht="23.25">
      <c r="A172" s="623"/>
      <c r="B172" s="623" t="s">
        <v>4</v>
      </c>
      <c r="C172" s="624"/>
      <c r="D172" s="624"/>
      <c r="E172" s="624"/>
      <c r="F172" s="505">
        <f t="shared" ref="F172:K172" si="41">SUM(F171:F171)</f>
        <v>200000</v>
      </c>
      <c r="G172" s="505">
        <f t="shared" si="41"/>
        <v>76000</v>
      </c>
      <c r="H172" s="505">
        <f t="shared" si="41"/>
        <v>4000</v>
      </c>
      <c r="I172" s="505">
        <f t="shared" si="41"/>
        <v>839</v>
      </c>
      <c r="J172" s="505">
        <f t="shared" si="41"/>
        <v>4839</v>
      </c>
      <c r="K172" s="505">
        <f t="shared" si="41"/>
        <v>72000</v>
      </c>
    </row>
    <row r="173" spans="1:11" ht="23.25">
      <c r="A173" s="647"/>
      <c r="B173" s="647"/>
      <c r="C173" s="644"/>
      <c r="D173" s="644"/>
      <c r="E173" s="644"/>
      <c r="F173" s="558"/>
      <c r="G173" s="558"/>
      <c r="H173" s="659"/>
      <c r="I173" s="558"/>
      <c r="J173" s="558"/>
      <c r="K173" s="558"/>
    </row>
    <row r="174" spans="1:11" ht="80.25" customHeight="1">
      <c r="A174" s="621" t="s">
        <v>446</v>
      </c>
      <c r="B174" s="621" t="s">
        <v>1</v>
      </c>
      <c r="C174" s="619" t="s">
        <v>21</v>
      </c>
      <c r="D174" s="619" t="s">
        <v>22</v>
      </c>
      <c r="E174" s="619" t="s">
        <v>23</v>
      </c>
      <c r="F174" s="620" t="s">
        <v>24</v>
      </c>
      <c r="G174" s="419" t="s">
        <v>25</v>
      </c>
      <c r="H174" s="419" t="s">
        <v>26</v>
      </c>
      <c r="I174" s="419" t="s">
        <v>27</v>
      </c>
      <c r="J174" s="419" t="s">
        <v>57</v>
      </c>
      <c r="K174" s="419" t="s">
        <v>242</v>
      </c>
    </row>
    <row r="175" spans="1:11" ht="23.25">
      <c r="A175" s="623"/>
      <c r="B175" s="623" t="s">
        <v>282</v>
      </c>
      <c r="C175" s="624"/>
      <c r="D175" s="624"/>
      <c r="E175" s="624"/>
      <c r="F175" s="560"/>
      <c r="G175" s="513"/>
      <c r="H175" s="503"/>
      <c r="I175" s="501"/>
      <c r="J175" s="501"/>
      <c r="K175" s="638"/>
    </row>
    <row r="176" spans="1:11" ht="9.75" customHeight="1">
      <c r="A176" s="332"/>
      <c r="B176" s="332"/>
      <c r="C176" s="627"/>
      <c r="D176" s="676"/>
      <c r="E176" s="676"/>
      <c r="F176" s="694"/>
      <c r="G176" s="629"/>
      <c r="H176" s="630"/>
      <c r="I176" s="680"/>
      <c r="J176" s="676"/>
      <c r="K176" s="681"/>
    </row>
    <row r="177" spans="1:11" ht="23.25">
      <c r="A177" s="332">
        <v>1</v>
      </c>
      <c r="B177" s="332" t="s">
        <v>584</v>
      </c>
      <c r="C177" s="627" t="s">
        <v>392</v>
      </c>
      <c r="D177" s="693">
        <v>128</v>
      </c>
      <c r="E177" s="676" t="s">
        <v>78</v>
      </c>
      <c r="F177" s="694">
        <v>120000</v>
      </c>
      <c r="G177" s="629">
        <v>36000</v>
      </c>
      <c r="H177" s="630">
        <v>2400</v>
      </c>
      <c r="I177" s="672">
        <f>ROUND(G177*13%*31/365,0)</f>
        <v>397</v>
      </c>
      <c r="J177" s="676">
        <f t="shared" ref="J177:J182" si="42">SUM(H177:I177)</f>
        <v>2797</v>
      </c>
      <c r="K177" s="681">
        <f t="shared" ref="K177:K181" si="43">G177-H177</f>
        <v>33600</v>
      </c>
    </row>
    <row r="178" spans="1:11" ht="23.25">
      <c r="A178" s="332">
        <v>2</v>
      </c>
      <c r="B178" s="332" t="s">
        <v>84</v>
      </c>
      <c r="C178" s="627" t="s">
        <v>323</v>
      </c>
      <c r="D178" s="693">
        <v>27.1</v>
      </c>
      <c r="E178" s="676" t="s">
        <v>78</v>
      </c>
      <c r="F178" s="694">
        <v>120000</v>
      </c>
      <c r="G178" s="629">
        <v>74400</v>
      </c>
      <c r="H178" s="630">
        <v>2400</v>
      </c>
      <c r="I178" s="672">
        <f t="shared" ref="I178:I181" si="44">ROUND(G178*13%*31/365,0)</f>
        <v>821</v>
      </c>
      <c r="J178" s="676">
        <f t="shared" si="42"/>
        <v>3221</v>
      </c>
      <c r="K178" s="681">
        <f t="shared" si="43"/>
        <v>72000</v>
      </c>
    </row>
    <row r="179" spans="1:11" ht="23.25">
      <c r="A179" s="332">
        <v>3</v>
      </c>
      <c r="B179" s="332" t="s">
        <v>497</v>
      </c>
      <c r="C179" s="627" t="s">
        <v>498</v>
      </c>
      <c r="D179" s="693">
        <v>29.1</v>
      </c>
      <c r="E179" s="676" t="s">
        <v>78</v>
      </c>
      <c r="F179" s="694">
        <v>120000</v>
      </c>
      <c r="G179" s="629">
        <v>74400</v>
      </c>
      <c r="H179" s="630">
        <v>2400</v>
      </c>
      <c r="I179" s="672">
        <f t="shared" si="44"/>
        <v>821</v>
      </c>
      <c r="J179" s="676">
        <f t="shared" si="42"/>
        <v>3221</v>
      </c>
      <c r="K179" s="681">
        <f t="shared" si="43"/>
        <v>72000</v>
      </c>
    </row>
    <row r="180" spans="1:11" ht="23.25">
      <c r="A180" s="332">
        <v>4</v>
      </c>
      <c r="B180" s="332" t="s">
        <v>497</v>
      </c>
      <c r="C180" s="627" t="s">
        <v>499</v>
      </c>
      <c r="D180" s="693">
        <v>31.1</v>
      </c>
      <c r="E180" s="676" t="s">
        <v>78</v>
      </c>
      <c r="F180" s="694">
        <v>120000</v>
      </c>
      <c r="G180" s="629">
        <v>74400</v>
      </c>
      <c r="H180" s="630">
        <v>2400</v>
      </c>
      <c r="I180" s="672">
        <f t="shared" si="44"/>
        <v>821</v>
      </c>
      <c r="J180" s="676">
        <f t="shared" si="42"/>
        <v>3221</v>
      </c>
      <c r="K180" s="681">
        <f t="shared" si="43"/>
        <v>72000</v>
      </c>
    </row>
    <row r="181" spans="1:11" ht="23.25">
      <c r="A181" s="332">
        <v>5</v>
      </c>
      <c r="B181" s="332" t="s">
        <v>497</v>
      </c>
      <c r="C181" s="627" t="s">
        <v>579</v>
      </c>
      <c r="D181" s="693" t="s">
        <v>580</v>
      </c>
      <c r="E181" s="676" t="s">
        <v>78</v>
      </c>
      <c r="F181" s="694">
        <v>250000</v>
      </c>
      <c r="G181" s="629">
        <v>241380</v>
      </c>
      <c r="H181" s="630">
        <v>4310</v>
      </c>
      <c r="I181" s="672">
        <f t="shared" si="44"/>
        <v>2665</v>
      </c>
      <c r="J181" s="676">
        <f t="shared" si="42"/>
        <v>6975</v>
      </c>
      <c r="K181" s="681">
        <f t="shared" si="43"/>
        <v>237070</v>
      </c>
    </row>
    <row r="182" spans="1:11" ht="23.25">
      <c r="A182" s="623"/>
      <c r="B182" s="622" t="s">
        <v>57</v>
      </c>
      <c r="C182" s="624"/>
      <c r="D182" s="661"/>
      <c r="E182" s="501"/>
      <c r="F182" s="501">
        <f>SUM(F174:F181)</f>
        <v>730000</v>
      </c>
      <c r="G182" s="501">
        <f>SUM(G174:G181)</f>
        <v>500580</v>
      </c>
      <c r="H182" s="501">
        <f>SUM(H174:H181)</f>
        <v>13910</v>
      </c>
      <c r="I182" s="501">
        <f>SUM(I174:I181)</f>
        <v>5525</v>
      </c>
      <c r="J182" s="501">
        <f t="shared" si="42"/>
        <v>19435</v>
      </c>
      <c r="K182" s="501">
        <f>SUM(K174:K181)</f>
        <v>486670</v>
      </c>
    </row>
    <row r="183" spans="1:11" ht="21" customHeight="1" thickBot="1">
      <c r="A183" s="647"/>
      <c r="B183" s="647"/>
      <c r="C183" s="644"/>
      <c r="D183" s="644"/>
      <c r="E183" s="644"/>
      <c r="F183" s="558"/>
      <c r="G183" s="558"/>
      <c r="H183" s="659"/>
      <c r="I183" s="571"/>
      <c r="J183" s="571"/>
      <c r="K183" s="663"/>
    </row>
    <row r="184" spans="1:11" ht="35.25" customHeight="1" thickBot="1">
      <c r="A184" s="664"/>
      <c r="B184" s="665" t="s">
        <v>20</v>
      </c>
      <c r="C184" s="666"/>
      <c r="D184" s="666"/>
      <c r="E184" s="583"/>
      <c r="F184" s="583">
        <f t="shared" ref="F184:K184" si="45">SUM(F14+F24+F33+F42+F51+F64+F80+F100+F122+F127+F144+F155+F167+F172+F182)</f>
        <v>20270000</v>
      </c>
      <c r="G184" s="583">
        <f t="shared" si="45"/>
        <v>13464230</v>
      </c>
      <c r="H184" s="583">
        <f>SUM(H14+H24+H33+H42+H51+H64+H80+H100+H122+H144+H155+H167+H172+H182)</f>
        <v>344861</v>
      </c>
      <c r="I184" s="583">
        <f t="shared" si="45"/>
        <v>148657</v>
      </c>
      <c r="J184" s="583">
        <f t="shared" si="45"/>
        <v>493518</v>
      </c>
      <c r="K184" s="583">
        <f t="shared" si="45"/>
        <v>13119369</v>
      </c>
    </row>
    <row r="185" spans="1:11" ht="23.25">
      <c r="A185" s="659"/>
      <c r="B185" s="659"/>
      <c r="C185" s="659"/>
      <c r="D185" s="659"/>
      <c r="E185" s="659"/>
      <c r="F185" s="659"/>
      <c r="G185" s="659"/>
      <c r="H185" s="659" t="s">
        <v>528</v>
      </c>
      <c r="I185" s="659" t="s">
        <v>528</v>
      </c>
      <c r="J185" s="659" t="s">
        <v>529</v>
      </c>
      <c r="K185" s="659"/>
    </row>
    <row r="188" spans="1:11" ht="23.25">
      <c r="A188" s="910"/>
      <c r="B188" s="910"/>
      <c r="C188" s="910"/>
      <c r="D188" s="910"/>
      <c r="E188" s="910"/>
      <c r="F188" s="910"/>
      <c r="G188" s="910"/>
      <c r="H188" s="910"/>
      <c r="I188" s="910"/>
      <c r="J188" s="910"/>
      <c r="K188" s="910"/>
    </row>
    <row r="189" spans="1:11" ht="23.25">
      <c r="A189" s="708"/>
      <c r="B189" s="911"/>
      <c r="C189" s="911"/>
      <c r="D189" s="911"/>
      <c r="E189" s="911"/>
      <c r="F189" s="911"/>
      <c r="G189" s="911"/>
      <c r="H189" s="911"/>
      <c r="I189" s="911"/>
      <c r="J189" s="911"/>
      <c r="K189" s="709"/>
    </row>
    <row r="190" spans="1:11" ht="23.25">
      <c r="A190" s="634"/>
      <c r="B190" s="634"/>
      <c r="C190" s="634"/>
      <c r="D190" s="634"/>
      <c r="E190" s="634"/>
      <c r="F190" s="710"/>
      <c r="G190" s="711"/>
      <c r="H190" s="711"/>
      <c r="I190" s="711"/>
      <c r="J190" s="711"/>
      <c r="K190" s="711"/>
    </row>
    <row r="191" spans="1:11" ht="23.25">
      <c r="A191" s="634"/>
      <c r="B191" s="634"/>
      <c r="C191" s="634"/>
      <c r="D191" s="634"/>
      <c r="E191" s="634"/>
      <c r="F191" s="710"/>
      <c r="G191" s="711"/>
      <c r="H191" s="711"/>
      <c r="I191" s="711"/>
      <c r="J191" s="711"/>
      <c r="K191" s="711"/>
    </row>
    <row r="192" spans="1:11" ht="23.25">
      <c r="A192" s="712"/>
      <c r="B192" s="713"/>
      <c r="C192" s="714"/>
      <c r="D192" s="715"/>
      <c r="E192" s="715"/>
      <c r="F192" s="716"/>
      <c r="G192" s="716"/>
      <c r="H192" s="717"/>
      <c r="I192" s="718"/>
      <c r="J192" s="717"/>
      <c r="K192" s="719"/>
    </row>
    <row r="193" spans="1:11" ht="23.25">
      <c r="A193" s="712"/>
      <c r="B193" s="713"/>
      <c r="C193" s="720"/>
      <c r="D193" s="721"/>
      <c r="E193" s="715"/>
      <c r="F193" s="716"/>
      <c r="G193" s="722"/>
      <c r="H193" s="717"/>
      <c r="I193" s="718"/>
      <c r="J193" s="717"/>
      <c r="K193" s="719"/>
    </row>
    <row r="194" spans="1:11" ht="23.25">
      <c r="A194" s="712"/>
      <c r="B194" s="723"/>
      <c r="C194" s="724"/>
      <c r="D194" s="725"/>
      <c r="E194" s="726"/>
      <c r="F194" s="716"/>
      <c r="G194" s="722"/>
      <c r="H194" s="717"/>
      <c r="I194" s="718"/>
      <c r="J194" s="717"/>
      <c r="K194" s="719"/>
    </row>
    <row r="195" spans="1:11" ht="23.25">
      <c r="A195" s="712"/>
      <c r="B195" s="723"/>
      <c r="C195" s="720"/>
      <c r="D195" s="721"/>
      <c r="E195" s="727"/>
      <c r="F195" s="716"/>
      <c r="G195" s="722"/>
      <c r="H195" s="717"/>
      <c r="I195" s="718"/>
      <c r="J195" s="717"/>
      <c r="K195" s="719"/>
    </row>
    <row r="196" spans="1:11" ht="23.25">
      <c r="A196" s="712"/>
      <c r="B196" s="723"/>
      <c r="C196" s="720"/>
      <c r="D196" s="721"/>
      <c r="E196" s="726"/>
      <c r="F196" s="716"/>
      <c r="G196" s="722"/>
      <c r="H196" s="717"/>
      <c r="I196" s="718"/>
      <c r="J196" s="717"/>
      <c r="K196" s="719"/>
    </row>
    <row r="197" spans="1:11" ht="23.25">
      <c r="A197" s="712"/>
      <c r="B197" s="723"/>
      <c r="C197" s="720"/>
      <c r="D197" s="721"/>
      <c r="E197" s="726"/>
      <c r="F197" s="716"/>
      <c r="G197" s="722"/>
      <c r="H197" s="717"/>
      <c r="I197" s="718"/>
      <c r="J197" s="717"/>
      <c r="K197" s="719"/>
    </row>
    <row r="198" spans="1:11" ht="23.25">
      <c r="A198" s="712"/>
      <c r="B198" s="723"/>
      <c r="C198" s="720"/>
      <c r="D198" s="721"/>
      <c r="E198" s="727"/>
      <c r="F198" s="716"/>
      <c r="G198" s="722"/>
      <c r="H198" s="717"/>
      <c r="I198" s="718"/>
      <c r="J198" s="717"/>
      <c r="K198" s="719"/>
    </row>
    <row r="199" spans="1:11" ht="23.25">
      <c r="A199" s="712"/>
      <c r="B199" s="723"/>
      <c r="C199" s="728"/>
      <c r="D199" s="729"/>
      <c r="E199" s="730"/>
      <c r="F199" s="716"/>
      <c r="G199" s="722"/>
      <c r="H199" s="717"/>
      <c r="I199" s="718"/>
      <c r="J199" s="717"/>
      <c r="K199" s="719"/>
    </row>
    <row r="200" spans="1:11" ht="23.25">
      <c r="A200" s="712"/>
      <c r="B200" s="723"/>
      <c r="C200" s="728"/>
      <c r="D200" s="729"/>
      <c r="E200" s="730"/>
      <c r="F200" s="716"/>
      <c r="G200" s="722"/>
      <c r="H200" s="717"/>
      <c r="I200" s="718"/>
      <c r="J200" s="717"/>
      <c r="K200" s="719"/>
    </row>
    <row r="201" spans="1:11" ht="23.25">
      <c r="A201" s="634"/>
      <c r="B201" s="635"/>
      <c r="C201" s="634"/>
      <c r="D201" s="634"/>
      <c r="E201" s="634"/>
      <c r="F201" s="636"/>
      <c r="G201" s="636"/>
      <c r="H201" s="636"/>
      <c r="I201" s="636"/>
      <c r="J201" s="636"/>
      <c r="K201" s="636"/>
    </row>
    <row r="202" spans="1:11" ht="23.25">
      <c r="A202" s="634"/>
      <c r="B202" s="635"/>
      <c r="C202" s="634"/>
      <c r="D202" s="634"/>
      <c r="E202" s="634"/>
      <c r="F202" s="636"/>
      <c r="G202" s="636"/>
      <c r="H202" s="636"/>
      <c r="I202" s="636"/>
      <c r="J202" s="636"/>
      <c r="K202" s="636"/>
    </row>
    <row r="203" spans="1:11" ht="23.25">
      <c r="A203" s="634"/>
      <c r="B203" s="634"/>
      <c r="C203" s="634"/>
      <c r="D203" s="634"/>
      <c r="E203" s="634"/>
      <c r="F203" s="710"/>
      <c r="G203" s="711"/>
      <c r="H203" s="711"/>
      <c r="I203" s="711"/>
      <c r="J203" s="711"/>
      <c r="K203" s="711"/>
    </row>
    <row r="204" spans="1:11" ht="23.25">
      <c r="A204" s="643"/>
      <c r="B204" s="635"/>
      <c r="C204" s="644"/>
      <c r="D204" s="644"/>
      <c r="E204" s="644"/>
      <c r="F204" s="731"/>
      <c r="G204" s="731"/>
      <c r="H204" s="732"/>
      <c r="I204" s="635"/>
      <c r="J204" s="635"/>
      <c r="K204" s="648"/>
    </row>
    <row r="205" spans="1:11" ht="23.25">
      <c r="A205" s="657"/>
      <c r="B205" s="723"/>
      <c r="C205" s="724"/>
      <c r="D205" s="725"/>
      <c r="E205" s="726"/>
      <c r="F205" s="716"/>
      <c r="G205" s="722"/>
      <c r="H205" s="717"/>
      <c r="I205" s="718"/>
      <c r="J205" s="717"/>
      <c r="K205" s="733"/>
    </row>
    <row r="206" spans="1:11" ht="23.25">
      <c r="A206" s="657"/>
      <c r="B206" s="723"/>
      <c r="C206" s="724"/>
      <c r="D206" s="725"/>
      <c r="E206" s="726"/>
      <c r="F206" s="716"/>
      <c r="G206" s="722"/>
      <c r="H206" s="717"/>
      <c r="I206" s="718"/>
      <c r="J206" s="717"/>
      <c r="K206" s="733"/>
    </row>
    <row r="207" spans="1:11" ht="23.25">
      <c r="A207" s="657"/>
      <c r="B207" s="723"/>
      <c r="C207" s="724"/>
      <c r="D207" s="725"/>
      <c r="E207" s="726"/>
      <c r="F207" s="716"/>
      <c r="G207" s="722"/>
      <c r="H207" s="717"/>
      <c r="I207" s="718"/>
      <c r="J207" s="717"/>
      <c r="K207" s="733"/>
    </row>
    <row r="208" spans="1:11" ht="23.25">
      <c r="A208" s="657"/>
      <c r="B208" s="723"/>
      <c r="C208" s="724"/>
      <c r="D208" s="725"/>
      <c r="E208" s="726"/>
      <c r="F208" s="716"/>
      <c r="G208" s="722"/>
      <c r="H208" s="717"/>
      <c r="I208" s="718"/>
      <c r="J208" s="717"/>
      <c r="K208" s="733"/>
    </row>
    <row r="209" spans="1:11" ht="23.25">
      <c r="A209" s="657"/>
      <c r="B209" s="723"/>
      <c r="C209" s="724"/>
      <c r="D209" s="725"/>
      <c r="E209" s="726"/>
      <c r="F209" s="716"/>
      <c r="G209" s="722"/>
      <c r="H209" s="717"/>
      <c r="I209" s="718"/>
      <c r="J209" s="717"/>
      <c r="K209" s="733"/>
    </row>
    <row r="210" spans="1:11" ht="23.25">
      <c r="A210" s="657"/>
      <c r="B210" s="723"/>
      <c r="C210" s="724"/>
      <c r="D210" s="725"/>
      <c r="E210" s="726"/>
      <c r="F210" s="716"/>
      <c r="G210" s="722"/>
      <c r="H210" s="717"/>
      <c r="I210" s="718"/>
      <c r="J210" s="717"/>
      <c r="K210" s="733"/>
    </row>
    <row r="211" spans="1:11" ht="23.25">
      <c r="A211" s="643"/>
      <c r="B211" s="635"/>
      <c r="C211" s="644"/>
      <c r="D211" s="571"/>
      <c r="E211" s="644"/>
      <c r="F211" s="558"/>
      <c r="G211" s="558"/>
      <c r="H211" s="558"/>
      <c r="I211" s="558"/>
      <c r="J211" s="558"/>
      <c r="K211" s="558"/>
    </row>
    <row r="212" spans="1:11" ht="23.25">
      <c r="A212" s="643"/>
      <c r="B212" s="635"/>
      <c r="C212" s="644"/>
      <c r="D212" s="571"/>
      <c r="E212" s="644"/>
      <c r="F212" s="558"/>
      <c r="G212" s="558"/>
      <c r="H212" s="558"/>
      <c r="I212" s="558"/>
      <c r="J212" s="558"/>
      <c r="K212" s="558"/>
    </row>
    <row r="213" spans="1:11" ht="23.25">
      <c r="A213" s="634"/>
      <c r="B213" s="634"/>
      <c r="C213" s="634"/>
      <c r="D213" s="634"/>
      <c r="E213" s="634"/>
      <c r="F213" s="710"/>
      <c r="G213" s="711"/>
      <c r="H213" s="711"/>
      <c r="I213" s="711"/>
      <c r="J213" s="711"/>
      <c r="K213" s="711"/>
    </row>
    <row r="214" spans="1:11" ht="23.25">
      <c r="A214" s="657"/>
      <c r="B214" s="647"/>
      <c r="C214" s="644"/>
      <c r="D214" s="571"/>
      <c r="E214" s="644"/>
      <c r="F214" s="558"/>
      <c r="G214" s="734"/>
      <c r="H214" s="575"/>
      <c r="I214" s="571"/>
      <c r="J214" s="575"/>
      <c r="K214" s="663"/>
    </row>
    <row r="215" spans="1:11" ht="23.25">
      <c r="A215" s="735"/>
      <c r="B215" s="723"/>
      <c r="C215" s="726"/>
      <c r="D215" s="725"/>
      <c r="E215" s="726"/>
      <c r="F215" s="716"/>
      <c r="G215" s="722"/>
      <c r="H215" s="717"/>
      <c r="I215" s="718"/>
      <c r="J215" s="717"/>
      <c r="K215" s="733"/>
    </row>
    <row r="216" spans="1:11" ht="23.25">
      <c r="A216" s="735"/>
      <c r="B216" s="723"/>
      <c r="C216" s="726"/>
      <c r="D216" s="725"/>
      <c r="E216" s="726"/>
      <c r="F216" s="716"/>
      <c r="G216" s="722"/>
      <c r="H216" s="717"/>
      <c r="I216" s="736"/>
      <c r="J216" s="717"/>
      <c r="K216" s="733"/>
    </row>
    <row r="217" spans="1:11" ht="23.25">
      <c r="A217" s="735"/>
      <c r="B217" s="723"/>
      <c r="C217" s="726"/>
      <c r="D217" s="725"/>
      <c r="E217" s="726"/>
      <c r="F217" s="716"/>
      <c r="G217" s="722"/>
      <c r="H217" s="717"/>
      <c r="I217" s="718"/>
      <c r="J217" s="717"/>
      <c r="K217" s="733"/>
    </row>
    <row r="218" spans="1:11" ht="23.25">
      <c r="A218" s="735"/>
      <c r="B218" s="723"/>
      <c r="C218" s="726"/>
      <c r="D218" s="725"/>
      <c r="E218" s="726"/>
      <c r="F218" s="716"/>
      <c r="G218" s="722"/>
      <c r="H218" s="717"/>
      <c r="I218" s="736"/>
      <c r="J218" s="717"/>
      <c r="K218" s="733"/>
    </row>
    <row r="219" spans="1:11" ht="23.25">
      <c r="A219" s="735"/>
      <c r="B219" s="723"/>
      <c r="C219" s="726"/>
      <c r="D219" s="725"/>
      <c r="E219" s="726"/>
      <c r="F219" s="716"/>
      <c r="G219" s="722"/>
      <c r="H219" s="717"/>
      <c r="I219" s="718"/>
      <c r="J219" s="717"/>
      <c r="K219" s="733"/>
    </row>
    <row r="220" spans="1:11" ht="23.25">
      <c r="A220" s="646"/>
      <c r="B220" s="647"/>
      <c r="C220" s="648"/>
      <c r="D220" s="648"/>
      <c r="E220" s="648"/>
      <c r="F220" s="558"/>
      <c r="G220" s="558"/>
      <c r="H220" s="558"/>
      <c r="I220" s="558"/>
      <c r="J220" s="558"/>
      <c r="K220" s="558"/>
    </row>
    <row r="221" spans="1:11" ht="23.25">
      <c r="A221" s="646"/>
      <c r="B221" s="647"/>
      <c r="C221" s="648"/>
      <c r="D221" s="648"/>
      <c r="E221" s="648"/>
      <c r="F221" s="558"/>
      <c r="G221" s="558"/>
      <c r="H221" s="558"/>
      <c r="I221" s="558"/>
      <c r="J221" s="558"/>
      <c r="K221" s="558"/>
    </row>
    <row r="222" spans="1:11" ht="23.25">
      <c r="A222" s="737"/>
      <c r="B222" s="737"/>
      <c r="C222" s="634"/>
      <c r="D222" s="634"/>
      <c r="E222" s="634"/>
      <c r="F222" s="710"/>
      <c r="G222" s="711"/>
      <c r="H222" s="711"/>
      <c r="I222" s="711"/>
      <c r="J222" s="711"/>
      <c r="K222" s="711"/>
    </row>
    <row r="223" spans="1:11" ht="23.25">
      <c r="A223" s="657"/>
      <c r="B223" s="647"/>
      <c r="C223" s="644"/>
      <c r="D223" s="644"/>
      <c r="E223" s="644"/>
      <c r="F223" s="738"/>
      <c r="G223" s="734"/>
      <c r="H223" s="635"/>
      <c r="I223" s="571"/>
      <c r="J223" s="635"/>
      <c r="K223" s="648"/>
    </row>
    <row r="224" spans="1:11" ht="23.25">
      <c r="A224" s="735"/>
      <c r="B224" s="723"/>
      <c r="C224" s="726"/>
      <c r="D224" s="725"/>
      <c r="E224" s="726"/>
      <c r="F224" s="716"/>
      <c r="G224" s="722"/>
      <c r="H224" s="717"/>
      <c r="I224" s="718"/>
      <c r="J224" s="725"/>
      <c r="K224" s="733"/>
    </row>
    <row r="225" spans="1:11" ht="23.25">
      <c r="A225" s="735"/>
      <c r="B225" s="723"/>
      <c r="C225" s="726"/>
      <c r="D225" s="725"/>
      <c r="E225" s="726"/>
      <c r="F225" s="716"/>
      <c r="G225" s="722"/>
      <c r="H225" s="717"/>
      <c r="I225" s="718"/>
      <c r="J225" s="725"/>
      <c r="K225" s="733"/>
    </row>
    <row r="226" spans="1:11" ht="23.25">
      <c r="A226" s="735"/>
      <c r="B226" s="739"/>
      <c r="C226" s="726"/>
      <c r="D226" s="740"/>
      <c r="E226" s="726"/>
      <c r="F226" s="716"/>
      <c r="G226" s="722"/>
      <c r="H226" s="717"/>
      <c r="I226" s="718"/>
      <c r="J226" s="725"/>
      <c r="K226" s="733"/>
    </row>
    <row r="227" spans="1:11" ht="23.25">
      <c r="A227" s="657"/>
      <c r="B227" s="741"/>
      <c r="C227" s="741"/>
      <c r="D227" s="742"/>
      <c r="E227" s="726"/>
      <c r="F227" s="558"/>
      <c r="G227" s="734"/>
      <c r="H227" s="575"/>
      <c r="I227" s="718"/>
      <c r="J227" s="725"/>
      <c r="K227" s="733"/>
    </row>
    <row r="228" spans="1:11" ht="23.25">
      <c r="A228" s="657"/>
      <c r="B228" s="741"/>
      <c r="C228" s="644"/>
      <c r="D228" s="742"/>
      <c r="E228" s="644"/>
      <c r="F228" s="558"/>
      <c r="G228" s="734"/>
      <c r="H228" s="575"/>
      <c r="I228" s="571"/>
      <c r="J228" s="571"/>
      <c r="K228" s="663"/>
    </row>
    <row r="229" spans="1:11" ht="23.25">
      <c r="A229" s="657"/>
      <c r="B229" s="647"/>
      <c r="C229" s="644"/>
      <c r="D229" s="644"/>
      <c r="E229" s="644"/>
      <c r="F229" s="571"/>
      <c r="G229" s="571"/>
      <c r="H229" s="571"/>
      <c r="I229" s="571"/>
      <c r="J229" s="571"/>
      <c r="K229" s="663"/>
    </row>
    <row r="230" spans="1:11" ht="23.25">
      <c r="A230" s="657"/>
      <c r="B230" s="647"/>
      <c r="C230" s="644"/>
      <c r="D230" s="644"/>
      <c r="E230" s="644"/>
      <c r="F230" s="571"/>
      <c r="G230" s="571"/>
      <c r="H230" s="571"/>
      <c r="I230" s="571"/>
      <c r="J230" s="571"/>
      <c r="K230" s="571"/>
    </row>
    <row r="231" spans="1:11" ht="23.25">
      <c r="A231" s="737"/>
      <c r="B231" s="737"/>
      <c r="C231" s="634"/>
      <c r="D231" s="634"/>
      <c r="E231" s="634"/>
      <c r="F231" s="710"/>
      <c r="G231" s="711"/>
      <c r="H231" s="711"/>
      <c r="I231" s="711"/>
      <c r="J231" s="711"/>
      <c r="K231" s="711"/>
    </row>
    <row r="232" spans="1:11" ht="23.25">
      <c r="A232" s="657"/>
      <c r="B232" s="647"/>
      <c r="C232" s="644"/>
      <c r="D232" s="644"/>
      <c r="E232" s="644"/>
      <c r="F232" s="738"/>
      <c r="G232" s="734"/>
      <c r="H232" s="635"/>
      <c r="I232" s="571"/>
      <c r="J232" s="635"/>
      <c r="K232" s="648"/>
    </row>
    <row r="233" spans="1:11" ht="23.25">
      <c r="A233" s="735"/>
      <c r="B233" s="723"/>
      <c r="C233" s="726"/>
      <c r="D233" s="717"/>
      <c r="E233" s="726"/>
      <c r="F233" s="716"/>
      <c r="G233" s="722"/>
      <c r="H233" s="717"/>
      <c r="I233" s="718"/>
      <c r="J233" s="725"/>
      <c r="K233" s="733"/>
    </row>
    <row r="234" spans="1:11" ht="23.25">
      <c r="A234" s="735"/>
      <c r="B234" s="723"/>
      <c r="C234" s="726"/>
      <c r="D234" s="717"/>
      <c r="E234" s="726"/>
      <c r="F234" s="716"/>
      <c r="G234" s="722"/>
      <c r="H234" s="717"/>
      <c r="I234" s="718"/>
      <c r="J234" s="725"/>
      <c r="K234" s="733"/>
    </row>
    <row r="235" spans="1:11" ht="23.25">
      <c r="A235" s="735"/>
      <c r="B235" s="723"/>
      <c r="C235" s="726"/>
      <c r="D235" s="717"/>
      <c r="E235" s="726"/>
      <c r="F235" s="716"/>
      <c r="G235" s="722"/>
      <c r="H235" s="717"/>
      <c r="I235" s="718"/>
      <c r="J235" s="725"/>
      <c r="K235" s="733"/>
    </row>
    <row r="236" spans="1:11" ht="23.25">
      <c r="A236" s="735"/>
      <c r="B236" s="723"/>
      <c r="C236" s="726"/>
      <c r="D236" s="717"/>
      <c r="E236" s="726"/>
      <c r="F236" s="716"/>
      <c r="G236" s="722"/>
      <c r="H236" s="717"/>
      <c r="I236" s="718"/>
      <c r="J236" s="725"/>
      <c r="K236" s="733"/>
    </row>
    <row r="237" spans="1:11" ht="23.25">
      <c r="A237" s="735"/>
      <c r="B237" s="743"/>
      <c r="C237" s="726"/>
      <c r="D237" s="717"/>
      <c r="E237" s="726"/>
      <c r="F237" s="716"/>
      <c r="G237" s="722"/>
      <c r="H237" s="717"/>
      <c r="I237" s="718"/>
      <c r="J237" s="725"/>
      <c r="K237" s="733"/>
    </row>
    <row r="238" spans="1:11" ht="23.25">
      <c r="A238" s="657"/>
      <c r="B238" s="647"/>
      <c r="C238" s="644"/>
      <c r="D238" s="644"/>
      <c r="E238" s="644"/>
      <c r="F238" s="571"/>
      <c r="G238" s="744"/>
      <c r="H238" s="571"/>
      <c r="I238" s="571"/>
      <c r="J238" s="571"/>
      <c r="K238" s="663"/>
    </row>
    <row r="239" spans="1:11" ht="23.25">
      <c r="A239" s="657"/>
      <c r="B239" s="647"/>
      <c r="C239" s="644"/>
      <c r="D239" s="644"/>
      <c r="E239" s="644"/>
      <c r="F239" s="571"/>
      <c r="G239" s="571"/>
      <c r="H239" s="571"/>
      <c r="I239" s="571"/>
      <c r="J239" s="571"/>
      <c r="K239" s="571"/>
    </row>
    <row r="240" spans="1:11" ht="23.25">
      <c r="A240" s="737"/>
      <c r="B240" s="737"/>
      <c r="C240" s="634"/>
      <c r="D240" s="634"/>
      <c r="E240" s="634"/>
      <c r="F240" s="710"/>
      <c r="G240" s="711"/>
      <c r="H240" s="711"/>
      <c r="I240" s="711"/>
      <c r="J240" s="711"/>
      <c r="K240" s="711"/>
    </row>
    <row r="241" spans="1:11" ht="23.25">
      <c r="A241" s="657"/>
      <c r="B241" s="647"/>
      <c r="C241" s="644"/>
      <c r="D241" s="644"/>
      <c r="E241" s="644"/>
      <c r="F241" s="738"/>
      <c r="G241" s="734"/>
      <c r="H241" s="635"/>
      <c r="I241" s="571"/>
      <c r="J241" s="635"/>
      <c r="K241" s="648"/>
    </row>
    <row r="242" spans="1:11" ht="23.25">
      <c r="A242" s="657"/>
      <c r="B242" s="647"/>
      <c r="C242" s="644"/>
      <c r="D242" s="571"/>
      <c r="E242" s="644"/>
      <c r="F242" s="558"/>
      <c r="G242" s="734"/>
      <c r="H242" s="575"/>
      <c r="I242" s="571"/>
      <c r="J242" s="571"/>
      <c r="K242" s="663"/>
    </row>
    <row r="243" spans="1:11" ht="23.25">
      <c r="A243" s="735"/>
      <c r="B243" s="723"/>
      <c r="C243" s="726"/>
      <c r="D243" s="725"/>
      <c r="E243" s="726"/>
      <c r="F243" s="716"/>
      <c r="G243" s="716"/>
      <c r="H243" s="717"/>
      <c r="I243" s="718"/>
      <c r="J243" s="725"/>
      <c r="K243" s="733"/>
    </row>
    <row r="244" spans="1:11" ht="23.25">
      <c r="A244" s="735"/>
      <c r="B244" s="723"/>
      <c r="C244" s="726"/>
      <c r="D244" s="725"/>
      <c r="E244" s="726"/>
      <c r="F244" s="716"/>
      <c r="G244" s="722"/>
      <c r="H244" s="717"/>
      <c r="I244" s="718"/>
      <c r="J244" s="725"/>
      <c r="K244" s="733"/>
    </row>
    <row r="245" spans="1:11" ht="23.25">
      <c r="A245" s="735"/>
      <c r="B245" s="723"/>
      <c r="C245" s="726"/>
      <c r="D245" s="725"/>
      <c r="E245" s="726"/>
      <c r="F245" s="716"/>
      <c r="G245" s="722"/>
      <c r="H245" s="717"/>
      <c r="I245" s="718"/>
      <c r="J245" s="725"/>
      <c r="K245" s="733"/>
    </row>
    <row r="246" spans="1:11" ht="23.25">
      <c r="A246" s="735"/>
      <c r="B246" s="723"/>
      <c r="C246" s="726"/>
      <c r="D246" s="725"/>
      <c r="E246" s="726"/>
      <c r="F246" s="716"/>
      <c r="G246" s="722"/>
      <c r="H246" s="717"/>
      <c r="I246" s="718"/>
      <c r="J246" s="725"/>
      <c r="K246" s="733"/>
    </row>
    <row r="247" spans="1:11" ht="23.25">
      <c r="A247" s="735"/>
      <c r="B247" s="723"/>
      <c r="C247" s="726"/>
      <c r="D247" s="725"/>
      <c r="E247" s="726"/>
      <c r="F247" s="716"/>
      <c r="G247" s="722"/>
      <c r="H247" s="717"/>
      <c r="I247" s="718"/>
      <c r="J247" s="725"/>
      <c r="K247" s="733"/>
    </row>
    <row r="248" spans="1:11" ht="23.25">
      <c r="A248" s="735"/>
      <c r="B248" s="723"/>
      <c r="C248" s="745"/>
      <c r="D248" s="745"/>
      <c r="E248" s="726"/>
      <c r="F248" s="745"/>
      <c r="G248" s="745"/>
      <c r="H248" s="717"/>
      <c r="I248" s="718"/>
      <c r="J248" s="725"/>
      <c r="K248" s="733"/>
    </row>
    <row r="249" spans="1:11" ht="23.25">
      <c r="A249" s="735"/>
      <c r="B249" s="723"/>
      <c r="C249" s="726"/>
      <c r="D249" s="746"/>
      <c r="E249" s="726"/>
      <c r="F249" s="716"/>
      <c r="G249" s="722"/>
      <c r="H249" s="717"/>
      <c r="I249" s="718"/>
      <c r="J249" s="725"/>
      <c r="K249" s="733"/>
    </row>
    <row r="250" spans="1:11" ht="23.25">
      <c r="A250" s="735"/>
      <c r="B250" s="723"/>
      <c r="C250" s="726"/>
      <c r="D250" s="746"/>
      <c r="E250" s="726"/>
      <c r="F250" s="716"/>
      <c r="G250" s="722"/>
      <c r="H250" s="717"/>
      <c r="I250" s="718"/>
      <c r="J250" s="725"/>
      <c r="K250" s="733"/>
    </row>
    <row r="251" spans="1:11" ht="23.25">
      <c r="A251" s="647"/>
      <c r="B251" s="647"/>
      <c r="C251" s="644"/>
      <c r="D251" s="644"/>
      <c r="E251" s="644"/>
      <c r="F251" s="571"/>
      <c r="G251" s="571"/>
      <c r="H251" s="571"/>
      <c r="I251" s="571"/>
      <c r="J251" s="571"/>
      <c r="K251" s="571"/>
    </row>
    <row r="252" spans="1:11" ht="23.25">
      <c r="A252" s="647"/>
      <c r="B252" s="647"/>
      <c r="C252" s="644"/>
      <c r="D252" s="644"/>
      <c r="E252" s="644"/>
      <c r="F252" s="571"/>
      <c r="G252" s="571"/>
      <c r="H252" s="571"/>
      <c r="I252" s="571"/>
      <c r="J252" s="571"/>
      <c r="K252" s="571"/>
    </row>
    <row r="253" spans="1:11" ht="23.25">
      <c r="A253" s="647"/>
      <c r="B253" s="647"/>
      <c r="C253" s="644"/>
      <c r="D253" s="644"/>
      <c r="E253" s="644"/>
      <c r="F253" s="571"/>
      <c r="G253" s="571"/>
      <c r="H253" s="571"/>
      <c r="I253" s="571"/>
      <c r="J253" s="571"/>
      <c r="K253" s="571"/>
    </row>
    <row r="254" spans="1:11" ht="23.25">
      <c r="A254" s="737"/>
      <c r="B254" s="737"/>
      <c r="C254" s="634"/>
      <c r="D254" s="634"/>
      <c r="E254" s="634"/>
      <c r="F254" s="710"/>
      <c r="G254" s="711"/>
      <c r="H254" s="711"/>
      <c r="I254" s="711"/>
      <c r="J254" s="711"/>
      <c r="K254" s="711"/>
    </row>
    <row r="255" spans="1:11" ht="23.25">
      <c r="A255" s="647"/>
      <c r="B255" s="647"/>
      <c r="C255" s="644"/>
      <c r="D255" s="644"/>
      <c r="E255" s="644"/>
      <c r="F255" s="738"/>
      <c r="G255" s="734"/>
      <c r="H255" s="571"/>
      <c r="I255" s="571"/>
      <c r="J255" s="571"/>
      <c r="K255" s="648"/>
    </row>
    <row r="256" spans="1:11" ht="23.25">
      <c r="A256" s="723"/>
      <c r="B256" s="723"/>
      <c r="C256" s="726"/>
      <c r="D256" s="725"/>
      <c r="E256" s="726"/>
      <c r="F256" s="716"/>
      <c r="G256" s="722"/>
      <c r="H256" s="717"/>
      <c r="I256" s="718"/>
      <c r="J256" s="725"/>
      <c r="K256" s="733"/>
    </row>
    <row r="257" spans="1:11" ht="23.25">
      <c r="A257" s="723"/>
      <c r="B257" s="723"/>
      <c r="C257" s="726"/>
      <c r="D257" s="746"/>
      <c r="E257" s="726"/>
      <c r="F257" s="716"/>
      <c r="G257" s="722"/>
      <c r="H257" s="717"/>
      <c r="I257" s="718"/>
      <c r="J257" s="725"/>
      <c r="K257" s="733"/>
    </row>
    <row r="258" spans="1:11" ht="23.25">
      <c r="A258" s="723"/>
      <c r="B258" s="723"/>
      <c r="C258" s="726"/>
      <c r="D258" s="746"/>
      <c r="E258" s="726"/>
      <c r="F258" s="716"/>
      <c r="G258" s="722"/>
      <c r="H258" s="717"/>
      <c r="I258" s="718"/>
      <c r="J258" s="725"/>
      <c r="K258" s="733"/>
    </row>
    <row r="259" spans="1:11" ht="23.25">
      <c r="A259" s="723"/>
      <c r="B259" s="723"/>
      <c r="C259" s="726"/>
      <c r="D259" s="725"/>
      <c r="E259" s="726"/>
      <c r="F259" s="716"/>
      <c r="G259" s="722"/>
      <c r="H259" s="717"/>
      <c r="I259" s="718"/>
      <c r="J259" s="725"/>
      <c r="K259" s="733"/>
    </row>
    <row r="260" spans="1:11" ht="23.25">
      <c r="A260" s="723"/>
      <c r="B260" s="723"/>
      <c r="C260" s="726"/>
      <c r="D260" s="725"/>
      <c r="E260" s="726"/>
      <c r="F260" s="716"/>
      <c r="G260" s="722"/>
      <c r="H260" s="717"/>
      <c r="I260" s="718"/>
      <c r="J260" s="725"/>
      <c r="K260" s="733"/>
    </row>
    <row r="261" spans="1:11" ht="23.25">
      <c r="A261" s="723"/>
      <c r="B261" s="723"/>
      <c r="C261" s="726"/>
      <c r="D261" s="725"/>
      <c r="E261" s="726"/>
      <c r="F261" s="716"/>
      <c r="G261" s="722"/>
      <c r="H261" s="717"/>
      <c r="I261" s="718"/>
      <c r="J261" s="725"/>
      <c r="K261" s="733"/>
    </row>
    <row r="262" spans="1:11" ht="23.25">
      <c r="A262" s="723"/>
      <c r="B262" s="723"/>
      <c r="C262" s="726"/>
      <c r="D262" s="746"/>
      <c r="E262" s="726"/>
      <c r="F262" s="716"/>
      <c r="G262" s="722"/>
      <c r="H262" s="717"/>
      <c r="I262" s="718"/>
      <c r="J262" s="725"/>
      <c r="K262" s="733"/>
    </row>
    <row r="263" spans="1:11" ht="23.25">
      <c r="A263" s="723"/>
      <c r="B263" s="723"/>
      <c r="C263" s="726"/>
      <c r="D263" s="725"/>
      <c r="E263" s="726"/>
      <c r="F263" s="716"/>
      <c r="G263" s="722"/>
      <c r="H263" s="717"/>
      <c r="I263" s="718"/>
      <c r="J263" s="725"/>
      <c r="K263" s="733"/>
    </row>
    <row r="264" spans="1:11" ht="23.25">
      <c r="A264" s="723"/>
      <c r="B264" s="723"/>
      <c r="C264" s="726"/>
      <c r="D264" s="725"/>
      <c r="E264" s="726"/>
      <c r="F264" s="716"/>
      <c r="G264" s="722"/>
      <c r="H264" s="717"/>
      <c r="I264" s="718"/>
      <c r="J264" s="725"/>
      <c r="K264" s="733"/>
    </row>
    <row r="265" spans="1:11" ht="23.25">
      <c r="A265" s="723"/>
      <c r="B265" s="723"/>
      <c r="C265" s="726"/>
      <c r="D265" s="725"/>
      <c r="E265" s="726"/>
      <c r="F265" s="716"/>
      <c r="G265" s="722"/>
      <c r="H265" s="717"/>
      <c r="I265" s="718"/>
      <c r="J265" s="725"/>
      <c r="K265" s="733"/>
    </row>
    <row r="266" spans="1:11" ht="23.25">
      <c r="A266" s="723"/>
      <c r="B266" s="723"/>
      <c r="C266" s="723"/>
      <c r="D266" s="725"/>
      <c r="E266" s="726"/>
      <c r="F266" s="716"/>
      <c r="G266" s="722"/>
      <c r="H266" s="717"/>
      <c r="I266" s="718"/>
      <c r="J266" s="725"/>
      <c r="K266" s="733"/>
    </row>
    <row r="267" spans="1:11" ht="23.25">
      <c r="A267" s="660"/>
      <c r="B267" s="647"/>
      <c r="C267" s="644"/>
      <c r="D267" s="644"/>
      <c r="E267" s="644"/>
      <c r="F267" s="571"/>
      <c r="G267" s="571"/>
      <c r="H267" s="571"/>
      <c r="I267" s="571"/>
      <c r="J267" s="571"/>
      <c r="K267" s="571"/>
    </row>
    <row r="268" spans="1:11" ht="23.25">
      <c r="A268" s="660"/>
      <c r="B268" s="647"/>
      <c r="C268" s="644"/>
      <c r="D268" s="644"/>
      <c r="E268" s="644"/>
      <c r="F268" s="571"/>
      <c r="G268" s="571"/>
      <c r="H268" s="571"/>
      <c r="I268" s="571"/>
      <c r="J268" s="571"/>
      <c r="K268" s="571"/>
    </row>
    <row r="269" spans="1:11" ht="23.25">
      <c r="A269" s="737"/>
      <c r="B269" s="737"/>
      <c r="C269" s="634"/>
      <c r="D269" s="634"/>
      <c r="E269" s="634"/>
      <c r="F269" s="710"/>
      <c r="G269" s="711"/>
      <c r="H269" s="711"/>
      <c r="I269" s="711"/>
      <c r="J269" s="711"/>
      <c r="K269" s="711"/>
    </row>
    <row r="270" spans="1:11" ht="23.25">
      <c r="A270" s="660"/>
      <c r="B270" s="647"/>
      <c r="C270" s="644"/>
      <c r="D270" s="644"/>
      <c r="E270" s="644"/>
      <c r="F270" s="738"/>
      <c r="G270" s="734"/>
      <c r="H270" s="635"/>
      <c r="I270" s="571"/>
      <c r="J270" s="635"/>
      <c r="K270" s="648"/>
    </row>
    <row r="271" spans="1:11" ht="23.25">
      <c r="A271" s="660"/>
      <c r="B271" s="647"/>
      <c r="C271" s="644"/>
      <c r="D271" s="571"/>
      <c r="E271" s="571"/>
      <c r="F271" s="574"/>
      <c r="G271" s="734"/>
      <c r="H271" s="575"/>
      <c r="I271" s="747"/>
      <c r="J271" s="571"/>
      <c r="K271" s="663"/>
    </row>
    <row r="272" spans="1:11" ht="23.25">
      <c r="A272" s="660"/>
      <c r="B272" s="647"/>
      <c r="C272" s="644"/>
      <c r="D272" s="571"/>
      <c r="E272" s="571"/>
      <c r="F272" s="574"/>
      <c r="G272" s="734"/>
      <c r="H272" s="575"/>
      <c r="I272" s="747"/>
      <c r="J272" s="571"/>
      <c r="K272" s="663"/>
    </row>
    <row r="273" spans="1:11" ht="23.25">
      <c r="A273" s="713"/>
      <c r="B273" s="407"/>
      <c r="C273" s="748"/>
      <c r="D273" s="744"/>
      <c r="E273" s="744"/>
      <c r="F273" s="749"/>
      <c r="G273" s="750"/>
      <c r="H273" s="751"/>
      <c r="I273" s="718"/>
      <c r="J273" s="744"/>
      <c r="K273" s="752"/>
    </row>
    <row r="274" spans="1:11" ht="23.25">
      <c r="A274" s="713"/>
      <c r="B274" s="407"/>
      <c r="C274" s="748"/>
      <c r="D274" s="744"/>
      <c r="E274" s="744"/>
      <c r="F274" s="749"/>
      <c r="G274" s="750"/>
      <c r="H274" s="751"/>
      <c r="I274" s="718"/>
      <c r="J274" s="744"/>
      <c r="K274" s="752"/>
    </row>
    <row r="275" spans="1:11" ht="23.25">
      <c r="A275" s="713"/>
      <c r="B275" s="407"/>
      <c r="C275" s="748"/>
      <c r="D275" s="744"/>
      <c r="E275" s="744"/>
      <c r="F275" s="749"/>
      <c r="G275" s="750"/>
      <c r="H275" s="751"/>
      <c r="I275" s="718"/>
      <c r="J275" s="744"/>
      <c r="K275" s="752"/>
    </row>
    <row r="276" spans="1:11" ht="23.25">
      <c r="A276" s="713"/>
      <c r="B276" s="723"/>
      <c r="C276" s="726"/>
      <c r="D276" s="753"/>
      <c r="E276" s="726"/>
      <c r="F276" s="754"/>
      <c r="G276" s="722"/>
      <c r="H276" s="717"/>
      <c r="I276" s="755"/>
      <c r="J276" s="725"/>
      <c r="K276" s="733"/>
    </row>
    <row r="277" spans="1:11" ht="23.25">
      <c r="A277" s="713"/>
      <c r="B277" s="723"/>
      <c r="C277" s="726"/>
      <c r="D277" s="753"/>
      <c r="E277" s="726"/>
      <c r="F277" s="754"/>
      <c r="G277" s="722"/>
      <c r="H277" s="717"/>
      <c r="I277" s="755"/>
      <c r="J277" s="725"/>
      <c r="K277" s="733"/>
    </row>
    <row r="278" spans="1:11" ht="23.25">
      <c r="A278" s="713"/>
      <c r="B278" s="407"/>
      <c r="C278" s="748"/>
      <c r="D278" s="744"/>
      <c r="E278" s="744"/>
      <c r="F278" s="749"/>
      <c r="G278" s="750"/>
      <c r="H278" s="751"/>
      <c r="I278" s="718"/>
      <c r="J278" s="744"/>
      <c r="K278" s="752"/>
    </row>
    <row r="279" spans="1:11" ht="23.25">
      <c r="A279" s="713"/>
      <c r="B279" s="407"/>
      <c r="C279" s="748"/>
      <c r="D279" s="756"/>
      <c r="E279" s="744"/>
      <c r="F279" s="749"/>
      <c r="G279" s="750"/>
      <c r="H279" s="751"/>
      <c r="I279" s="718"/>
      <c r="J279" s="744"/>
      <c r="K279" s="752"/>
    </row>
    <row r="280" spans="1:11" ht="23.25">
      <c r="A280" s="713"/>
      <c r="B280" s="407"/>
      <c r="C280" s="748"/>
      <c r="D280" s="744"/>
      <c r="E280" s="744"/>
      <c r="F280" s="749"/>
      <c r="G280" s="750"/>
      <c r="H280" s="751"/>
      <c r="I280" s="718"/>
      <c r="J280" s="744"/>
      <c r="K280" s="752"/>
    </row>
    <row r="281" spans="1:11" ht="23.25">
      <c r="A281" s="713"/>
      <c r="B281" s="407"/>
      <c r="C281" s="748"/>
      <c r="D281" s="744"/>
      <c r="E281" s="744"/>
      <c r="F281" s="749"/>
      <c r="G281" s="750"/>
      <c r="H281" s="751"/>
      <c r="I281" s="718"/>
      <c r="J281" s="744"/>
      <c r="K281" s="752"/>
    </row>
    <row r="282" spans="1:11" ht="23.25">
      <c r="A282" s="713"/>
      <c r="B282" s="407"/>
      <c r="C282" s="748"/>
      <c r="D282" s="744"/>
      <c r="E282" s="744"/>
      <c r="F282" s="749"/>
      <c r="G282" s="750"/>
      <c r="H282" s="751"/>
      <c r="I282" s="718"/>
      <c r="J282" s="744"/>
      <c r="K282" s="752"/>
    </row>
    <row r="283" spans="1:11" ht="23.25">
      <c r="A283" s="713"/>
      <c r="B283" s="407"/>
      <c r="C283" s="748"/>
      <c r="D283" s="744"/>
      <c r="E283" s="744"/>
      <c r="F283" s="749"/>
      <c r="G283" s="750"/>
      <c r="H283" s="751"/>
      <c r="I283" s="718"/>
      <c r="J283" s="744"/>
      <c r="K283" s="752"/>
    </row>
    <row r="284" spans="1:11" ht="23.25">
      <c r="A284" s="713"/>
      <c r="B284" s="407"/>
      <c r="C284" s="748"/>
      <c r="D284" s="744"/>
      <c r="E284" s="744"/>
      <c r="F284" s="749"/>
      <c r="G284" s="750"/>
      <c r="H284" s="751"/>
      <c r="I284" s="718"/>
      <c r="J284" s="744"/>
      <c r="K284" s="752"/>
    </row>
    <row r="285" spans="1:11" ht="23.25">
      <c r="A285" s="713"/>
      <c r="B285" s="407"/>
      <c r="C285" s="748"/>
      <c r="D285" s="744"/>
      <c r="E285" s="744"/>
      <c r="F285" s="749"/>
      <c r="G285" s="750"/>
      <c r="H285" s="751"/>
      <c r="I285" s="718"/>
      <c r="J285" s="744"/>
      <c r="K285" s="752"/>
    </row>
    <row r="286" spans="1:11" ht="23.25">
      <c r="A286" s="713"/>
      <c r="B286" s="407"/>
      <c r="C286" s="748"/>
      <c r="D286" s="744"/>
      <c r="E286" s="744"/>
      <c r="F286" s="749"/>
      <c r="G286" s="750"/>
      <c r="H286" s="751"/>
      <c r="I286" s="718"/>
      <c r="J286" s="744"/>
      <c r="K286" s="752"/>
    </row>
    <row r="287" spans="1:11" ht="23.25">
      <c r="A287" s="647"/>
      <c r="B287" s="647"/>
      <c r="C287" s="644"/>
      <c r="D287" s="644"/>
      <c r="E287" s="644"/>
      <c r="F287" s="571"/>
      <c r="G287" s="571"/>
      <c r="H287" s="571"/>
      <c r="I287" s="571"/>
      <c r="J287" s="571"/>
      <c r="K287" s="571"/>
    </row>
    <row r="288" spans="1:11" ht="23.25">
      <c r="A288" s="647"/>
      <c r="B288" s="647"/>
      <c r="C288" s="644"/>
      <c r="D288" s="644"/>
      <c r="E288" s="644"/>
      <c r="F288" s="571"/>
      <c r="G288" s="571"/>
      <c r="H288" s="571"/>
      <c r="I288" s="571"/>
      <c r="J288" s="571"/>
      <c r="K288" s="571"/>
    </row>
    <row r="289" spans="1:11" ht="23.25">
      <c r="A289" s="647"/>
      <c r="B289" s="647"/>
      <c r="C289" s="644"/>
      <c r="D289" s="644"/>
      <c r="E289" s="644"/>
      <c r="F289" s="571"/>
      <c r="G289" s="571"/>
      <c r="H289" s="571"/>
      <c r="I289" s="571"/>
      <c r="J289" s="571"/>
      <c r="K289" s="571"/>
    </row>
    <row r="290" spans="1:11" ht="23.25">
      <c r="A290" s="737"/>
      <c r="B290" s="737"/>
      <c r="C290" s="634"/>
      <c r="D290" s="634"/>
      <c r="E290" s="634"/>
      <c r="F290" s="710"/>
      <c r="G290" s="711"/>
      <c r="H290" s="711"/>
      <c r="I290" s="711"/>
      <c r="J290" s="711"/>
      <c r="K290" s="711"/>
    </row>
    <row r="291" spans="1:11" ht="23.25">
      <c r="A291" s="647"/>
      <c r="B291" s="647"/>
      <c r="C291" s="644"/>
      <c r="D291" s="662"/>
      <c r="E291" s="644"/>
      <c r="F291" s="574"/>
      <c r="G291" s="734"/>
      <c r="H291" s="571"/>
      <c r="I291" s="571"/>
      <c r="J291" s="571"/>
      <c r="K291" s="648"/>
    </row>
    <row r="292" spans="1:11" ht="23.25">
      <c r="A292" s="647"/>
      <c r="B292" s="647"/>
      <c r="C292" s="644"/>
      <c r="D292" s="662"/>
      <c r="E292" s="644"/>
      <c r="F292" s="574"/>
      <c r="G292" s="558"/>
      <c r="H292" s="575"/>
      <c r="I292" s="747"/>
      <c r="J292" s="571"/>
      <c r="K292" s="663"/>
    </row>
    <row r="293" spans="1:11" ht="23.25">
      <c r="A293" s="723"/>
      <c r="B293" s="723"/>
      <c r="C293" s="726"/>
      <c r="D293" s="753"/>
      <c r="E293" s="726"/>
      <c r="F293" s="754"/>
      <c r="G293" s="716"/>
      <c r="H293" s="717"/>
      <c r="I293" s="755"/>
      <c r="J293" s="725"/>
      <c r="K293" s="733"/>
    </row>
    <row r="294" spans="1:11" ht="23.25">
      <c r="A294" s="723"/>
      <c r="B294" s="723"/>
      <c r="C294" s="726"/>
      <c r="D294" s="753"/>
      <c r="E294" s="726"/>
      <c r="F294" s="754"/>
      <c r="G294" s="716"/>
      <c r="H294" s="717"/>
      <c r="I294" s="755"/>
      <c r="J294" s="725"/>
      <c r="K294" s="733"/>
    </row>
    <row r="295" spans="1:11" ht="23.25">
      <c r="A295" s="723"/>
      <c r="B295" s="723"/>
      <c r="C295" s="726"/>
      <c r="D295" s="753"/>
      <c r="E295" s="726"/>
      <c r="F295" s="754"/>
      <c r="G295" s="722"/>
      <c r="H295" s="717"/>
      <c r="I295" s="755"/>
      <c r="J295" s="725"/>
      <c r="K295" s="733"/>
    </row>
    <row r="296" spans="1:11" ht="23.25">
      <c r="A296" s="723"/>
      <c r="B296" s="723"/>
      <c r="C296" s="726"/>
      <c r="D296" s="753"/>
      <c r="E296" s="726"/>
      <c r="F296" s="754"/>
      <c r="G296" s="722"/>
      <c r="H296" s="717"/>
      <c r="I296" s="755"/>
      <c r="J296" s="725"/>
      <c r="K296" s="733"/>
    </row>
    <row r="297" spans="1:11" ht="23.25">
      <c r="A297" s="723"/>
      <c r="B297" s="723"/>
      <c r="C297" s="726"/>
      <c r="D297" s="753"/>
      <c r="E297" s="726"/>
      <c r="F297" s="754"/>
      <c r="G297" s="722"/>
      <c r="H297" s="717"/>
      <c r="I297" s="755"/>
      <c r="J297" s="725"/>
      <c r="K297" s="733"/>
    </row>
    <row r="298" spans="1:11" ht="23.25">
      <c r="A298" s="723"/>
      <c r="B298" s="723"/>
      <c r="C298" s="726"/>
      <c r="D298" s="753"/>
      <c r="E298" s="726"/>
      <c r="F298" s="754"/>
      <c r="G298" s="722"/>
      <c r="H298" s="717"/>
      <c r="I298" s="755"/>
      <c r="J298" s="725"/>
      <c r="K298" s="733"/>
    </row>
    <row r="299" spans="1:11" ht="23.25">
      <c r="A299" s="723"/>
      <c r="B299" s="723"/>
      <c r="C299" s="724"/>
      <c r="D299" s="725"/>
      <c r="E299" s="726"/>
      <c r="F299" s="716"/>
      <c r="G299" s="722"/>
      <c r="H299" s="717"/>
      <c r="I299" s="718"/>
      <c r="J299" s="717"/>
      <c r="K299" s="719"/>
    </row>
    <row r="300" spans="1:11" ht="23.25">
      <c r="A300" s="723"/>
      <c r="B300" s="723"/>
      <c r="C300" s="726"/>
      <c r="D300" s="753"/>
      <c r="E300" s="726"/>
      <c r="F300" s="754"/>
      <c r="G300" s="722"/>
      <c r="H300" s="717"/>
      <c r="I300" s="755"/>
      <c r="J300" s="725"/>
      <c r="K300" s="733"/>
    </row>
    <row r="301" spans="1:11" ht="23.25">
      <c r="A301" s="723"/>
      <c r="B301" s="723"/>
      <c r="C301" s="726"/>
      <c r="D301" s="746"/>
      <c r="E301" s="726"/>
      <c r="F301" s="754"/>
      <c r="G301" s="722"/>
      <c r="H301" s="717"/>
      <c r="I301" s="755"/>
      <c r="J301" s="725"/>
      <c r="K301" s="733"/>
    </row>
    <row r="302" spans="1:11" ht="23.25">
      <c r="A302" s="723"/>
      <c r="B302" s="723"/>
      <c r="C302" s="726"/>
      <c r="D302" s="753"/>
      <c r="E302" s="726"/>
      <c r="F302" s="754"/>
      <c r="G302" s="722"/>
      <c r="H302" s="717"/>
      <c r="I302" s="755"/>
      <c r="J302" s="725"/>
      <c r="K302" s="733"/>
    </row>
    <row r="303" spans="1:11" ht="23.25">
      <c r="A303" s="723"/>
      <c r="B303" s="723"/>
      <c r="C303" s="726"/>
      <c r="D303" s="753"/>
      <c r="E303" s="726"/>
      <c r="F303" s="754"/>
      <c r="G303" s="722"/>
      <c r="H303" s="717"/>
      <c r="I303" s="755"/>
      <c r="J303" s="725"/>
      <c r="K303" s="733"/>
    </row>
    <row r="304" spans="1:11" ht="23.25">
      <c r="A304" s="723"/>
      <c r="B304" s="723"/>
      <c r="C304" s="726"/>
      <c r="D304" s="753"/>
      <c r="E304" s="726"/>
      <c r="F304" s="754"/>
      <c r="G304" s="722"/>
      <c r="H304" s="717"/>
      <c r="I304" s="755"/>
      <c r="J304" s="725"/>
      <c r="K304" s="733"/>
    </row>
    <row r="305" spans="1:11" ht="23.25">
      <c r="A305" s="723"/>
      <c r="B305" s="723"/>
      <c r="C305" s="726"/>
      <c r="D305" s="753"/>
      <c r="E305" s="726"/>
      <c r="F305" s="754"/>
      <c r="G305" s="722"/>
      <c r="H305" s="717"/>
      <c r="I305" s="755"/>
      <c r="J305" s="725"/>
      <c r="K305" s="733"/>
    </row>
    <row r="306" spans="1:11" ht="23.25">
      <c r="A306" s="723"/>
      <c r="B306" s="723"/>
      <c r="C306" s="726"/>
      <c r="D306" s="753"/>
      <c r="E306" s="726"/>
      <c r="F306" s="754"/>
      <c r="G306" s="722"/>
      <c r="H306" s="717"/>
      <c r="I306" s="755"/>
      <c r="J306" s="725"/>
      <c r="K306" s="733"/>
    </row>
    <row r="307" spans="1:11" ht="23.25">
      <c r="A307" s="723"/>
      <c r="B307" s="743"/>
      <c r="C307" s="757"/>
      <c r="D307" s="758"/>
      <c r="E307" s="726"/>
      <c r="F307" s="759"/>
      <c r="G307" s="760"/>
      <c r="H307" s="761"/>
      <c r="I307" s="755"/>
      <c r="J307" s="762"/>
      <c r="K307" s="763"/>
    </row>
    <row r="308" spans="1:11" ht="23.25">
      <c r="A308" s="723"/>
      <c r="B308" s="743"/>
      <c r="C308" s="745"/>
      <c r="D308" s="745"/>
      <c r="E308" s="726"/>
      <c r="F308" s="745"/>
      <c r="G308" s="745"/>
      <c r="H308" s="745"/>
      <c r="I308" s="755"/>
      <c r="J308" s="745"/>
      <c r="K308" s="745"/>
    </row>
    <row r="309" spans="1:11" ht="23.25">
      <c r="A309" s="647"/>
      <c r="B309" s="647"/>
      <c r="C309" s="644"/>
      <c r="D309" s="662"/>
      <c r="E309" s="644"/>
      <c r="F309" s="571"/>
      <c r="G309" s="571"/>
      <c r="H309" s="571"/>
      <c r="I309" s="571"/>
      <c r="J309" s="571"/>
      <c r="K309" s="571"/>
    </row>
    <row r="310" spans="1:11" ht="23.25">
      <c r="A310" s="647"/>
      <c r="B310" s="647"/>
      <c r="C310" s="644"/>
      <c r="D310" s="662"/>
      <c r="E310" s="644"/>
      <c r="F310" s="571"/>
      <c r="G310" s="571"/>
      <c r="H310" s="571"/>
      <c r="I310" s="571"/>
      <c r="J310" s="571"/>
      <c r="K310" s="571"/>
    </row>
    <row r="311" spans="1:11" ht="23.25">
      <c r="A311" s="737"/>
      <c r="B311" s="737"/>
      <c r="C311" s="634"/>
      <c r="D311" s="634"/>
      <c r="E311" s="634"/>
      <c r="F311" s="710"/>
      <c r="G311" s="711"/>
      <c r="H311" s="711"/>
      <c r="I311" s="711"/>
      <c r="J311" s="711"/>
      <c r="K311" s="711"/>
    </row>
    <row r="312" spans="1:11" ht="23.25">
      <c r="A312" s="647"/>
      <c r="B312" s="647"/>
      <c r="C312" s="644"/>
      <c r="D312" s="644"/>
      <c r="E312" s="644"/>
      <c r="F312" s="738"/>
      <c r="G312" s="734"/>
      <c r="H312" s="571"/>
      <c r="I312" s="571"/>
      <c r="J312" s="571"/>
      <c r="K312" s="648"/>
    </row>
    <row r="313" spans="1:11" ht="23.25">
      <c r="A313" s="647"/>
      <c r="B313" s="647"/>
      <c r="C313" s="644"/>
      <c r="D313" s="662"/>
      <c r="E313" s="644"/>
      <c r="F313" s="574"/>
      <c r="G313" s="734"/>
      <c r="H313" s="575"/>
      <c r="I313" s="571"/>
      <c r="J313" s="571"/>
      <c r="K313" s="663"/>
    </row>
    <row r="314" spans="1:11" ht="23.25">
      <c r="A314" s="647"/>
      <c r="B314" s="647"/>
      <c r="C314" s="644"/>
      <c r="D314" s="662"/>
      <c r="E314" s="644"/>
      <c r="F314" s="571"/>
      <c r="G314" s="571"/>
      <c r="H314" s="571"/>
      <c r="I314" s="571"/>
      <c r="J314" s="571"/>
      <c r="K314" s="571"/>
    </row>
    <row r="315" spans="1:11" ht="23.25">
      <c r="A315" s="647"/>
      <c r="B315" s="647"/>
      <c r="C315" s="644"/>
      <c r="D315" s="662"/>
      <c r="E315" s="644"/>
      <c r="F315" s="574"/>
      <c r="G315" s="574"/>
      <c r="H315" s="574"/>
      <c r="I315" s="574"/>
      <c r="J315" s="574"/>
      <c r="K315" s="574"/>
    </row>
    <row r="316" spans="1:11" ht="23.25">
      <c r="A316" s="737"/>
      <c r="B316" s="737"/>
      <c r="C316" s="634"/>
      <c r="D316" s="634"/>
      <c r="E316" s="634"/>
      <c r="F316" s="710"/>
      <c r="G316" s="711"/>
      <c r="H316" s="711"/>
      <c r="I316" s="711"/>
      <c r="J316" s="711"/>
      <c r="K316" s="711"/>
    </row>
    <row r="317" spans="1:11" ht="23.25">
      <c r="A317" s="647"/>
      <c r="B317" s="647"/>
      <c r="C317" s="644"/>
      <c r="D317" s="662"/>
      <c r="E317" s="644"/>
      <c r="F317" s="574"/>
      <c r="G317" s="734"/>
      <c r="H317" s="571"/>
      <c r="I317" s="571"/>
      <c r="J317" s="571"/>
      <c r="K317" s="648"/>
    </row>
    <row r="318" spans="1:11" ht="23.25">
      <c r="A318" s="723"/>
      <c r="B318" s="723"/>
      <c r="C318" s="726"/>
      <c r="D318" s="753"/>
      <c r="E318" s="726"/>
      <c r="F318" s="754"/>
      <c r="G318" s="722"/>
      <c r="H318" s="717"/>
      <c r="I318" s="718"/>
      <c r="J318" s="725"/>
      <c r="K318" s="733"/>
    </row>
    <row r="319" spans="1:11" ht="23.25">
      <c r="A319" s="723"/>
      <c r="B319" s="723"/>
      <c r="C319" s="726"/>
      <c r="D319" s="753"/>
      <c r="E319" s="726"/>
      <c r="F319" s="754"/>
      <c r="G319" s="722"/>
      <c r="H319" s="717"/>
      <c r="I319" s="718"/>
      <c r="J319" s="725"/>
      <c r="K319" s="733"/>
    </row>
    <row r="320" spans="1:11" ht="23.25">
      <c r="A320" s="723"/>
      <c r="B320" s="723"/>
      <c r="C320" s="726"/>
      <c r="D320" s="753"/>
      <c r="E320" s="726"/>
      <c r="F320" s="754"/>
      <c r="G320" s="722"/>
      <c r="H320" s="717"/>
      <c r="I320" s="718"/>
      <c r="J320" s="725"/>
      <c r="K320" s="733"/>
    </row>
    <row r="321" spans="1:11" ht="23.25">
      <c r="A321" s="723"/>
      <c r="B321" s="723"/>
      <c r="C321" s="726"/>
      <c r="D321" s="753"/>
      <c r="E321" s="726"/>
      <c r="F321" s="754"/>
      <c r="G321" s="722"/>
      <c r="H321" s="717"/>
      <c r="I321" s="718"/>
      <c r="J321" s="725"/>
      <c r="K321" s="733"/>
    </row>
    <row r="322" spans="1:11" ht="23.25">
      <c r="A322" s="723"/>
      <c r="B322" s="723"/>
      <c r="C322" s="726"/>
      <c r="D322" s="753"/>
      <c r="E322" s="726"/>
      <c r="F322" s="754"/>
      <c r="G322" s="722"/>
      <c r="H322" s="717"/>
      <c r="I322" s="718"/>
      <c r="J322" s="725"/>
      <c r="K322" s="733"/>
    </row>
    <row r="323" spans="1:11" ht="23.25">
      <c r="A323" s="723"/>
      <c r="B323" s="723"/>
      <c r="C323" s="726"/>
      <c r="D323" s="753"/>
      <c r="E323" s="726"/>
      <c r="F323" s="754"/>
      <c r="G323" s="722"/>
      <c r="H323" s="717"/>
      <c r="I323" s="718"/>
      <c r="J323" s="725"/>
      <c r="K323" s="733"/>
    </row>
    <row r="324" spans="1:11" ht="23.25">
      <c r="A324" s="723"/>
      <c r="B324" s="723"/>
      <c r="C324" s="726"/>
      <c r="D324" s="753"/>
      <c r="E324" s="726"/>
      <c r="F324" s="754"/>
      <c r="G324" s="722"/>
      <c r="H324" s="717"/>
      <c r="I324" s="718"/>
      <c r="J324" s="725"/>
      <c r="K324" s="733"/>
    </row>
    <row r="325" spans="1:11" ht="23.25">
      <c r="A325" s="723"/>
      <c r="B325" s="723"/>
      <c r="C325" s="726"/>
      <c r="D325" s="753"/>
      <c r="E325" s="726"/>
      <c r="F325" s="754"/>
      <c r="G325" s="722"/>
      <c r="H325" s="717"/>
      <c r="I325" s="718"/>
      <c r="J325" s="725"/>
      <c r="K325" s="733"/>
    </row>
    <row r="326" spans="1:11" ht="23.25">
      <c r="A326" s="723"/>
      <c r="B326" s="723"/>
      <c r="C326" s="726"/>
      <c r="D326" s="753"/>
      <c r="E326" s="726"/>
      <c r="F326" s="754"/>
      <c r="G326" s="722"/>
      <c r="H326" s="717"/>
      <c r="I326" s="718"/>
      <c r="J326" s="725"/>
      <c r="K326" s="733"/>
    </row>
    <row r="327" spans="1:11" ht="23.25">
      <c r="A327" s="723"/>
      <c r="B327" s="723"/>
      <c r="C327" s="726"/>
      <c r="D327" s="753"/>
      <c r="E327" s="726"/>
      <c r="F327" s="754"/>
      <c r="G327" s="722"/>
      <c r="H327" s="717"/>
      <c r="I327" s="718"/>
      <c r="J327" s="725"/>
      <c r="K327" s="733"/>
    </row>
    <row r="328" spans="1:11" ht="23.25">
      <c r="A328" s="723"/>
      <c r="B328" s="723"/>
      <c r="C328" s="726"/>
      <c r="D328" s="753"/>
      <c r="E328" s="726"/>
      <c r="F328" s="754"/>
      <c r="G328" s="722"/>
      <c r="H328" s="717"/>
      <c r="I328" s="718"/>
      <c r="J328" s="725"/>
      <c r="K328" s="733"/>
    </row>
    <row r="329" spans="1:11" ht="23.25">
      <c r="A329" s="723"/>
      <c r="B329" s="723"/>
      <c r="C329" s="726"/>
      <c r="D329" s="753"/>
      <c r="E329" s="726"/>
      <c r="F329" s="754"/>
      <c r="G329" s="722"/>
      <c r="H329" s="717"/>
      <c r="I329" s="718"/>
      <c r="J329" s="725"/>
      <c r="K329" s="733"/>
    </row>
    <row r="330" spans="1:11" ht="23.25">
      <c r="A330" s="723"/>
      <c r="B330" s="723"/>
      <c r="C330" s="726"/>
      <c r="D330" s="753"/>
      <c r="E330" s="726"/>
      <c r="F330" s="754"/>
      <c r="G330" s="722"/>
      <c r="H330" s="717"/>
      <c r="I330" s="718"/>
      <c r="J330" s="725"/>
      <c r="K330" s="733"/>
    </row>
    <row r="331" spans="1:11" ht="23.25">
      <c r="A331" s="647"/>
      <c r="B331" s="647"/>
      <c r="C331" s="644"/>
      <c r="D331" s="644"/>
      <c r="E331" s="644"/>
      <c r="F331" s="571"/>
      <c r="G331" s="571"/>
      <c r="H331" s="571"/>
      <c r="I331" s="571"/>
      <c r="J331" s="571"/>
      <c r="K331" s="571"/>
    </row>
    <row r="332" spans="1:11" ht="23.25">
      <c r="A332" s="647"/>
      <c r="B332" s="647"/>
      <c r="C332" s="644"/>
      <c r="D332" s="644"/>
      <c r="E332" s="644"/>
      <c r="F332" s="571"/>
      <c r="G332" s="571"/>
      <c r="H332" s="571"/>
      <c r="I332" s="571"/>
      <c r="J332" s="571"/>
      <c r="K332" s="571"/>
    </row>
    <row r="333" spans="1:11" ht="23.25">
      <c r="A333" s="647"/>
      <c r="B333" s="647"/>
      <c r="C333" s="644"/>
      <c r="D333" s="644"/>
      <c r="E333" s="644"/>
      <c r="F333" s="571"/>
      <c r="G333" s="571"/>
      <c r="H333" s="648"/>
      <c r="I333" s="571"/>
      <c r="J333" s="571"/>
      <c r="K333" s="571"/>
    </row>
    <row r="334" spans="1:11" ht="23.25">
      <c r="A334" s="737"/>
      <c r="B334" s="737"/>
      <c r="C334" s="634"/>
      <c r="D334" s="634"/>
      <c r="E334" s="634"/>
      <c r="F334" s="710"/>
      <c r="G334" s="711"/>
      <c r="H334" s="711"/>
      <c r="I334" s="711"/>
      <c r="J334" s="711"/>
      <c r="K334" s="711"/>
    </row>
    <row r="335" spans="1:11" ht="23.25">
      <c r="A335" s="647"/>
      <c r="B335" s="647"/>
      <c r="C335" s="644"/>
      <c r="D335" s="644"/>
      <c r="E335" s="644"/>
      <c r="F335" s="738"/>
      <c r="G335" s="734"/>
      <c r="H335" s="648"/>
      <c r="I335" s="571"/>
      <c r="J335" s="571"/>
      <c r="K335" s="648"/>
    </row>
    <row r="336" spans="1:11" ht="23.25">
      <c r="A336" s="723"/>
      <c r="B336" s="723"/>
      <c r="C336" s="726"/>
      <c r="D336" s="725"/>
      <c r="E336" s="726"/>
      <c r="F336" s="716"/>
      <c r="G336" s="716"/>
      <c r="H336" s="717"/>
      <c r="I336" s="718"/>
      <c r="J336" s="717"/>
      <c r="K336" s="733"/>
    </row>
    <row r="337" spans="1:11" ht="23.25">
      <c r="A337" s="723"/>
      <c r="B337" s="723"/>
      <c r="C337" s="726"/>
      <c r="D337" s="746"/>
      <c r="E337" s="726"/>
      <c r="F337" s="716"/>
      <c r="G337" s="716"/>
      <c r="H337" s="717"/>
      <c r="I337" s="718"/>
      <c r="J337" s="717"/>
      <c r="K337" s="733"/>
    </row>
    <row r="338" spans="1:11" ht="23.25">
      <c r="A338" s="723"/>
      <c r="B338" s="723"/>
      <c r="C338" s="726"/>
      <c r="D338" s="753"/>
      <c r="E338" s="726"/>
      <c r="F338" s="754"/>
      <c r="G338" s="716"/>
      <c r="H338" s="717"/>
      <c r="I338" s="718"/>
      <c r="J338" s="717"/>
      <c r="K338" s="733"/>
    </row>
    <row r="339" spans="1:11" ht="23.25">
      <c r="A339" s="723"/>
      <c r="B339" s="723"/>
      <c r="C339" s="726"/>
      <c r="D339" s="753"/>
      <c r="E339" s="726"/>
      <c r="F339" s="754"/>
      <c r="G339" s="716"/>
      <c r="H339" s="717"/>
      <c r="I339" s="718"/>
      <c r="J339" s="717"/>
      <c r="K339" s="733"/>
    </row>
    <row r="340" spans="1:11" ht="23.25">
      <c r="A340" s="723"/>
      <c r="B340" s="723"/>
      <c r="C340" s="726"/>
      <c r="D340" s="753"/>
      <c r="E340" s="726"/>
      <c r="F340" s="754"/>
      <c r="G340" s="716"/>
      <c r="H340" s="717"/>
      <c r="I340" s="718"/>
      <c r="J340" s="717"/>
      <c r="K340" s="733"/>
    </row>
    <row r="341" spans="1:11" ht="23.25">
      <c r="A341" s="743"/>
      <c r="B341" s="743"/>
      <c r="C341" s="757"/>
      <c r="D341" s="764"/>
      <c r="E341" s="726"/>
      <c r="F341" s="759"/>
      <c r="G341" s="765"/>
      <c r="H341" s="761"/>
      <c r="I341" s="718"/>
      <c r="J341" s="761"/>
      <c r="K341" s="763"/>
    </row>
    <row r="342" spans="1:11" ht="23.25">
      <c r="A342" s="647"/>
      <c r="B342" s="647"/>
      <c r="C342" s="644"/>
      <c r="D342" s="644"/>
      <c r="E342" s="644"/>
      <c r="F342" s="575"/>
      <c r="G342" s="575"/>
      <c r="H342" s="575"/>
      <c r="I342" s="575"/>
      <c r="J342" s="575"/>
      <c r="K342" s="575"/>
    </row>
    <row r="343" spans="1:11" ht="23.25">
      <c r="A343" s="647"/>
      <c r="B343" s="647"/>
      <c r="C343" s="644"/>
      <c r="D343" s="644"/>
      <c r="E343" s="644"/>
      <c r="F343" s="575"/>
      <c r="G343" s="575"/>
      <c r="H343" s="575"/>
      <c r="I343" s="575"/>
      <c r="J343" s="575"/>
      <c r="K343" s="575"/>
    </row>
    <row r="344" spans="1:11" ht="23.25">
      <c r="A344" s="647"/>
      <c r="B344" s="647"/>
      <c r="C344" s="644"/>
      <c r="D344" s="644"/>
      <c r="E344" s="644"/>
      <c r="F344" s="575"/>
      <c r="G344" s="575"/>
      <c r="H344" s="648"/>
      <c r="I344" s="575"/>
      <c r="J344" s="575"/>
      <c r="K344" s="575"/>
    </row>
    <row r="345" spans="1:11" ht="23.25">
      <c r="A345" s="737"/>
      <c r="B345" s="737"/>
      <c r="C345" s="634"/>
      <c r="D345" s="634"/>
      <c r="E345" s="634"/>
      <c r="F345" s="710"/>
      <c r="G345" s="711"/>
      <c r="H345" s="711"/>
      <c r="I345" s="711"/>
      <c r="J345" s="711"/>
      <c r="K345" s="711"/>
    </row>
    <row r="346" spans="1:11" ht="23.25">
      <c r="A346" s="647"/>
      <c r="B346" s="647"/>
      <c r="C346" s="644"/>
      <c r="D346" s="662"/>
      <c r="E346" s="644"/>
      <c r="F346" s="574"/>
      <c r="G346" s="734"/>
      <c r="H346" s="575"/>
      <c r="I346" s="571"/>
      <c r="J346" s="571"/>
      <c r="K346" s="648"/>
    </row>
    <row r="347" spans="1:11" ht="23.25">
      <c r="A347" s="723"/>
      <c r="B347" s="723"/>
      <c r="C347" s="726"/>
      <c r="D347" s="754"/>
      <c r="E347" s="726"/>
      <c r="F347" s="754"/>
      <c r="G347" s="722"/>
      <c r="H347" s="717"/>
      <c r="I347" s="718"/>
      <c r="J347" s="725"/>
      <c r="K347" s="733"/>
    </row>
    <row r="348" spans="1:11" ht="23.25">
      <c r="A348" s="723"/>
      <c r="B348" s="723"/>
      <c r="C348" s="726"/>
      <c r="D348" s="754"/>
      <c r="E348" s="726"/>
      <c r="F348" s="754"/>
      <c r="G348" s="722"/>
      <c r="H348" s="717"/>
      <c r="I348" s="718"/>
      <c r="J348" s="725"/>
      <c r="K348" s="733"/>
    </row>
    <row r="349" spans="1:11" ht="23.25">
      <c r="A349" s="723"/>
      <c r="B349" s="723"/>
      <c r="C349" s="726"/>
      <c r="D349" s="754"/>
      <c r="E349" s="726"/>
      <c r="F349" s="754"/>
      <c r="G349" s="722"/>
      <c r="H349" s="717"/>
      <c r="I349" s="718"/>
      <c r="J349" s="725"/>
      <c r="K349" s="733"/>
    </row>
    <row r="350" spans="1:11" ht="23.25">
      <c r="A350" s="723"/>
      <c r="B350" s="723"/>
      <c r="C350" s="726"/>
      <c r="D350" s="754"/>
      <c r="E350" s="726"/>
      <c r="F350" s="754"/>
      <c r="G350" s="722"/>
      <c r="H350" s="717"/>
      <c r="I350" s="718"/>
      <c r="J350" s="725"/>
      <c r="K350" s="733"/>
    </row>
    <row r="351" spans="1:11" ht="23.25">
      <c r="A351" s="723"/>
      <c r="B351" s="723"/>
      <c r="C351" s="726"/>
      <c r="D351" s="754"/>
      <c r="E351" s="726"/>
      <c r="F351" s="754"/>
      <c r="G351" s="722"/>
      <c r="H351" s="717"/>
      <c r="I351" s="718"/>
      <c r="J351" s="725"/>
      <c r="K351" s="733"/>
    </row>
    <row r="352" spans="1:11" ht="23.25">
      <c r="A352" s="723"/>
      <c r="B352" s="723"/>
      <c r="C352" s="726"/>
      <c r="D352" s="754"/>
      <c r="E352" s="726"/>
      <c r="F352" s="754"/>
      <c r="G352" s="722"/>
      <c r="H352" s="717"/>
      <c r="I352" s="718"/>
      <c r="J352" s="725"/>
      <c r="K352" s="733"/>
    </row>
    <row r="353" spans="1:11" ht="23.25">
      <c r="A353" s="723"/>
      <c r="B353" s="723"/>
      <c r="C353" s="726"/>
      <c r="D353" s="754"/>
      <c r="E353" s="726"/>
      <c r="F353" s="754"/>
      <c r="G353" s="722"/>
      <c r="H353" s="717"/>
      <c r="I353" s="718"/>
      <c r="J353" s="725"/>
      <c r="K353" s="733"/>
    </row>
    <row r="354" spans="1:11" ht="23.25">
      <c r="A354" s="647"/>
      <c r="B354" s="647"/>
      <c r="C354" s="644"/>
      <c r="D354" s="662"/>
      <c r="E354" s="644"/>
      <c r="F354" s="571"/>
      <c r="G354" s="571"/>
      <c r="H354" s="571"/>
      <c r="I354" s="571"/>
      <c r="J354" s="571"/>
      <c r="K354" s="571"/>
    </row>
    <row r="355" spans="1:11" ht="23.25">
      <c r="A355" s="647"/>
      <c r="B355" s="647"/>
      <c r="C355" s="644"/>
      <c r="D355" s="662"/>
      <c r="E355" s="644"/>
      <c r="F355" s="571"/>
      <c r="G355" s="571"/>
      <c r="H355" s="648"/>
      <c r="I355" s="571"/>
      <c r="J355" s="571"/>
      <c r="K355" s="571"/>
    </row>
    <row r="356" spans="1:11" ht="23.25">
      <c r="A356" s="737"/>
      <c r="B356" s="737"/>
      <c r="C356" s="634"/>
      <c r="D356" s="634"/>
      <c r="E356" s="634"/>
      <c r="F356" s="710"/>
      <c r="G356" s="711"/>
      <c r="H356" s="711"/>
      <c r="I356" s="711"/>
      <c r="J356" s="711"/>
      <c r="K356" s="711"/>
    </row>
    <row r="357" spans="1:11" ht="23.25">
      <c r="A357" s="647"/>
      <c r="B357" s="647"/>
      <c r="C357" s="644"/>
      <c r="D357" s="571"/>
      <c r="E357" s="571"/>
      <c r="F357" s="574"/>
      <c r="G357" s="734"/>
      <c r="H357" s="648"/>
      <c r="I357" s="571"/>
      <c r="J357" s="571"/>
      <c r="K357" s="663"/>
    </row>
    <row r="358" spans="1:11" ht="23.25">
      <c r="A358" s="723"/>
      <c r="B358" s="723"/>
      <c r="C358" s="726"/>
      <c r="D358" s="725"/>
      <c r="E358" s="725"/>
      <c r="F358" s="754"/>
      <c r="G358" s="722"/>
      <c r="H358" s="717"/>
      <c r="I358" s="736"/>
      <c r="J358" s="725"/>
      <c r="K358" s="733"/>
    </row>
    <row r="359" spans="1:11" ht="23.25">
      <c r="A359" s="647"/>
      <c r="B359" s="647"/>
      <c r="C359" s="644"/>
      <c r="D359" s="644"/>
      <c r="E359" s="644"/>
      <c r="F359" s="558"/>
      <c r="G359" s="558"/>
      <c r="H359" s="558"/>
      <c r="I359" s="558"/>
      <c r="J359" s="558"/>
      <c r="K359" s="558"/>
    </row>
    <row r="360" spans="1:11" ht="23.25">
      <c r="A360" s="647"/>
      <c r="B360" s="647"/>
      <c r="C360" s="644"/>
      <c r="D360" s="644"/>
      <c r="E360" s="644"/>
      <c r="F360" s="558"/>
      <c r="G360" s="558"/>
      <c r="H360" s="648"/>
      <c r="I360" s="558"/>
      <c r="J360" s="558"/>
      <c r="K360" s="558"/>
    </row>
    <row r="361" spans="1:11" ht="23.25">
      <c r="A361" s="737"/>
      <c r="B361" s="737"/>
      <c r="C361" s="634"/>
      <c r="D361" s="634"/>
      <c r="E361" s="634"/>
      <c r="F361" s="710"/>
      <c r="G361" s="711"/>
      <c r="H361" s="711"/>
      <c r="I361" s="711"/>
      <c r="J361" s="711"/>
      <c r="K361" s="711"/>
    </row>
    <row r="362" spans="1:11" ht="23.25">
      <c r="A362" s="647"/>
      <c r="B362" s="647"/>
      <c r="C362" s="644"/>
      <c r="D362" s="644"/>
      <c r="E362" s="644"/>
      <c r="F362" s="738"/>
      <c r="G362" s="734"/>
      <c r="H362" s="575"/>
      <c r="I362" s="571"/>
      <c r="J362" s="571"/>
      <c r="K362" s="648"/>
    </row>
    <row r="363" spans="1:11" ht="23.25">
      <c r="A363" s="723"/>
      <c r="B363" s="723"/>
      <c r="C363" s="726"/>
      <c r="D363" s="725"/>
      <c r="E363" s="725"/>
      <c r="F363" s="754"/>
      <c r="G363" s="722"/>
      <c r="H363" s="717"/>
      <c r="I363" s="736"/>
      <c r="J363" s="725"/>
      <c r="K363" s="733"/>
    </row>
    <row r="364" spans="1:11" ht="23.25">
      <c r="A364" s="723"/>
      <c r="B364" s="723"/>
      <c r="C364" s="726"/>
      <c r="D364" s="753"/>
      <c r="E364" s="725"/>
      <c r="F364" s="754"/>
      <c r="G364" s="722"/>
      <c r="H364" s="717"/>
      <c r="I364" s="718"/>
      <c r="J364" s="725"/>
      <c r="K364" s="733"/>
    </row>
    <row r="365" spans="1:11" ht="23.25">
      <c r="A365" s="723"/>
      <c r="B365" s="723"/>
      <c r="C365" s="726"/>
      <c r="D365" s="753"/>
      <c r="E365" s="725"/>
      <c r="F365" s="754"/>
      <c r="G365" s="722"/>
      <c r="H365" s="717"/>
      <c r="I365" s="718"/>
      <c r="J365" s="725"/>
      <c r="K365" s="733"/>
    </row>
    <row r="366" spans="1:11" ht="23.25">
      <c r="A366" s="723"/>
      <c r="B366" s="723"/>
      <c r="C366" s="726"/>
      <c r="D366" s="753"/>
      <c r="E366" s="725"/>
      <c r="F366" s="754"/>
      <c r="G366" s="722"/>
      <c r="H366" s="717"/>
      <c r="I366" s="718"/>
      <c r="J366" s="725"/>
      <c r="K366" s="733"/>
    </row>
    <row r="367" spans="1:11" ht="23.25">
      <c r="A367" s="723"/>
      <c r="B367" s="723"/>
      <c r="C367" s="726"/>
      <c r="D367" s="753"/>
      <c r="E367" s="725"/>
      <c r="F367" s="754"/>
      <c r="G367" s="722"/>
      <c r="H367" s="717"/>
      <c r="I367" s="718"/>
      <c r="J367" s="725"/>
      <c r="K367" s="733"/>
    </row>
    <row r="368" spans="1:11" ht="23.25">
      <c r="A368" s="723"/>
      <c r="B368" s="723"/>
      <c r="C368" s="726"/>
      <c r="D368" s="753"/>
      <c r="E368" s="725"/>
      <c r="F368" s="754"/>
      <c r="G368" s="722"/>
      <c r="H368" s="717"/>
      <c r="I368" s="718"/>
      <c r="J368" s="725"/>
      <c r="K368" s="733"/>
    </row>
    <row r="369" spans="1:11" ht="23.25">
      <c r="A369" s="647"/>
      <c r="B369" s="660"/>
      <c r="C369" s="644"/>
      <c r="D369" s="662"/>
      <c r="E369" s="571"/>
      <c r="F369" s="571"/>
      <c r="G369" s="571"/>
      <c r="H369" s="571"/>
      <c r="I369" s="571"/>
      <c r="J369" s="571"/>
      <c r="K369" s="571"/>
    </row>
    <row r="370" spans="1:11" ht="23.25">
      <c r="A370" s="647"/>
      <c r="B370" s="647"/>
      <c r="C370" s="644"/>
      <c r="D370" s="644"/>
      <c r="E370" s="644"/>
      <c r="F370" s="558"/>
      <c r="G370" s="558"/>
      <c r="H370" s="648"/>
      <c r="I370" s="571"/>
      <c r="J370" s="571"/>
      <c r="K370" s="663"/>
    </row>
    <row r="371" spans="1:11" ht="24">
      <c r="A371" s="766"/>
      <c r="B371" s="767"/>
      <c r="C371" s="768"/>
      <c r="D371" s="768"/>
      <c r="E371" s="769"/>
      <c r="F371" s="769"/>
      <c r="G371" s="769"/>
      <c r="H371" s="769"/>
      <c r="I371" s="769"/>
      <c r="J371" s="769"/>
      <c r="K371" s="769"/>
    </row>
    <row r="372" spans="1:11" ht="23.25">
      <c r="A372" s="648"/>
      <c r="B372" s="648"/>
      <c r="C372" s="648"/>
      <c r="D372" s="648"/>
      <c r="E372" s="648"/>
      <c r="F372" s="648"/>
      <c r="G372" s="648"/>
      <c r="H372" s="648"/>
      <c r="I372" s="648"/>
      <c r="J372" s="648"/>
      <c r="K372" s="648"/>
    </row>
  </sheetData>
  <mergeCells count="4">
    <mergeCell ref="A1:K1"/>
    <mergeCell ref="B2:J2"/>
    <mergeCell ref="A188:K188"/>
    <mergeCell ref="B189:J189"/>
  </mergeCells>
  <pageMargins left="0.70866141732283472" right="0.70866141732283472" top="0.74803149606299213" bottom="0.74803149606299213" header="0.31496062992125984" footer="0.31496062992125984"/>
  <pageSetup paperSize="5" scale="46" orientation="portrait" horizontalDpi="0" verticalDpi="0" r:id="rId1"/>
  <rowBreaks count="2" manualBreakCount="2">
    <brk id="65" max="16383" man="1"/>
    <brk id="14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>
  <dimension ref="A1:K189"/>
  <sheetViews>
    <sheetView view="pageBreakPreview" zoomScale="60" zoomScaleNormal="60" workbookViewId="0">
      <selection sqref="A1:K186"/>
    </sheetView>
  </sheetViews>
  <sheetFormatPr defaultRowHeight="15"/>
  <cols>
    <col min="2" max="2" width="33.7109375" customWidth="1"/>
    <col min="3" max="3" width="31.85546875" customWidth="1"/>
    <col min="4" max="4" width="12.42578125" customWidth="1"/>
    <col min="5" max="5" width="14.5703125" customWidth="1"/>
    <col min="6" max="6" width="19.42578125" customWidth="1"/>
    <col min="7" max="7" width="15.7109375" customWidth="1"/>
    <col min="8" max="8" width="12.28515625" customWidth="1"/>
    <col min="9" max="9" width="11.5703125" customWidth="1"/>
    <col min="10" max="10" width="13.7109375" customWidth="1"/>
    <col min="11" max="11" width="16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587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90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38.25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36.75" customHeight="1">
      <c r="A5" s="668">
        <v>1</v>
      </c>
      <c r="B5" s="669" t="s">
        <v>88</v>
      </c>
      <c r="C5" s="703" t="s">
        <v>426</v>
      </c>
      <c r="D5" s="671">
        <v>154</v>
      </c>
      <c r="E5" s="671" t="s">
        <v>38</v>
      </c>
      <c r="F5" s="628">
        <v>100000</v>
      </c>
      <c r="G5" s="628">
        <v>34000</v>
      </c>
      <c r="H5" s="630">
        <v>2000</v>
      </c>
      <c r="I5" s="672">
        <f>ROUND(G5*13%*30/365,0)</f>
        <v>363</v>
      </c>
      <c r="J5" s="630">
        <f t="shared" ref="J5:J14" si="0">SUM(H5:I5)</f>
        <v>2363</v>
      </c>
      <c r="K5" s="631">
        <f t="shared" ref="K5:K12" si="1">G5-H5</f>
        <v>32000</v>
      </c>
    </row>
    <row r="6" spans="1:11" ht="42.7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369788</v>
      </c>
      <c r="H6" s="630">
        <v>4202</v>
      </c>
      <c r="I6" s="672">
        <f t="shared" ref="I6:I12" si="2">ROUND(G6*13%*30/365,0)</f>
        <v>3951</v>
      </c>
      <c r="J6" s="630">
        <f t="shared" si="0"/>
        <v>8153</v>
      </c>
      <c r="K6" s="631">
        <f t="shared" si="1"/>
        <v>365586</v>
      </c>
    </row>
    <row r="7" spans="1:11" ht="17.25" customHeight="1">
      <c r="A7" s="668"/>
      <c r="B7" s="332"/>
      <c r="C7" s="675"/>
      <c r="D7" s="676"/>
      <c r="E7" s="778"/>
      <c r="F7" s="628"/>
      <c r="G7" s="629"/>
      <c r="H7" s="630"/>
      <c r="I7" s="672"/>
      <c r="J7" s="630"/>
      <c r="K7" s="631"/>
    </row>
    <row r="8" spans="1:11" ht="0.75" customHeight="1">
      <c r="A8" s="668"/>
      <c r="B8" s="332"/>
      <c r="C8" s="625"/>
      <c r="D8" s="626"/>
      <c r="E8" s="671"/>
      <c r="F8" s="628"/>
      <c r="G8" s="629"/>
      <c r="H8" s="630"/>
      <c r="I8" s="672">
        <f t="shared" si="2"/>
        <v>0</v>
      </c>
      <c r="J8" s="630"/>
      <c r="K8" s="631"/>
    </row>
    <row r="9" spans="1:11" ht="38.25" customHeight="1">
      <c r="A9" s="668">
        <v>3</v>
      </c>
      <c r="B9" s="332" t="s">
        <v>3</v>
      </c>
      <c r="C9" s="625" t="s">
        <v>544</v>
      </c>
      <c r="D9" s="626">
        <v>86</v>
      </c>
      <c r="E9" s="778" t="s">
        <v>38</v>
      </c>
      <c r="F9" s="628">
        <v>400000</v>
      </c>
      <c r="G9" s="629">
        <v>368000</v>
      </c>
      <c r="H9" s="630">
        <v>4000</v>
      </c>
      <c r="I9" s="672">
        <f t="shared" si="2"/>
        <v>3932</v>
      </c>
      <c r="J9" s="630">
        <f t="shared" si="0"/>
        <v>7932</v>
      </c>
      <c r="K9" s="631">
        <f t="shared" si="1"/>
        <v>364000</v>
      </c>
    </row>
    <row r="10" spans="1:11" ht="51" customHeight="1">
      <c r="A10" s="668">
        <v>4</v>
      </c>
      <c r="B10" s="332" t="s">
        <v>3</v>
      </c>
      <c r="C10" s="625" t="s">
        <v>576</v>
      </c>
      <c r="D10" s="626">
        <v>132</v>
      </c>
      <c r="E10" s="778" t="s">
        <v>38</v>
      </c>
      <c r="F10" s="628">
        <v>300000</v>
      </c>
      <c r="G10" s="629">
        <v>291000</v>
      </c>
      <c r="H10" s="630">
        <v>3000</v>
      </c>
      <c r="I10" s="672">
        <f t="shared" si="2"/>
        <v>3109</v>
      </c>
      <c r="J10" s="630">
        <f t="shared" si="0"/>
        <v>6109</v>
      </c>
      <c r="K10" s="631">
        <f t="shared" si="1"/>
        <v>288000</v>
      </c>
    </row>
    <row r="11" spans="1:11" ht="47.25" customHeight="1">
      <c r="A11" s="668">
        <v>5</v>
      </c>
      <c r="B11" s="332" t="s">
        <v>527</v>
      </c>
      <c r="C11" s="625" t="s">
        <v>526</v>
      </c>
      <c r="D11" s="626" t="s">
        <v>588</v>
      </c>
      <c r="E11" s="671" t="s">
        <v>38</v>
      </c>
      <c r="F11" s="628">
        <v>290000</v>
      </c>
      <c r="G11" s="629">
        <v>220400</v>
      </c>
      <c r="H11" s="630">
        <v>5800</v>
      </c>
      <c r="I11" s="672">
        <f t="shared" si="2"/>
        <v>2355</v>
      </c>
      <c r="J11" s="630">
        <f t="shared" si="0"/>
        <v>8155</v>
      </c>
      <c r="K11" s="631">
        <f t="shared" si="1"/>
        <v>214600</v>
      </c>
    </row>
    <row r="12" spans="1:11" ht="45.75" customHeight="1">
      <c r="A12" s="668">
        <v>6</v>
      </c>
      <c r="B12" s="332" t="s">
        <v>353</v>
      </c>
      <c r="C12" s="677" t="s">
        <v>552</v>
      </c>
      <c r="D12" s="678">
        <v>98</v>
      </c>
      <c r="E12" s="779" t="s">
        <v>38</v>
      </c>
      <c r="F12" s="628">
        <v>40000</v>
      </c>
      <c r="G12" s="629">
        <v>36703</v>
      </c>
      <c r="H12" s="630">
        <v>471</v>
      </c>
      <c r="I12" s="672">
        <f t="shared" si="2"/>
        <v>392</v>
      </c>
      <c r="J12" s="630">
        <f t="shared" si="0"/>
        <v>863</v>
      </c>
      <c r="K12" s="631">
        <f t="shared" si="1"/>
        <v>36232</v>
      </c>
    </row>
    <row r="13" spans="1:11" ht="14.25" customHeight="1">
      <c r="A13" s="668"/>
      <c r="B13" s="332"/>
      <c r="C13" s="677"/>
      <c r="D13" s="678"/>
      <c r="E13" s="779"/>
      <c r="F13" s="628"/>
      <c r="G13" s="629"/>
      <c r="H13" s="630"/>
      <c r="I13" s="672"/>
      <c r="J13" s="630"/>
      <c r="K13" s="631"/>
    </row>
    <row r="14" spans="1:11" ht="24" thickBot="1">
      <c r="A14" s="632"/>
      <c r="B14" s="633" t="s">
        <v>4</v>
      </c>
      <c r="C14" s="632"/>
      <c r="D14" s="632"/>
      <c r="E14" s="632"/>
      <c r="F14" s="543">
        <f>SUM(F5:F13)</f>
        <v>1525000</v>
      </c>
      <c r="G14" s="543">
        <f>SUM(G5:G13)</f>
        <v>1319891</v>
      </c>
      <c r="H14" s="543">
        <f>SUM(H5:H13)</f>
        <v>19473</v>
      </c>
      <c r="I14" s="543">
        <f>SUM(I5:I13)</f>
        <v>14102</v>
      </c>
      <c r="J14" s="617">
        <f t="shared" si="0"/>
        <v>33575</v>
      </c>
      <c r="K14" s="543">
        <f t="shared" ref="K14" si="3">SUM(K5:K13)</f>
        <v>1300418</v>
      </c>
    </row>
    <row r="15" spans="1:11" ht="23.25">
      <c r="A15" s="634"/>
      <c r="B15" s="635"/>
      <c r="C15" s="634"/>
      <c r="D15" s="634"/>
      <c r="E15" s="634"/>
      <c r="F15" s="636"/>
      <c r="G15" s="636"/>
      <c r="H15" s="636"/>
      <c r="I15" s="636"/>
      <c r="J15" s="636"/>
      <c r="K15" s="636"/>
    </row>
    <row r="16" spans="1:11" ht="79.5" customHeight="1">
      <c r="A16" s="619" t="s">
        <v>446</v>
      </c>
      <c r="B16" s="619" t="s">
        <v>1</v>
      </c>
      <c r="C16" s="619" t="s">
        <v>21</v>
      </c>
      <c r="D16" s="619" t="s">
        <v>22</v>
      </c>
      <c r="E16" s="619" t="s">
        <v>23</v>
      </c>
      <c r="F16" s="620" t="s">
        <v>24</v>
      </c>
      <c r="G16" s="419" t="s">
        <v>25</v>
      </c>
      <c r="H16" s="419" t="s">
        <v>26</v>
      </c>
      <c r="I16" s="419" t="s">
        <v>27</v>
      </c>
      <c r="J16" s="419" t="s">
        <v>57</v>
      </c>
      <c r="K16" s="419" t="s">
        <v>242</v>
      </c>
    </row>
    <row r="17" spans="1:11" ht="23.25">
      <c r="A17" s="637"/>
      <c r="B17" s="549" t="s">
        <v>5</v>
      </c>
      <c r="C17" s="624"/>
      <c r="D17" s="624"/>
      <c r="E17" s="780"/>
      <c r="F17" s="547"/>
      <c r="G17" s="547"/>
      <c r="H17" s="548"/>
      <c r="I17" s="549"/>
      <c r="J17" s="549"/>
      <c r="K17" s="638"/>
    </row>
    <row r="18" spans="1:11" ht="33" customHeight="1">
      <c r="A18" s="639">
        <v>1</v>
      </c>
      <c r="B18" s="332" t="s">
        <v>179</v>
      </c>
      <c r="C18" s="675" t="s">
        <v>416</v>
      </c>
      <c r="D18" s="676">
        <v>82</v>
      </c>
      <c r="E18" s="778" t="s">
        <v>38</v>
      </c>
      <c r="F18" s="628">
        <v>250000</v>
      </c>
      <c r="G18" s="629">
        <v>38035</v>
      </c>
      <c r="H18" s="630">
        <v>5435</v>
      </c>
      <c r="I18" s="672">
        <f>ROUND(G18*13%*30/365,0)</f>
        <v>406</v>
      </c>
      <c r="J18" s="630">
        <f t="shared" ref="J18:J24" si="4">SUM(H18:I18)</f>
        <v>5841</v>
      </c>
      <c r="K18" s="681">
        <f t="shared" ref="K18:K30" si="5">G18-H18</f>
        <v>32600</v>
      </c>
    </row>
    <row r="19" spans="1:11" ht="4.5" customHeight="1">
      <c r="A19" s="639"/>
      <c r="B19" s="332"/>
      <c r="C19" s="675"/>
      <c r="D19" s="676"/>
      <c r="E19" s="778"/>
      <c r="F19" s="628"/>
      <c r="G19" s="629"/>
      <c r="H19" s="630"/>
      <c r="I19" s="672"/>
      <c r="J19" s="630"/>
      <c r="K19" s="681"/>
    </row>
    <row r="20" spans="1:11" ht="36" customHeight="1">
      <c r="A20" s="639">
        <v>2</v>
      </c>
      <c r="B20" s="332" t="s">
        <v>5</v>
      </c>
      <c r="C20" s="675" t="s">
        <v>551</v>
      </c>
      <c r="D20" s="676">
        <v>96</v>
      </c>
      <c r="E20" s="778" t="s">
        <v>38</v>
      </c>
      <c r="F20" s="628">
        <v>200000</v>
      </c>
      <c r="G20" s="629">
        <v>186000</v>
      </c>
      <c r="H20" s="630">
        <v>2000</v>
      </c>
      <c r="I20" s="672">
        <f>ROUND(G20*13%*30/365,0)</f>
        <v>1987</v>
      </c>
      <c r="J20" s="630">
        <f t="shared" si="4"/>
        <v>3987</v>
      </c>
      <c r="K20" s="681">
        <f t="shared" si="5"/>
        <v>184000</v>
      </c>
    </row>
    <row r="21" spans="1:11" ht="34.5" customHeight="1">
      <c r="A21" s="639">
        <v>3</v>
      </c>
      <c r="B21" s="332" t="s">
        <v>5</v>
      </c>
      <c r="C21" s="675" t="s">
        <v>375</v>
      </c>
      <c r="D21" s="676">
        <v>116</v>
      </c>
      <c r="E21" s="778" t="s">
        <v>38</v>
      </c>
      <c r="F21" s="628">
        <v>495000</v>
      </c>
      <c r="G21" s="629">
        <v>465300</v>
      </c>
      <c r="H21" s="630">
        <v>4950</v>
      </c>
      <c r="I21" s="672">
        <f t="shared" ref="I21:I23" si="6">ROUND(G21*13%*30/365,0)</f>
        <v>4972</v>
      </c>
      <c r="J21" s="630">
        <f t="shared" si="4"/>
        <v>9922</v>
      </c>
      <c r="K21" s="681">
        <f t="shared" si="5"/>
        <v>460350</v>
      </c>
    </row>
    <row r="22" spans="1:11" ht="32.25" customHeight="1">
      <c r="A22" s="639">
        <v>4</v>
      </c>
      <c r="B22" s="332" t="s">
        <v>386</v>
      </c>
      <c r="C22" s="675" t="s">
        <v>455</v>
      </c>
      <c r="D22" s="676">
        <v>184</v>
      </c>
      <c r="E22" s="778" t="s">
        <v>38</v>
      </c>
      <c r="F22" s="628">
        <v>100000</v>
      </c>
      <c r="G22" s="629">
        <v>42000</v>
      </c>
      <c r="H22" s="630">
        <v>2000</v>
      </c>
      <c r="I22" s="672">
        <f t="shared" si="6"/>
        <v>449</v>
      </c>
      <c r="J22" s="630">
        <f t="shared" si="4"/>
        <v>2449</v>
      </c>
      <c r="K22" s="681">
        <f>G22-H22</f>
        <v>40000</v>
      </c>
    </row>
    <row r="23" spans="1:11" ht="32.25" customHeight="1">
      <c r="A23" s="639">
        <v>5</v>
      </c>
      <c r="B23" s="332" t="s">
        <v>429</v>
      </c>
      <c r="C23" s="675" t="s">
        <v>488</v>
      </c>
      <c r="D23" s="676">
        <v>156</v>
      </c>
      <c r="E23" s="778" t="s">
        <v>38</v>
      </c>
      <c r="F23" s="628">
        <v>150000</v>
      </c>
      <c r="G23" s="629">
        <v>54000</v>
      </c>
      <c r="H23" s="630">
        <v>3000</v>
      </c>
      <c r="I23" s="672">
        <f t="shared" si="6"/>
        <v>577</v>
      </c>
      <c r="J23" s="630">
        <f t="shared" si="4"/>
        <v>3577</v>
      </c>
      <c r="K23" s="681">
        <f>G23-H23</f>
        <v>51000</v>
      </c>
    </row>
    <row r="24" spans="1:11" ht="24" thickBot="1">
      <c r="A24" s="641"/>
      <c r="B24" s="633" t="s">
        <v>4</v>
      </c>
      <c r="C24" s="642"/>
      <c r="D24" s="569"/>
      <c r="E24" s="781"/>
      <c r="F24" s="554">
        <f t="shared" ref="F24:K24" si="7">SUM(F18:F23)</f>
        <v>1195000</v>
      </c>
      <c r="G24" s="554">
        <f t="shared" si="7"/>
        <v>785335</v>
      </c>
      <c r="H24" s="554">
        <f>SUM(H18:H23)</f>
        <v>17385</v>
      </c>
      <c r="I24" s="554">
        <f>SUM(I18:I23)</f>
        <v>8391</v>
      </c>
      <c r="J24" s="787">
        <f t="shared" si="4"/>
        <v>25776</v>
      </c>
      <c r="K24" s="554">
        <f t="shared" si="7"/>
        <v>767950</v>
      </c>
    </row>
    <row r="25" spans="1:11" ht="23.25">
      <c r="A25" s="643"/>
      <c r="B25" s="635"/>
      <c r="C25" s="644"/>
      <c r="D25" s="571"/>
      <c r="E25" s="782"/>
      <c r="F25" s="558"/>
      <c r="G25" s="558"/>
      <c r="H25" s="558"/>
      <c r="I25" s="558"/>
      <c r="J25" s="558"/>
      <c r="K25" s="558"/>
    </row>
    <row r="26" spans="1:11" ht="82.5" customHeight="1">
      <c r="A26" s="619" t="s">
        <v>446</v>
      </c>
      <c r="B26" s="619" t="s">
        <v>1</v>
      </c>
      <c r="C26" s="619" t="s">
        <v>21</v>
      </c>
      <c r="D26" s="619" t="s">
        <v>22</v>
      </c>
      <c r="E26" s="619" t="s">
        <v>23</v>
      </c>
      <c r="F26" s="620" t="s">
        <v>24</v>
      </c>
      <c r="G26" s="419" t="s">
        <v>25</v>
      </c>
      <c r="H26" s="419" t="s">
        <v>26</v>
      </c>
      <c r="I26" s="419" t="s">
        <v>27</v>
      </c>
      <c r="J26" s="419" t="s">
        <v>57</v>
      </c>
      <c r="K26" s="419" t="s">
        <v>242</v>
      </c>
    </row>
    <row r="27" spans="1:11" ht="23.25">
      <c r="A27" s="639"/>
      <c r="B27" s="623" t="s">
        <v>363</v>
      </c>
      <c r="C27" s="624"/>
      <c r="D27" s="501"/>
      <c r="E27" s="780"/>
      <c r="F27" s="505"/>
      <c r="G27" s="513"/>
      <c r="H27" s="503"/>
      <c r="I27" s="501"/>
      <c r="J27" s="503"/>
      <c r="K27" s="640"/>
    </row>
    <row r="28" spans="1:11" ht="23.25">
      <c r="A28" s="702">
        <v>1</v>
      </c>
      <c r="B28" s="332" t="s">
        <v>357</v>
      </c>
      <c r="C28" s="627" t="s">
        <v>371</v>
      </c>
      <c r="D28" s="676">
        <v>107</v>
      </c>
      <c r="E28" s="778" t="s">
        <v>38</v>
      </c>
      <c r="F28" s="628">
        <v>275000</v>
      </c>
      <c r="G28" s="629">
        <v>66000</v>
      </c>
      <c r="H28" s="630">
        <v>5500</v>
      </c>
      <c r="I28" s="672">
        <f>ROUND(G28*13%*30/365,0)</f>
        <v>705</v>
      </c>
      <c r="J28" s="630">
        <f>SUM(H28:I28)</f>
        <v>6205</v>
      </c>
      <c r="K28" s="681">
        <f t="shared" si="5"/>
        <v>60500</v>
      </c>
    </row>
    <row r="29" spans="1:11" ht="23.25">
      <c r="A29" s="702"/>
      <c r="B29" s="332"/>
      <c r="C29" s="627"/>
      <c r="D29" s="676"/>
      <c r="E29" s="778"/>
      <c r="F29" s="628"/>
      <c r="G29" s="629"/>
      <c r="H29" s="630"/>
      <c r="I29" s="680"/>
      <c r="J29" s="630"/>
      <c r="K29" s="681"/>
    </row>
    <row r="30" spans="1:11" ht="23.25">
      <c r="A30" s="702">
        <v>2</v>
      </c>
      <c r="B30" s="332" t="s">
        <v>368</v>
      </c>
      <c r="C30" s="627" t="s">
        <v>372</v>
      </c>
      <c r="D30" s="676">
        <v>90</v>
      </c>
      <c r="E30" s="778" t="s">
        <v>38</v>
      </c>
      <c r="F30" s="628">
        <v>340000</v>
      </c>
      <c r="G30" s="629">
        <v>81600</v>
      </c>
      <c r="H30" s="630">
        <v>6800</v>
      </c>
      <c r="I30" s="672">
        <f>ROUND(G30*13%*30/365,0)</f>
        <v>872</v>
      </c>
      <c r="J30" s="630">
        <f>SUM(H30:I30)</f>
        <v>7672</v>
      </c>
      <c r="K30" s="681">
        <f t="shared" si="5"/>
        <v>74800</v>
      </c>
    </row>
    <row r="31" spans="1:11" ht="17.25" customHeight="1">
      <c r="A31" s="702"/>
      <c r="B31" s="332"/>
      <c r="C31" s="627"/>
      <c r="D31" s="676"/>
      <c r="E31" s="778"/>
      <c r="F31" s="628"/>
      <c r="G31" s="629"/>
      <c r="H31" s="630"/>
      <c r="I31" s="680"/>
      <c r="J31" s="630"/>
      <c r="K31" s="681"/>
    </row>
    <row r="32" spans="1:11" ht="23.25">
      <c r="A32" s="702">
        <v>3</v>
      </c>
      <c r="B32" s="332" t="s">
        <v>534</v>
      </c>
      <c r="C32" s="627" t="s">
        <v>535</v>
      </c>
      <c r="D32" s="676">
        <v>72</v>
      </c>
      <c r="E32" s="778" t="s">
        <v>38</v>
      </c>
      <c r="F32" s="628">
        <v>290000</v>
      </c>
      <c r="G32" s="629">
        <v>232000</v>
      </c>
      <c r="H32" s="630">
        <v>5800</v>
      </c>
      <c r="I32" s="672">
        <f>ROUND(G32*13%*30/365,0)</f>
        <v>2479</v>
      </c>
      <c r="J32" s="630">
        <f>SUM(H32:I32)</f>
        <v>8279</v>
      </c>
      <c r="K32" s="681">
        <f t="shared" ref="K32" si="8">G32-H32</f>
        <v>226200</v>
      </c>
    </row>
    <row r="33" spans="1:11" ht="23.25">
      <c r="A33" s="645"/>
      <c r="B33" s="623" t="s">
        <v>4</v>
      </c>
      <c r="C33" s="638"/>
      <c r="D33" s="638"/>
      <c r="E33" s="783"/>
      <c r="F33" s="505">
        <f>SUM(F28:F32)</f>
        <v>905000</v>
      </c>
      <c r="G33" s="505">
        <f t="shared" ref="G33:K33" si="9">SUM(G28:G32)</f>
        <v>379600</v>
      </c>
      <c r="H33" s="505">
        <f t="shared" si="9"/>
        <v>18100</v>
      </c>
      <c r="I33" s="505">
        <f t="shared" si="9"/>
        <v>4056</v>
      </c>
      <c r="J33" s="788">
        <f>SUM(J28:J32)</f>
        <v>22156</v>
      </c>
      <c r="K33" s="505">
        <f t="shared" si="9"/>
        <v>361500</v>
      </c>
    </row>
    <row r="34" spans="1:11" ht="23.25">
      <c r="A34" s="646"/>
      <c r="B34" s="647"/>
      <c r="C34" s="648"/>
      <c r="D34" s="648"/>
      <c r="E34" s="784"/>
      <c r="F34" s="558"/>
      <c r="G34" s="558"/>
      <c r="H34" s="558"/>
      <c r="I34" s="558"/>
      <c r="J34" s="558"/>
      <c r="K34" s="558"/>
    </row>
    <row r="35" spans="1:11" ht="85.5" customHeight="1">
      <c r="A35" s="621" t="s">
        <v>446</v>
      </c>
      <c r="B35" s="621" t="s">
        <v>1</v>
      </c>
      <c r="C35" s="619" t="s">
        <v>21</v>
      </c>
      <c r="D35" s="619" t="s">
        <v>22</v>
      </c>
      <c r="E35" s="619" t="s">
        <v>23</v>
      </c>
      <c r="F35" s="620" t="s">
        <v>24</v>
      </c>
      <c r="G35" s="419" t="s">
        <v>25</v>
      </c>
      <c r="H35" s="419" t="s">
        <v>26</v>
      </c>
      <c r="I35" s="419" t="s">
        <v>27</v>
      </c>
      <c r="J35" s="419" t="s">
        <v>57</v>
      </c>
      <c r="K35" s="419" t="s">
        <v>242</v>
      </c>
    </row>
    <row r="36" spans="1:11" ht="23.25">
      <c r="A36" s="639"/>
      <c r="B36" s="623" t="s">
        <v>10</v>
      </c>
      <c r="C36" s="624"/>
      <c r="D36" s="624"/>
      <c r="E36" s="780"/>
      <c r="F36" s="560"/>
      <c r="G36" s="513"/>
      <c r="H36" s="549"/>
      <c r="I36" s="501"/>
      <c r="J36" s="549"/>
      <c r="K36" s="638"/>
    </row>
    <row r="37" spans="1:11" ht="25.5" customHeight="1">
      <c r="A37" s="702">
        <v>1</v>
      </c>
      <c r="B37" s="332" t="s">
        <v>10</v>
      </c>
      <c r="C37" s="627" t="s">
        <v>390</v>
      </c>
      <c r="D37" s="676">
        <v>124</v>
      </c>
      <c r="E37" s="778" t="s">
        <v>38</v>
      </c>
      <c r="F37" s="628">
        <v>200000</v>
      </c>
      <c r="G37" s="629">
        <v>56000</v>
      </c>
      <c r="H37" s="630">
        <v>4000</v>
      </c>
      <c r="I37" s="672">
        <f>ROUND(G37*13%*30/365,0)</f>
        <v>598</v>
      </c>
      <c r="J37" s="676">
        <f>SUM(H37:I37)</f>
        <v>4598</v>
      </c>
      <c r="K37" s="681">
        <f>G37-H37</f>
        <v>52000</v>
      </c>
    </row>
    <row r="38" spans="1:11" ht="10.5" customHeight="1">
      <c r="A38" s="702"/>
      <c r="B38" s="332"/>
      <c r="C38" s="627"/>
      <c r="D38" s="676"/>
      <c r="E38" s="778"/>
      <c r="F38" s="628"/>
      <c r="G38" s="629"/>
      <c r="H38" s="630"/>
      <c r="I38" s="672"/>
      <c r="J38" s="676"/>
      <c r="K38" s="681"/>
    </row>
    <row r="39" spans="1:11" ht="9.75" customHeight="1">
      <c r="A39" s="702"/>
      <c r="B39" s="682"/>
      <c r="C39" s="627"/>
      <c r="D39" s="683"/>
      <c r="E39" s="778"/>
      <c r="F39" s="628"/>
      <c r="G39" s="629"/>
      <c r="H39" s="630"/>
      <c r="I39" s="672"/>
      <c r="J39" s="676"/>
      <c r="K39" s="681"/>
    </row>
    <row r="40" spans="1:11" ht="23.25">
      <c r="A40" s="649">
        <v>2</v>
      </c>
      <c r="B40" s="650" t="s">
        <v>583</v>
      </c>
      <c r="C40" s="650" t="s">
        <v>581</v>
      </c>
      <c r="D40" s="652" t="s">
        <v>589</v>
      </c>
      <c r="E40" s="778" t="s">
        <v>38</v>
      </c>
      <c r="F40" s="564">
        <v>200000</v>
      </c>
      <c r="G40" s="565">
        <v>194000</v>
      </c>
      <c r="H40" s="566">
        <v>2000</v>
      </c>
      <c r="I40" s="672">
        <f>ROUND(G40*13%*30/365,0)</f>
        <v>2073</v>
      </c>
      <c r="J40" s="676">
        <f>SUM(H40:I40)</f>
        <v>4073</v>
      </c>
      <c r="K40" s="681">
        <f t="shared" ref="K40:K42" si="10">G40-H40</f>
        <v>192000</v>
      </c>
    </row>
    <row r="41" spans="1:11" ht="23.25">
      <c r="A41" s="649"/>
      <c r="B41" s="650"/>
      <c r="C41" s="651"/>
      <c r="D41" s="652"/>
      <c r="E41" s="785"/>
      <c r="F41" s="564"/>
      <c r="G41" s="565"/>
      <c r="H41" s="566"/>
      <c r="I41" s="567"/>
      <c r="J41" s="567"/>
      <c r="K41" s="653"/>
    </row>
    <row r="42" spans="1:11" ht="24" thickBot="1">
      <c r="A42" s="654"/>
      <c r="B42" s="655" t="s">
        <v>4</v>
      </c>
      <c r="C42" s="642"/>
      <c r="D42" s="642"/>
      <c r="E42" s="781"/>
      <c r="F42" s="569">
        <f>SUM(F37:F40)</f>
        <v>400000</v>
      </c>
      <c r="G42" s="569">
        <f>SUM(G37:G40)</f>
        <v>250000</v>
      </c>
      <c r="H42" s="569">
        <f>SUM(H37:H40)</f>
        <v>6000</v>
      </c>
      <c r="I42" s="569">
        <f>SUM(I37:I40)</f>
        <v>2671</v>
      </c>
      <c r="J42" s="789">
        <f>SUM(H42:I42)</f>
        <v>8671</v>
      </c>
      <c r="K42" s="656">
        <f t="shared" si="10"/>
        <v>244000</v>
      </c>
    </row>
    <row r="43" spans="1:11" ht="23.25">
      <c r="A43" s="657"/>
      <c r="B43" s="647"/>
      <c r="C43" s="644"/>
      <c r="D43" s="644"/>
      <c r="E43" s="782"/>
      <c r="F43" s="571"/>
      <c r="G43" s="571"/>
      <c r="H43" s="571"/>
      <c r="I43" s="571"/>
      <c r="J43" s="571"/>
      <c r="K43" s="571"/>
    </row>
    <row r="44" spans="1:11" ht="77.25" customHeight="1">
      <c r="A44" s="621" t="s">
        <v>446</v>
      </c>
      <c r="B44" s="621" t="s">
        <v>1</v>
      </c>
      <c r="C44" s="619" t="s">
        <v>21</v>
      </c>
      <c r="D44" s="619" t="s">
        <v>22</v>
      </c>
      <c r="E44" s="619" t="s">
        <v>23</v>
      </c>
      <c r="F44" s="620" t="s">
        <v>24</v>
      </c>
      <c r="G44" s="419" t="s">
        <v>25</v>
      </c>
      <c r="H44" s="419" t="s">
        <v>26</v>
      </c>
      <c r="I44" s="419" t="s">
        <v>27</v>
      </c>
      <c r="J44" s="419" t="s">
        <v>57</v>
      </c>
      <c r="K44" s="419" t="s">
        <v>242</v>
      </c>
    </row>
    <row r="45" spans="1:11" ht="33" customHeight="1">
      <c r="A45" s="639"/>
      <c r="B45" s="623" t="s">
        <v>11</v>
      </c>
      <c r="C45" s="624"/>
      <c r="D45" s="624"/>
      <c r="E45" s="780"/>
      <c r="F45" s="560"/>
      <c r="G45" s="513"/>
      <c r="H45" s="549"/>
      <c r="I45" s="501"/>
      <c r="J45" s="549"/>
      <c r="K45" s="638"/>
    </row>
    <row r="46" spans="1:11" ht="36.75" customHeight="1">
      <c r="A46" s="702">
        <v>1</v>
      </c>
      <c r="B46" s="332" t="s">
        <v>557</v>
      </c>
      <c r="C46" s="627" t="s">
        <v>558</v>
      </c>
      <c r="D46" s="630">
        <v>114</v>
      </c>
      <c r="E46" s="778" t="s">
        <v>38</v>
      </c>
      <c r="F46" s="628">
        <v>400000</v>
      </c>
      <c r="G46" s="629">
        <v>352000</v>
      </c>
      <c r="H46" s="630">
        <v>8000</v>
      </c>
      <c r="I46" s="672">
        <f>ROUND(G46*13%*30/365,0)</f>
        <v>3761</v>
      </c>
      <c r="J46" s="676">
        <f>SUM(H46:I46)</f>
        <v>11761</v>
      </c>
      <c r="K46" s="681">
        <f t="shared" ref="K46:K51" si="11">G46-H46</f>
        <v>344000</v>
      </c>
    </row>
    <row r="47" spans="1:11" ht="30.75" customHeight="1">
      <c r="A47" s="702">
        <v>2</v>
      </c>
      <c r="B47" s="332" t="s">
        <v>11</v>
      </c>
      <c r="C47" s="627" t="s">
        <v>487</v>
      </c>
      <c r="D47" s="630">
        <v>164</v>
      </c>
      <c r="E47" s="778" t="s">
        <v>38</v>
      </c>
      <c r="F47" s="628">
        <v>270000</v>
      </c>
      <c r="G47" s="629">
        <v>102600</v>
      </c>
      <c r="H47" s="630">
        <v>5400</v>
      </c>
      <c r="I47" s="672">
        <f>ROUND(G47*13%*30/365,0)</f>
        <v>1096</v>
      </c>
      <c r="J47" s="676">
        <f>SUM(H47:I47)</f>
        <v>6496</v>
      </c>
      <c r="K47" s="681">
        <f t="shared" si="11"/>
        <v>97200</v>
      </c>
    </row>
    <row r="48" spans="1:11" ht="1.5" customHeight="1">
      <c r="A48" s="702"/>
      <c r="B48" s="332"/>
      <c r="C48" s="627"/>
      <c r="D48" s="630"/>
      <c r="E48" s="778"/>
      <c r="F48" s="628"/>
      <c r="G48" s="629"/>
      <c r="H48" s="630"/>
      <c r="I48" s="672"/>
      <c r="J48" s="676"/>
      <c r="K48" s="681"/>
    </row>
    <row r="49" spans="1:11" ht="23.25" hidden="1">
      <c r="A49" s="702"/>
      <c r="B49" s="332"/>
      <c r="C49" s="627"/>
      <c r="D49" s="630"/>
      <c r="E49" s="778"/>
      <c r="F49" s="628"/>
      <c r="G49" s="629"/>
      <c r="H49" s="630"/>
      <c r="I49" s="672"/>
      <c r="J49" s="676"/>
      <c r="K49" s="681"/>
    </row>
    <row r="50" spans="1:11" ht="32.25" customHeight="1">
      <c r="A50" s="702">
        <v>3</v>
      </c>
      <c r="B50" s="684" t="s">
        <v>541</v>
      </c>
      <c r="C50" s="627" t="s">
        <v>542</v>
      </c>
      <c r="D50" s="630">
        <v>78</v>
      </c>
      <c r="E50" s="778" t="s">
        <v>38</v>
      </c>
      <c r="F50" s="628">
        <v>200000</v>
      </c>
      <c r="G50" s="629">
        <v>179543</v>
      </c>
      <c r="H50" s="630">
        <v>2273</v>
      </c>
      <c r="I50" s="672">
        <f>ROUND(G50*13%*30/365,0)</f>
        <v>1918</v>
      </c>
      <c r="J50" s="676">
        <f>SUM(H50:I50)</f>
        <v>4191</v>
      </c>
      <c r="K50" s="681">
        <f>G50-H50</f>
        <v>177270</v>
      </c>
    </row>
    <row r="51" spans="1:11" ht="23.25">
      <c r="A51" s="639"/>
      <c r="B51" s="623" t="s">
        <v>4</v>
      </c>
      <c r="C51" s="624"/>
      <c r="D51" s="624"/>
      <c r="E51" s="780"/>
      <c r="F51" s="501">
        <f>SUM(F46:F50)</f>
        <v>870000</v>
      </c>
      <c r="G51" s="688">
        <f>SUM(G46:G50)</f>
        <v>634143</v>
      </c>
      <c r="H51" s="501">
        <f>SUM(H46:H50)</f>
        <v>15673</v>
      </c>
      <c r="I51" s="501">
        <f>SUM(I46:I50)</f>
        <v>6775</v>
      </c>
      <c r="J51" s="577">
        <f t="shared" ref="J51" si="12">SUM(H51:I51)</f>
        <v>22448</v>
      </c>
      <c r="K51" s="640">
        <f t="shared" si="11"/>
        <v>618470</v>
      </c>
    </row>
    <row r="52" spans="1:11" ht="23.25">
      <c r="A52" s="657"/>
      <c r="B52" s="647"/>
      <c r="C52" s="644"/>
      <c r="D52" s="644"/>
      <c r="E52" s="782"/>
      <c r="F52" s="571"/>
      <c r="G52" s="571"/>
      <c r="H52" s="571"/>
      <c r="I52" s="571"/>
      <c r="J52" s="571"/>
      <c r="K52" s="571"/>
    </row>
    <row r="53" spans="1:11" ht="71.25" customHeight="1">
      <c r="A53" s="621" t="s">
        <v>446</v>
      </c>
      <c r="B53" s="621" t="s">
        <v>1</v>
      </c>
      <c r="C53" s="619" t="s">
        <v>21</v>
      </c>
      <c r="D53" s="619" t="s">
        <v>22</v>
      </c>
      <c r="E53" s="619" t="s">
        <v>23</v>
      </c>
      <c r="F53" s="620" t="s">
        <v>24</v>
      </c>
      <c r="G53" s="419" t="s">
        <v>25</v>
      </c>
      <c r="H53" s="419" t="s">
        <v>26</v>
      </c>
      <c r="I53" s="419" t="s">
        <v>27</v>
      </c>
      <c r="J53" s="419" t="s">
        <v>57</v>
      </c>
      <c r="K53" s="419" t="s">
        <v>242</v>
      </c>
    </row>
    <row r="54" spans="1:11" ht="23.25">
      <c r="A54" s="639"/>
      <c r="B54" s="623" t="s">
        <v>14</v>
      </c>
      <c r="C54" s="624"/>
      <c r="D54" s="624"/>
      <c r="E54" s="780"/>
      <c r="F54" s="560"/>
      <c r="G54" s="513"/>
      <c r="H54" s="549"/>
      <c r="I54" s="501"/>
      <c r="J54" s="549"/>
      <c r="K54" s="638"/>
    </row>
    <row r="55" spans="1:11" ht="12" customHeight="1">
      <c r="A55" s="639"/>
      <c r="B55" s="623"/>
      <c r="C55" s="624"/>
      <c r="D55" s="501"/>
      <c r="E55" s="780"/>
      <c r="F55" s="505"/>
      <c r="G55" s="513"/>
      <c r="H55" s="503"/>
      <c r="I55" s="501"/>
      <c r="J55" s="501"/>
      <c r="K55" s="640"/>
    </row>
    <row r="56" spans="1:11" ht="36.75" customHeight="1">
      <c r="A56" s="702">
        <v>1</v>
      </c>
      <c r="B56" s="332" t="s">
        <v>327</v>
      </c>
      <c r="C56" s="627" t="s">
        <v>520</v>
      </c>
      <c r="D56" s="676">
        <v>62</v>
      </c>
      <c r="E56" s="778" t="s">
        <v>38</v>
      </c>
      <c r="F56" s="628">
        <v>250000</v>
      </c>
      <c r="G56" s="628">
        <v>170000</v>
      </c>
      <c r="H56" s="630">
        <v>5000</v>
      </c>
      <c r="I56" s="672">
        <f>ROUND(G56*13%*30/365,0)</f>
        <v>1816</v>
      </c>
      <c r="J56" s="676">
        <f t="shared" ref="J56:J64" si="13">SUM(H56:I56)</f>
        <v>6816</v>
      </c>
      <c r="K56" s="681">
        <f t="shared" ref="K56:K63" si="14">G56-H56</f>
        <v>165000</v>
      </c>
    </row>
    <row r="57" spans="1:11" ht="33" customHeight="1">
      <c r="A57" s="702">
        <v>2</v>
      </c>
      <c r="B57" s="332" t="s">
        <v>97</v>
      </c>
      <c r="C57" s="627" t="s">
        <v>484</v>
      </c>
      <c r="D57" s="676">
        <v>170</v>
      </c>
      <c r="E57" s="778" t="s">
        <v>38</v>
      </c>
      <c r="F57" s="628">
        <v>220000</v>
      </c>
      <c r="G57" s="629">
        <v>92400</v>
      </c>
      <c r="H57" s="630">
        <v>4400</v>
      </c>
      <c r="I57" s="672">
        <f>ROUND(G57*13%*30/365,0)</f>
        <v>987</v>
      </c>
      <c r="J57" s="676">
        <f t="shared" si="13"/>
        <v>5387</v>
      </c>
      <c r="K57" s="681">
        <f t="shared" si="14"/>
        <v>88000</v>
      </c>
    </row>
    <row r="58" spans="1:11" ht="34.5" customHeight="1">
      <c r="A58" s="702">
        <v>3</v>
      </c>
      <c r="B58" s="332" t="s">
        <v>14</v>
      </c>
      <c r="C58" s="627" t="s">
        <v>59</v>
      </c>
      <c r="D58" s="676">
        <v>176</v>
      </c>
      <c r="E58" s="778" t="s">
        <v>38</v>
      </c>
      <c r="F58" s="628">
        <v>100000</v>
      </c>
      <c r="G58" s="629">
        <v>42000</v>
      </c>
      <c r="H58" s="630">
        <v>2000</v>
      </c>
      <c r="I58" s="672">
        <f>ROUND(G58*13%*30/365,0)</f>
        <v>449</v>
      </c>
      <c r="J58" s="676">
        <f t="shared" si="13"/>
        <v>2449</v>
      </c>
      <c r="K58" s="681">
        <f t="shared" si="14"/>
        <v>40000</v>
      </c>
    </row>
    <row r="59" spans="1:11" ht="0.75" customHeight="1">
      <c r="A59" s="702"/>
      <c r="B59" s="332"/>
      <c r="C59" s="627"/>
      <c r="D59" s="676"/>
      <c r="E59" s="778"/>
      <c r="F59" s="628"/>
      <c r="G59" s="629"/>
      <c r="H59" s="630"/>
      <c r="I59" s="672"/>
      <c r="J59" s="676"/>
      <c r="K59" s="681"/>
    </row>
    <row r="60" spans="1:11" ht="36" customHeight="1">
      <c r="A60" s="702">
        <v>4</v>
      </c>
      <c r="B60" s="332" t="s">
        <v>15</v>
      </c>
      <c r="C60" s="627" t="s">
        <v>385</v>
      </c>
      <c r="D60" s="676">
        <v>114</v>
      </c>
      <c r="E60" s="778" t="s">
        <v>38</v>
      </c>
      <c r="F60" s="628">
        <v>210000</v>
      </c>
      <c r="G60" s="629">
        <v>54600</v>
      </c>
      <c r="H60" s="630">
        <v>4200</v>
      </c>
      <c r="I60" s="672">
        <f>ROUND(G60*13%*30/365,0)</f>
        <v>583</v>
      </c>
      <c r="J60" s="676">
        <f t="shared" si="13"/>
        <v>4783</v>
      </c>
      <c r="K60" s="681">
        <f t="shared" si="14"/>
        <v>50400</v>
      </c>
    </row>
    <row r="61" spans="1:11" ht="29.25" customHeight="1">
      <c r="A61" s="702">
        <v>5</v>
      </c>
      <c r="B61" s="332" t="s">
        <v>15</v>
      </c>
      <c r="C61" s="686" t="s">
        <v>533</v>
      </c>
      <c r="D61" s="686">
        <v>70</v>
      </c>
      <c r="E61" s="778" t="s">
        <v>38</v>
      </c>
      <c r="F61" s="686">
        <v>300000</v>
      </c>
      <c r="G61" s="686">
        <v>225000</v>
      </c>
      <c r="H61" s="630">
        <v>7500</v>
      </c>
      <c r="I61" s="672">
        <f>ROUND(G61*13%*30/365,0)</f>
        <v>2404</v>
      </c>
      <c r="J61" s="676">
        <f t="shared" si="13"/>
        <v>9904</v>
      </c>
      <c r="K61" s="681">
        <f t="shared" si="14"/>
        <v>217500</v>
      </c>
    </row>
    <row r="62" spans="1:11" ht="30.75" customHeight="1">
      <c r="A62" s="702">
        <v>6</v>
      </c>
      <c r="B62" s="332" t="s">
        <v>464</v>
      </c>
      <c r="C62" s="627" t="s">
        <v>131</v>
      </c>
      <c r="D62" s="687">
        <v>9.1999999999999993</v>
      </c>
      <c r="E62" s="778" t="s">
        <v>38</v>
      </c>
      <c r="F62" s="628">
        <v>200000</v>
      </c>
      <c r="G62" s="629">
        <v>116000</v>
      </c>
      <c r="H62" s="630">
        <v>4000</v>
      </c>
      <c r="I62" s="672">
        <f>ROUND(G62*13%*30/365,0)</f>
        <v>1239</v>
      </c>
      <c r="J62" s="676">
        <f t="shared" si="13"/>
        <v>5239</v>
      </c>
      <c r="K62" s="681">
        <f t="shared" si="14"/>
        <v>112000</v>
      </c>
    </row>
    <row r="63" spans="1:11" ht="35.25" customHeight="1">
      <c r="A63" s="702">
        <v>7</v>
      </c>
      <c r="B63" s="332" t="s">
        <v>317</v>
      </c>
      <c r="C63" s="627" t="s">
        <v>318</v>
      </c>
      <c r="D63" s="687">
        <v>25.1</v>
      </c>
      <c r="E63" s="778" t="s">
        <v>38</v>
      </c>
      <c r="F63" s="628">
        <v>225000</v>
      </c>
      <c r="G63" s="629">
        <v>135000</v>
      </c>
      <c r="H63" s="630">
        <v>4500</v>
      </c>
      <c r="I63" s="672">
        <f>ROUND(G63*13%*30/365,0)</f>
        <v>1442</v>
      </c>
      <c r="J63" s="676">
        <f t="shared" si="13"/>
        <v>5942</v>
      </c>
      <c r="K63" s="681">
        <f t="shared" si="14"/>
        <v>130500</v>
      </c>
    </row>
    <row r="64" spans="1:11" ht="23.25">
      <c r="A64" s="623"/>
      <c r="B64" s="623" t="s">
        <v>4</v>
      </c>
      <c r="C64" s="624"/>
      <c r="D64" s="624"/>
      <c r="E64" s="780"/>
      <c r="F64" s="501">
        <f t="shared" ref="F64:K64" si="15">SUM(F55:F63)</f>
        <v>1505000</v>
      </c>
      <c r="G64" s="501">
        <f t="shared" si="15"/>
        <v>835000</v>
      </c>
      <c r="H64" s="501">
        <f>SUM(H55:H63)</f>
        <v>31600</v>
      </c>
      <c r="I64" s="501">
        <f>SUM(I55:I63)</f>
        <v>8920</v>
      </c>
      <c r="J64" s="577">
        <f t="shared" si="13"/>
        <v>40520</v>
      </c>
      <c r="K64" s="501">
        <f t="shared" si="15"/>
        <v>803400</v>
      </c>
    </row>
    <row r="65" spans="1:11" ht="15.75" customHeight="1">
      <c r="A65" s="647"/>
      <c r="B65" s="647"/>
      <c r="C65" s="644"/>
      <c r="D65" s="644"/>
      <c r="E65" s="782"/>
      <c r="F65" s="571"/>
      <c r="G65" s="571"/>
      <c r="H65" s="571"/>
      <c r="I65" s="571"/>
      <c r="J65" s="571"/>
      <c r="K65" s="571"/>
    </row>
    <row r="66" spans="1:11" ht="9.75" customHeight="1">
      <c r="A66" s="647"/>
      <c r="B66" s="647"/>
      <c r="C66" s="644"/>
      <c r="D66" s="644"/>
      <c r="E66" s="782"/>
      <c r="F66" s="571"/>
      <c r="G66" s="571"/>
      <c r="H66" s="571"/>
      <c r="I66" s="571"/>
      <c r="J66" s="571"/>
      <c r="K66" s="571"/>
    </row>
    <row r="67" spans="1:11" ht="74.25" customHeight="1">
      <c r="A67" s="621" t="s">
        <v>446</v>
      </c>
      <c r="B67" s="621" t="s">
        <v>1</v>
      </c>
      <c r="C67" s="619" t="s">
        <v>21</v>
      </c>
      <c r="D67" s="619" t="s">
        <v>22</v>
      </c>
      <c r="E67" s="619" t="s">
        <v>23</v>
      </c>
      <c r="F67" s="620" t="s">
        <v>24</v>
      </c>
      <c r="G67" s="419" t="s">
        <v>25</v>
      </c>
      <c r="H67" s="419" t="s">
        <v>26</v>
      </c>
      <c r="I67" s="419" t="s">
        <v>27</v>
      </c>
      <c r="J67" s="419" t="s">
        <v>57</v>
      </c>
      <c r="K67" s="419" t="s">
        <v>242</v>
      </c>
    </row>
    <row r="68" spans="1:11" ht="32.25" customHeight="1">
      <c r="A68" s="623"/>
      <c r="B68" s="623" t="s">
        <v>16</v>
      </c>
      <c r="C68" s="624"/>
      <c r="D68" s="624"/>
      <c r="E68" s="780"/>
      <c r="F68" s="560"/>
      <c r="G68" s="513"/>
      <c r="H68" s="501"/>
      <c r="I68" s="501"/>
      <c r="J68" s="501"/>
      <c r="K68" s="638"/>
    </row>
    <row r="69" spans="1:11" ht="33" customHeight="1">
      <c r="A69" s="332">
        <v>1</v>
      </c>
      <c r="B69" s="332" t="s">
        <v>17</v>
      </c>
      <c r="C69" s="627" t="s">
        <v>69</v>
      </c>
      <c r="D69" s="676">
        <v>1.1000000000000001</v>
      </c>
      <c r="E69" s="778" t="s">
        <v>78</v>
      </c>
      <c r="F69" s="628">
        <v>240000</v>
      </c>
      <c r="G69" s="629">
        <v>115200</v>
      </c>
      <c r="H69" s="630">
        <v>4800</v>
      </c>
      <c r="I69" s="672">
        <f>ROUND(G69*13%*30/365,0)</f>
        <v>1231</v>
      </c>
      <c r="J69" s="676">
        <f t="shared" ref="J69:J80" si="16">SUM(H69:I69)</f>
        <v>6031</v>
      </c>
      <c r="K69" s="681">
        <f t="shared" ref="K69:K79" si="17">G69-H69</f>
        <v>110400</v>
      </c>
    </row>
    <row r="70" spans="1:11" ht="33" customHeight="1">
      <c r="A70" s="332">
        <v>2</v>
      </c>
      <c r="B70" s="332" t="s">
        <v>17</v>
      </c>
      <c r="C70" s="627" t="s">
        <v>511</v>
      </c>
      <c r="D70" s="687">
        <v>47.1</v>
      </c>
      <c r="E70" s="778" t="s">
        <v>78</v>
      </c>
      <c r="F70" s="628">
        <v>170000</v>
      </c>
      <c r="G70" s="629">
        <v>108800</v>
      </c>
      <c r="H70" s="630">
        <v>3400</v>
      </c>
      <c r="I70" s="672">
        <f t="shared" ref="I70:I79" si="18">ROUND(G70*13%*30/365,0)</f>
        <v>1163</v>
      </c>
      <c r="J70" s="676">
        <f t="shared" si="16"/>
        <v>4563</v>
      </c>
      <c r="K70" s="681">
        <f t="shared" si="17"/>
        <v>105400</v>
      </c>
    </row>
    <row r="71" spans="1:11" ht="29.25" customHeight="1">
      <c r="A71" s="332">
        <v>3</v>
      </c>
      <c r="B71" s="332" t="s">
        <v>17</v>
      </c>
      <c r="C71" s="627" t="s">
        <v>536</v>
      </c>
      <c r="D71" s="687">
        <v>74</v>
      </c>
      <c r="E71" s="778" t="s">
        <v>78</v>
      </c>
      <c r="F71" s="628">
        <v>190000</v>
      </c>
      <c r="G71" s="629">
        <v>152000</v>
      </c>
      <c r="H71" s="630">
        <v>3800</v>
      </c>
      <c r="I71" s="672">
        <f t="shared" si="18"/>
        <v>1624</v>
      </c>
      <c r="J71" s="676">
        <f t="shared" si="16"/>
        <v>5424</v>
      </c>
      <c r="K71" s="681">
        <f t="shared" si="17"/>
        <v>148200</v>
      </c>
    </row>
    <row r="72" spans="1:11" ht="29.25" customHeight="1">
      <c r="A72" s="332">
        <v>4</v>
      </c>
      <c r="B72" s="332" t="s">
        <v>187</v>
      </c>
      <c r="C72" s="627" t="s">
        <v>394</v>
      </c>
      <c r="D72" s="676">
        <v>132</v>
      </c>
      <c r="E72" s="778" t="s">
        <v>38</v>
      </c>
      <c r="F72" s="628">
        <v>150000</v>
      </c>
      <c r="G72" s="629">
        <v>42000</v>
      </c>
      <c r="H72" s="630">
        <v>3000</v>
      </c>
      <c r="I72" s="672">
        <f t="shared" si="18"/>
        <v>449</v>
      </c>
      <c r="J72" s="676">
        <f t="shared" si="16"/>
        <v>3449</v>
      </c>
      <c r="K72" s="681">
        <f t="shared" si="17"/>
        <v>39000</v>
      </c>
    </row>
    <row r="73" spans="1:11" ht="33" customHeight="1">
      <c r="A73" s="332">
        <v>5</v>
      </c>
      <c r="B73" s="332" t="s">
        <v>187</v>
      </c>
      <c r="C73" s="627" t="s">
        <v>472</v>
      </c>
      <c r="D73" s="676">
        <v>194</v>
      </c>
      <c r="E73" s="778" t="s">
        <v>38</v>
      </c>
      <c r="F73" s="628">
        <v>190000</v>
      </c>
      <c r="G73" s="629">
        <v>52772</v>
      </c>
      <c r="H73" s="630">
        <v>5278</v>
      </c>
      <c r="I73" s="672">
        <f t="shared" si="18"/>
        <v>564</v>
      </c>
      <c r="J73" s="676">
        <f t="shared" si="16"/>
        <v>5842</v>
      </c>
      <c r="K73" s="681">
        <f t="shared" si="17"/>
        <v>47494</v>
      </c>
    </row>
    <row r="74" spans="1:11" ht="32.25" customHeight="1">
      <c r="A74" s="332">
        <v>6</v>
      </c>
      <c r="B74" s="332" t="s">
        <v>62</v>
      </c>
      <c r="C74" s="627" t="s">
        <v>553</v>
      </c>
      <c r="D74" s="676">
        <v>100.2</v>
      </c>
      <c r="E74" s="778" t="s">
        <v>38</v>
      </c>
      <c r="F74" s="628">
        <v>300000</v>
      </c>
      <c r="G74" s="629">
        <v>273750</v>
      </c>
      <c r="H74" s="630">
        <v>3750</v>
      </c>
      <c r="I74" s="672">
        <f t="shared" si="18"/>
        <v>2925</v>
      </c>
      <c r="J74" s="676">
        <f t="shared" si="16"/>
        <v>6675</v>
      </c>
      <c r="K74" s="681">
        <f t="shared" si="17"/>
        <v>270000</v>
      </c>
    </row>
    <row r="75" spans="1:11" ht="30.75" customHeight="1">
      <c r="A75" s="332">
        <v>7</v>
      </c>
      <c r="B75" s="332" t="s">
        <v>62</v>
      </c>
      <c r="C75" s="627" t="s">
        <v>61</v>
      </c>
      <c r="D75" s="687">
        <v>102.2</v>
      </c>
      <c r="E75" s="778" t="s">
        <v>38</v>
      </c>
      <c r="F75" s="628">
        <v>300000</v>
      </c>
      <c r="G75" s="629">
        <v>279000</v>
      </c>
      <c r="H75" s="630">
        <v>3000</v>
      </c>
      <c r="I75" s="672">
        <f t="shared" si="18"/>
        <v>2981</v>
      </c>
      <c r="J75" s="676">
        <f t="shared" si="16"/>
        <v>5981</v>
      </c>
      <c r="K75" s="681">
        <f t="shared" si="17"/>
        <v>276000</v>
      </c>
    </row>
    <row r="76" spans="1:11" ht="30.75" customHeight="1">
      <c r="A76" s="332">
        <v>8</v>
      </c>
      <c r="B76" s="332" t="s">
        <v>62</v>
      </c>
      <c r="C76" s="627" t="s">
        <v>547</v>
      </c>
      <c r="D76" s="676">
        <v>92</v>
      </c>
      <c r="E76" s="778" t="s">
        <v>38</v>
      </c>
      <c r="F76" s="628">
        <v>300000</v>
      </c>
      <c r="G76" s="629">
        <v>271768</v>
      </c>
      <c r="H76" s="630">
        <v>3529</v>
      </c>
      <c r="I76" s="672">
        <f t="shared" si="18"/>
        <v>2904</v>
      </c>
      <c r="J76" s="676">
        <f t="shared" si="16"/>
        <v>6433</v>
      </c>
      <c r="K76" s="681">
        <f t="shared" si="17"/>
        <v>268239</v>
      </c>
    </row>
    <row r="77" spans="1:11" ht="33" customHeight="1">
      <c r="A77" s="332">
        <v>9</v>
      </c>
      <c r="B77" s="332" t="s">
        <v>336</v>
      </c>
      <c r="C77" s="627" t="s">
        <v>48</v>
      </c>
      <c r="D77" s="676">
        <v>112</v>
      </c>
      <c r="E77" s="778" t="s">
        <v>38</v>
      </c>
      <c r="F77" s="628">
        <v>300000</v>
      </c>
      <c r="G77" s="629">
        <v>282000</v>
      </c>
      <c r="H77" s="630">
        <v>3000</v>
      </c>
      <c r="I77" s="672">
        <f t="shared" si="18"/>
        <v>3013</v>
      </c>
      <c r="J77" s="676">
        <f t="shared" si="16"/>
        <v>6013</v>
      </c>
      <c r="K77" s="681">
        <f t="shared" si="17"/>
        <v>279000</v>
      </c>
    </row>
    <row r="78" spans="1:11" ht="32.25" customHeight="1">
      <c r="A78" s="332">
        <v>10</v>
      </c>
      <c r="B78" s="332" t="s">
        <v>566</v>
      </c>
      <c r="C78" s="627" t="s">
        <v>567</v>
      </c>
      <c r="D78" s="676">
        <v>122</v>
      </c>
      <c r="E78" s="778" t="s">
        <v>38</v>
      </c>
      <c r="F78" s="628">
        <v>300000</v>
      </c>
      <c r="G78" s="629">
        <v>288000</v>
      </c>
      <c r="H78" s="630">
        <v>3000</v>
      </c>
      <c r="I78" s="672">
        <f t="shared" si="18"/>
        <v>3077</v>
      </c>
      <c r="J78" s="676">
        <f t="shared" si="16"/>
        <v>6077</v>
      </c>
      <c r="K78" s="681">
        <f t="shared" si="17"/>
        <v>285000</v>
      </c>
    </row>
    <row r="79" spans="1:11" ht="28.5" customHeight="1">
      <c r="A79" s="332">
        <v>11</v>
      </c>
      <c r="B79" s="332" t="s">
        <v>575</v>
      </c>
      <c r="C79" s="332" t="s">
        <v>574</v>
      </c>
      <c r="D79" s="676">
        <v>130.19999999999999</v>
      </c>
      <c r="E79" s="778" t="s">
        <v>38</v>
      </c>
      <c r="F79" s="628">
        <v>100000</v>
      </c>
      <c r="G79" s="629">
        <v>96808</v>
      </c>
      <c r="H79" s="630">
        <v>1064</v>
      </c>
      <c r="I79" s="672">
        <f t="shared" si="18"/>
        <v>1034</v>
      </c>
      <c r="J79" s="676">
        <f t="shared" si="16"/>
        <v>2098</v>
      </c>
      <c r="K79" s="681">
        <f t="shared" si="17"/>
        <v>95744</v>
      </c>
    </row>
    <row r="80" spans="1:11" ht="23.25">
      <c r="A80" s="622"/>
      <c r="B80" s="623" t="s">
        <v>4</v>
      </c>
      <c r="C80" s="624"/>
      <c r="D80" s="624"/>
      <c r="E80" s="780"/>
      <c r="F80" s="501">
        <f>SUM(F69:F79)</f>
        <v>2540000</v>
      </c>
      <c r="G80" s="501">
        <f>SUM(G69:G79)</f>
        <v>1962098</v>
      </c>
      <c r="H80" s="501">
        <f>SUM(H69:H79)</f>
        <v>37621</v>
      </c>
      <c r="I80" s="501">
        <f>SUM(I69:I79)</f>
        <v>20965</v>
      </c>
      <c r="J80" s="577">
        <f t="shared" si="16"/>
        <v>58586</v>
      </c>
      <c r="K80" s="501">
        <f>SUM(K69:K79)</f>
        <v>1924477</v>
      </c>
    </row>
    <row r="81" spans="1:11" ht="23.25">
      <c r="A81" s="660"/>
      <c r="B81" s="647"/>
      <c r="C81" s="644"/>
      <c r="D81" s="644"/>
      <c r="E81" s="782"/>
      <c r="F81" s="571"/>
      <c r="G81" s="571"/>
      <c r="H81" s="571"/>
      <c r="I81" s="571"/>
      <c r="J81" s="571"/>
      <c r="K81" s="571"/>
    </row>
    <row r="82" spans="1:11" ht="79.5" customHeight="1">
      <c r="A82" s="621" t="s">
        <v>446</v>
      </c>
      <c r="B82" s="621" t="s">
        <v>1</v>
      </c>
      <c r="C82" s="619" t="s">
        <v>21</v>
      </c>
      <c r="D82" s="619" t="s">
        <v>22</v>
      </c>
      <c r="E82" s="619" t="s">
        <v>23</v>
      </c>
      <c r="F82" s="620" t="s">
        <v>24</v>
      </c>
      <c r="G82" s="419" t="s">
        <v>25</v>
      </c>
      <c r="H82" s="419" t="s">
        <v>26</v>
      </c>
      <c r="I82" s="419" t="s">
        <v>27</v>
      </c>
      <c r="J82" s="419" t="s">
        <v>57</v>
      </c>
      <c r="K82" s="419" t="s">
        <v>242</v>
      </c>
    </row>
    <row r="83" spans="1:11" ht="18" customHeight="1">
      <c r="A83" s="622"/>
      <c r="B83" s="623" t="s">
        <v>18</v>
      </c>
      <c r="C83" s="624"/>
      <c r="D83" s="624"/>
      <c r="E83" s="780"/>
      <c r="F83" s="560"/>
      <c r="G83" s="513"/>
      <c r="H83" s="549"/>
      <c r="I83" s="501"/>
      <c r="J83" s="549"/>
      <c r="K83" s="638"/>
    </row>
    <row r="84" spans="1:11" ht="1.5" customHeight="1">
      <c r="A84" s="622"/>
      <c r="B84" s="623"/>
      <c r="C84" s="624"/>
      <c r="D84" s="501"/>
      <c r="E84" s="518"/>
      <c r="F84" s="532"/>
      <c r="G84" s="513"/>
      <c r="H84" s="503"/>
      <c r="I84" s="518"/>
      <c r="J84" s="501"/>
      <c r="K84" s="640"/>
    </row>
    <row r="85" spans="1:11" ht="23.25" hidden="1">
      <c r="A85" s="622"/>
      <c r="B85" s="623"/>
      <c r="C85" s="624"/>
      <c r="D85" s="501"/>
      <c r="E85" s="518"/>
      <c r="F85" s="532"/>
      <c r="G85" s="513"/>
      <c r="H85" s="503"/>
      <c r="I85" s="518"/>
      <c r="J85" s="501"/>
      <c r="K85" s="640"/>
    </row>
    <row r="86" spans="1:11" ht="33" customHeight="1">
      <c r="A86" s="669">
        <v>1</v>
      </c>
      <c r="B86" s="396" t="s">
        <v>18</v>
      </c>
      <c r="C86" s="607" t="s">
        <v>380</v>
      </c>
      <c r="D86" s="688">
        <v>97.2</v>
      </c>
      <c r="E86" s="690" t="s">
        <v>38</v>
      </c>
      <c r="F86" s="689">
        <v>150000</v>
      </c>
      <c r="G86" s="609">
        <v>39000</v>
      </c>
      <c r="H86" s="610">
        <v>3000</v>
      </c>
      <c r="I86" s="672">
        <f>ROUND(G86*13%*30/365,0)</f>
        <v>417</v>
      </c>
      <c r="J86" s="688">
        <f t="shared" ref="J86:J100" si="19">SUM(H86:I86)</f>
        <v>3417</v>
      </c>
      <c r="K86" s="691">
        <f t="shared" ref="K86:K97" si="20">G86-H86</f>
        <v>36000</v>
      </c>
    </row>
    <row r="87" spans="1:11" ht="33" customHeight="1">
      <c r="A87" s="669">
        <v>2</v>
      </c>
      <c r="B87" s="396" t="s">
        <v>18</v>
      </c>
      <c r="C87" s="607" t="s">
        <v>393</v>
      </c>
      <c r="D87" s="688">
        <v>131.1</v>
      </c>
      <c r="E87" s="690" t="s">
        <v>38</v>
      </c>
      <c r="F87" s="689">
        <v>230000</v>
      </c>
      <c r="G87" s="609">
        <v>46004</v>
      </c>
      <c r="H87" s="610">
        <v>5111</v>
      </c>
      <c r="I87" s="672">
        <f t="shared" ref="I87:I98" si="21">ROUND(G87*13%*30/365,0)</f>
        <v>492</v>
      </c>
      <c r="J87" s="688">
        <f t="shared" si="19"/>
        <v>5603</v>
      </c>
      <c r="K87" s="691">
        <f t="shared" si="20"/>
        <v>40893</v>
      </c>
    </row>
    <row r="88" spans="1:11" ht="34.5" customHeight="1">
      <c r="A88" s="669">
        <v>3</v>
      </c>
      <c r="B88" s="396" t="s">
        <v>18</v>
      </c>
      <c r="C88" s="607" t="s">
        <v>546</v>
      </c>
      <c r="D88" s="688">
        <v>90.2</v>
      </c>
      <c r="E88" s="690" t="s">
        <v>38</v>
      </c>
      <c r="F88" s="689">
        <v>350000</v>
      </c>
      <c r="G88" s="609">
        <v>322000</v>
      </c>
      <c r="H88" s="610">
        <v>3500</v>
      </c>
      <c r="I88" s="672">
        <f t="shared" si="21"/>
        <v>3441</v>
      </c>
      <c r="J88" s="688">
        <f t="shared" si="19"/>
        <v>6941</v>
      </c>
      <c r="K88" s="691">
        <f t="shared" si="20"/>
        <v>318500</v>
      </c>
    </row>
    <row r="89" spans="1:11" ht="32.25" customHeight="1">
      <c r="A89" s="669">
        <v>4</v>
      </c>
      <c r="B89" s="396" t="s">
        <v>18</v>
      </c>
      <c r="C89" s="627" t="s">
        <v>515</v>
      </c>
      <c r="D89" s="693">
        <v>55.2</v>
      </c>
      <c r="E89" s="778" t="s">
        <v>78</v>
      </c>
      <c r="F89" s="694">
        <v>200000</v>
      </c>
      <c r="G89" s="629">
        <v>132000</v>
      </c>
      <c r="H89" s="630">
        <v>4000</v>
      </c>
      <c r="I89" s="672">
        <f t="shared" si="21"/>
        <v>1410</v>
      </c>
      <c r="J89" s="676">
        <f>SUM(H89:I89)</f>
        <v>5410</v>
      </c>
      <c r="K89" s="681">
        <f>G89-H89</f>
        <v>128000</v>
      </c>
    </row>
    <row r="90" spans="1:11" ht="23.25" hidden="1">
      <c r="A90" s="669">
        <v>5</v>
      </c>
      <c r="B90" s="332"/>
      <c r="C90" s="627"/>
      <c r="D90" s="693"/>
      <c r="E90" s="778"/>
      <c r="F90" s="694"/>
      <c r="G90" s="629"/>
      <c r="H90" s="630"/>
      <c r="I90" s="672">
        <f t="shared" si="21"/>
        <v>0</v>
      </c>
      <c r="J90" s="676"/>
      <c r="K90" s="681"/>
    </row>
    <row r="91" spans="1:11" ht="32.25" customHeight="1">
      <c r="A91" s="669">
        <v>5</v>
      </c>
      <c r="B91" s="396" t="s">
        <v>19</v>
      </c>
      <c r="C91" s="607" t="s">
        <v>400</v>
      </c>
      <c r="D91" s="688">
        <v>142.1</v>
      </c>
      <c r="E91" s="690" t="s">
        <v>38</v>
      </c>
      <c r="F91" s="689">
        <v>170000</v>
      </c>
      <c r="G91" s="609">
        <v>51000</v>
      </c>
      <c r="H91" s="610">
        <v>3400</v>
      </c>
      <c r="I91" s="672">
        <f t="shared" si="21"/>
        <v>545</v>
      </c>
      <c r="J91" s="688">
        <f t="shared" si="19"/>
        <v>3945</v>
      </c>
      <c r="K91" s="691">
        <f t="shared" si="20"/>
        <v>47600</v>
      </c>
    </row>
    <row r="92" spans="1:11" ht="30.75" customHeight="1">
      <c r="A92" s="669">
        <v>6</v>
      </c>
      <c r="B92" s="396" t="s">
        <v>19</v>
      </c>
      <c r="C92" s="607" t="s">
        <v>467</v>
      </c>
      <c r="D92" s="692">
        <v>15.2</v>
      </c>
      <c r="E92" s="690" t="s">
        <v>78</v>
      </c>
      <c r="F92" s="689">
        <v>235000</v>
      </c>
      <c r="G92" s="609">
        <v>136300</v>
      </c>
      <c r="H92" s="610">
        <v>4700</v>
      </c>
      <c r="I92" s="672">
        <f t="shared" si="21"/>
        <v>1456</v>
      </c>
      <c r="J92" s="688">
        <f>SUM(H92:I92)</f>
        <v>6156</v>
      </c>
      <c r="K92" s="691">
        <f>G92-H92</f>
        <v>131600</v>
      </c>
    </row>
    <row r="93" spans="1:11" ht="30.75" customHeight="1">
      <c r="A93" s="669">
        <v>7</v>
      </c>
      <c r="B93" s="396" t="s">
        <v>398</v>
      </c>
      <c r="C93" s="607" t="s">
        <v>470</v>
      </c>
      <c r="D93" s="688">
        <v>138.1</v>
      </c>
      <c r="E93" s="690" t="s">
        <v>38</v>
      </c>
      <c r="F93" s="689">
        <v>200000</v>
      </c>
      <c r="G93" s="609">
        <v>60000</v>
      </c>
      <c r="H93" s="610">
        <v>4000</v>
      </c>
      <c r="I93" s="672">
        <f t="shared" si="21"/>
        <v>641</v>
      </c>
      <c r="J93" s="688">
        <f t="shared" si="19"/>
        <v>4641</v>
      </c>
      <c r="K93" s="691">
        <f t="shared" si="20"/>
        <v>56000</v>
      </c>
    </row>
    <row r="94" spans="1:11" ht="33" customHeight="1">
      <c r="A94" s="669">
        <v>8</v>
      </c>
      <c r="B94" s="396" t="s">
        <v>398</v>
      </c>
      <c r="C94" s="607" t="s">
        <v>531</v>
      </c>
      <c r="D94" s="688">
        <v>66.2</v>
      </c>
      <c r="E94" s="690" t="s">
        <v>38</v>
      </c>
      <c r="F94" s="689">
        <v>175000</v>
      </c>
      <c r="G94" s="609">
        <v>140000</v>
      </c>
      <c r="H94" s="610">
        <v>3500</v>
      </c>
      <c r="I94" s="672">
        <f t="shared" si="21"/>
        <v>1496</v>
      </c>
      <c r="J94" s="688">
        <f>SUM(H94:I94)</f>
        <v>4996</v>
      </c>
      <c r="K94" s="691">
        <f t="shared" si="20"/>
        <v>136500</v>
      </c>
    </row>
    <row r="95" spans="1:11" ht="29.25" customHeight="1">
      <c r="A95" s="669">
        <v>9</v>
      </c>
      <c r="B95" s="396" t="s">
        <v>381</v>
      </c>
      <c r="C95" s="607" t="s">
        <v>469</v>
      </c>
      <c r="D95" s="688">
        <v>118.2</v>
      </c>
      <c r="E95" s="690" t="s">
        <v>38</v>
      </c>
      <c r="F95" s="689">
        <v>430000</v>
      </c>
      <c r="G95" s="609">
        <v>399000</v>
      </c>
      <c r="H95" s="610">
        <v>5600</v>
      </c>
      <c r="I95" s="672">
        <f t="shared" si="21"/>
        <v>4263</v>
      </c>
      <c r="J95" s="688">
        <f t="shared" si="19"/>
        <v>9863</v>
      </c>
      <c r="K95" s="691">
        <f t="shared" si="20"/>
        <v>393400</v>
      </c>
    </row>
    <row r="96" spans="1:11" ht="34.5" customHeight="1">
      <c r="A96" s="669">
        <v>10</v>
      </c>
      <c r="B96" s="396" t="s">
        <v>381</v>
      </c>
      <c r="C96" s="607" t="s">
        <v>383</v>
      </c>
      <c r="D96" s="688">
        <v>110.1</v>
      </c>
      <c r="E96" s="690" t="s">
        <v>38</v>
      </c>
      <c r="F96" s="689">
        <v>160000</v>
      </c>
      <c r="G96" s="609">
        <v>41600</v>
      </c>
      <c r="H96" s="610">
        <v>3200</v>
      </c>
      <c r="I96" s="672">
        <f t="shared" si="21"/>
        <v>444</v>
      </c>
      <c r="J96" s="688">
        <f t="shared" si="19"/>
        <v>3644</v>
      </c>
      <c r="K96" s="691">
        <f t="shared" si="20"/>
        <v>38400</v>
      </c>
    </row>
    <row r="97" spans="1:11" ht="32.25" customHeight="1">
      <c r="A97" s="669">
        <v>11</v>
      </c>
      <c r="B97" s="396" t="s">
        <v>71</v>
      </c>
      <c r="C97" s="607" t="s">
        <v>235</v>
      </c>
      <c r="D97" s="688">
        <v>146.1</v>
      </c>
      <c r="E97" s="690" t="s">
        <v>38</v>
      </c>
      <c r="F97" s="689">
        <v>175000</v>
      </c>
      <c r="G97" s="609">
        <v>56000</v>
      </c>
      <c r="H97" s="610">
        <v>3500</v>
      </c>
      <c r="I97" s="672">
        <f t="shared" si="21"/>
        <v>598</v>
      </c>
      <c r="J97" s="688">
        <f t="shared" si="19"/>
        <v>4098</v>
      </c>
      <c r="K97" s="691">
        <f t="shared" si="20"/>
        <v>52500</v>
      </c>
    </row>
    <row r="98" spans="1:11" ht="28.5" customHeight="1">
      <c r="A98" s="669">
        <v>12</v>
      </c>
      <c r="B98" s="396" t="s">
        <v>71</v>
      </c>
      <c r="C98" s="607" t="s">
        <v>554</v>
      </c>
      <c r="D98" s="688">
        <v>104.2</v>
      </c>
      <c r="E98" s="690" t="s">
        <v>38</v>
      </c>
      <c r="F98" s="689">
        <v>300000</v>
      </c>
      <c r="G98" s="609">
        <v>279000</v>
      </c>
      <c r="H98" s="610">
        <v>3000</v>
      </c>
      <c r="I98" s="672">
        <f t="shared" si="21"/>
        <v>2981</v>
      </c>
      <c r="J98" s="688">
        <f>SUM(H98:I98)</f>
        <v>5981</v>
      </c>
      <c r="K98" s="691">
        <f>G98-H98</f>
        <v>276000</v>
      </c>
    </row>
    <row r="99" spans="1:11" ht="0.75" customHeight="1">
      <c r="A99" s="669"/>
      <c r="B99" s="396"/>
      <c r="C99" s="607"/>
      <c r="D99" s="688"/>
      <c r="E99" s="690"/>
      <c r="F99" s="689"/>
      <c r="G99" s="609"/>
      <c r="H99" s="610"/>
      <c r="I99" s="672"/>
      <c r="J99" s="688"/>
      <c r="K99" s="691"/>
    </row>
    <row r="100" spans="1:11" ht="23.25">
      <c r="A100" s="623"/>
      <c r="B100" s="623" t="s">
        <v>4</v>
      </c>
      <c r="C100" s="624"/>
      <c r="D100" s="624"/>
      <c r="E100" s="780"/>
      <c r="F100" s="501">
        <f>SUM(F86:F99)</f>
        <v>2775000</v>
      </c>
      <c r="G100" s="501">
        <f>SUM(G86:G99)</f>
        <v>1701904</v>
      </c>
      <c r="H100" s="501">
        <f>SUM(H86:H99)</f>
        <v>46511</v>
      </c>
      <c r="I100" s="501">
        <f>SUM(I86:I99)</f>
        <v>18184</v>
      </c>
      <c r="J100" s="577">
        <f t="shared" si="19"/>
        <v>64695</v>
      </c>
      <c r="K100" s="501">
        <f>SUM(K86:K99)</f>
        <v>1655393</v>
      </c>
    </row>
    <row r="101" spans="1:11" ht="23.25">
      <c r="A101" s="647"/>
      <c r="B101" s="647"/>
      <c r="C101" s="644"/>
      <c r="D101" s="644"/>
      <c r="E101" s="782"/>
      <c r="F101" s="571"/>
      <c r="G101" s="571"/>
      <c r="H101" s="571"/>
      <c r="I101" s="571"/>
      <c r="J101" s="571"/>
      <c r="K101" s="571"/>
    </row>
    <row r="102" spans="1:11" ht="23.25">
      <c r="A102" s="647"/>
      <c r="B102" s="647"/>
      <c r="C102" s="644"/>
      <c r="D102" s="644"/>
      <c r="E102" s="782"/>
      <c r="F102" s="571"/>
      <c r="G102" s="571"/>
      <c r="H102" s="571"/>
      <c r="I102" s="571"/>
      <c r="J102" s="571"/>
      <c r="K102" s="571"/>
    </row>
    <row r="103" spans="1:11" ht="69" customHeight="1">
      <c r="A103" s="621" t="s">
        <v>446</v>
      </c>
      <c r="B103" s="621" t="s">
        <v>1</v>
      </c>
      <c r="C103" s="619" t="s">
        <v>21</v>
      </c>
      <c r="D103" s="619" t="s">
        <v>22</v>
      </c>
      <c r="E103" s="619" t="s">
        <v>23</v>
      </c>
      <c r="F103" s="620" t="s">
        <v>24</v>
      </c>
      <c r="G103" s="419" t="s">
        <v>25</v>
      </c>
      <c r="H103" s="419" t="s">
        <v>26</v>
      </c>
      <c r="I103" s="419" t="s">
        <v>27</v>
      </c>
      <c r="J103" s="419" t="s">
        <v>57</v>
      </c>
      <c r="K103" s="419" t="s">
        <v>242</v>
      </c>
    </row>
    <row r="104" spans="1:11" ht="23.25">
      <c r="A104" s="623"/>
      <c r="B104" s="623" t="s">
        <v>79</v>
      </c>
      <c r="C104" s="624"/>
      <c r="D104" s="661"/>
      <c r="E104" s="780"/>
      <c r="F104" s="532"/>
      <c r="G104" s="513"/>
      <c r="H104" s="501"/>
      <c r="I104" s="501"/>
      <c r="J104" s="501"/>
      <c r="K104" s="638"/>
    </row>
    <row r="105" spans="1:11" ht="12" customHeight="1">
      <c r="A105" s="623"/>
      <c r="B105" s="623"/>
      <c r="C105" s="624"/>
      <c r="D105" s="661"/>
      <c r="E105" s="780"/>
      <c r="F105" s="532"/>
      <c r="G105" s="505"/>
      <c r="H105" s="503"/>
      <c r="I105" s="518"/>
      <c r="J105" s="501"/>
      <c r="K105" s="640"/>
    </row>
    <row r="106" spans="1:11" ht="36" customHeight="1">
      <c r="A106" s="332">
        <v>1</v>
      </c>
      <c r="B106" s="332" t="s">
        <v>79</v>
      </c>
      <c r="C106" s="627" t="s">
        <v>453</v>
      </c>
      <c r="D106" s="693">
        <v>3.2</v>
      </c>
      <c r="E106" s="778" t="s">
        <v>78</v>
      </c>
      <c r="F106" s="694">
        <v>220000</v>
      </c>
      <c r="G106" s="628">
        <v>5600</v>
      </c>
      <c r="H106" s="630">
        <v>4400</v>
      </c>
      <c r="I106" s="611">
        <f>ROUND(G106*13%*30/365,0)</f>
        <v>60</v>
      </c>
      <c r="J106" s="676">
        <f t="shared" ref="J106:J121" si="22">SUM(H106:I106)</f>
        <v>4460</v>
      </c>
      <c r="K106" s="681">
        <f t="shared" ref="K106:K121" si="23">G106-H106</f>
        <v>1200</v>
      </c>
    </row>
    <row r="107" spans="1:11" ht="34.5" customHeight="1">
      <c r="A107" s="332">
        <v>2</v>
      </c>
      <c r="B107" s="332" t="s">
        <v>79</v>
      </c>
      <c r="C107" s="627" t="s">
        <v>465</v>
      </c>
      <c r="D107" s="693">
        <v>13.2</v>
      </c>
      <c r="E107" s="778" t="s">
        <v>78</v>
      </c>
      <c r="F107" s="694">
        <v>215000</v>
      </c>
      <c r="G107" s="628">
        <v>124700</v>
      </c>
      <c r="H107" s="630">
        <v>4300</v>
      </c>
      <c r="I107" s="611">
        <f t="shared" ref="I107:I121" si="24">ROUND(G107*13%*30/365,0)</f>
        <v>1332</v>
      </c>
      <c r="J107" s="676">
        <f t="shared" si="22"/>
        <v>5632</v>
      </c>
      <c r="K107" s="681">
        <f t="shared" si="23"/>
        <v>120400</v>
      </c>
    </row>
    <row r="108" spans="1:11" ht="32.25" customHeight="1">
      <c r="A108" s="332">
        <v>3</v>
      </c>
      <c r="B108" s="332" t="s">
        <v>224</v>
      </c>
      <c r="C108" s="627" t="s">
        <v>501</v>
      </c>
      <c r="D108" s="693">
        <v>33.1</v>
      </c>
      <c r="E108" s="778" t="s">
        <v>78</v>
      </c>
      <c r="F108" s="694">
        <v>185000</v>
      </c>
      <c r="G108" s="629">
        <v>114700</v>
      </c>
      <c r="H108" s="630">
        <v>3700</v>
      </c>
      <c r="I108" s="611">
        <f t="shared" si="24"/>
        <v>1226</v>
      </c>
      <c r="J108" s="676">
        <f t="shared" si="22"/>
        <v>4926</v>
      </c>
      <c r="K108" s="681">
        <f t="shared" si="23"/>
        <v>111000</v>
      </c>
    </row>
    <row r="109" spans="1:11" ht="29.25" customHeight="1">
      <c r="A109" s="332">
        <v>4</v>
      </c>
      <c r="B109" s="332" t="s">
        <v>224</v>
      </c>
      <c r="C109" s="627" t="s">
        <v>548</v>
      </c>
      <c r="D109" s="693">
        <v>94.2</v>
      </c>
      <c r="E109" s="778" t="s">
        <v>78</v>
      </c>
      <c r="F109" s="694">
        <v>280000</v>
      </c>
      <c r="G109" s="629">
        <v>257600</v>
      </c>
      <c r="H109" s="630">
        <v>2800</v>
      </c>
      <c r="I109" s="611">
        <f t="shared" si="24"/>
        <v>2752</v>
      </c>
      <c r="J109" s="676">
        <f t="shared" si="22"/>
        <v>5552</v>
      </c>
      <c r="K109" s="681">
        <f t="shared" si="23"/>
        <v>254800</v>
      </c>
    </row>
    <row r="110" spans="1:11" ht="33" customHeight="1">
      <c r="A110" s="332">
        <v>5</v>
      </c>
      <c r="B110" s="332" t="s">
        <v>437</v>
      </c>
      <c r="C110" s="627" t="s">
        <v>438</v>
      </c>
      <c r="D110" s="693">
        <v>168.1</v>
      </c>
      <c r="E110" s="778" t="s">
        <v>78</v>
      </c>
      <c r="F110" s="694">
        <v>175000</v>
      </c>
      <c r="G110" s="629">
        <v>66500</v>
      </c>
      <c r="H110" s="630">
        <v>3500</v>
      </c>
      <c r="I110" s="611">
        <f t="shared" si="24"/>
        <v>711</v>
      </c>
      <c r="J110" s="676">
        <f t="shared" si="22"/>
        <v>4211</v>
      </c>
      <c r="K110" s="681">
        <f t="shared" si="23"/>
        <v>63000</v>
      </c>
    </row>
    <row r="111" spans="1:11" ht="30.75" customHeight="1">
      <c r="A111" s="332">
        <v>6</v>
      </c>
      <c r="B111" s="332" t="s">
        <v>211</v>
      </c>
      <c r="C111" s="627" t="s">
        <v>225</v>
      </c>
      <c r="D111" s="693">
        <v>198.1</v>
      </c>
      <c r="E111" s="778" t="s">
        <v>78</v>
      </c>
      <c r="F111" s="694">
        <v>220000</v>
      </c>
      <c r="G111" s="629">
        <v>105600</v>
      </c>
      <c r="H111" s="630">
        <v>4400</v>
      </c>
      <c r="I111" s="611">
        <f t="shared" si="24"/>
        <v>1128</v>
      </c>
      <c r="J111" s="676">
        <f t="shared" si="22"/>
        <v>5528</v>
      </c>
      <c r="K111" s="681">
        <f t="shared" si="23"/>
        <v>101200</v>
      </c>
    </row>
    <row r="112" spans="1:11" ht="33" customHeight="1">
      <c r="A112" s="332">
        <v>7</v>
      </c>
      <c r="B112" s="332" t="s">
        <v>211</v>
      </c>
      <c r="C112" s="675" t="s">
        <v>143</v>
      </c>
      <c r="D112" s="676">
        <v>102.1</v>
      </c>
      <c r="E112" s="778" t="s">
        <v>38</v>
      </c>
      <c r="F112" s="628">
        <v>190000</v>
      </c>
      <c r="G112" s="629">
        <v>49400</v>
      </c>
      <c r="H112" s="630">
        <v>3800</v>
      </c>
      <c r="I112" s="611">
        <f t="shared" si="24"/>
        <v>528</v>
      </c>
      <c r="J112" s="630">
        <f t="shared" si="22"/>
        <v>4328</v>
      </c>
      <c r="K112" s="631">
        <f t="shared" si="23"/>
        <v>45600</v>
      </c>
    </row>
    <row r="113" spans="1:11" ht="9.75" hidden="1" customHeight="1">
      <c r="A113" s="332"/>
      <c r="B113" s="332"/>
      <c r="C113" s="627"/>
      <c r="D113" s="693"/>
      <c r="E113" s="778"/>
      <c r="F113" s="694"/>
      <c r="G113" s="629"/>
      <c r="H113" s="630"/>
      <c r="I113" s="611">
        <f t="shared" si="24"/>
        <v>0</v>
      </c>
      <c r="J113" s="676"/>
      <c r="K113" s="681"/>
    </row>
    <row r="114" spans="1:11" ht="33" customHeight="1">
      <c r="A114" s="332">
        <v>8</v>
      </c>
      <c r="B114" s="332" t="s">
        <v>103</v>
      </c>
      <c r="C114" s="627" t="s">
        <v>460</v>
      </c>
      <c r="D114" s="687">
        <v>5.2</v>
      </c>
      <c r="E114" s="778" t="s">
        <v>78</v>
      </c>
      <c r="F114" s="694">
        <v>200000</v>
      </c>
      <c r="G114" s="629">
        <v>100000</v>
      </c>
      <c r="H114" s="630">
        <v>4000</v>
      </c>
      <c r="I114" s="611">
        <f t="shared" si="24"/>
        <v>1068</v>
      </c>
      <c r="J114" s="676">
        <f t="shared" si="22"/>
        <v>5068</v>
      </c>
      <c r="K114" s="681">
        <f t="shared" si="23"/>
        <v>96000</v>
      </c>
    </row>
    <row r="115" spans="1:11" ht="30.75" customHeight="1">
      <c r="A115" s="332">
        <v>9</v>
      </c>
      <c r="B115" s="332" t="s">
        <v>103</v>
      </c>
      <c r="C115" s="627" t="s">
        <v>107</v>
      </c>
      <c r="D115" s="693">
        <v>192.1</v>
      </c>
      <c r="E115" s="778" t="s">
        <v>78</v>
      </c>
      <c r="F115" s="694">
        <v>200000</v>
      </c>
      <c r="G115" s="629">
        <v>88000</v>
      </c>
      <c r="H115" s="630">
        <v>4000</v>
      </c>
      <c r="I115" s="611">
        <f t="shared" si="24"/>
        <v>940</v>
      </c>
      <c r="J115" s="676">
        <f t="shared" si="22"/>
        <v>4940</v>
      </c>
      <c r="K115" s="681">
        <f t="shared" si="23"/>
        <v>84000</v>
      </c>
    </row>
    <row r="116" spans="1:11" ht="34.5" customHeight="1">
      <c r="A116" s="332">
        <v>10</v>
      </c>
      <c r="B116" s="332" t="s">
        <v>493</v>
      </c>
      <c r="C116" s="627" t="s">
        <v>494</v>
      </c>
      <c r="D116" s="693">
        <v>17.100000000000001</v>
      </c>
      <c r="E116" s="778" t="s">
        <v>78</v>
      </c>
      <c r="F116" s="694">
        <v>185000</v>
      </c>
      <c r="G116" s="629">
        <v>111000</v>
      </c>
      <c r="H116" s="630">
        <v>3700</v>
      </c>
      <c r="I116" s="611">
        <f t="shared" si="24"/>
        <v>1186</v>
      </c>
      <c r="J116" s="676">
        <f t="shared" si="22"/>
        <v>4886</v>
      </c>
      <c r="K116" s="681">
        <f t="shared" si="23"/>
        <v>107300</v>
      </c>
    </row>
    <row r="117" spans="1:11" ht="29.25" customHeight="1">
      <c r="A117" s="332">
        <v>11</v>
      </c>
      <c r="B117" s="332" t="s">
        <v>493</v>
      </c>
      <c r="C117" s="627" t="s">
        <v>48</v>
      </c>
      <c r="D117" s="693">
        <v>19.2</v>
      </c>
      <c r="E117" s="778" t="s">
        <v>78</v>
      </c>
      <c r="F117" s="694">
        <v>165000</v>
      </c>
      <c r="G117" s="629">
        <v>99000</v>
      </c>
      <c r="H117" s="630">
        <v>3300</v>
      </c>
      <c r="I117" s="611">
        <f t="shared" si="24"/>
        <v>1058</v>
      </c>
      <c r="J117" s="676">
        <f t="shared" si="22"/>
        <v>4358</v>
      </c>
      <c r="K117" s="681">
        <f t="shared" si="23"/>
        <v>95700</v>
      </c>
    </row>
    <row r="118" spans="1:11" ht="34.5" customHeight="1">
      <c r="A118" s="332">
        <v>12</v>
      </c>
      <c r="B118" s="332" t="s">
        <v>493</v>
      </c>
      <c r="C118" s="627" t="s">
        <v>496</v>
      </c>
      <c r="D118" s="693">
        <v>1.2</v>
      </c>
      <c r="E118" s="778" t="s">
        <v>78</v>
      </c>
      <c r="F118" s="694">
        <v>160000</v>
      </c>
      <c r="G118" s="629">
        <v>96000</v>
      </c>
      <c r="H118" s="630">
        <v>3200</v>
      </c>
      <c r="I118" s="611">
        <f t="shared" si="24"/>
        <v>1026</v>
      </c>
      <c r="J118" s="676">
        <f t="shared" si="22"/>
        <v>4226</v>
      </c>
      <c r="K118" s="681">
        <f t="shared" si="23"/>
        <v>92800</v>
      </c>
    </row>
    <row r="119" spans="1:11" ht="30.75" customHeight="1">
      <c r="A119" s="332">
        <v>13</v>
      </c>
      <c r="B119" s="332" t="s">
        <v>516</v>
      </c>
      <c r="C119" s="627" t="s">
        <v>133</v>
      </c>
      <c r="D119" s="693">
        <v>57.2</v>
      </c>
      <c r="E119" s="778" t="s">
        <v>78</v>
      </c>
      <c r="F119" s="694">
        <v>200000</v>
      </c>
      <c r="G119" s="629">
        <v>132000</v>
      </c>
      <c r="H119" s="630">
        <v>4000</v>
      </c>
      <c r="I119" s="611">
        <f t="shared" si="24"/>
        <v>1410</v>
      </c>
      <c r="J119" s="676">
        <f t="shared" si="22"/>
        <v>5410</v>
      </c>
      <c r="K119" s="681">
        <f t="shared" si="23"/>
        <v>128000</v>
      </c>
    </row>
    <row r="120" spans="1:11" ht="30.75" customHeight="1">
      <c r="A120" s="332">
        <v>14</v>
      </c>
      <c r="B120" s="770" t="s">
        <v>537</v>
      </c>
      <c r="C120" s="771" t="s">
        <v>538</v>
      </c>
      <c r="D120" s="772" t="s">
        <v>539</v>
      </c>
      <c r="E120" s="778" t="s">
        <v>78</v>
      </c>
      <c r="F120" s="773">
        <v>300000</v>
      </c>
      <c r="G120" s="774">
        <v>273000</v>
      </c>
      <c r="H120" s="775">
        <v>3000</v>
      </c>
      <c r="I120" s="611">
        <f t="shared" si="24"/>
        <v>2917</v>
      </c>
      <c r="J120" s="776">
        <f t="shared" si="22"/>
        <v>5917</v>
      </c>
      <c r="K120" s="777">
        <f t="shared" si="23"/>
        <v>270000</v>
      </c>
    </row>
    <row r="121" spans="1:11" ht="33" customHeight="1">
      <c r="A121" s="332">
        <v>15</v>
      </c>
      <c r="B121" s="770" t="s">
        <v>537</v>
      </c>
      <c r="C121" s="707" t="s">
        <v>572</v>
      </c>
      <c r="D121" s="707" t="s">
        <v>573</v>
      </c>
      <c r="E121" s="778" t="s">
        <v>78</v>
      </c>
      <c r="F121" s="707">
        <v>200000</v>
      </c>
      <c r="G121" s="707">
        <v>194000</v>
      </c>
      <c r="H121" s="707">
        <v>2000</v>
      </c>
      <c r="I121" s="611">
        <f t="shared" si="24"/>
        <v>2073</v>
      </c>
      <c r="J121" s="707">
        <f t="shared" si="22"/>
        <v>4073</v>
      </c>
      <c r="K121" s="707">
        <f t="shared" si="23"/>
        <v>192000</v>
      </c>
    </row>
    <row r="122" spans="1:11" ht="23.25">
      <c r="A122" s="623"/>
      <c r="B122" s="623" t="s">
        <v>4</v>
      </c>
      <c r="C122" s="624"/>
      <c r="D122" s="661"/>
      <c r="E122" s="780"/>
      <c r="F122" s="501">
        <f t="shared" ref="F122:K122" si="25">SUM(F105:F121)</f>
        <v>3095000</v>
      </c>
      <c r="G122" s="501">
        <f t="shared" si="25"/>
        <v>1817100</v>
      </c>
      <c r="H122" s="501">
        <f t="shared" si="25"/>
        <v>54100</v>
      </c>
      <c r="I122" s="501">
        <f t="shared" si="25"/>
        <v>19415</v>
      </c>
      <c r="J122" s="577">
        <f t="shared" si="25"/>
        <v>73515</v>
      </c>
      <c r="K122" s="501">
        <f t="shared" si="25"/>
        <v>1763000</v>
      </c>
    </row>
    <row r="123" spans="1:11" ht="19.5" customHeight="1">
      <c r="A123" s="647"/>
      <c r="B123" s="647"/>
      <c r="C123" s="644"/>
      <c r="D123" s="662"/>
      <c r="E123" s="782"/>
      <c r="F123" s="571"/>
      <c r="G123" s="571"/>
      <c r="H123" s="571"/>
      <c r="I123" s="571"/>
      <c r="J123" s="571"/>
      <c r="K123" s="571"/>
    </row>
    <row r="124" spans="1:11" ht="92.25" hidden="1" customHeight="1">
      <c r="A124" s="621" t="s">
        <v>446</v>
      </c>
      <c r="B124" s="621" t="s">
        <v>1</v>
      </c>
      <c r="C124" s="619" t="s">
        <v>21</v>
      </c>
      <c r="D124" s="619" t="s">
        <v>22</v>
      </c>
      <c r="E124" s="619" t="s">
        <v>23</v>
      </c>
      <c r="F124" s="620" t="s">
        <v>24</v>
      </c>
      <c r="G124" s="419" t="s">
        <v>25</v>
      </c>
      <c r="H124" s="419" t="s">
        <v>26</v>
      </c>
      <c r="I124" s="419" t="s">
        <v>27</v>
      </c>
      <c r="J124" s="419" t="s">
        <v>57</v>
      </c>
      <c r="K124" s="419" t="s">
        <v>242</v>
      </c>
    </row>
    <row r="125" spans="1:11" ht="23.25" hidden="1">
      <c r="A125" s="623"/>
      <c r="B125" s="623" t="s">
        <v>422</v>
      </c>
      <c r="C125" s="624"/>
      <c r="D125" s="624"/>
      <c r="E125" s="780"/>
      <c r="F125" s="560"/>
      <c r="G125" s="513"/>
      <c r="H125" s="501"/>
      <c r="I125" s="501"/>
      <c r="J125" s="501"/>
      <c r="K125" s="638"/>
    </row>
    <row r="126" spans="1:11" ht="23.25" hidden="1">
      <c r="A126" s="623">
        <v>1</v>
      </c>
      <c r="B126" s="623" t="s">
        <v>285</v>
      </c>
      <c r="C126" s="624"/>
      <c r="D126" s="661"/>
      <c r="E126" s="780"/>
      <c r="F126" s="532"/>
      <c r="G126" s="513"/>
      <c r="H126" s="503"/>
      <c r="I126" s="501"/>
      <c r="J126" s="501"/>
      <c r="K126" s="640"/>
    </row>
    <row r="127" spans="1:11" ht="23.25" hidden="1">
      <c r="A127" s="623"/>
      <c r="B127" s="623"/>
      <c r="C127" s="624"/>
      <c r="D127" s="661"/>
      <c r="E127" s="780"/>
      <c r="F127" s="501"/>
      <c r="G127" s="501"/>
      <c r="H127" s="501"/>
      <c r="I127" s="501"/>
      <c r="J127" s="501"/>
      <c r="K127" s="501"/>
    </row>
    <row r="128" spans="1:11" ht="23.25" hidden="1">
      <c r="A128" s="647"/>
      <c r="B128" s="647"/>
      <c r="C128" s="644"/>
      <c r="D128" s="662"/>
      <c r="E128" s="782"/>
      <c r="F128" s="574"/>
      <c r="G128" s="574"/>
      <c r="H128" s="574"/>
      <c r="I128" s="574"/>
      <c r="J128" s="574"/>
      <c r="K128" s="574"/>
    </row>
    <row r="129" spans="1:11" ht="46.5">
      <c r="A129" s="621" t="s">
        <v>446</v>
      </c>
      <c r="B129" s="621" t="s">
        <v>1</v>
      </c>
      <c r="C129" s="619" t="s">
        <v>21</v>
      </c>
      <c r="D129" s="619" t="s">
        <v>22</v>
      </c>
      <c r="E129" s="619" t="s">
        <v>23</v>
      </c>
      <c r="F129" s="620" t="s">
        <v>24</v>
      </c>
      <c r="G129" s="419" t="s">
        <v>25</v>
      </c>
      <c r="H129" s="419" t="s">
        <v>26</v>
      </c>
      <c r="I129" s="419" t="s">
        <v>27</v>
      </c>
      <c r="J129" s="419" t="s">
        <v>57</v>
      </c>
      <c r="K129" s="419" t="s">
        <v>242</v>
      </c>
    </row>
    <row r="130" spans="1:11" ht="23.25">
      <c r="A130" s="623"/>
      <c r="B130" s="623" t="s">
        <v>109</v>
      </c>
      <c r="C130" s="624"/>
      <c r="D130" s="661"/>
      <c r="E130" s="780"/>
      <c r="F130" s="532"/>
      <c r="G130" s="513"/>
      <c r="H130" s="501"/>
      <c r="I130" s="501"/>
      <c r="J130" s="501"/>
      <c r="K130" s="638"/>
    </row>
    <row r="131" spans="1:11" ht="30" customHeight="1">
      <c r="A131" s="332">
        <v>1</v>
      </c>
      <c r="B131" s="332" t="s">
        <v>169</v>
      </c>
      <c r="C131" s="627" t="s">
        <v>424</v>
      </c>
      <c r="D131" s="693">
        <v>150.1</v>
      </c>
      <c r="E131" s="778" t="s">
        <v>78</v>
      </c>
      <c r="F131" s="694">
        <v>150000</v>
      </c>
      <c r="G131" s="629">
        <v>51000</v>
      </c>
      <c r="H131" s="630">
        <v>3000</v>
      </c>
      <c r="I131" s="672">
        <f>ROUND(G131*13%*30/365,0)</f>
        <v>545</v>
      </c>
      <c r="J131" s="676">
        <f>SUM(H131:I131)</f>
        <v>3545</v>
      </c>
      <c r="K131" s="681">
        <f t="shared" ref="K131:K143" si="26">G131-H131</f>
        <v>48000</v>
      </c>
    </row>
    <row r="132" spans="1:11" ht="23.25" hidden="1">
      <c r="A132" s="332"/>
      <c r="B132" s="332"/>
      <c r="C132" s="627"/>
      <c r="D132" s="693"/>
      <c r="E132" s="778"/>
      <c r="F132" s="694"/>
      <c r="G132" s="629"/>
      <c r="H132" s="630"/>
      <c r="I132" s="672">
        <f t="shared" ref="I132:I143" si="27">ROUND(G132*13%*30/365,0)</f>
        <v>0</v>
      </c>
      <c r="J132" s="676"/>
      <c r="K132" s="681"/>
    </row>
    <row r="133" spans="1:11" ht="23.25" hidden="1">
      <c r="A133" s="332"/>
      <c r="B133" s="332"/>
      <c r="C133" s="627"/>
      <c r="D133" s="693"/>
      <c r="E133" s="778"/>
      <c r="F133" s="694"/>
      <c r="G133" s="629"/>
      <c r="H133" s="630"/>
      <c r="I133" s="672">
        <f t="shared" si="27"/>
        <v>0</v>
      </c>
      <c r="J133" s="676"/>
      <c r="K133" s="681"/>
    </row>
    <row r="134" spans="1:11" ht="30.75" customHeight="1">
      <c r="A134" s="332">
        <v>2</v>
      </c>
      <c r="B134" s="332" t="s">
        <v>109</v>
      </c>
      <c r="C134" s="627" t="s">
        <v>476</v>
      </c>
      <c r="D134" s="693">
        <v>144.1</v>
      </c>
      <c r="E134" s="778" t="s">
        <v>78</v>
      </c>
      <c r="F134" s="694">
        <v>180000</v>
      </c>
      <c r="G134" s="629">
        <v>44000</v>
      </c>
      <c r="H134" s="630">
        <v>4000</v>
      </c>
      <c r="I134" s="672">
        <f t="shared" si="27"/>
        <v>470</v>
      </c>
      <c r="J134" s="676">
        <f t="shared" ref="J134:J139" si="28">SUM(H134:I134)</f>
        <v>4470</v>
      </c>
      <c r="K134" s="681">
        <f t="shared" si="26"/>
        <v>40000</v>
      </c>
    </row>
    <row r="135" spans="1:11" ht="29.25" customHeight="1">
      <c r="A135" s="332">
        <v>3</v>
      </c>
      <c r="B135" s="332" t="s">
        <v>273</v>
      </c>
      <c r="C135" s="627" t="s">
        <v>495</v>
      </c>
      <c r="D135" s="693">
        <v>21.1</v>
      </c>
      <c r="E135" s="778" t="s">
        <v>78</v>
      </c>
      <c r="F135" s="694">
        <v>150000</v>
      </c>
      <c r="G135" s="629">
        <v>90000</v>
      </c>
      <c r="H135" s="630">
        <v>3000</v>
      </c>
      <c r="I135" s="672">
        <f t="shared" si="27"/>
        <v>962</v>
      </c>
      <c r="J135" s="676">
        <f t="shared" si="28"/>
        <v>3962</v>
      </c>
      <c r="K135" s="681">
        <f t="shared" si="26"/>
        <v>87000</v>
      </c>
    </row>
    <row r="136" spans="1:11" ht="30.75" customHeight="1">
      <c r="A136" s="332">
        <v>4</v>
      </c>
      <c r="B136" s="332" t="s">
        <v>273</v>
      </c>
      <c r="C136" s="627" t="s">
        <v>506</v>
      </c>
      <c r="D136" s="693">
        <v>39.1</v>
      </c>
      <c r="E136" s="778" t="s">
        <v>78</v>
      </c>
      <c r="F136" s="694">
        <v>150000</v>
      </c>
      <c r="G136" s="629">
        <v>96000</v>
      </c>
      <c r="H136" s="630">
        <v>3000</v>
      </c>
      <c r="I136" s="672">
        <f t="shared" si="27"/>
        <v>1026</v>
      </c>
      <c r="J136" s="676">
        <f t="shared" si="28"/>
        <v>4026</v>
      </c>
      <c r="K136" s="681">
        <f t="shared" si="26"/>
        <v>93000</v>
      </c>
    </row>
    <row r="137" spans="1:11" ht="30.75" customHeight="1">
      <c r="A137" s="332">
        <v>5</v>
      </c>
      <c r="B137" s="332" t="s">
        <v>233</v>
      </c>
      <c r="C137" s="627" t="s">
        <v>507</v>
      </c>
      <c r="D137" s="693">
        <v>41.2</v>
      </c>
      <c r="E137" s="778" t="s">
        <v>78</v>
      </c>
      <c r="F137" s="694">
        <v>100000</v>
      </c>
      <c r="G137" s="629">
        <v>64000</v>
      </c>
      <c r="H137" s="630">
        <v>2000</v>
      </c>
      <c r="I137" s="672">
        <f t="shared" si="27"/>
        <v>684</v>
      </c>
      <c r="J137" s="676">
        <f t="shared" si="28"/>
        <v>2684</v>
      </c>
      <c r="K137" s="681">
        <f t="shared" si="26"/>
        <v>62000</v>
      </c>
    </row>
    <row r="138" spans="1:11" ht="32.25" customHeight="1">
      <c r="A138" s="332">
        <v>6</v>
      </c>
      <c r="B138" s="332" t="s">
        <v>233</v>
      </c>
      <c r="C138" s="627" t="s">
        <v>513</v>
      </c>
      <c r="D138" s="693">
        <v>49.1</v>
      </c>
      <c r="E138" s="778" t="s">
        <v>78</v>
      </c>
      <c r="F138" s="694">
        <v>195000</v>
      </c>
      <c r="G138" s="629">
        <v>128700</v>
      </c>
      <c r="H138" s="630">
        <v>3900</v>
      </c>
      <c r="I138" s="672">
        <f t="shared" si="27"/>
        <v>1375</v>
      </c>
      <c r="J138" s="676">
        <f t="shared" si="28"/>
        <v>5275</v>
      </c>
      <c r="K138" s="681">
        <f t="shared" si="26"/>
        <v>124800</v>
      </c>
    </row>
    <row r="139" spans="1:11" ht="29.25" customHeight="1">
      <c r="A139" s="332">
        <v>7</v>
      </c>
      <c r="B139" s="332" t="s">
        <v>110</v>
      </c>
      <c r="C139" s="627" t="s">
        <v>114</v>
      </c>
      <c r="D139" s="693">
        <v>51.1</v>
      </c>
      <c r="E139" s="778" t="s">
        <v>78</v>
      </c>
      <c r="F139" s="694">
        <v>170000</v>
      </c>
      <c r="G139" s="629">
        <v>108511</v>
      </c>
      <c r="H139" s="630">
        <v>3617</v>
      </c>
      <c r="I139" s="672">
        <f t="shared" si="27"/>
        <v>1159</v>
      </c>
      <c r="J139" s="676">
        <f t="shared" si="28"/>
        <v>4776</v>
      </c>
      <c r="K139" s="681">
        <f t="shared" si="26"/>
        <v>104894</v>
      </c>
    </row>
    <row r="140" spans="1:11" ht="32.25" customHeight="1">
      <c r="A140" s="332">
        <v>8</v>
      </c>
      <c r="B140" s="332" t="s">
        <v>110</v>
      </c>
      <c r="C140" s="627" t="s">
        <v>514</v>
      </c>
      <c r="D140" s="693">
        <v>53.2</v>
      </c>
      <c r="E140" s="778" t="s">
        <v>78</v>
      </c>
      <c r="F140" s="694">
        <v>200000</v>
      </c>
      <c r="G140" s="629">
        <v>132000</v>
      </c>
      <c r="H140" s="630">
        <v>4000</v>
      </c>
      <c r="I140" s="672">
        <f t="shared" si="27"/>
        <v>1410</v>
      </c>
      <c r="J140" s="676">
        <f>SUM(H140:I140)</f>
        <v>5410</v>
      </c>
      <c r="K140" s="681">
        <f t="shared" si="26"/>
        <v>128000</v>
      </c>
    </row>
    <row r="141" spans="1:11" ht="29.25" customHeight="1">
      <c r="A141" s="332">
        <v>9</v>
      </c>
      <c r="B141" s="332" t="s">
        <v>110</v>
      </c>
      <c r="C141" s="627" t="s">
        <v>559</v>
      </c>
      <c r="D141" s="693">
        <v>106.2</v>
      </c>
      <c r="E141" s="778" t="s">
        <v>78</v>
      </c>
      <c r="F141" s="694">
        <v>100000</v>
      </c>
      <c r="G141" s="629">
        <v>90772</v>
      </c>
      <c r="H141" s="630">
        <v>1538</v>
      </c>
      <c r="I141" s="672">
        <f t="shared" si="27"/>
        <v>970</v>
      </c>
      <c r="J141" s="676">
        <f>SUM(H141:I141)</f>
        <v>2508</v>
      </c>
      <c r="K141" s="681">
        <f t="shared" si="26"/>
        <v>89234</v>
      </c>
    </row>
    <row r="142" spans="1:11" ht="30.75" customHeight="1">
      <c r="A142" s="332">
        <v>10</v>
      </c>
      <c r="B142" s="332" t="s">
        <v>110</v>
      </c>
      <c r="C142" s="627" t="s">
        <v>560</v>
      </c>
      <c r="D142" s="693">
        <v>108.2</v>
      </c>
      <c r="E142" s="778" t="s">
        <v>78</v>
      </c>
      <c r="F142" s="694">
        <v>50000</v>
      </c>
      <c r="G142" s="629">
        <v>47000</v>
      </c>
      <c r="H142" s="630">
        <v>500</v>
      </c>
      <c r="I142" s="672">
        <f t="shared" si="27"/>
        <v>502</v>
      </c>
      <c r="J142" s="676">
        <f>SUM(H142:I142)</f>
        <v>1002</v>
      </c>
      <c r="K142" s="681">
        <f t="shared" si="26"/>
        <v>46500</v>
      </c>
    </row>
    <row r="143" spans="1:11" ht="32.25" customHeight="1">
      <c r="A143" s="332">
        <v>11</v>
      </c>
      <c r="B143" s="332" t="s">
        <v>110</v>
      </c>
      <c r="C143" s="627" t="s">
        <v>562</v>
      </c>
      <c r="D143" s="693">
        <v>110.2</v>
      </c>
      <c r="E143" s="778" t="s">
        <v>78</v>
      </c>
      <c r="F143" s="694">
        <v>100000</v>
      </c>
      <c r="G143" s="629">
        <v>94000</v>
      </c>
      <c r="H143" s="630">
        <v>1000</v>
      </c>
      <c r="I143" s="672">
        <f t="shared" si="27"/>
        <v>1004</v>
      </c>
      <c r="J143" s="676">
        <f>SUM(H143:I143)</f>
        <v>2004</v>
      </c>
      <c r="K143" s="681">
        <f t="shared" si="26"/>
        <v>93000</v>
      </c>
    </row>
    <row r="144" spans="1:11" ht="23.25">
      <c r="A144" s="623"/>
      <c r="B144" s="623" t="s">
        <v>4</v>
      </c>
      <c r="C144" s="624"/>
      <c r="D144" s="624"/>
      <c r="E144" s="780"/>
      <c r="F144" s="501">
        <f>SUM(F131:F143)</f>
        <v>1545000</v>
      </c>
      <c r="G144" s="501">
        <f>SUM(G131:G143)</f>
        <v>945983</v>
      </c>
      <c r="H144" s="501">
        <f>SUM(H131:H143)</f>
        <v>29555</v>
      </c>
      <c r="I144" s="501">
        <f>SUM(I131:I143)</f>
        <v>10107</v>
      </c>
      <c r="J144" s="577">
        <f>SUM(H144:I144)</f>
        <v>39662</v>
      </c>
      <c r="K144" s="501">
        <f>SUM(K131:K143)</f>
        <v>916428</v>
      </c>
    </row>
    <row r="145" spans="1:11" ht="6.75" customHeight="1">
      <c r="A145" s="647"/>
      <c r="B145" s="647"/>
      <c r="C145" s="644"/>
      <c r="D145" s="644"/>
      <c r="E145" s="782"/>
      <c r="F145" s="571"/>
      <c r="G145" s="571"/>
      <c r="H145" s="571"/>
      <c r="I145" s="571"/>
      <c r="J145" s="571"/>
      <c r="K145" s="571"/>
    </row>
    <row r="146" spans="1:11" ht="9.75" customHeight="1">
      <c r="A146" s="647"/>
      <c r="B146" s="647"/>
      <c r="C146" s="644"/>
      <c r="D146" s="644"/>
      <c r="E146" s="782"/>
      <c r="F146" s="571"/>
      <c r="G146" s="571"/>
      <c r="H146" s="659"/>
      <c r="I146" s="571"/>
      <c r="J146" s="571"/>
      <c r="K146" s="571"/>
    </row>
    <row r="147" spans="1:11" ht="90" customHeight="1">
      <c r="A147" s="621" t="s">
        <v>446</v>
      </c>
      <c r="B147" s="621" t="s">
        <v>1</v>
      </c>
      <c r="C147" s="619" t="s">
        <v>21</v>
      </c>
      <c r="D147" s="619" t="s">
        <v>22</v>
      </c>
      <c r="E147" s="619" t="s">
        <v>23</v>
      </c>
      <c r="F147" s="620" t="s">
        <v>24</v>
      </c>
      <c r="G147" s="419" t="s">
        <v>25</v>
      </c>
      <c r="H147" s="419" t="s">
        <v>26</v>
      </c>
      <c r="I147" s="419" t="s">
        <v>27</v>
      </c>
      <c r="J147" s="419" t="s">
        <v>57</v>
      </c>
      <c r="K147" s="419" t="s">
        <v>242</v>
      </c>
    </row>
    <row r="148" spans="1:11" ht="23.25">
      <c r="A148" s="623"/>
      <c r="B148" s="623" t="s">
        <v>125</v>
      </c>
      <c r="C148" s="624"/>
      <c r="D148" s="624"/>
      <c r="E148" s="780"/>
      <c r="F148" s="560"/>
      <c r="G148" s="513"/>
      <c r="H148" s="638"/>
      <c r="I148" s="501"/>
      <c r="J148" s="501"/>
      <c r="K148" s="638"/>
    </row>
    <row r="149" spans="1:11" ht="30.75" customHeight="1">
      <c r="A149" s="332">
        <v>1</v>
      </c>
      <c r="B149" s="332" t="s">
        <v>137</v>
      </c>
      <c r="C149" s="627" t="s">
        <v>419</v>
      </c>
      <c r="D149" s="676">
        <v>140</v>
      </c>
      <c r="E149" s="778" t="s">
        <v>78</v>
      </c>
      <c r="F149" s="628">
        <v>200000</v>
      </c>
      <c r="G149" s="628">
        <v>60000</v>
      </c>
      <c r="H149" s="630">
        <v>4000</v>
      </c>
      <c r="I149" s="672">
        <f>ROUND(G149*13%*30/365,0)</f>
        <v>641</v>
      </c>
      <c r="J149" s="630">
        <f t="shared" ref="J149:J152" si="29">SUM(H149:I149)</f>
        <v>4641</v>
      </c>
      <c r="K149" s="681">
        <f>G149-H149</f>
        <v>56000</v>
      </c>
    </row>
    <row r="150" spans="1:11" ht="32.25" customHeight="1">
      <c r="A150" s="332">
        <v>2</v>
      </c>
      <c r="B150" s="332" t="s">
        <v>137</v>
      </c>
      <c r="C150" s="627" t="s">
        <v>207</v>
      </c>
      <c r="D150" s="687">
        <v>35.200000000000003</v>
      </c>
      <c r="E150" s="778" t="s">
        <v>78</v>
      </c>
      <c r="F150" s="628">
        <v>100000</v>
      </c>
      <c r="G150" s="628">
        <v>62000</v>
      </c>
      <c r="H150" s="630">
        <v>2000</v>
      </c>
      <c r="I150" s="672">
        <f t="shared" ref="I150:I154" si="30">ROUND(G150*13%*30/365,0)</f>
        <v>662</v>
      </c>
      <c r="J150" s="630">
        <f t="shared" si="29"/>
        <v>2662</v>
      </c>
      <c r="K150" s="681">
        <f t="shared" ref="K150:K152" si="31">G150-H150</f>
        <v>60000</v>
      </c>
    </row>
    <row r="151" spans="1:11" ht="29.25" customHeight="1">
      <c r="A151" s="332">
        <v>3</v>
      </c>
      <c r="B151" s="332" t="s">
        <v>126</v>
      </c>
      <c r="C151" s="627" t="s">
        <v>447</v>
      </c>
      <c r="D151" s="693">
        <v>188.1</v>
      </c>
      <c r="E151" s="778" t="s">
        <v>78</v>
      </c>
      <c r="F151" s="694">
        <v>175000</v>
      </c>
      <c r="G151" s="628">
        <v>77000</v>
      </c>
      <c r="H151" s="630">
        <v>3500</v>
      </c>
      <c r="I151" s="672">
        <f t="shared" si="30"/>
        <v>823</v>
      </c>
      <c r="J151" s="630">
        <f t="shared" si="29"/>
        <v>4323</v>
      </c>
      <c r="K151" s="681">
        <f t="shared" si="31"/>
        <v>73500</v>
      </c>
    </row>
    <row r="152" spans="1:11" ht="30.75" customHeight="1">
      <c r="A152" s="332">
        <v>4</v>
      </c>
      <c r="B152" s="332" t="s">
        <v>126</v>
      </c>
      <c r="C152" s="627" t="s">
        <v>448</v>
      </c>
      <c r="D152" s="693">
        <v>190.1</v>
      </c>
      <c r="E152" s="778" t="s">
        <v>78</v>
      </c>
      <c r="F152" s="694">
        <v>230000</v>
      </c>
      <c r="G152" s="628">
        <v>101200</v>
      </c>
      <c r="H152" s="630">
        <v>4600</v>
      </c>
      <c r="I152" s="672">
        <f t="shared" si="30"/>
        <v>1081</v>
      </c>
      <c r="J152" s="630">
        <f t="shared" si="29"/>
        <v>5681</v>
      </c>
      <c r="K152" s="681">
        <f t="shared" si="31"/>
        <v>96600</v>
      </c>
    </row>
    <row r="153" spans="1:11" ht="30.75" customHeight="1">
      <c r="A153" s="332">
        <v>5</v>
      </c>
      <c r="B153" s="332" t="s">
        <v>505</v>
      </c>
      <c r="C153" s="627" t="s">
        <v>245</v>
      </c>
      <c r="D153" s="693">
        <v>37.1</v>
      </c>
      <c r="E153" s="778" t="s">
        <v>78</v>
      </c>
      <c r="F153" s="694">
        <v>200000</v>
      </c>
      <c r="G153" s="628">
        <v>128000</v>
      </c>
      <c r="H153" s="630">
        <v>4000</v>
      </c>
      <c r="I153" s="672">
        <f t="shared" si="30"/>
        <v>1368</v>
      </c>
      <c r="J153" s="630">
        <f>SUM(H153:I153)</f>
        <v>5368</v>
      </c>
      <c r="K153" s="681">
        <f>G153-H153</f>
        <v>124000</v>
      </c>
    </row>
    <row r="154" spans="1:11" ht="32.25" customHeight="1">
      <c r="A154" s="684">
        <v>6</v>
      </c>
      <c r="B154" s="684" t="s">
        <v>569</v>
      </c>
      <c r="C154" s="695" t="s">
        <v>570</v>
      </c>
      <c r="D154" s="706" t="s">
        <v>571</v>
      </c>
      <c r="E154" s="778" t="s">
        <v>78</v>
      </c>
      <c r="F154" s="697">
        <v>240000</v>
      </c>
      <c r="G154" s="704">
        <v>232800</v>
      </c>
      <c r="H154" s="699">
        <v>2400</v>
      </c>
      <c r="I154" s="672">
        <f t="shared" si="30"/>
        <v>2487</v>
      </c>
      <c r="J154" s="699">
        <f>SUM(H154:I154)</f>
        <v>4887</v>
      </c>
      <c r="K154" s="701">
        <f>G154-H154</f>
        <v>230400</v>
      </c>
    </row>
    <row r="155" spans="1:11" ht="23.25">
      <c r="A155" s="623"/>
      <c r="B155" s="623" t="s">
        <v>4</v>
      </c>
      <c r="C155" s="624"/>
      <c r="D155" s="624"/>
      <c r="E155" s="780"/>
      <c r="F155" s="503">
        <f>SUM(F149:F154)</f>
        <v>1145000</v>
      </c>
      <c r="G155" s="503">
        <f>SUM(G149:G154)</f>
        <v>661000</v>
      </c>
      <c r="H155" s="503">
        <f>SUM(H149:H154)</f>
        <v>20500</v>
      </c>
      <c r="I155" s="503">
        <f>SUM(I149:I154)</f>
        <v>7062</v>
      </c>
      <c r="J155" s="790">
        <f>SUM(H155:I155)</f>
        <v>27562</v>
      </c>
      <c r="K155" s="503">
        <f>SUM(K149:K154)</f>
        <v>640500</v>
      </c>
    </row>
    <row r="156" spans="1:11" ht="23.25">
      <c r="A156" s="647"/>
      <c r="B156" s="647"/>
      <c r="C156" s="644"/>
      <c r="D156" s="644"/>
      <c r="E156" s="782"/>
      <c r="F156" s="575"/>
      <c r="G156" s="575"/>
      <c r="H156" s="575"/>
      <c r="I156" s="575"/>
      <c r="J156" s="575"/>
      <c r="K156" s="575"/>
    </row>
    <row r="157" spans="1:11" ht="23.25">
      <c r="A157" s="647"/>
      <c r="B157" s="647"/>
      <c r="C157" s="644"/>
      <c r="D157" s="644"/>
      <c r="E157" s="782"/>
      <c r="F157" s="575"/>
      <c r="G157" s="575"/>
      <c r="H157" s="659"/>
      <c r="I157" s="575"/>
      <c r="J157" s="575"/>
      <c r="K157" s="575"/>
    </row>
    <row r="158" spans="1:11" ht="75" customHeight="1">
      <c r="A158" s="621" t="s">
        <v>446</v>
      </c>
      <c r="B158" s="621" t="s">
        <v>1</v>
      </c>
      <c r="C158" s="619" t="s">
        <v>21</v>
      </c>
      <c r="D158" s="619" t="s">
        <v>22</v>
      </c>
      <c r="E158" s="619" t="s">
        <v>23</v>
      </c>
      <c r="F158" s="620" t="s">
        <v>24</v>
      </c>
      <c r="G158" s="419" t="s">
        <v>25</v>
      </c>
      <c r="H158" s="419" t="s">
        <v>26</v>
      </c>
      <c r="I158" s="419" t="s">
        <v>27</v>
      </c>
      <c r="J158" s="419" t="s">
        <v>57</v>
      </c>
      <c r="K158" s="419" t="s">
        <v>242</v>
      </c>
    </row>
    <row r="159" spans="1:11" ht="36" customHeight="1">
      <c r="A159" s="623"/>
      <c r="B159" s="623" t="s">
        <v>148</v>
      </c>
      <c r="C159" s="624"/>
      <c r="D159" s="661"/>
      <c r="E159" s="780"/>
      <c r="F159" s="532"/>
      <c r="G159" s="513"/>
      <c r="H159" s="503"/>
      <c r="I159" s="501"/>
      <c r="J159" s="501"/>
      <c r="K159" s="638"/>
    </row>
    <row r="160" spans="1:11" ht="32.25" customHeight="1">
      <c r="A160" s="332">
        <v>1</v>
      </c>
      <c r="B160" s="332" t="s">
        <v>148</v>
      </c>
      <c r="C160" s="627" t="s">
        <v>391</v>
      </c>
      <c r="D160" s="694">
        <v>126.1</v>
      </c>
      <c r="E160" s="778" t="s">
        <v>78</v>
      </c>
      <c r="F160" s="694">
        <v>80000</v>
      </c>
      <c r="G160" s="629">
        <v>22400</v>
      </c>
      <c r="H160" s="630">
        <v>1600</v>
      </c>
      <c r="I160" s="672">
        <f>ROUND(G160*13%*30/365,0)</f>
        <v>239</v>
      </c>
      <c r="J160" s="676">
        <f t="shared" ref="J160:J167" si="32">SUM(H160:I160)</f>
        <v>1839</v>
      </c>
      <c r="K160" s="681">
        <f t="shared" ref="K160:K166" si="33">G160-H160</f>
        <v>20800</v>
      </c>
    </row>
    <row r="161" spans="1:11" ht="32.25" customHeight="1">
      <c r="A161" s="332">
        <v>2</v>
      </c>
      <c r="B161" s="332" t="s">
        <v>148</v>
      </c>
      <c r="C161" s="627" t="s">
        <v>478</v>
      </c>
      <c r="D161" s="694">
        <v>134.1</v>
      </c>
      <c r="E161" s="778" t="s">
        <v>78</v>
      </c>
      <c r="F161" s="694">
        <v>250000</v>
      </c>
      <c r="G161" s="629">
        <v>41680</v>
      </c>
      <c r="H161" s="630">
        <v>5952</v>
      </c>
      <c r="I161" s="672">
        <f t="shared" ref="I161:I166" si="34">ROUND(G161*13%*30/365,0)</f>
        <v>445</v>
      </c>
      <c r="J161" s="676">
        <f t="shared" si="32"/>
        <v>6397</v>
      </c>
      <c r="K161" s="681">
        <f t="shared" si="33"/>
        <v>35728</v>
      </c>
    </row>
    <row r="162" spans="1:11" ht="38.25" customHeight="1">
      <c r="A162" s="332">
        <v>3</v>
      </c>
      <c r="B162" s="332" t="s">
        <v>148</v>
      </c>
      <c r="C162" s="627" t="s">
        <v>477</v>
      </c>
      <c r="D162" s="694">
        <v>136.1</v>
      </c>
      <c r="E162" s="778" t="s">
        <v>78</v>
      </c>
      <c r="F162" s="694">
        <v>100000</v>
      </c>
      <c r="G162" s="629">
        <v>16665</v>
      </c>
      <c r="H162" s="630">
        <v>2381</v>
      </c>
      <c r="I162" s="672">
        <f t="shared" si="34"/>
        <v>178</v>
      </c>
      <c r="J162" s="676">
        <f t="shared" si="32"/>
        <v>2559</v>
      </c>
      <c r="K162" s="681">
        <f t="shared" si="33"/>
        <v>14284</v>
      </c>
    </row>
    <row r="163" spans="1:11" ht="0.75" customHeight="1">
      <c r="A163" s="332"/>
      <c r="B163" s="332"/>
      <c r="C163" s="627"/>
      <c r="D163" s="694"/>
      <c r="E163" s="778"/>
      <c r="F163" s="694"/>
      <c r="G163" s="629"/>
      <c r="H163" s="630"/>
      <c r="I163" s="672">
        <f t="shared" si="34"/>
        <v>0</v>
      </c>
      <c r="J163" s="676"/>
      <c r="K163" s="681"/>
    </row>
    <row r="164" spans="1:11" ht="40.5" customHeight="1">
      <c r="A164" s="332">
        <v>4</v>
      </c>
      <c r="B164" s="332" t="s">
        <v>215</v>
      </c>
      <c r="C164" s="627" t="s">
        <v>532</v>
      </c>
      <c r="D164" s="694">
        <v>68.2</v>
      </c>
      <c r="E164" s="778" t="s">
        <v>78</v>
      </c>
      <c r="F164" s="694">
        <v>190000</v>
      </c>
      <c r="G164" s="629">
        <v>152000</v>
      </c>
      <c r="H164" s="630">
        <v>3800</v>
      </c>
      <c r="I164" s="672">
        <f t="shared" si="34"/>
        <v>1624</v>
      </c>
      <c r="J164" s="676">
        <f t="shared" si="32"/>
        <v>5424</v>
      </c>
      <c r="K164" s="681">
        <f t="shared" si="33"/>
        <v>148200</v>
      </c>
    </row>
    <row r="165" spans="1:11" ht="30.75" customHeight="1">
      <c r="A165" s="332">
        <v>5</v>
      </c>
      <c r="B165" s="332" t="s">
        <v>215</v>
      </c>
      <c r="C165" s="627" t="s">
        <v>545</v>
      </c>
      <c r="D165" s="694">
        <v>88.2</v>
      </c>
      <c r="E165" s="778" t="s">
        <v>78</v>
      </c>
      <c r="F165" s="694">
        <v>340000</v>
      </c>
      <c r="G165" s="629">
        <v>312800</v>
      </c>
      <c r="H165" s="630">
        <v>3400</v>
      </c>
      <c r="I165" s="672">
        <f t="shared" si="34"/>
        <v>3342</v>
      </c>
      <c r="J165" s="676">
        <f t="shared" si="32"/>
        <v>6742</v>
      </c>
      <c r="K165" s="681">
        <f t="shared" si="33"/>
        <v>309400</v>
      </c>
    </row>
    <row r="166" spans="1:11" ht="42.75" customHeight="1">
      <c r="A166" s="332">
        <v>6</v>
      </c>
      <c r="B166" s="332" t="s">
        <v>509</v>
      </c>
      <c r="C166" s="627" t="s">
        <v>510</v>
      </c>
      <c r="D166" s="694" t="s">
        <v>577</v>
      </c>
      <c r="E166" s="778" t="s">
        <v>78</v>
      </c>
      <c r="F166" s="694">
        <v>430000</v>
      </c>
      <c r="G166" s="629">
        <v>417100</v>
      </c>
      <c r="H166" s="630">
        <v>4300</v>
      </c>
      <c r="I166" s="672">
        <f t="shared" si="34"/>
        <v>4457</v>
      </c>
      <c r="J166" s="676">
        <f t="shared" si="32"/>
        <v>8757</v>
      </c>
      <c r="K166" s="681">
        <f t="shared" si="33"/>
        <v>412800</v>
      </c>
    </row>
    <row r="167" spans="1:11" ht="23.25">
      <c r="A167" s="623"/>
      <c r="B167" s="623" t="s">
        <v>4</v>
      </c>
      <c r="C167" s="624"/>
      <c r="D167" s="661"/>
      <c r="E167" s="780"/>
      <c r="F167" s="501">
        <f>SUM(F160:F166)</f>
        <v>1390000</v>
      </c>
      <c r="G167" s="501">
        <f t="shared" ref="G167:K167" si="35">SUM(G160:G166)</f>
        <v>962645</v>
      </c>
      <c r="H167" s="501">
        <f>SUM(H160:H166)</f>
        <v>21433</v>
      </c>
      <c r="I167" s="501">
        <f>SUM(I160:I166)</f>
        <v>10285</v>
      </c>
      <c r="J167" s="577">
        <f t="shared" si="32"/>
        <v>31718</v>
      </c>
      <c r="K167" s="501">
        <f t="shared" si="35"/>
        <v>941212</v>
      </c>
    </row>
    <row r="168" spans="1:11" ht="19.5" customHeight="1">
      <c r="A168" s="647"/>
      <c r="B168" s="647"/>
      <c r="C168" s="644"/>
      <c r="D168" s="662"/>
      <c r="E168" s="782"/>
      <c r="F168" s="571"/>
      <c r="G168" s="571"/>
      <c r="H168" s="659"/>
      <c r="I168" s="571"/>
      <c r="J168" s="571"/>
      <c r="K168" s="571"/>
    </row>
    <row r="169" spans="1:11" ht="58.5" customHeight="1">
      <c r="A169" s="621" t="s">
        <v>446</v>
      </c>
      <c r="B169" s="621" t="s">
        <v>1</v>
      </c>
      <c r="C169" s="619" t="s">
        <v>21</v>
      </c>
      <c r="D169" s="619" t="s">
        <v>22</v>
      </c>
      <c r="E169" s="619" t="s">
        <v>23</v>
      </c>
      <c r="F169" s="620" t="s">
        <v>24</v>
      </c>
      <c r="G169" s="419" t="s">
        <v>25</v>
      </c>
      <c r="H169" s="419" t="s">
        <v>26</v>
      </c>
      <c r="I169" s="419" t="s">
        <v>27</v>
      </c>
      <c r="J169" s="419" t="s">
        <v>57</v>
      </c>
      <c r="K169" s="419" t="s">
        <v>242</v>
      </c>
    </row>
    <row r="170" spans="1:11" ht="30" customHeight="1">
      <c r="A170" s="623"/>
      <c r="B170" s="623" t="s">
        <v>162</v>
      </c>
      <c r="C170" s="624"/>
      <c r="D170" s="501"/>
      <c r="E170" s="518"/>
      <c r="F170" s="532"/>
      <c r="G170" s="513"/>
      <c r="H170" s="659"/>
      <c r="I170" s="501"/>
      <c r="J170" s="501"/>
      <c r="K170" s="640"/>
    </row>
    <row r="171" spans="1:11" ht="36.75" customHeight="1">
      <c r="A171" s="332">
        <v>1</v>
      </c>
      <c r="B171" s="332" t="s">
        <v>163</v>
      </c>
      <c r="C171" s="627" t="s">
        <v>479</v>
      </c>
      <c r="D171" s="687">
        <v>162.1</v>
      </c>
      <c r="E171" s="680" t="s">
        <v>78</v>
      </c>
      <c r="F171" s="694">
        <v>200000</v>
      </c>
      <c r="G171" s="629">
        <v>72000</v>
      </c>
      <c r="H171" s="630">
        <v>4000</v>
      </c>
      <c r="I171" s="680">
        <f>ROUND(G171*13%*30/365,0)</f>
        <v>769</v>
      </c>
      <c r="J171" s="676">
        <f t="shared" ref="J171" si="36">SUM(H171:I171)</f>
        <v>4769</v>
      </c>
      <c r="K171" s="681">
        <f>G171-H172</f>
        <v>68000</v>
      </c>
    </row>
    <row r="172" spans="1:11" ht="23.25">
      <c r="A172" s="623"/>
      <c r="B172" s="623" t="s">
        <v>4</v>
      </c>
      <c r="C172" s="624"/>
      <c r="D172" s="624"/>
      <c r="E172" s="780"/>
      <c r="F172" s="505">
        <f t="shared" ref="F172:K172" si="37">SUM(F171:F171)</f>
        <v>200000</v>
      </c>
      <c r="G172" s="505">
        <f t="shared" si="37"/>
        <v>72000</v>
      </c>
      <c r="H172" s="505">
        <f t="shared" si="37"/>
        <v>4000</v>
      </c>
      <c r="I172" s="505">
        <f t="shared" si="37"/>
        <v>769</v>
      </c>
      <c r="J172" s="788">
        <f t="shared" si="37"/>
        <v>4769</v>
      </c>
      <c r="K172" s="505">
        <f t="shared" si="37"/>
        <v>68000</v>
      </c>
    </row>
    <row r="173" spans="1:11" ht="23.25">
      <c r="A173" s="647"/>
      <c r="B173" s="647"/>
      <c r="C173" s="644"/>
      <c r="D173" s="644"/>
      <c r="E173" s="782"/>
      <c r="F173" s="558"/>
      <c r="G173" s="558"/>
      <c r="H173" s="659"/>
      <c r="I173" s="558"/>
      <c r="J173" s="558"/>
      <c r="K173" s="558"/>
    </row>
    <row r="174" spans="1:11" ht="61.5" customHeight="1">
      <c r="A174" s="621" t="s">
        <v>446</v>
      </c>
      <c r="B174" s="621" t="s">
        <v>1</v>
      </c>
      <c r="C174" s="619" t="s">
        <v>21</v>
      </c>
      <c r="D174" s="619" t="s">
        <v>22</v>
      </c>
      <c r="E174" s="619" t="s">
        <v>23</v>
      </c>
      <c r="F174" s="620" t="s">
        <v>24</v>
      </c>
      <c r="G174" s="419" t="s">
        <v>25</v>
      </c>
      <c r="H174" s="419" t="s">
        <v>26</v>
      </c>
      <c r="I174" s="419" t="s">
        <v>27</v>
      </c>
      <c r="J174" s="419" t="s">
        <v>57</v>
      </c>
      <c r="K174" s="419" t="s">
        <v>242</v>
      </c>
    </row>
    <row r="175" spans="1:11" ht="23.25">
      <c r="A175" s="623"/>
      <c r="B175" s="623" t="s">
        <v>282</v>
      </c>
      <c r="C175" s="624"/>
      <c r="D175" s="624"/>
      <c r="E175" s="780"/>
      <c r="F175" s="560"/>
      <c r="G175" s="513"/>
      <c r="H175" s="503"/>
      <c r="I175" s="501"/>
      <c r="J175" s="501"/>
      <c r="K175" s="638"/>
    </row>
    <row r="176" spans="1:11" ht="8.25" customHeight="1">
      <c r="A176" s="332"/>
      <c r="B176" s="332"/>
      <c r="C176" s="627"/>
      <c r="D176" s="676"/>
      <c r="E176" s="680"/>
      <c r="F176" s="694"/>
      <c r="G176" s="629"/>
      <c r="H176" s="630"/>
      <c r="I176" s="680"/>
      <c r="J176" s="676"/>
      <c r="K176" s="681"/>
    </row>
    <row r="177" spans="1:11" ht="33" customHeight="1">
      <c r="A177" s="332">
        <v>1</v>
      </c>
      <c r="B177" s="332" t="s">
        <v>584</v>
      </c>
      <c r="C177" s="627" t="s">
        <v>392</v>
      </c>
      <c r="D177" s="693">
        <v>128.1</v>
      </c>
      <c r="E177" s="680" t="s">
        <v>78</v>
      </c>
      <c r="F177" s="694">
        <v>120000</v>
      </c>
      <c r="G177" s="629">
        <v>33600</v>
      </c>
      <c r="H177" s="630">
        <v>2400</v>
      </c>
      <c r="I177" s="672">
        <f>ROUND(G177*13%*30/365,0)</f>
        <v>359</v>
      </c>
      <c r="J177" s="676">
        <f t="shared" ref="J177:J182" si="38">SUM(H177:I177)</f>
        <v>2759</v>
      </c>
      <c r="K177" s="681">
        <f t="shared" ref="K177:K181" si="39">G177-H177</f>
        <v>31200</v>
      </c>
    </row>
    <row r="178" spans="1:11" ht="4.5" customHeight="1">
      <c r="A178" s="332"/>
      <c r="B178" s="332"/>
      <c r="C178" s="627"/>
      <c r="D178" s="693"/>
      <c r="E178" s="680"/>
      <c r="F178" s="694"/>
      <c r="G178" s="629"/>
      <c r="H178" s="630"/>
      <c r="I178" s="672"/>
      <c r="J178" s="676"/>
      <c r="K178" s="681"/>
    </row>
    <row r="179" spans="1:11" ht="33" customHeight="1">
      <c r="A179" s="332">
        <v>2</v>
      </c>
      <c r="B179" s="332" t="s">
        <v>497</v>
      </c>
      <c r="C179" s="627" t="s">
        <v>498</v>
      </c>
      <c r="D179" s="693">
        <v>29.2</v>
      </c>
      <c r="E179" s="680" t="s">
        <v>78</v>
      </c>
      <c r="F179" s="694">
        <v>120000</v>
      </c>
      <c r="G179" s="629">
        <v>72000</v>
      </c>
      <c r="H179" s="630">
        <v>2400</v>
      </c>
      <c r="I179" s="672">
        <f t="shared" ref="I179:I181" si="40">ROUND(G179*13%*30/365,0)</f>
        <v>769</v>
      </c>
      <c r="J179" s="676">
        <f t="shared" si="38"/>
        <v>3169</v>
      </c>
      <c r="K179" s="681">
        <f t="shared" si="39"/>
        <v>69600</v>
      </c>
    </row>
    <row r="180" spans="1:11" ht="29.25" customHeight="1">
      <c r="A180" s="332">
        <v>3</v>
      </c>
      <c r="B180" s="332" t="s">
        <v>497</v>
      </c>
      <c r="C180" s="627" t="s">
        <v>499</v>
      </c>
      <c r="D180" s="693">
        <v>31.2</v>
      </c>
      <c r="E180" s="680" t="s">
        <v>78</v>
      </c>
      <c r="F180" s="694">
        <v>120000</v>
      </c>
      <c r="G180" s="629">
        <v>72000</v>
      </c>
      <c r="H180" s="630">
        <v>2400</v>
      </c>
      <c r="I180" s="672">
        <f t="shared" si="40"/>
        <v>769</v>
      </c>
      <c r="J180" s="676">
        <f t="shared" si="38"/>
        <v>3169</v>
      </c>
      <c r="K180" s="681">
        <f t="shared" si="39"/>
        <v>69600</v>
      </c>
    </row>
    <row r="181" spans="1:11" ht="36.75" customHeight="1">
      <c r="A181" s="332">
        <v>4</v>
      </c>
      <c r="B181" s="332" t="s">
        <v>497</v>
      </c>
      <c r="C181" s="627" t="s">
        <v>579</v>
      </c>
      <c r="D181" s="693" t="s">
        <v>580</v>
      </c>
      <c r="E181" s="680" t="s">
        <v>78</v>
      </c>
      <c r="F181" s="694">
        <v>250000</v>
      </c>
      <c r="G181" s="629">
        <v>237070</v>
      </c>
      <c r="H181" s="630">
        <v>4310</v>
      </c>
      <c r="I181" s="672">
        <f t="shared" si="40"/>
        <v>2533</v>
      </c>
      <c r="J181" s="676">
        <f t="shared" si="38"/>
        <v>6843</v>
      </c>
      <c r="K181" s="681">
        <f t="shared" si="39"/>
        <v>232760</v>
      </c>
    </row>
    <row r="182" spans="1:11" ht="23.25">
      <c r="A182" s="623"/>
      <c r="B182" s="622" t="s">
        <v>57</v>
      </c>
      <c r="C182" s="624"/>
      <c r="D182" s="661"/>
      <c r="E182" s="518"/>
      <c r="F182" s="501">
        <f>SUM(F174:F181)</f>
        <v>610000</v>
      </c>
      <c r="G182" s="501">
        <f>SUM(G174:G181)</f>
        <v>414670</v>
      </c>
      <c r="H182" s="501">
        <f>SUM(H174:H181)</f>
        <v>11510</v>
      </c>
      <c r="I182" s="501">
        <f>SUM(I174:I181)</f>
        <v>4430</v>
      </c>
      <c r="J182" s="577">
        <f t="shared" si="38"/>
        <v>15940</v>
      </c>
      <c r="K182" s="501">
        <f>SUM(K174:K181)</f>
        <v>403160</v>
      </c>
    </row>
    <row r="183" spans="1:11" ht="15" customHeight="1" thickBot="1">
      <c r="A183" s="647"/>
      <c r="B183" s="647"/>
      <c r="C183" s="644"/>
      <c r="D183" s="644"/>
      <c r="E183" s="782"/>
      <c r="F183" s="558"/>
      <c r="G183" s="558"/>
      <c r="H183" s="659"/>
      <c r="I183" s="571"/>
      <c r="J183" s="571"/>
      <c r="K183" s="663"/>
    </row>
    <row r="184" spans="1:11" ht="24.75" thickBot="1">
      <c r="A184" s="664"/>
      <c r="B184" s="665" t="s">
        <v>20</v>
      </c>
      <c r="C184" s="666"/>
      <c r="D184" s="666"/>
      <c r="E184" s="786"/>
      <c r="F184" s="583">
        <f t="shared" ref="F184:K184" si="41">SUM(F14+F24+F33+F42+F51+F64+F80+F100+F122+F127+F144+F155+F167+F172+F182)</f>
        <v>19700000</v>
      </c>
      <c r="G184" s="583">
        <f t="shared" si="41"/>
        <v>12741369</v>
      </c>
      <c r="H184" s="583">
        <f>SUM(H14+H24+H33+H42+H51+H64+H80+H100+H122+H144+H155+H167+H172+H182)</f>
        <v>333461</v>
      </c>
      <c r="I184" s="583">
        <f t="shared" si="41"/>
        <v>136132</v>
      </c>
      <c r="J184" s="791">
        <f t="shared" si="41"/>
        <v>469593</v>
      </c>
      <c r="K184" s="583">
        <f t="shared" si="41"/>
        <v>12407908</v>
      </c>
    </row>
    <row r="185" spans="1:11" ht="23.25">
      <c r="A185" s="659"/>
      <c r="B185" s="659"/>
      <c r="C185" s="659"/>
      <c r="D185" s="659"/>
      <c r="E185" s="659"/>
      <c r="F185" s="659"/>
      <c r="G185" s="659"/>
      <c r="H185" s="659" t="s">
        <v>528</v>
      </c>
      <c r="I185" s="659" t="s">
        <v>528</v>
      </c>
      <c r="J185" s="659" t="s">
        <v>529</v>
      </c>
      <c r="K185" s="659"/>
    </row>
    <row r="188" spans="1:11" ht="23.25">
      <c r="A188" s="910"/>
      <c r="B188" s="910"/>
      <c r="C188" s="910"/>
      <c r="D188" s="910"/>
      <c r="E188" s="910"/>
      <c r="F188" s="910"/>
      <c r="G188" s="910"/>
      <c r="H188" s="910"/>
      <c r="I188" s="910"/>
      <c r="J188" s="910"/>
      <c r="K188" s="910"/>
    </row>
    <row r="189" spans="1:11" ht="23.25">
      <c r="A189" s="708"/>
      <c r="B189" s="911"/>
      <c r="C189" s="911"/>
      <c r="D189" s="911"/>
      <c r="E189" s="911"/>
      <c r="F189" s="911"/>
      <c r="G189" s="911"/>
      <c r="H189" s="911"/>
      <c r="I189" s="911"/>
      <c r="J189" s="911"/>
      <c r="K189" s="709"/>
    </row>
  </sheetData>
  <mergeCells count="4">
    <mergeCell ref="A1:K1"/>
    <mergeCell ref="B2:J2"/>
    <mergeCell ref="A188:K188"/>
    <mergeCell ref="B189:J189"/>
  </mergeCells>
  <pageMargins left="0.70866141732283472" right="0.70866141732283472" top="0.74803149606299213" bottom="0.74803149606299213" header="0.31496062992125984" footer="0.31496062992125984"/>
  <pageSetup paperSize="9" scale="45" orientation="portrait" horizontalDpi="0" verticalDpi="0" r:id="rId1"/>
  <rowBreaks count="4" manualBreakCount="4">
    <brk id="52" max="10" man="1"/>
    <brk id="101" max="10" man="1"/>
    <brk id="156" max="10" man="1"/>
    <brk id="186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>
  <dimension ref="A1:K190"/>
  <sheetViews>
    <sheetView view="pageBreakPreview" zoomScale="60" zoomScaleNormal="60" workbookViewId="0">
      <selection activeCell="K18" sqref="K18"/>
    </sheetView>
  </sheetViews>
  <sheetFormatPr defaultRowHeight="15"/>
  <cols>
    <col min="1" max="1" width="8.140625" customWidth="1"/>
    <col min="2" max="2" width="33.7109375" customWidth="1"/>
    <col min="3" max="3" width="30.28515625" customWidth="1"/>
    <col min="4" max="4" width="9.85546875" customWidth="1"/>
    <col min="5" max="5" width="11.5703125" customWidth="1"/>
    <col min="6" max="6" width="19.140625" customWidth="1"/>
    <col min="7" max="7" width="15.5703125" customWidth="1"/>
    <col min="8" max="8" width="12" customWidth="1"/>
    <col min="9" max="9" width="12.28515625" customWidth="1"/>
    <col min="10" max="10" width="12.42578125" customWidth="1"/>
    <col min="11" max="11" width="15.28515625" customWidth="1"/>
  </cols>
  <sheetData>
    <row r="1" spans="1:11" ht="23.25">
      <c r="A1" s="909" t="s">
        <v>563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3.25">
      <c r="A2" s="415"/>
      <c r="B2" s="908" t="s">
        <v>590</v>
      </c>
      <c r="C2" s="908"/>
      <c r="D2" s="908"/>
      <c r="E2" s="908"/>
      <c r="F2" s="908"/>
      <c r="G2" s="908"/>
      <c r="H2" s="908"/>
      <c r="I2" s="908"/>
      <c r="J2" s="908"/>
      <c r="K2" s="416"/>
    </row>
    <row r="3" spans="1:11" ht="91.5" customHeight="1">
      <c r="A3" s="619" t="s">
        <v>446</v>
      </c>
      <c r="B3" s="619" t="s">
        <v>1</v>
      </c>
      <c r="C3" s="619" t="s">
        <v>21</v>
      </c>
      <c r="D3" s="619" t="s">
        <v>22</v>
      </c>
      <c r="E3" s="619" t="s">
        <v>23</v>
      </c>
      <c r="F3" s="620" t="s">
        <v>24</v>
      </c>
      <c r="G3" s="419" t="s">
        <v>25</v>
      </c>
      <c r="H3" s="419" t="s">
        <v>26</v>
      </c>
      <c r="I3" s="419" t="s">
        <v>27</v>
      </c>
      <c r="J3" s="419" t="s">
        <v>57</v>
      </c>
      <c r="K3" s="419" t="s">
        <v>242</v>
      </c>
    </row>
    <row r="4" spans="1:11" ht="40.5" customHeight="1">
      <c r="A4" s="619"/>
      <c r="B4" s="619" t="s">
        <v>270</v>
      </c>
      <c r="C4" s="619"/>
      <c r="D4" s="619"/>
      <c r="E4" s="619"/>
      <c r="F4" s="620"/>
      <c r="G4" s="419"/>
      <c r="H4" s="419"/>
      <c r="I4" s="419"/>
      <c r="J4" s="419"/>
      <c r="K4" s="419"/>
    </row>
    <row r="5" spans="1:11" ht="40.5" customHeight="1">
      <c r="A5" s="668">
        <v>1</v>
      </c>
      <c r="B5" s="669" t="s">
        <v>88</v>
      </c>
      <c r="C5" s="703" t="s">
        <v>426</v>
      </c>
      <c r="D5" s="671">
        <v>154</v>
      </c>
      <c r="E5" s="671" t="s">
        <v>38</v>
      </c>
      <c r="F5" s="628">
        <v>100000</v>
      </c>
      <c r="G5" s="628">
        <v>32000</v>
      </c>
      <c r="H5" s="630">
        <v>2000</v>
      </c>
      <c r="I5" s="672">
        <f>ROUND(G5*13%*31/365,0)</f>
        <v>353</v>
      </c>
      <c r="J5" s="630">
        <f t="shared" ref="J5:J14" si="0">SUM(H5:I5)</f>
        <v>2353</v>
      </c>
      <c r="K5" s="631">
        <f t="shared" ref="K5:K12" si="1">G5-H5</f>
        <v>30000</v>
      </c>
    </row>
    <row r="6" spans="1:11" ht="52.5" customHeight="1">
      <c r="A6" s="668">
        <v>2</v>
      </c>
      <c r="B6" s="669" t="s">
        <v>88</v>
      </c>
      <c r="C6" s="625" t="s">
        <v>556</v>
      </c>
      <c r="D6" s="626">
        <v>120</v>
      </c>
      <c r="E6" s="671" t="s">
        <v>38</v>
      </c>
      <c r="F6" s="628">
        <v>395000</v>
      </c>
      <c r="G6" s="629">
        <v>365586</v>
      </c>
      <c r="H6" s="630">
        <v>4202</v>
      </c>
      <c r="I6" s="672">
        <f t="shared" ref="I6:I12" si="2">ROUND(G6*13%*31/365,0)</f>
        <v>4036</v>
      </c>
      <c r="J6" s="630">
        <f t="shared" si="0"/>
        <v>8238</v>
      </c>
      <c r="K6" s="631">
        <f t="shared" si="1"/>
        <v>361384</v>
      </c>
    </row>
    <row r="7" spans="1:11" ht="0.75" customHeight="1">
      <c r="A7" s="668"/>
      <c r="B7" s="332"/>
      <c r="C7" s="675"/>
      <c r="D7" s="676"/>
      <c r="E7" s="778"/>
      <c r="F7" s="628"/>
      <c r="G7" s="629"/>
      <c r="H7" s="630"/>
      <c r="I7" s="672">
        <f t="shared" si="2"/>
        <v>0</v>
      </c>
      <c r="J7" s="630"/>
      <c r="K7" s="631"/>
    </row>
    <row r="8" spans="1:11" ht="24.75" hidden="1" customHeight="1">
      <c r="A8" s="668"/>
      <c r="B8" s="332"/>
      <c r="C8" s="625"/>
      <c r="D8" s="626"/>
      <c r="E8" s="671"/>
      <c r="F8" s="628"/>
      <c r="G8" s="629"/>
      <c r="H8" s="630"/>
      <c r="I8" s="672">
        <f t="shared" si="2"/>
        <v>0</v>
      </c>
      <c r="J8" s="630"/>
      <c r="K8" s="631"/>
    </row>
    <row r="9" spans="1:11" ht="38.25" customHeight="1">
      <c r="A9" s="668">
        <v>3</v>
      </c>
      <c r="B9" s="332" t="s">
        <v>3</v>
      </c>
      <c r="C9" s="625" t="s">
        <v>544</v>
      </c>
      <c r="D9" s="626">
        <v>86</v>
      </c>
      <c r="E9" s="778" t="s">
        <v>38</v>
      </c>
      <c r="F9" s="628">
        <v>400000</v>
      </c>
      <c r="G9" s="629">
        <v>364000</v>
      </c>
      <c r="H9" s="630">
        <v>4000</v>
      </c>
      <c r="I9" s="672">
        <f t="shared" si="2"/>
        <v>4019</v>
      </c>
      <c r="J9" s="630">
        <f t="shared" si="0"/>
        <v>8019</v>
      </c>
      <c r="K9" s="631">
        <f t="shared" si="1"/>
        <v>360000</v>
      </c>
    </row>
    <row r="10" spans="1:11" ht="43.5" customHeight="1">
      <c r="A10" s="668">
        <v>4</v>
      </c>
      <c r="B10" s="332" t="s">
        <v>3</v>
      </c>
      <c r="C10" s="625" t="s">
        <v>576</v>
      </c>
      <c r="D10" s="626">
        <v>132</v>
      </c>
      <c r="E10" s="778" t="s">
        <v>38</v>
      </c>
      <c r="F10" s="628">
        <v>300000</v>
      </c>
      <c r="G10" s="629">
        <v>288000</v>
      </c>
      <c r="H10" s="630">
        <v>3000</v>
      </c>
      <c r="I10" s="672">
        <f t="shared" si="2"/>
        <v>3180</v>
      </c>
      <c r="J10" s="630">
        <f t="shared" si="0"/>
        <v>6180</v>
      </c>
      <c r="K10" s="631">
        <f t="shared" si="1"/>
        <v>285000</v>
      </c>
    </row>
    <row r="11" spans="1:11" ht="41.25" customHeight="1">
      <c r="A11" s="668">
        <v>5</v>
      </c>
      <c r="B11" s="332" t="s">
        <v>527</v>
      </c>
      <c r="C11" s="625" t="s">
        <v>526</v>
      </c>
      <c r="D11" s="626" t="s">
        <v>588</v>
      </c>
      <c r="E11" s="671" t="s">
        <v>38</v>
      </c>
      <c r="F11" s="628">
        <v>290000</v>
      </c>
      <c r="G11" s="629">
        <v>214600</v>
      </c>
      <c r="H11" s="630">
        <v>5800</v>
      </c>
      <c r="I11" s="672">
        <f t="shared" si="2"/>
        <v>2369</v>
      </c>
      <c r="J11" s="630">
        <f t="shared" si="0"/>
        <v>8169</v>
      </c>
      <c r="K11" s="631">
        <f t="shared" si="1"/>
        <v>208800</v>
      </c>
    </row>
    <row r="12" spans="1:11" ht="42.75" customHeight="1">
      <c r="A12" s="668">
        <v>6</v>
      </c>
      <c r="B12" s="332" t="s">
        <v>353</v>
      </c>
      <c r="C12" s="677" t="s">
        <v>552</v>
      </c>
      <c r="D12" s="678">
        <v>98</v>
      </c>
      <c r="E12" s="779" t="s">
        <v>38</v>
      </c>
      <c r="F12" s="628">
        <v>40000</v>
      </c>
      <c r="G12" s="629">
        <v>36232</v>
      </c>
      <c r="H12" s="630">
        <v>471</v>
      </c>
      <c r="I12" s="672">
        <f t="shared" si="2"/>
        <v>400</v>
      </c>
      <c r="J12" s="630">
        <f t="shared" si="0"/>
        <v>871</v>
      </c>
      <c r="K12" s="631">
        <f t="shared" si="1"/>
        <v>35761</v>
      </c>
    </row>
    <row r="13" spans="1:11" ht="23.25">
      <c r="A13" s="668"/>
      <c r="B13" s="332"/>
      <c r="C13" s="677"/>
      <c r="D13" s="678"/>
      <c r="E13" s="779"/>
      <c r="F13" s="628"/>
      <c r="G13" s="629"/>
      <c r="H13" s="630"/>
      <c r="I13" s="672"/>
      <c r="J13" s="630"/>
      <c r="K13" s="631"/>
    </row>
    <row r="14" spans="1:11" ht="24" thickBot="1">
      <c r="A14" s="632"/>
      <c r="B14" s="633" t="s">
        <v>4</v>
      </c>
      <c r="C14" s="632"/>
      <c r="D14" s="632"/>
      <c r="E14" s="632"/>
      <c r="F14" s="543">
        <f>SUM(F5:F13)</f>
        <v>1525000</v>
      </c>
      <c r="G14" s="543">
        <f>SUM(G5:G13)</f>
        <v>1300418</v>
      </c>
      <c r="H14" s="543">
        <f>SUM(H5:H13)</f>
        <v>19473</v>
      </c>
      <c r="I14" s="543">
        <f>SUM(I5:I13)</f>
        <v>14357</v>
      </c>
      <c r="J14" s="617">
        <f t="shared" si="0"/>
        <v>33830</v>
      </c>
      <c r="K14" s="543">
        <f t="shared" ref="K14" si="3">SUM(K5:K13)</f>
        <v>1280945</v>
      </c>
    </row>
    <row r="15" spans="1:11" ht="23.25">
      <c r="A15" s="634"/>
      <c r="B15" s="635"/>
      <c r="C15" s="634"/>
      <c r="D15" s="634"/>
      <c r="E15" s="634"/>
      <c r="F15" s="636"/>
      <c r="G15" s="636"/>
      <c r="H15" s="636"/>
      <c r="I15" s="636"/>
      <c r="J15" s="636"/>
      <c r="K15" s="636"/>
    </row>
    <row r="16" spans="1:11" ht="96" customHeight="1">
      <c r="A16" s="619" t="s">
        <v>446</v>
      </c>
      <c r="B16" s="619" t="s">
        <v>1</v>
      </c>
      <c r="C16" s="619" t="s">
        <v>21</v>
      </c>
      <c r="D16" s="619" t="s">
        <v>22</v>
      </c>
      <c r="E16" s="619" t="s">
        <v>23</v>
      </c>
      <c r="F16" s="620" t="s">
        <v>24</v>
      </c>
      <c r="G16" s="419" t="s">
        <v>25</v>
      </c>
      <c r="H16" s="419" t="s">
        <v>26</v>
      </c>
      <c r="I16" s="419" t="s">
        <v>27</v>
      </c>
      <c r="J16" s="419" t="s">
        <v>57</v>
      </c>
      <c r="K16" s="419" t="s">
        <v>242</v>
      </c>
    </row>
    <row r="17" spans="1:11" ht="23.25">
      <c r="A17" s="637"/>
      <c r="B17" s="549" t="s">
        <v>5</v>
      </c>
      <c r="C17" s="624"/>
      <c r="D17" s="624"/>
      <c r="E17" s="780"/>
      <c r="F17" s="547"/>
      <c r="G17" s="547"/>
      <c r="H17" s="548"/>
      <c r="I17" s="549"/>
      <c r="J17" s="549"/>
      <c r="K17" s="638"/>
    </row>
    <row r="18" spans="1:11" ht="33.75" customHeight="1">
      <c r="A18" s="639">
        <v>1</v>
      </c>
      <c r="B18" s="332" t="s">
        <v>179</v>
      </c>
      <c r="C18" s="675" t="s">
        <v>416</v>
      </c>
      <c r="D18" s="676">
        <v>82</v>
      </c>
      <c r="E18" s="778" t="s">
        <v>38</v>
      </c>
      <c r="F18" s="628">
        <v>250000</v>
      </c>
      <c r="G18" s="629">
        <v>32600</v>
      </c>
      <c r="H18" s="630">
        <v>5435</v>
      </c>
      <c r="I18" s="672">
        <f>ROUND(G18*13%*31/365,0)</f>
        <v>360</v>
      </c>
      <c r="J18" s="630">
        <f t="shared" ref="J18:J24" si="4">SUM(H18:I18)</f>
        <v>5795</v>
      </c>
      <c r="K18" s="681">
        <f t="shared" ref="K18:K30" si="5">G18-H18</f>
        <v>27165</v>
      </c>
    </row>
    <row r="19" spans="1:11" ht="12" hidden="1" customHeight="1">
      <c r="A19" s="639"/>
      <c r="B19" s="332"/>
      <c r="C19" s="675"/>
      <c r="D19" s="676"/>
      <c r="E19" s="778"/>
      <c r="F19" s="628"/>
      <c r="G19" s="629"/>
      <c r="H19" s="630"/>
      <c r="I19" s="672">
        <f t="shared" ref="I19:I23" si="6">ROUND(G19*13%*31/365,0)</f>
        <v>0</v>
      </c>
      <c r="J19" s="630"/>
      <c r="K19" s="681"/>
    </row>
    <row r="20" spans="1:11" ht="34.5" customHeight="1">
      <c r="A20" s="639">
        <v>2</v>
      </c>
      <c r="B20" s="332" t="s">
        <v>5</v>
      </c>
      <c r="C20" s="675" t="s">
        <v>551</v>
      </c>
      <c r="D20" s="676">
        <v>96</v>
      </c>
      <c r="E20" s="778" t="s">
        <v>38</v>
      </c>
      <c r="F20" s="628">
        <v>200000</v>
      </c>
      <c r="G20" s="629">
        <v>184000</v>
      </c>
      <c r="H20" s="630">
        <v>2000</v>
      </c>
      <c r="I20" s="672">
        <f t="shared" si="6"/>
        <v>2032</v>
      </c>
      <c r="J20" s="630">
        <f t="shared" si="4"/>
        <v>4032</v>
      </c>
      <c r="K20" s="681">
        <f t="shared" si="5"/>
        <v>182000</v>
      </c>
    </row>
    <row r="21" spans="1:11" ht="38.25" customHeight="1">
      <c r="A21" s="639">
        <v>3</v>
      </c>
      <c r="B21" s="332" t="s">
        <v>5</v>
      </c>
      <c r="C21" s="675" t="s">
        <v>375</v>
      </c>
      <c r="D21" s="676">
        <v>116</v>
      </c>
      <c r="E21" s="778" t="s">
        <v>38</v>
      </c>
      <c r="F21" s="628">
        <v>495000</v>
      </c>
      <c r="G21" s="629">
        <v>460350</v>
      </c>
      <c r="H21" s="630">
        <v>4950</v>
      </c>
      <c r="I21" s="672">
        <f t="shared" si="6"/>
        <v>5083</v>
      </c>
      <c r="J21" s="630">
        <f t="shared" si="4"/>
        <v>10033</v>
      </c>
      <c r="K21" s="681">
        <f t="shared" si="5"/>
        <v>455400</v>
      </c>
    </row>
    <row r="22" spans="1:11" ht="36" customHeight="1">
      <c r="A22" s="639">
        <v>4</v>
      </c>
      <c r="B22" s="332" t="s">
        <v>386</v>
      </c>
      <c r="C22" s="675" t="s">
        <v>455</v>
      </c>
      <c r="D22" s="676">
        <v>184</v>
      </c>
      <c r="E22" s="778" t="s">
        <v>38</v>
      </c>
      <c r="F22" s="628">
        <v>100000</v>
      </c>
      <c r="G22" s="629">
        <v>40000</v>
      </c>
      <c r="H22" s="630">
        <v>2000</v>
      </c>
      <c r="I22" s="672">
        <f t="shared" si="6"/>
        <v>442</v>
      </c>
      <c r="J22" s="630">
        <f t="shared" si="4"/>
        <v>2442</v>
      </c>
      <c r="K22" s="681">
        <f>G22-H22</f>
        <v>38000</v>
      </c>
    </row>
    <row r="23" spans="1:11" ht="36.75" customHeight="1">
      <c r="A23" s="639">
        <v>5</v>
      </c>
      <c r="B23" s="332" t="s">
        <v>429</v>
      </c>
      <c r="C23" s="675" t="s">
        <v>488</v>
      </c>
      <c r="D23" s="676">
        <v>156</v>
      </c>
      <c r="E23" s="778" t="s">
        <v>38</v>
      </c>
      <c r="F23" s="628">
        <v>150000</v>
      </c>
      <c r="G23" s="629">
        <v>51000</v>
      </c>
      <c r="H23" s="630">
        <v>3000</v>
      </c>
      <c r="I23" s="672">
        <f t="shared" si="6"/>
        <v>563</v>
      </c>
      <c r="J23" s="630">
        <f t="shared" si="4"/>
        <v>3563</v>
      </c>
      <c r="K23" s="681">
        <f>G23-H23</f>
        <v>48000</v>
      </c>
    </row>
    <row r="24" spans="1:11" ht="35.25" customHeight="1" thickBot="1">
      <c r="A24" s="641"/>
      <c r="B24" s="633" t="s">
        <v>4</v>
      </c>
      <c r="C24" s="642"/>
      <c r="D24" s="569"/>
      <c r="E24" s="781"/>
      <c r="F24" s="554">
        <f t="shared" ref="F24:K24" si="7">SUM(F18:F23)</f>
        <v>1195000</v>
      </c>
      <c r="G24" s="554">
        <f t="shared" si="7"/>
        <v>767950</v>
      </c>
      <c r="H24" s="554">
        <f>SUM(H18:H23)</f>
        <v>17385</v>
      </c>
      <c r="I24" s="554">
        <f>SUM(I18:I23)</f>
        <v>8480</v>
      </c>
      <c r="J24" s="787">
        <f t="shared" si="4"/>
        <v>25865</v>
      </c>
      <c r="K24" s="554">
        <f t="shared" si="7"/>
        <v>750565</v>
      </c>
    </row>
    <row r="25" spans="1:11" ht="23.25">
      <c r="A25" s="643"/>
      <c r="B25" s="635"/>
      <c r="C25" s="644"/>
      <c r="D25" s="571"/>
      <c r="E25" s="782"/>
      <c r="F25" s="558"/>
      <c r="G25" s="558"/>
      <c r="H25" s="558"/>
      <c r="I25" s="558"/>
      <c r="J25" s="558"/>
      <c r="K25" s="558"/>
    </row>
    <row r="26" spans="1:11" ht="93.75" customHeight="1">
      <c r="A26" s="619" t="s">
        <v>446</v>
      </c>
      <c r="B26" s="619" t="s">
        <v>1</v>
      </c>
      <c r="C26" s="619" t="s">
        <v>21</v>
      </c>
      <c r="D26" s="619" t="s">
        <v>22</v>
      </c>
      <c r="E26" s="619" t="s">
        <v>23</v>
      </c>
      <c r="F26" s="620" t="s">
        <v>24</v>
      </c>
      <c r="G26" s="419" t="s">
        <v>25</v>
      </c>
      <c r="H26" s="419" t="s">
        <v>26</v>
      </c>
      <c r="I26" s="419" t="s">
        <v>27</v>
      </c>
      <c r="J26" s="419" t="s">
        <v>57</v>
      </c>
      <c r="K26" s="419" t="s">
        <v>242</v>
      </c>
    </row>
    <row r="27" spans="1:11" ht="23.25">
      <c r="A27" s="639"/>
      <c r="B27" s="623" t="s">
        <v>363</v>
      </c>
      <c r="C27" s="624"/>
      <c r="D27" s="501"/>
      <c r="E27" s="780"/>
      <c r="F27" s="505"/>
      <c r="G27" s="513"/>
      <c r="H27" s="503"/>
      <c r="I27" s="501"/>
      <c r="J27" s="503"/>
      <c r="K27" s="640"/>
    </row>
    <row r="28" spans="1:11" ht="42" customHeight="1">
      <c r="A28" s="702">
        <v>1</v>
      </c>
      <c r="B28" s="332" t="s">
        <v>357</v>
      </c>
      <c r="C28" s="627" t="s">
        <v>371</v>
      </c>
      <c r="D28" s="676">
        <v>107</v>
      </c>
      <c r="E28" s="778" t="s">
        <v>38</v>
      </c>
      <c r="F28" s="628">
        <v>275000</v>
      </c>
      <c r="G28" s="629">
        <v>60500</v>
      </c>
      <c r="H28" s="630">
        <v>5500</v>
      </c>
      <c r="I28" s="672">
        <f>ROUND(G28*13%*31/365,0)</f>
        <v>668</v>
      </c>
      <c r="J28" s="630">
        <f>SUM(H28:I28)</f>
        <v>6168</v>
      </c>
      <c r="K28" s="681">
        <f t="shared" si="5"/>
        <v>55000</v>
      </c>
    </row>
    <row r="29" spans="1:11" ht="23.25">
      <c r="A29" s="702"/>
      <c r="B29" s="332"/>
      <c r="C29" s="627"/>
      <c r="D29" s="676"/>
      <c r="E29" s="778"/>
      <c r="F29" s="628"/>
      <c r="G29" s="629"/>
      <c r="H29" s="630"/>
      <c r="I29" s="680"/>
      <c r="J29" s="630"/>
      <c r="K29" s="681"/>
    </row>
    <row r="30" spans="1:11" ht="39.75" customHeight="1">
      <c r="A30" s="702">
        <v>2</v>
      </c>
      <c r="B30" s="332" t="s">
        <v>368</v>
      </c>
      <c r="C30" s="627" t="s">
        <v>372</v>
      </c>
      <c r="D30" s="676">
        <v>90</v>
      </c>
      <c r="E30" s="778" t="s">
        <v>38</v>
      </c>
      <c r="F30" s="628">
        <v>340000</v>
      </c>
      <c r="G30" s="629">
        <v>74800</v>
      </c>
      <c r="H30" s="630">
        <v>6800</v>
      </c>
      <c r="I30" s="672">
        <f>ROUND(G30*13%*31/365,0)</f>
        <v>826</v>
      </c>
      <c r="J30" s="630">
        <f>SUM(H30:I30)</f>
        <v>7626</v>
      </c>
      <c r="K30" s="681">
        <f t="shared" si="5"/>
        <v>68000</v>
      </c>
    </row>
    <row r="31" spans="1:11" ht="23.25">
      <c r="A31" s="702"/>
      <c r="B31" s="332"/>
      <c r="C31" s="627"/>
      <c r="D31" s="676"/>
      <c r="E31" s="778"/>
      <c r="F31" s="628"/>
      <c r="G31" s="629"/>
      <c r="H31" s="630"/>
      <c r="I31" s="680"/>
      <c r="J31" s="630"/>
      <c r="K31" s="681"/>
    </row>
    <row r="32" spans="1:11" ht="38.25" customHeight="1">
      <c r="A32" s="702">
        <v>3</v>
      </c>
      <c r="B32" s="332" t="s">
        <v>534</v>
      </c>
      <c r="C32" s="627" t="s">
        <v>535</v>
      </c>
      <c r="D32" s="676">
        <v>72</v>
      </c>
      <c r="E32" s="778" t="s">
        <v>38</v>
      </c>
      <c r="F32" s="628">
        <v>290000</v>
      </c>
      <c r="G32" s="629">
        <v>226200</v>
      </c>
      <c r="H32" s="630">
        <v>5800</v>
      </c>
      <c r="I32" s="672">
        <f>ROUND(G32*13%*31/365,0)</f>
        <v>2497</v>
      </c>
      <c r="J32" s="630">
        <f>SUM(H32:I32)</f>
        <v>8297</v>
      </c>
      <c r="K32" s="681">
        <f t="shared" ref="K32" si="8">G32-H32</f>
        <v>220400</v>
      </c>
    </row>
    <row r="33" spans="1:11" ht="38.25" customHeight="1">
      <c r="A33" s="645"/>
      <c r="B33" s="623" t="s">
        <v>4</v>
      </c>
      <c r="C33" s="638"/>
      <c r="D33" s="638"/>
      <c r="E33" s="783"/>
      <c r="F33" s="505">
        <f>SUM(F28:F32)</f>
        <v>905000</v>
      </c>
      <c r="G33" s="505">
        <f t="shared" ref="G33:K33" si="9">SUM(G28:G32)</f>
        <v>361500</v>
      </c>
      <c r="H33" s="505">
        <f t="shared" si="9"/>
        <v>18100</v>
      </c>
      <c r="I33" s="505">
        <f t="shared" si="9"/>
        <v>3991</v>
      </c>
      <c r="J33" s="788">
        <f>SUM(J28:J32)</f>
        <v>22091</v>
      </c>
      <c r="K33" s="505">
        <f t="shared" si="9"/>
        <v>343400</v>
      </c>
    </row>
    <row r="34" spans="1:11" ht="23.25">
      <c r="A34" s="646"/>
      <c r="B34" s="647"/>
      <c r="C34" s="648"/>
      <c r="D34" s="648"/>
      <c r="E34" s="784"/>
      <c r="F34" s="558"/>
      <c r="G34" s="558"/>
      <c r="H34" s="558"/>
      <c r="I34" s="558"/>
      <c r="J34" s="558"/>
      <c r="K34" s="558"/>
    </row>
    <row r="35" spans="1:11" ht="93.75" customHeight="1">
      <c r="A35" s="621" t="s">
        <v>446</v>
      </c>
      <c r="B35" s="621" t="s">
        <v>1</v>
      </c>
      <c r="C35" s="619" t="s">
        <v>21</v>
      </c>
      <c r="D35" s="619" t="s">
        <v>22</v>
      </c>
      <c r="E35" s="619" t="s">
        <v>23</v>
      </c>
      <c r="F35" s="620" t="s">
        <v>24</v>
      </c>
      <c r="G35" s="419" t="s">
        <v>25</v>
      </c>
      <c r="H35" s="419" t="s">
        <v>26</v>
      </c>
      <c r="I35" s="419" t="s">
        <v>27</v>
      </c>
      <c r="J35" s="419" t="s">
        <v>57</v>
      </c>
      <c r="K35" s="419" t="s">
        <v>242</v>
      </c>
    </row>
    <row r="36" spans="1:11" ht="34.5" customHeight="1">
      <c r="A36" s="639"/>
      <c r="B36" s="623" t="s">
        <v>10</v>
      </c>
      <c r="C36" s="624"/>
      <c r="D36" s="624"/>
      <c r="E36" s="780"/>
      <c r="F36" s="560"/>
      <c r="G36" s="513"/>
      <c r="H36" s="549"/>
      <c r="I36" s="501"/>
      <c r="J36" s="549"/>
      <c r="K36" s="638"/>
    </row>
    <row r="37" spans="1:11" ht="35.25" customHeight="1">
      <c r="A37" s="702">
        <v>1</v>
      </c>
      <c r="B37" s="332" t="s">
        <v>10</v>
      </c>
      <c r="C37" s="627" t="s">
        <v>390</v>
      </c>
      <c r="D37" s="676">
        <v>124</v>
      </c>
      <c r="E37" s="778" t="s">
        <v>38</v>
      </c>
      <c r="F37" s="628">
        <v>200000</v>
      </c>
      <c r="G37" s="629">
        <v>52000</v>
      </c>
      <c r="H37" s="630">
        <v>4000</v>
      </c>
      <c r="I37" s="672">
        <f>ROUND(G37*13%*31/365,0)</f>
        <v>574</v>
      </c>
      <c r="J37" s="676">
        <f>SUM(H37:I37)</f>
        <v>4574</v>
      </c>
      <c r="K37" s="681">
        <f>G37-H37</f>
        <v>48000</v>
      </c>
    </row>
    <row r="38" spans="1:11" ht="0.75" hidden="1" customHeight="1">
      <c r="A38" s="702"/>
      <c r="B38" s="332"/>
      <c r="C38" s="627"/>
      <c r="D38" s="676"/>
      <c r="E38" s="778"/>
      <c r="F38" s="628"/>
      <c r="G38" s="629"/>
      <c r="H38" s="630"/>
      <c r="I38" s="672"/>
      <c r="J38" s="676"/>
      <c r="K38" s="681"/>
    </row>
    <row r="39" spans="1:11" ht="23.25" hidden="1">
      <c r="A39" s="702"/>
      <c r="B39" s="682"/>
      <c r="C39" s="627"/>
      <c r="D39" s="683"/>
      <c r="E39" s="778"/>
      <c r="F39" s="628"/>
      <c r="G39" s="629"/>
      <c r="H39" s="630"/>
      <c r="I39" s="672"/>
      <c r="J39" s="676"/>
      <c r="K39" s="681"/>
    </row>
    <row r="40" spans="1:11" ht="43.5" customHeight="1">
      <c r="A40" s="649">
        <v>2</v>
      </c>
      <c r="B40" s="650" t="s">
        <v>583</v>
      </c>
      <c r="C40" s="650" t="s">
        <v>581</v>
      </c>
      <c r="D40" s="652" t="s">
        <v>589</v>
      </c>
      <c r="E40" s="778" t="s">
        <v>38</v>
      </c>
      <c r="F40" s="564">
        <v>200000</v>
      </c>
      <c r="G40" s="565">
        <v>192000</v>
      </c>
      <c r="H40" s="566">
        <v>2000</v>
      </c>
      <c r="I40" s="672">
        <f>ROUND(G40*13%*31/365,0)</f>
        <v>2120</v>
      </c>
      <c r="J40" s="676">
        <f>SUM(H40:I40)</f>
        <v>4120</v>
      </c>
      <c r="K40" s="681">
        <f t="shared" ref="K40:K42" si="10">G40-H40</f>
        <v>190000</v>
      </c>
    </row>
    <row r="41" spans="1:11" ht="23.25">
      <c r="A41" s="649"/>
      <c r="B41" s="650"/>
      <c r="C41" s="651"/>
      <c r="D41" s="652"/>
      <c r="E41" s="785"/>
      <c r="F41" s="564"/>
      <c r="G41" s="565"/>
      <c r="H41" s="566"/>
      <c r="I41" s="567"/>
      <c r="J41" s="567"/>
      <c r="K41" s="653"/>
    </row>
    <row r="42" spans="1:11" ht="24" thickBot="1">
      <c r="A42" s="654"/>
      <c r="B42" s="655" t="s">
        <v>4</v>
      </c>
      <c r="C42" s="642"/>
      <c r="D42" s="642"/>
      <c r="E42" s="781"/>
      <c r="F42" s="569">
        <f>SUM(F37:F40)</f>
        <v>400000</v>
      </c>
      <c r="G42" s="569">
        <f>SUM(G37:G40)</f>
        <v>244000</v>
      </c>
      <c r="H42" s="569">
        <f>SUM(H37:H40)</f>
        <v>6000</v>
      </c>
      <c r="I42" s="569">
        <f>SUM(I37:I40)</f>
        <v>2694</v>
      </c>
      <c r="J42" s="789">
        <f>SUM(H42:I42)</f>
        <v>8694</v>
      </c>
      <c r="K42" s="656">
        <f t="shared" si="10"/>
        <v>238000</v>
      </c>
    </row>
    <row r="43" spans="1:11" ht="23.25">
      <c r="A43" s="657"/>
      <c r="B43" s="647"/>
      <c r="C43" s="644"/>
      <c r="D43" s="644"/>
      <c r="E43" s="782"/>
      <c r="F43" s="571"/>
      <c r="G43" s="571"/>
      <c r="H43" s="571"/>
      <c r="I43" s="571"/>
      <c r="J43" s="571"/>
      <c r="K43" s="571"/>
    </row>
    <row r="44" spans="1:11" ht="84.75" customHeight="1">
      <c r="A44" s="621" t="s">
        <v>446</v>
      </c>
      <c r="B44" s="621" t="s">
        <v>1</v>
      </c>
      <c r="C44" s="619" t="s">
        <v>21</v>
      </c>
      <c r="D44" s="619" t="s">
        <v>22</v>
      </c>
      <c r="E44" s="619" t="s">
        <v>23</v>
      </c>
      <c r="F44" s="620" t="s">
        <v>24</v>
      </c>
      <c r="G44" s="419" t="s">
        <v>25</v>
      </c>
      <c r="H44" s="419" t="s">
        <v>26</v>
      </c>
      <c r="I44" s="419" t="s">
        <v>27</v>
      </c>
      <c r="J44" s="419" t="s">
        <v>57</v>
      </c>
      <c r="K44" s="419" t="s">
        <v>242</v>
      </c>
    </row>
    <row r="45" spans="1:11" ht="23.25">
      <c r="A45" s="639"/>
      <c r="B45" s="623" t="s">
        <v>11</v>
      </c>
      <c r="C45" s="624"/>
      <c r="D45" s="624"/>
      <c r="E45" s="780"/>
      <c r="F45" s="560"/>
      <c r="G45" s="513"/>
      <c r="H45" s="549"/>
      <c r="I45" s="501"/>
      <c r="J45" s="549"/>
      <c r="K45" s="638"/>
    </row>
    <row r="46" spans="1:11" ht="31.5" customHeight="1">
      <c r="A46" s="702">
        <v>1</v>
      </c>
      <c r="B46" s="332" t="s">
        <v>557</v>
      </c>
      <c r="C46" s="627" t="s">
        <v>558</v>
      </c>
      <c r="D46" s="630">
        <v>114</v>
      </c>
      <c r="E46" s="778" t="s">
        <v>38</v>
      </c>
      <c r="F46" s="628">
        <v>400000</v>
      </c>
      <c r="G46" s="629">
        <v>344000</v>
      </c>
      <c r="H46" s="630">
        <v>8000</v>
      </c>
      <c r="I46" s="672">
        <f>ROUND(G46*13%*31/365,0)</f>
        <v>3798</v>
      </c>
      <c r="J46" s="676">
        <f>SUM(H46:I46)</f>
        <v>11798</v>
      </c>
      <c r="K46" s="681">
        <f t="shared" ref="K46:K54" si="11">G46-H46</f>
        <v>336000</v>
      </c>
    </row>
    <row r="47" spans="1:11" ht="31.5" customHeight="1">
      <c r="A47" s="702">
        <v>2</v>
      </c>
      <c r="B47" s="332" t="s">
        <v>557</v>
      </c>
      <c r="C47" s="627" t="s">
        <v>592</v>
      </c>
      <c r="D47" s="630">
        <v>146</v>
      </c>
      <c r="E47" s="778" t="s">
        <v>38</v>
      </c>
      <c r="F47" s="628">
        <v>450000</v>
      </c>
      <c r="G47" s="629">
        <v>450000</v>
      </c>
      <c r="H47" s="630">
        <v>6618</v>
      </c>
      <c r="I47" s="672">
        <f>ROUND(G47*13%*35/365,0)</f>
        <v>5610</v>
      </c>
      <c r="J47" s="676">
        <f>SUM(H47:I47)</f>
        <v>12228</v>
      </c>
      <c r="K47" s="681">
        <f t="shared" si="11"/>
        <v>443382</v>
      </c>
    </row>
    <row r="48" spans="1:11" ht="35.25" customHeight="1">
      <c r="A48" s="702">
        <v>2</v>
      </c>
      <c r="B48" s="332" t="s">
        <v>11</v>
      </c>
      <c r="C48" s="627" t="s">
        <v>487</v>
      </c>
      <c r="D48" s="630">
        <v>164</v>
      </c>
      <c r="E48" s="778" t="s">
        <v>38</v>
      </c>
      <c r="F48" s="628">
        <v>270000</v>
      </c>
      <c r="G48" s="629">
        <v>97200</v>
      </c>
      <c r="H48" s="630">
        <v>5400</v>
      </c>
      <c r="I48" s="672">
        <f>ROUND(G48*13%*31/365,0)</f>
        <v>1073</v>
      </c>
      <c r="J48" s="676">
        <f>SUM(H48:I48)</f>
        <v>6473</v>
      </c>
      <c r="K48" s="681">
        <f t="shared" si="11"/>
        <v>91800</v>
      </c>
    </row>
    <row r="49" spans="1:11" ht="23.25" hidden="1">
      <c r="A49" s="702"/>
      <c r="B49" s="332"/>
      <c r="C49" s="627"/>
      <c r="D49" s="630"/>
      <c r="E49" s="778"/>
      <c r="F49" s="628"/>
      <c r="G49" s="629"/>
      <c r="H49" s="630"/>
      <c r="I49" s="672"/>
      <c r="J49" s="676"/>
      <c r="K49" s="681"/>
    </row>
    <row r="50" spans="1:11" ht="23.25" hidden="1">
      <c r="A50" s="702"/>
      <c r="B50" s="332"/>
      <c r="C50" s="627"/>
      <c r="D50" s="630"/>
      <c r="E50" s="778"/>
      <c r="F50" s="628"/>
      <c r="G50" s="629"/>
      <c r="H50" s="630"/>
      <c r="I50" s="672"/>
      <c r="J50" s="676"/>
      <c r="K50" s="681"/>
    </row>
    <row r="51" spans="1:11" ht="36.75" customHeight="1">
      <c r="A51" s="702">
        <v>3</v>
      </c>
      <c r="B51" s="684" t="s">
        <v>541</v>
      </c>
      <c r="C51" s="627" t="s">
        <v>542</v>
      </c>
      <c r="D51" s="630">
        <v>78</v>
      </c>
      <c r="E51" s="778" t="s">
        <v>38</v>
      </c>
      <c r="F51" s="628">
        <v>200000</v>
      </c>
      <c r="G51" s="629">
        <v>177270</v>
      </c>
      <c r="H51" s="630">
        <v>2273</v>
      </c>
      <c r="I51" s="672">
        <f>ROUND(G51*13%*31/365,0)</f>
        <v>1957</v>
      </c>
      <c r="J51" s="676">
        <f>SUM(H51:I51)</f>
        <v>4230</v>
      </c>
      <c r="K51" s="681">
        <f>G51-H51</f>
        <v>174997</v>
      </c>
    </row>
    <row r="52" spans="1:11" ht="36.75" customHeight="1">
      <c r="A52" s="702">
        <v>4</v>
      </c>
      <c r="B52" s="770" t="s">
        <v>236</v>
      </c>
      <c r="C52" s="627" t="s">
        <v>591</v>
      </c>
      <c r="D52" s="630">
        <v>142</v>
      </c>
      <c r="E52" s="778" t="s">
        <v>38</v>
      </c>
      <c r="F52" s="628">
        <v>350000</v>
      </c>
      <c r="G52" s="629">
        <v>350000</v>
      </c>
      <c r="H52" s="630">
        <v>3500</v>
      </c>
      <c r="I52" s="672">
        <f>ROUND(G52*13%*35/365,0)</f>
        <v>4363</v>
      </c>
      <c r="J52" s="676">
        <f>SUM(H52:I52)</f>
        <v>7863</v>
      </c>
      <c r="K52" s="681">
        <f>G52-H52</f>
        <v>346500</v>
      </c>
    </row>
    <row r="53" spans="1:11" ht="36.75" customHeight="1">
      <c r="A53" s="702">
        <v>5</v>
      </c>
      <c r="B53" s="770" t="s">
        <v>236</v>
      </c>
      <c r="C53" s="627" t="s">
        <v>519</v>
      </c>
      <c r="D53" s="630">
        <v>144</v>
      </c>
      <c r="E53" s="778" t="s">
        <v>38</v>
      </c>
      <c r="F53" s="628">
        <v>400000</v>
      </c>
      <c r="G53" s="629">
        <v>400000</v>
      </c>
      <c r="H53" s="630">
        <v>4000</v>
      </c>
      <c r="I53" s="672">
        <f>ROUND(G53*13%*35/365,0)</f>
        <v>4986</v>
      </c>
      <c r="J53" s="676">
        <f>SUM(H53:I53)</f>
        <v>8986</v>
      </c>
      <c r="K53" s="681">
        <f>G53-H53</f>
        <v>396000</v>
      </c>
    </row>
    <row r="54" spans="1:11" ht="35.25" customHeight="1">
      <c r="A54" s="639"/>
      <c r="B54" s="623" t="s">
        <v>4</v>
      </c>
      <c r="C54" s="624"/>
      <c r="D54" s="624"/>
      <c r="E54" s="780"/>
      <c r="F54" s="501">
        <f>SUM(F46:F53)</f>
        <v>2070000</v>
      </c>
      <c r="G54" s="688">
        <f>SUM(G46:G53)</f>
        <v>1818470</v>
      </c>
      <c r="H54" s="501">
        <f>SUM(H46:H53)</f>
        <v>29791</v>
      </c>
      <c r="I54" s="501">
        <f>SUM(I46:I53)</f>
        <v>21787</v>
      </c>
      <c r="J54" s="577">
        <f t="shared" ref="J54" si="12">SUM(H54:I54)</f>
        <v>51578</v>
      </c>
      <c r="K54" s="640">
        <f t="shared" si="11"/>
        <v>1788679</v>
      </c>
    </row>
    <row r="55" spans="1:11" ht="21" customHeight="1">
      <c r="A55" s="657"/>
      <c r="B55" s="647"/>
      <c r="C55" s="644"/>
      <c r="D55" s="644"/>
      <c r="E55" s="782"/>
      <c r="F55" s="571"/>
      <c r="G55" s="571"/>
      <c r="H55" s="571"/>
      <c r="I55" s="571"/>
      <c r="J55" s="571"/>
      <c r="K55" s="571"/>
    </row>
    <row r="56" spans="1:11" ht="69.75">
      <c r="A56" s="621" t="s">
        <v>446</v>
      </c>
      <c r="B56" s="621" t="s">
        <v>1</v>
      </c>
      <c r="C56" s="619" t="s">
        <v>21</v>
      </c>
      <c r="D56" s="619" t="s">
        <v>22</v>
      </c>
      <c r="E56" s="619" t="s">
        <v>23</v>
      </c>
      <c r="F56" s="620" t="s">
        <v>24</v>
      </c>
      <c r="G56" s="419" t="s">
        <v>25</v>
      </c>
      <c r="H56" s="419" t="s">
        <v>26</v>
      </c>
      <c r="I56" s="419" t="s">
        <v>27</v>
      </c>
      <c r="J56" s="419" t="s">
        <v>57</v>
      </c>
      <c r="K56" s="419" t="s">
        <v>242</v>
      </c>
    </row>
    <row r="57" spans="1:11" ht="28.5" customHeight="1">
      <c r="A57" s="639"/>
      <c r="B57" s="623" t="s">
        <v>14</v>
      </c>
      <c r="C57" s="624"/>
      <c r="D57" s="624"/>
      <c r="E57" s="780"/>
      <c r="F57" s="560"/>
      <c r="G57" s="513"/>
      <c r="H57" s="549"/>
      <c r="I57" s="501"/>
      <c r="J57" s="549"/>
      <c r="K57" s="638"/>
    </row>
    <row r="58" spans="1:11" ht="0.75" customHeight="1">
      <c r="A58" s="639"/>
      <c r="B58" s="623"/>
      <c r="C58" s="624"/>
      <c r="D58" s="501"/>
      <c r="E58" s="780"/>
      <c r="F58" s="505"/>
      <c r="G58" s="513"/>
      <c r="H58" s="503"/>
      <c r="I58" s="501"/>
      <c r="J58" s="501"/>
      <c r="K58" s="640"/>
    </row>
    <row r="59" spans="1:11" ht="36.75" customHeight="1">
      <c r="A59" s="702">
        <v>1</v>
      </c>
      <c r="B59" s="332" t="s">
        <v>327</v>
      </c>
      <c r="C59" s="627" t="s">
        <v>520</v>
      </c>
      <c r="D59" s="676">
        <v>62</v>
      </c>
      <c r="E59" s="778" t="s">
        <v>38</v>
      </c>
      <c r="F59" s="628">
        <v>250000</v>
      </c>
      <c r="G59" s="628">
        <v>165000</v>
      </c>
      <c r="H59" s="630">
        <v>5000</v>
      </c>
      <c r="I59" s="672">
        <f>ROUND(G59*13%*31/365,0)</f>
        <v>1822</v>
      </c>
      <c r="J59" s="676">
        <f t="shared" ref="J59:J67" si="13">SUM(H59:I59)</f>
        <v>6822</v>
      </c>
      <c r="K59" s="681">
        <f t="shared" ref="K59:K66" si="14">G59-H59</f>
        <v>160000</v>
      </c>
    </row>
    <row r="60" spans="1:11" ht="32.25" customHeight="1">
      <c r="A60" s="702">
        <v>2</v>
      </c>
      <c r="B60" s="332" t="s">
        <v>97</v>
      </c>
      <c r="C60" s="627" t="s">
        <v>484</v>
      </c>
      <c r="D60" s="676">
        <v>170</v>
      </c>
      <c r="E60" s="778" t="s">
        <v>38</v>
      </c>
      <c r="F60" s="628">
        <v>220000</v>
      </c>
      <c r="G60" s="629">
        <v>88000</v>
      </c>
      <c r="H60" s="630">
        <v>4400</v>
      </c>
      <c r="I60" s="672">
        <f t="shared" ref="I60:I66" si="15">ROUND(G60*13%*31/365,0)</f>
        <v>972</v>
      </c>
      <c r="J60" s="676">
        <f t="shared" si="13"/>
        <v>5372</v>
      </c>
      <c r="K60" s="681">
        <f t="shared" si="14"/>
        <v>83600</v>
      </c>
    </row>
    <row r="61" spans="1:11" ht="36" customHeight="1">
      <c r="A61" s="702">
        <v>3</v>
      </c>
      <c r="B61" s="332" t="s">
        <v>14</v>
      </c>
      <c r="C61" s="627" t="s">
        <v>59</v>
      </c>
      <c r="D61" s="676">
        <v>176</v>
      </c>
      <c r="E61" s="778" t="s">
        <v>38</v>
      </c>
      <c r="F61" s="628">
        <v>100000</v>
      </c>
      <c r="G61" s="629">
        <v>40000</v>
      </c>
      <c r="H61" s="630">
        <v>2000</v>
      </c>
      <c r="I61" s="672">
        <f t="shared" si="15"/>
        <v>442</v>
      </c>
      <c r="J61" s="676">
        <f t="shared" si="13"/>
        <v>2442</v>
      </c>
      <c r="K61" s="681">
        <f t="shared" si="14"/>
        <v>38000</v>
      </c>
    </row>
    <row r="62" spans="1:11" ht="0.75" customHeight="1">
      <c r="A62" s="702"/>
      <c r="B62" s="332"/>
      <c r="C62" s="627"/>
      <c r="D62" s="676"/>
      <c r="E62" s="778"/>
      <c r="F62" s="628"/>
      <c r="G62" s="629"/>
      <c r="H62" s="630"/>
      <c r="I62" s="672">
        <f t="shared" si="15"/>
        <v>0</v>
      </c>
      <c r="J62" s="676"/>
      <c r="K62" s="681"/>
    </row>
    <row r="63" spans="1:11" ht="28.5" customHeight="1">
      <c r="A63" s="702">
        <v>4</v>
      </c>
      <c r="B63" s="332" t="s">
        <v>15</v>
      </c>
      <c r="C63" s="627" t="s">
        <v>385</v>
      </c>
      <c r="D63" s="676">
        <v>114</v>
      </c>
      <c r="E63" s="778" t="s">
        <v>38</v>
      </c>
      <c r="F63" s="628">
        <v>210000</v>
      </c>
      <c r="G63" s="629">
        <v>50400</v>
      </c>
      <c r="H63" s="630">
        <v>4200</v>
      </c>
      <c r="I63" s="672">
        <f t="shared" si="15"/>
        <v>556</v>
      </c>
      <c r="J63" s="676">
        <f t="shared" si="13"/>
        <v>4756</v>
      </c>
      <c r="K63" s="681">
        <f t="shared" si="14"/>
        <v>46200</v>
      </c>
    </row>
    <row r="64" spans="1:11" ht="32.25" customHeight="1">
      <c r="A64" s="702">
        <v>5</v>
      </c>
      <c r="B64" s="332" t="s">
        <v>15</v>
      </c>
      <c r="C64" s="686" t="s">
        <v>533</v>
      </c>
      <c r="D64" s="686">
        <v>70</v>
      </c>
      <c r="E64" s="778" t="s">
        <v>38</v>
      </c>
      <c r="F64" s="686">
        <v>300000</v>
      </c>
      <c r="G64" s="686">
        <v>217500</v>
      </c>
      <c r="H64" s="630">
        <v>7500</v>
      </c>
      <c r="I64" s="672">
        <f t="shared" si="15"/>
        <v>2401</v>
      </c>
      <c r="J64" s="676">
        <f t="shared" si="13"/>
        <v>9901</v>
      </c>
      <c r="K64" s="681">
        <f t="shared" si="14"/>
        <v>210000</v>
      </c>
    </row>
    <row r="65" spans="1:11" ht="34.5" customHeight="1">
      <c r="A65" s="702">
        <v>6</v>
      </c>
      <c r="B65" s="332" t="s">
        <v>464</v>
      </c>
      <c r="C65" s="627" t="s">
        <v>131</v>
      </c>
      <c r="D65" s="687">
        <v>9.1999999999999993</v>
      </c>
      <c r="E65" s="778" t="s">
        <v>38</v>
      </c>
      <c r="F65" s="628">
        <v>200000</v>
      </c>
      <c r="G65" s="629">
        <v>112000</v>
      </c>
      <c r="H65" s="630">
        <v>4000</v>
      </c>
      <c r="I65" s="672">
        <f t="shared" si="15"/>
        <v>1237</v>
      </c>
      <c r="J65" s="676">
        <f t="shared" si="13"/>
        <v>5237</v>
      </c>
      <c r="K65" s="681">
        <f t="shared" si="14"/>
        <v>108000</v>
      </c>
    </row>
    <row r="66" spans="1:11" ht="34.5" customHeight="1">
      <c r="A66" s="702">
        <v>7</v>
      </c>
      <c r="B66" s="332" t="s">
        <v>317</v>
      </c>
      <c r="C66" s="627" t="s">
        <v>318</v>
      </c>
      <c r="D66" s="687">
        <v>25.1</v>
      </c>
      <c r="E66" s="778" t="s">
        <v>38</v>
      </c>
      <c r="F66" s="628">
        <v>225000</v>
      </c>
      <c r="G66" s="629">
        <v>130500</v>
      </c>
      <c r="H66" s="630">
        <v>4500</v>
      </c>
      <c r="I66" s="672">
        <f t="shared" si="15"/>
        <v>1441</v>
      </c>
      <c r="J66" s="676">
        <f t="shared" si="13"/>
        <v>5941</v>
      </c>
      <c r="K66" s="681">
        <f t="shared" si="14"/>
        <v>126000</v>
      </c>
    </row>
    <row r="67" spans="1:11" ht="34.5" customHeight="1">
      <c r="A67" s="623"/>
      <c r="B67" s="623" t="s">
        <v>4</v>
      </c>
      <c r="C67" s="624"/>
      <c r="D67" s="624"/>
      <c r="E67" s="780"/>
      <c r="F67" s="501">
        <f t="shared" ref="F67:K67" si="16">SUM(F58:F66)</f>
        <v>1505000</v>
      </c>
      <c r="G67" s="501">
        <f t="shared" si="16"/>
        <v>803400</v>
      </c>
      <c r="H67" s="501">
        <f>SUM(H58:H66)</f>
        <v>31600</v>
      </c>
      <c r="I67" s="501">
        <f>SUM(I58:I66)</f>
        <v>8871</v>
      </c>
      <c r="J67" s="577">
        <f t="shared" si="13"/>
        <v>40471</v>
      </c>
      <c r="K67" s="501">
        <f t="shared" si="16"/>
        <v>771800</v>
      </c>
    </row>
    <row r="68" spans="1:11" ht="18" customHeight="1">
      <c r="A68" s="647"/>
      <c r="B68" s="647"/>
      <c r="C68" s="644"/>
      <c r="D68" s="644"/>
      <c r="E68" s="782"/>
      <c r="F68" s="571"/>
      <c r="G68" s="571"/>
      <c r="H68" s="571"/>
      <c r="I68" s="571"/>
      <c r="J68" s="571"/>
      <c r="K68" s="571"/>
    </row>
    <row r="69" spans="1:11" ht="19.5" customHeight="1">
      <c r="A69" s="647"/>
      <c r="B69" s="647"/>
      <c r="C69" s="644"/>
      <c r="D69" s="644"/>
      <c r="E69" s="782"/>
      <c r="F69" s="571"/>
      <c r="G69" s="571"/>
      <c r="H69" s="571"/>
      <c r="I69" s="571"/>
      <c r="J69" s="571"/>
      <c r="K69" s="571"/>
    </row>
    <row r="70" spans="1:11" ht="84.75" customHeight="1">
      <c r="A70" s="621" t="s">
        <v>446</v>
      </c>
      <c r="B70" s="621" t="s">
        <v>1</v>
      </c>
      <c r="C70" s="619" t="s">
        <v>21</v>
      </c>
      <c r="D70" s="619" t="s">
        <v>22</v>
      </c>
      <c r="E70" s="619" t="s">
        <v>23</v>
      </c>
      <c r="F70" s="620" t="s">
        <v>24</v>
      </c>
      <c r="G70" s="419" t="s">
        <v>25</v>
      </c>
      <c r="H70" s="419" t="s">
        <v>26</v>
      </c>
      <c r="I70" s="419" t="s">
        <v>27</v>
      </c>
      <c r="J70" s="419" t="s">
        <v>57</v>
      </c>
      <c r="K70" s="419" t="s">
        <v>242</v>
      </c>
    </row>
    <row r="71" spans="1:11" ht="23.25">
      <c r="A71" s="623"/>
      <c r="B71" s="623" t="s">
        <v>16</v>
      </c>
      <c r="C71" s="624"/>
      <c r="D71" s="624"/>
      <c r="E71" s="780"/>
      <c r="F71" s="560"/>
      <c r="G71" s="513"/>
      <c r="H71" s="501"/>
      <c r="I71" s="501"/>
      <c r="J71" s="501"/>
      <c r="K71" s="638"/>
    </row>
    <row r="72" spans="1:11" ht="29.25" customHeight="1">
      <c r="A72" s="332">
        <v>1</v>
      </c>
      <c r="B72" s="332" t="s">
        <v>17</v>
      </c>
      <c r="C72" s="627" t="s">
        <v>69</v>
      </c>
      <c r="D72" s="676">
        <v>1.1000000000000001</v>
      </c>
      <c r="E72" s="778" t="s">
        <v>78</v>
      </c>
      <c r="F72" s="628">
        <v>240000</v>
      </c>
      <c r="G72" s="629">
        <v>110400</v>
      </c>
      <c r="H72" s="630">
        <v>4800</v>
      </c>
      <c r="I72" s="672">
        <f>ROUND(G72*13%*31/365,0)</f>
        <v>1219</v>
      </c>
      <c r="J72" s="676">
        <f t="shared" ref="J72:J83" si="17">SUM(H72:I72)</f>
        <v>6019</v>
      </c>
      <c r="K72" s="681">
        <f t="shared" ref="K72:K82" si="18">G72-H72</f>
        <v>105600</v>
      </c>
    </row>
    <row r="73" spans="1:11" ht="30.75" customHeight="1">
      <c r="A73" s="332">
        <v>2</v>
      </c>
      <c r="B73" s="332" t="s">
        <v>17</v>
      </c>
      <c r="C73" s="627" t="s">
        <v>511</v>
      </c>
      <c r="D73" s="687">
        <v>47.1</v>
      </c>
      <c r="E73" s="778" t="s">
        <v>78</v>
      </c>
      <c r="F73" s="628">
        <v>170000</v>
      </c>
      <c r="G73" s="629">
        <v>105400</v>
      </c>
      <c r="H73" s="630">
        <v>3400</v>
      </c>
      <c r="I73" s="672">
        <f t="shared" ref="I73:I82" si="19">ROUND(G73*13%*31/365,0)</f>
        <v>1164</v>
      </c>
      <c r="J73" s="676">
        <f t="shared" si="17"/>
        <v>4564</v>
      </c>
      <c r="K73" s="681">
        <f t="shared" si="18"/>
        <v>102000</v>
      </c>
    </row>
    <row r="74" spans="1:11" ht="30.75" customHeight="1">
      <c r="A74" s="332">
        <v>3</v>
      </c>
      <c r="B74" s="332" t="s">
        <v>17</v>
      </c>
      <c r="C74" s="627" t="s">
        <v>536</v>
      </c>
      <c r="D74" s="687">
        <v>74</v>
      </c>
      <c r="E74" s="778" t="s">
        <v>78</v>
      </c>
      <c r="F74" s="628">
        <v>190000</v>
      </c>
      <c r="G74" s="629">
        <v>148200</v>
      </c>
      <c r="H74" s="630">
        <v>3800</v>
      </c>
      <c r="I74" s="672">
        <f t="shared" si="19"/>
        <v>1636</v>
      </c>
      <c r="J74" s="676">
        <f t="shared" si="17"/>
        <v>5436</v>
      </c>
      <c r="K74" s="681">
        <f t="shared" si="18"/>
        <v>144400</v>
      </c>
    </row>
    <row r="75" spans="1:11" ht="30.75" customHeight="1">
      <c r="A75" s="332">
        <v>4</v>
      </c>
      <c r="B75" s="332" t="s">
        <v>187</v>
      </c>
      <c r="C75" s="627" t="s">
        <v>394</v>
      </c>
      <c r="D75" s="676">
        <v>132</v>
      </c>
      <c r="E75" s="778" t="s">
        <v>38</v>
      </c>
      <c r="F75" s="628">
        <v>150000</v>
      </c>
      <c r="G75" s="629">
        <v>39000</v>
      </c>
      <c r="H75" s="630">
        <v>3000</v>
      </c>
      <c r="I75" s="672">
        <f t="shared" si="19"/>
        <v>431</v>
      </c>
      <c r="J75" s="676">
        <f t="shared" si="17"/>
        <v>3431</v>
      </c>
      <c r="K75" s="681">
        <f t="shared" si="18"/>
        <v>36000</v>
      </c>
    </row>
    <row r="76" spans="1:11" ht="32.25" customHeight="1">
      <c r="A76" s="332">
        <v>5</v>
      </c>
      <c r="B76" s="332" t="s">
        <v>187</v>
      </c>
      <c r="C76" s="627" t="s">
        <v>472</v>
      </c>
      <c r="D76" s="676">
        <v>194</v>
      </c>
      <c r="E76" s="778" t="s">
        <v>38</v>
      </c>
      <c r="F76" s="628">
        <v>190000</v>
      </c>
      <c r="G76" s="629">
        <v>47494</v>
      </c>
      <c r="H76" s="630">
        <v>5278</v>
      </c>
      <c r="I76" s="672">
        <f t="shared" si="19"/>
        <v>524</v>
      </c>
      <c r="J76" s="676">
        <f t="shared" si="17"/>
        <v>5802</v>
      </c>
      <c r="K76" s="681">
        <f t="shared" si="18"/>
        <v>42216</v>
      </c>
    </row>
    <row r="77" spans="1:11" ht="33" customHeight="1">
      <c r="A77" s="332">
        <v>6</v>
      </c>
      <c r="B77" s="332" t="s">
        <v>62</v>
      </c>
      <c r="C77" s="627" t="s">
        <v>553</v>
      </c>
      <c r="D77" s="676">
        <v>100.2</v>
      </c>
      <c r="E77" s="778" t="s">
        <v>38</v>
      </c>
      <c r="F77" s="628">
        <v>300000</v>
      </c>
      <c r="G77" s="629">
        <v>270000</v>
      </c>
      <c r="H77" s="630">
        <v>3750</v>
      </c>
      <c r="I77" s="672">
        <f t="shared" si="19"/>
        <v>2981</v>
      </c>
      <c r="J77" s="676">
        <f t="shared" si="17"/>
        <v>6731</v>
      </c>
      <c r="K77" s="681">
        <f t="shared" si="18"/>
        <v>266250</v>
      </c>
    </row>
    <row r="78" spans="1:11" ht="34.5" customHeight="1">
      <c r="A78" s="332">
        <v>7</v>
      </c>
      <c r="B78" s="332" t="s">
        <v>62</v>
      </c>
      <c r="C78" s="627" t="s">
        <v>61</v>
      </c>
      <c r="D78" s="687">
        <v>102.2</v>
      </c>
      <c r="E78" s="778" t="s">
        <v>38</v>
      </c>
      <c r="F78" s="628">
        <v>300000</v>
      </c>
      <c r="G78" s="629">
        <v>276000</v>
      </c>
      <c r="H78" s="630">
        <v>3000</v>
      </c>
      <c r="I78" s="672">
        <f t="shared" si="19"/>
        <v>3047</v>
      </c>
      <c r="J78" s="676">
        <f t="shared" si="17"/>
        <v>6047</v>
      </c>
      <c r="K78" s="681">
        <f t="shared" si="18"/>
        <v>273000</v>
      </c>
    </row>
    <row r="79" spans="1:11" ht="29.25" customHeight="1">
      <c r="A79" s="332">
        <v>8</v>
      </c>
      <c r="B79" s="332" t="s">
        <v>62</v>
      </c>
      <c r="C79" s="627" t="s">
        <v>547</v>
      </c>
      <c r="D79" s="676">
        <v>92</v>
      </c>
      <c r="E79" s="778" t="s">
        <v>38</v>
      </c>
      <c r="F79" s="628">
        <v>300000</v>
      </c>
      <c r="G79" s="629">
        <v>268239</v>
      </c>
      <c r="H79" s="630">
        <v>3529</v>
      </c>
      <c r="I79" s="672">
        <f t="shared" si="19"/>
        <v>2962</v>
      </c>
      <c r="J79" s="676">
        <f t="shared" si="17"/>
        <v>6491</v>
      </c>
      <c r="K79" s="681">
        <f t="shared" si="18"/>
        <v>264710</v>
      </c>
    </row>
    <row r="80" spans="1:11" ht="32.25" customHeight="1">
      <c r="A80" s="332">
        <v>9</v>
      </c>
      <c r="B80" s="332" t="s">
        <v>336</v>
      </c>
      <c r="C80" s="627" t="s">
        <v>48</v>
      </c>
      <c r="D80" s="676">
        <v>112</v>
      </c>
      <c r="E80" s="778" t="s">
        <v>38</v>
      </c>
      <c r="F80" s="628">
        <v>300000</v>
      </c>
      <c r="G80" s="629">
        <v>279000</v>
      </c>
      <c r="H80" s="630">
        <v>3000</v>
      </c>
      <c r="I80" s="672">
        <f t="shared" si="19"/>
        <v>3080</v>
      </c>
      <c r="J80" s="676">
        <f t="shared" si="17"/>
        <v>6080</v>
      </c>
      <c r="K80" s="681">
        <f t="shared" si="18"/>
        <v>276000</v>
      </c>
    </row>
    <row r="81" spans="1:11" ht="28.5" customHeight="1">
      <c r="A81" s="332">
        <v>10</v>
      </c>
      <c r="B81" s="332" t="s">
        <v>566</v>
      </c>
      <c r="C81" s="627" t="s">
        <v>567</v>
      </c>
      <c r="D81" s="676">
        <v>122</v>
      </c>
      <c r="E81" s="778" t="s">
        <v>38</v>
      </c>
      <c r="F81" s="628">
        <v>300000</v>
      </c>
      <c r="G81" s="629">
        <v>285000</v>
      </c>
      <c r="H81" s="630">
        <v>3000</v>
      </c>
      <c r="I81" s="672">
        <f t="shared" si="19"/>
        <v>3147</v>
      </c>
      <c r="J81" s="676">
        <f t="shared" si="17"/>
        <v>6147</v>
      </c>
      <c r="K81" s="681">
        <f t="shared" si="18"/>
        <v>282000</v>
      </c>
    </row>
    <row r="82" spans="1:11" ht="32.25" customHeight="1">
      <c r="A82" s="332">
        <v>11</v>
      </c>
      <c r="B82" s="332" t="s">
        <v>575</v>
      </c>
      <c r="C82" s="332" t="s">
        <v>574</v>
      </c>
      <c r="D82" s="676">
        <v>130.19999999999999</v>
      </c>
      <c r="E82" s="778" t="s">
        <v>38</v>
      </c>
      <c r="F82" s="628">
        <v>100000</v>
      </c>
      <c r="G82" s="629">
        <v>95744</v>
      </c>
      <c r="H82" s="630">
        <v>1064</v>
      </c>
      <c r="I82" s="672">
        <f t="shared" si="19"/>
        <v>1057</v>
      </c>
      <c r="J82" s="676">
        <f t="shared" si="17"/>
        <v>2121</v>
      </c>
      <c r="K82" s="681">
        <f t="shared" si="18"/>
        <v>94680</v>
      </c>
    </row>
    <row r="83" spans="1:11" ht="33" customHeight="1">
      <c r="A83" s="622"/>
      <c r="B83" s="623" t="s">
        <v>4</v>
      </c>
      <c r="C83" s="624"/>
      <c r="D83" s="624"/>
      <c r="E83" s="780"/>
      <c r="F83" s="501">
        <f>SUM(F72:F82)</f>
        <v>2540000</v>
      </c>
      <c r="G83" s="501">
        <f>SUM(G72:G82)</f>
        <v>1924477</v>
      </c>
      <c r="H83" s="501">
        <f>SUM(H72:H82)</f>
        <v>37621</v>
      </c>
      <c r="I83" s="501">
        <f>SUM(I72:I82)</f>
        <v>21248</v>
      </c>
      <c r="J83" s="577">
        <f t="shared" si="17"/>
        <v>58869</v>
      </c>
      <c r="K83" s="501">
        <f>SUM(K72:K82)</f>
        <v>1886856</v>
      </c>
    </row>
    <row r="84" spans="1:11" ht="23.25">
      <c r="A84" s="660"/>
      <c r="B84" s="647"/>
      <c r="C84" s="644"/>
      <c r="D84" s="644"/>
      <c r="E84" s="782"/>
      <c r="F84" s="571"/>
      <c r="G84" s="571"/>
      <c r="H84" s="571"/>
      <c r="I84" s="571"/>
      <c r="J84" s="571"/>
      <c r="K84" s="571"/>
    </row>
    <row r="85" spans="1:11" ht="99.75" customHeight="1">
      <c r="A85" s="621" t="s">
        <v>446</v>
      </c>
      <c r="B85" s="621" t="s">
        <v>1</v>
      </c>
      <c r="C85" s="619" t="s">
        <v>21</v>
      </c>
      <c r="D85" s="619" t="s">
        <v>22</v>
      </c>
      <c r="E85" s="619" t="s">
        <v>23</v>
      </c>
      <c r="F85" s="620" t="s">
        <v>24</v>
      </c>
      <c r="G85" s="419" t="s">
        <v>25</v>
      </c>
      <c r="H85" s="419" t="s">
        <v>26</v>
      </c>
      <c r="I85" s="419" t="s">
        <v>27</v>
      </c>
      <c r="J85" s="419" t="s">
        <v>57</v>
      </c>
      <c r="K85" s="419" t="s">
        <v>242</v>
      </c>
    </row>
    <row r="86" spans="1:11" ht="23.25">
      <c r="A86" s="622"/>
      <c r="B86" s="623" t="s">
        <v>18</v>
      </c>
      <c r="C86" s="624"/>
      <c r="D86" s="624"/>
      <c r="E86" s="780"/>
      <c r="F86" s="560"/>
      <c r="G86" s="513"/>
      <c r="H86" s="549"/>
      <c r="I86" s="501"/>
      <c r="J86" s="549"/>
      <c r="K86" s="638"/>
    </row>
    <row r="87" spans="1:11" ht="23.25" hidden="1">
      <c r="A87" s="622"/>
      <c r="B87" s="623"/>
      <c r="C87" s="624"/>
      <c r="D87" s="501"/>
      <c r="E87" s="518"/>
      <c r="F87" s="532"/>
      <c r="G87" s="513"/>
      <c r="H87" s="503"/>
      <c r="I87" s="518"/>
      <c r="J87" s="501"/>
      <c r="K87" s="640"/>
    </row>
    <row r="88" spans="1:11" ht="23.25" hidden="1">
      <c r="A88" s="622"/>
      <c r="B88" s="623"/>
      <c r="C88" s="624"/>
      <c r="D88" s="501"/>
      <c r="E88" s="518"/>
      <c r="F88" s="532"/>
      <c r="G88" s="513"/>
      <c r="H88" s="503"/>
      <c r="I88" s="518"/>
      <c r="J88" s="501"/>
      <c r="K88" s="640"/>
    </row>
    <row r="89" spans="1:11" ht="32.25" customHeight="1">
      <c r="A89" s="669">
        <v>1</v>
      </c>
      <c r="B89" s="396" t="s">
        <v>18</v>
      </c>
      <c r="C89" s="607" t="s">
        <v>380</v>
      </c>
      <c r="D89" s="688">
        <v>97.2</v>
      </c>
      <c r="E89" s="690" t="s">
        <v>38</v>
      </c>
      <c r="F89" s="689">
        <v>150000</v>
      </c>
      <c r="G89" s="609">
        <v>36000</v>
      </c>
      <c r="H89" s="610">
        <v>3000</v>
      </c>
      <c r="I89" s="672">
        <f>ROUND(G89*13%*31/365,0)</f>
        <v>397</v>
      </c>
      <c r="J89" s="688">
        <f t="shared" ref="J89:J103" si="20">SUM(H89:I89)</f>
        <v>3397</v>
      </c>
      <c r="K89" s="691">
        <f t="shared" ref="K89:K100" si="21">G89-H89</f>
        <v>33000</v>
      </c>
    </row>
    <row r="90" spans="1:11" ht="28.5" customHeight="1">
      <c r="A90" s="669">
        <v>2</v>
      </c>
      <c r="B90" s="396" t="s">
        <v>18</v>
      </c>
      <c r="C90" s="607" t="s">
        <v>393</v>
      </c>
      <c r="D90" s="688">
        <v>131.1</v>
      </c>
      <c r="E90" s="690" t="s">
        <v>38</v>
      </c>
      <c r="F90" s="689">
        <v>230000</v>
      </c>
      <c r="G90" s="609">
        <v>40893</v>
      </c>
      <c r="H90" s="610">
        <v>5111</v>
      </c>
      <c r="I90" s="672">
        <f t="shared" ref="I90:I101" si="22">ROUND(G90*13%*31/365,0)</f>
        <v>452</v>
      </c>
      <c r="J90" s="688">
        <f t="shared" si="20"/>
        <v>5563</v>
      </c>
      <c r="K90" s="691">
        <f t="shared" si="21"/>
        <v>35782</v>
      </c>
    </row>
    <row r="91" spans="1:11" ht="32.25" customHeight="1">
      <c r="A91" s="669">
        <v>3</v>
      </c>
      <c r="B91" s="396" t="s">
        <v>18</v>
      </c>
      <c r="C91" s="607" t="s">
        <v>546</v>
      </c>
      <c r="D91" s="688">
        <v>90.2</v>
      </c>
      <c r="E91" s="690" t="s">
        <v>38</v>
      </c>
      <c r="F91" s="689">
        <v>350000</v>
      </c>
      <c r="G91" s="609">
        <v>318500</v>
      </c>
      <c r="H91" s="610">
        <v>3500</v>
      </c>
      <c r="I91" s="672">
        <f t="shared" si="22"/>
        <v>3517</v>
      </c>
      <c r="J91" s="688">
        <f t="shared" si="20"/>
        <v>7017</v>
      </c>
      <c r="K91" s="691">
        <f t="shared" si="21"/>
        <v>315000</v>
      </c>
    </row>
    <row r="92" spans="1:11" ht="30" customHeight="1">
      <c r="A92" s="669">
        <v>4</v>
      </c>
      <c r="B92" s="396" t="s">
        <v>18</v>
      </c>
      <c r="C92" s="627" t="s">
        <v>515</v>
      </c>
      <c r="D92" s="693">
        <v>55.2</v>
      </c>
      <c r="E92" s="778" t="s">
        <v>78</v>
      </c>
      <c r="F92" s="694">
        <v>200000</v>
      </c>
      <c r="G92" s="629">
        <v>128000</v>
      </c>
      <c r="H92" s="630">
        <v>4000</v>
      </c>
      <c r="I92" s="672">
        <f t="shared" si="22"/>
        <v>1413</v>
      </c>
      <c r="J92" s="676">
        <f>SUM(H92:I92)</f>
        <v>5413</v>
      </c>
      <c r="K92" s="681">
        <f>G92-H92</f>
        <v>124000</v>
      </c>
    </row>
    <row r="93" spans="1:11" ht="23.25" hidden="1">
      <c r="A93" s="669">
        <v>5</v>
      </c>
      <c r="B93" s="332"/>
      <c r="C93" s="627"/>
      <c r="D93" s="693"/>
      <c r="E93" s="778"/>
      <c r="F93" s="694"/>
      <c r="G93" s="629"/>
      <c r="H93" s="630"/>
      <c r="I93" s="672">
        <f t="shared" si="22"/>
        <v>0</v>
      </c>
      <c r="J93" s="676"/>
      <c r="K93" s="681"/>
    </row>
    <row r="94" spans="1:11" ht="0.75" customHeight="1">
      <c r="A94" s="669"/>
      <c r="B94" s="396"/>
      <c r="C94" s="607"/>
      <c r="D94" s="688"/>
      <c r="E94" s="690"/>
      <c r="F94" s="689"/>
      <c r="G94" s="609"/>
      <c r="H94" s="610"/>
      <c r="I94" s="672"/>
      <c r="J94" s="688"/>
      <c r="K94" s="691"/>
    </row>
    <row r="95" spans="1:11" ht="28.5" customHeight="1">
      <c r="A95" s="669">
        <v>5</v>
      </c>
      <c r="B95" s="396" t="s">
        <v>19</v>
      </c>
      <c r="C95" s="607" t="s">
        <v>467</v>
      </c>
      <c r="D95" s="692">
        <v>15.2</v>
      </c>
      <c r="E95" s="690" t="s">
        <v>78</v>
      </c>
      <c r="F95" s="689">
        <v>235000</v>
      </c>
      <c r="G95" s="609">
        <v>131600</v>
      </c>
      <c r="H95" s="610">
        <v>4700</v>
      </c>
      <c r="I95" s="672">
        <f t="shared" si="22"/>
        <v>1453</v>
      </c>
      <c r="J95" s="688">
        <f>SUM(H95:I95)</f>
        <v>6153</v>
      </c>
      <c r="K95" s="691">
        <f>G95-H95</f>
        <v>126900</v>
      </c>
    </row>
    <row r="96" spans="1:11" ht="32.25" customHeight="1">
      <c r="A96" s="669">
        <v>6</v>
      </c>
      <c r="B96" s="396" t="s">
        <v>398</v>
      </c>
      <c r="C96" s="607" t="s">
        <v>470</v>
      </c>
      <c r="D96" s="688">
        <v>138.1</v>
      </c>
      <c r="E96" s="690" t="s">
        <v>38</v>
      </c>
      <c r="F96" s="689">
        <v>200000</v>
      </c>
      <c r="G96" s="609">
        <v>56000</v>
      </c>
      <c r="H96" s="610">
        <v>4000</v>
      </c>
      <c r="I96" s="672">
        <f t="shared" si="22"/>
        <v>618</v>
      </c>
      <c r="J96" s="688">
        <f t="shared" si="20"/>
        <v>4618</v>
      </c>
      <c r="K96" s="691">
        <f t="shared" si="21"/>
        <v>52000</v>
      </c>
    </row>
    <row r="97" spans="1:11" ht="39" customHeight="1">
      <c r="A97" s="669">
        <v>7</v>
      </c>
      <c r="B97" s="396" t="s">
        <v>398</v>
      </c>
      <c r="C97" s="607" t="s">
        <v>531</v>
      </c>
      <c r="D97" s="688">
        <v>66.2</v>
      </c>
      <c r="E97" s="690" t="s">
        <v>38</v>
      </c>
      <c r="F97" s="689">
        <v>175000</v>
      </c>
      <c r="G97" s="609">
        <v>136500</v>
      </c>
      <c r="H97" s="610">
        <v>3500</v>
      </c>
      <c r="I97" s="672">
        <f t="shared" si="22"/>
        <v>1507</v>
      </c>
      <c r="J97" s="688">
        <f>SUM(H97:I97)</f>
        <v>5007</v>
      </c>
      <c r="K97" s="691">
        <f t="shared" si="21"/>
        <v>133000</v>
      </c>
    </row>
    <row r="98" spans="1:11" ht="32.25" customHeight="1">
      <c r="A98" s="669">
        <v>8</v>
      </c>
      <c r="B98" s="396" t="s">
        <v>381</v>
      </c>
      <c r="C98" s="607" t="s">
        <v>469</v>
      </c>
      <c r="D98" s="688">
        <v>118.2</v>
      </c>
      <c r="E98" s="690" t="s">
        <v>38</v>
      </c>
      <c r="F98" s="689">
        <v>430000</v>
      </c>
      <c r="G98" s="609">
        <v>393400</v>
      </c>
      <c r="H98" s="610">
        <v>5600</v>
      </c>
      <c r="I98" s="672">
        <f t="shared" si="22"/>
        <v>4344</v>
      </c>
      <c r="J98" s="688">
        <f t="shared" si="20"/>
        <v>9944</v>
      </c>
      <c r="K98" s="691">
        <f t="shared" si="21"/>
        <v>387800</v>
      </c>
    </row>
    <row r="99" spans="1:11" ht="29.25" customHeight="1">
      <c r="A99" s="669">
        <v>9</v>
      </c>
      <c r="B99" s="396" t="s">
        <v>381</v>
      </c>
      <c r="C99" s="607" t="s">
        <v>383</v>
      </c>
      <c r="D99" s="688">
        <v>110.1</v>
      </c>
      <c r="E99" s="690" t="s">
        <v>38</v>
      </c>
      <c r="F99" s="689">
        <v>160000</v>
      </c>
      <c r="G99" s="609">
        <v>38400</v>
      </c>
      <c r="H99" s="610">
        <v>3200</v>
      </c>
      <c r="I99" s="672">
        <f t="shared" si="22"/>
        <v>424</v>
      </c>
      <c r="J99" s="688">
        <f t="shared" si="20"/>
        <v>3624</v>
      </c>
      <c r="K99" s="691">
        <f t="shared" si="21"/>
        <v>35200</v>
      </c>
    </row>
    <row r="100" spans="1:11" ht="29.25" customHeight="1">
      <c r="A100" s="669">
        <v>10</v>
      </c>
      <c r="B100" s="396" t="s">
        <v>71</v>
      </c>
      <c r="C100" s="607" t="s">
        <v>235</v>
      </c>
      <c r="D100" s="688">
        <v>146.1</v>
      </c>
      <c r="E100" s="690" t="s">
        <v>38</v>
      </c>
      <c r="F100" s="689">
        <v>175000</v>
      </c>
      <c r="G100" s="609">
        <v>52500</v>
      </c>
      <c r="H100" s="610">
        <v>3500</v>
      </c>
      <c r="I100" s="672">
        <f t="shared" si="22"/>
        <v>580</v>
      </c>
      <c r="J100" s="688">
        <f t="shared" si="20"/>
        <v>4080</v>
      </c>
      <c r="K100" s="691">
        <f t="shared" si="21"/>
        <v>49000</v>
      </c>
    </row>
    <row r="101" spans="1:11" ht="32.25" customHeight="1">
      <c r="A101" s="669">
        <v>11</v>
      </c>
      <c r="B101" s="396" t="s">
        <v>71</v>
      </c>
      <c r="C101" s="607" t="s">
        <v>554</v>
      </c>
      <c r="D101" s="688">
        <v>104.2</v>
      </c>
      <c r="E101" s="690" t="s">
        <v>38</v>
      </c>
      <c r="F101" s="689">
        <v>300000</v>
      </c>
      <c r="G101" s="609">
        <v>276000</v>
      </c>
      <c r="H101" s="610">
        <v>3000</v>
      </c>
      <c r="I101" s="672">
        <f t="shared" si="22"/>
        <v>3047</v>
      </c>
      <c r="J101" s="688">
        <f>SUM(H101:I101)</f>
        <v>6047</v>
      </c>
      <c r="K101" s="691">
        <f>G101-H101</f>
        <v>273000</v>
      </c>
    </row>
    <row r="102" spans="1:11" ht="23.25">
      <c r="A102" s="669"/>
      <c r="B102" s="396"/>
      <c r="C102" s="607"/>
      <c r="D102" s="688"/>
      <c r="E102" s="690"/>
      <c r="F102" s="689"/>
      <c r="G102" s="609"/>
      <c r="H102" s="610"/>
      <c r="I102" s="672"/>
      <c r="J102" s="688"/>
      <c r="K102" s="691"/>
    </row>
    <row r="103" spans="1:11" ht="23.25">
      <c r="A103" s="623"/>
      <c r="B103" s="623" t="s">
        <v>4</v>
      </c>
      <c r="C103" s="624"/>
      <c r="D103" s="624"/>
      <c r="E103" s="780"/>
      <c r="F103" s="501">
        <f>SUM(F89:F102)</f>
        <v>2605000</v>
      </c>
      <c r="G103" s="501">
        <f>SUM(G89:G102)</f>
        <v>1607793</v>
      </c>
      <c r="H103" s="501">
        <f>SUM(H89:H102)</f>
        <v>43111</v>
      </c>
      <c r="I103" s="501">
        <f>SUM(I89:I102)</f>
        <v>17752</v>
      </c>
      <c r="J103" s="577">
        <f t="shared" si="20"/>
        <v>60863</v>
      </c>
      <c r="K103" s="501">
        <f>SUM(K89:K102)</f>
        <v>1564682</v>
      </c>
    </row>
    <row r="104" spans="1:11" ht="12" customHeight="1">
      <c r="A104" s="647"/>
      <c r="B104" s="647"/>
      <c r="C104" s="644"/>
      <c r="D104" s="644"/>
      <c r="E104" s="782"/>
      <c r="F104" s="571"/>
      <c r="G104" s="571"/>
      <c r="H104" s="571"/>
      <c r="I104" s="571"/>
      <c r="J104" s="571"/>
      <c r="K104" s="571"/>
    </row>
    <row r="105" spans="1:11" ht="13.5" customHeight="1">
      <c r="A105" s="647"/>
      <c r="B105" s="647"/>
      <c r="C105" s="644"/>
      <c r="D105" s="644"/>
      <c r="E105" s="782"/>
      <c r="F105" s="571"/>
      <c r="G105" s="571"/>
      <c r="H105" s="571"/>
      <c r="I105" s="571"/>
      <c r="J105" s="571"/>
      <c r="K105" s="571"/>
    </row>
    <row r="106" spans="1:11" ht="86.25" customHeight="1">
      <c r="A106" s="621" t="s">
        <v>446</v>
      </c>
      <c r="B106" s="621" t="s">
        <v>1</v>
      </c>
      <c r="C106" s="619" t="s">
        <v>21</v>
      </c>
      <c r="D106" s="619" t="s">
        <v>22</v>
      </c>
      <c r="E106" s="619" t="s">
        <v>23</v>
      </c>
      <c r="F106" s="620" t="s">
        <v>24</v>
      </c>
      <c r="G106" s="419" t="s">
        <v>25</v>
      </c>
      <c r="H106" s="419" t="s">
        <v>26</v>
      </c>
      <c r="I106" s="419" t="s">
        <v>27</v>
      </c>
      <c r="J106" s="419" t="s">
        <v>57</v>
      </c>
      <c r="K106" s="419" t="s">
        <v>242</v>
      </c>
    </row>
    <row r="107" spans="1:11" ht="32.25" customHeight="1">
      <c r="A107" s="623"/>
      <c r="B107" s="623" t="s">
        <v>79</v>
      </c>
      <c r="C107" s="624"/>
      <c r="D107" s="661"/>
      <c r="E107" s="780"/>
      <c r="F107" s="532"/>
      <c r="G107" s="513"/>
      <c r="H107" s="501"/>
      <c r="I107" s="501"/>
      <c r="J107" s="501"/>
      <c r="K107" s="638"/>
    </row>
    <row r="108" spans="1:11" ht="9.75" hidden="1" customHeight="1">
      <c r="A108" s="623"/>
      <c r="B108" s="623"/>
      <c r="C108" s="624"/>
      <c r="D108" s="661"/>
      <c r="E108" s="780"/>
      <c r="F108" s="532"/>
      <c r="G108" s="505"/>
      <c r="H108" s="503"/>
      <c r="I108" s="518"/>
      <c r="J108" s="501"/>
      <c r="K108" s="640"/>
    </row>
    <row r="109" spans="1:11" ht="33" customHeight="1">
      <c r="A109" s="332">
        <v>1</v>
      </c>
      <c r="B109" s="332" t="s">
        <v>79</v>
      </c>
      <c r="C109" s="627" t="s">
        <v>453</v>
      </c>
      <c r="D109" s="693">
        <v>3.2</v>
      </c>
      <c r="E109" s="778" t="s">
        <v>78</v>
      </c>
      <c r="F109" s="694">
        <v>220000</v>
      </c>
      <c r="G109" s="628">
        <v>1200</v>
      </c>
      <c r="H109" s="630">
        <v>1200</v>
      </c>
      <c r="I109" s="672">
        <f>ROUND(G109*13%*31/365,0)</f>
        <v>13</v>
      </c>
      <c r="J109" s="676">
        <f t="shared" ref="J109:J124" si="23">SUM(H109:I109)</f>
        <v>1213</v>
      </c>
      <c r="K109" s="681">
        <f t="shared" ref="K109:K124" si="24">G109-H109</f>
        <v>0</v>
      </c>
    </row>
    <row r="110" spans="1:11" ht="0.75" customHeight="1">
      <c r="A110" s="332"/>
      <c r="B110" s="332"/>
      <c r="C110" s="627"/>
      <c r="D110" s="693"/>
      <c r="E110" s="778"/>
      <c r="F110" s="694"/>
      <c r="G110" s="628"/>
      <c r="H110" s="630"/>
      <c r="I110" s="672"/>
      <c r="J110" s="676"/>
      <c r="K110" s="681"/>
    </row>
    <row r="111" spans="1:11" ht="28.5" customHeight="1">
      <c r="A111" s="332">
        <v>2</v>
      </c>
      <c r="B111" s="332" t="s">
        <v>224</v>
      </c>
      <c r="C111" s="627" t="s">
        <v>501</v>
      </c>
      <c r="D111" s="693">
        <v>33.1</v>
      </c>
      <c r="E111" s="778" t="s">
        <v>78</v>
      </c>
      <c r="F111" s="694">
        <v>185000</v>
      </c>
      <c r="G111" s="629">
        <v>111000</v>
      </c>
      <c r="H111" s="630">
        <v>3700</v>
      </c>
      <c r="I111" s="672">
        <f t="shared" ref="I111:I124" si="25">ROUND(G111*13%*31/365,0)</f>
        <v>1226</v>
      </c>
      <c r="J111" s="676">
        <f t="shared" si="23"/>
        <v>4926</v>
      </c>
      <c r="K111" s="681">
        <f t="shared" si="24"/>
        <v>107300</v>
      </c>
    </row>
    <row r="112" spans="1:11" ht="30.75" customHeight="1">
      <c r="A112" s="332">
        <v>3</v>
      </c>
      <c r="B112" s="332" t="s">
        <v>224</v>
      </c>
      <c r="C112" s="627" t="s">
        <v>548</v>
      </c>
      <c r="D112" s="693">
        <v>94.2</v>
      </c>
      <c r="E112" s="778" t="s">
        <v>78</v>
      </c>
      <c r="F112" s="694">
        <v>280000</v>
      </c>
      <c r="G112" s="629">
        <v>254800</v>
      </c>
      <c r="H112" s="630">
        <v>2800</v>
      </c>
      <c r="I112" s="672">
        <f t="shared" si="25"/>
        <v>2813</v>
      </c>
      <c r="J112" s="676">
        <f t="shared" si="23"/>
        <v>5613</v>
      </c>
      <c r="K112" s="681">
        <f t="shared" si="24"/>
        <v>252000</v>
      </c>
    </row>
    <row r="113" spans="1:11" ht="32.25" customHeight="1">
      <c r="A113" s="332">
        <v>4</v>
      </c>
      <c r="B113" s="332" t="s">
        <v>437</v>
      </c>
      <c r="C113" s="627" t="s">
        <v>438</v>
      </c>
      <c r="D113" s="693">
        <v>168.1</v>
      </c>
      <c r="E113" s="778" t="s">
        <v>78</v>
      </c>
      <c r="F113" s="694">
        <v>175000</v>
      </c>
      <c r="G113" s="629">
        <v>63000</v>
      </c>
      <c r="H113" s="630">
        <v>3500</v>
      </c>
      <c r="I113" s="672">
        <f t="shared" si="25"/>
        <v>696</v>
      </c>
      <c r="J113" s="676">
        <f t="shared" si="23"/>
        <v>4196</v>
      </c>
      <c r="K113" s="681">
        <f t="shared" si="24"/>
        <v>59500</v>
      </c>
    </row>
    <row r="114" spans="1:11" ht="34.5" customHeight="1">
      <c r="A114" s="332">
        <v>5</v>
      </c>
      <c r="B114" s="332" t="s">
        <v>211</v>
      </c>
      <c r="C114" s="627" t="s">
        <v>225</v>
      </c>
      <c r="D114" s="693">
        <v>198.1</v>
      </c>
      <c r="E114" s="778" t="s">
        <v>78</v>
      </c>
      <c r="F114" s="694">
        <v>220000</v>
      </c>
      <c r="G114" s="629">
        <v>101200</v>
      </c>
      <c r="H114" s="630">
        <v>4400</v>
      </c>
      <c r="I114" s="672">
        <f t="shared" si="25"/>
        <v>1117</v>
      </c>
      <c r="J114" s="676">
        <f t="shared" si="23"/>
        <v>5517</v>
      </c>
      <c r="K114" s="681">
        <f t="shared" si="24"/>
        <v>96800</v>
      </c>
    </row>
    <row r="115" spans="1:11" ht="27.75" customHeight="1">
      <c r="A115" s="332">
        <v>6</v>
      </c>
      <c r="B115" s="332" t="s">
        <v>211</v>
      </c>
      <c r="C115" s="675" t="s">
        <v>143</v>
      </c>
      <c r="D115" s="676">
        <v>102.1</v>
      </c>
      <c r="E115" s="778" t="s">
        <v>38</v>
      </c>
      <c r="F115" s="628">
        <v>190000</v>
      </c>
      <c r="G115" s="629">
        <v>45600</v>
      </c>
      <c r="H115" s="630">
        <v>3800</v>
      </c>
      <c r="I115" s="672">
        <f t="shared" si="25"/>
        <v>503</v>
      </c>
      <c r="J115" s="630">
        <f t="shared" si="23"/>
        <v>4303</v>
      </c>
      <c r="K115" s="631">
        <f t="shared" si="24"/>
        <v>41800</v>
      </c>
    </row>
    <row r="116" spans="1:11" ht="23.25" hidden="1">
      <c r="A116" s="332"/>
      <c r="B116" s="332"/>
      <c r="C116" s="627"/>
      <c r="D116" s="693"/>
      <c r="E116" s="778"/>
      <c r="F116" s="694"/>
      <c r="G116" s="629"/>
      <c r="H116" s="630"/>
      <c r="I116" s="672">
        <f t="shared" si="25"/>
        <v>0</v>
      </c>
      <c r="J116" s="676"/>
      <c r="K116" s="681"/>
    </row>
    <row r="117" spans="1:11" ht="38.25" customHeight="1">
      <c r="A117" s="332">
        <v>7</v>
      </c>
      <c r="B117" s="332" t="s">
        <v>103</v>
      </c>
      <c r="C117" s="627" t="s">
        <v>460</v>
      </c>
      <c r="D117" s="687">
        <v>5.2</v>
      </c>
      <c r="E117" s="778" t="s">
        <v>78</v>
      </c>
      <c r="F117" s="694">
        <v>200000</v>
      </c>
      <c r="G117" s="629">
        <v>96000</v>
      </c>
      <c r="H117" s="630">
        <v>4000</v>
      </c>
      <c r="I117" s="672">
        <f t="shared" si="25"/>
        <v>1060</v>
      </c>
      <c r="J117" s="676">
        <f t="shared" si="23"/>
        <v>5060</v>
      </c>
      <c r="K117" s="681">
        <f t="shared" si="24"/>
        <v>92000</v>
      </c>
    </row>
    <row r="118" spans="1:11" ht="29.25" customHeight="1">
      <c r="A118" s="332">
        <v>8</v>
      </c>
      <c r="B118" s="332" t="s">
        <v>103</v>
      </c>
      <c r="C118" s="627" t="s">
        <v>107</v>
      </c>
      <c r="D118" s="693">
        <v>192.1</v>
      </c>
      <c r="E118" s="778" t="s">
        <v>78</v>
      </c>
      <c r="F118" s="694">
        <v>200000</v>
      </c>
      <c r="G118" s="629">
        <v>84000</v>
      </c>
      <c r="H118" s="630">
        <v>4000</v>
      </c>
      <c r="I118" s="672">
        <f t="shared" si="25"/>
        <v>927</v>
      </c>
      <c r="J118" s="676">
        <f t="shared" si="23"/>
        <v>4927</v>
      </c>
      <c r="K118" s="681">
        <f t="shared" si="24"/>
        <v>80000</v>
      </c>
    </row>
    <row r="119" spans="1:11" ht="34.5" customHeight="1">
      <c r="A119" s="332">
        <v>9</v>
      </c>
      <c r="B119" s="332" t="s">
        <v>493</v>
      </c>
      <c r="C119" s="627" t="s">
        <v>494</v>
      </c>
      <c r="D119" s="693">
        <v>17.100000000000001</v>
      </c>
      <c r="E119" s="778" t="s">
        <v>78</v>
      </c>
      <c r="F119" s="694">
        <v>185000</v>
      </c>
      <c r="G119" s="629">
        <v>107300</v>
      </c>
      <c r="H119" s="630">
        <v>3700</v>
      </c>
      <c r="I119" s="672">
        <f t="shared" si="25"/>
        <v>1185</v>
      </c>
      <c r="J119" s="676">
        <f t="shared" si="23"/>
        <v>4885</v>
      </c>
      <c r="K119" s="681">
        <f t="shared" si="24"/>
        <v>103600</v>
      </c>
    </row>
    <row r="120" spans="1:11" ht="33" customHeight="1">
      <c r="A120" s="332">
        <v>10</v>
      </c>
      <c r="B120" s="332" t="s">
        <v>493</v>
      </c>
      <c r="C120" s="627" t="s">
        <v>48</v>
      </c>
      <c r="D120" s="693">
        <v>19.2</v>
      </c>
      <c r="E120" s="778" t="s">
        <v>78</v>
      </c>
      <c r="F120" s="694">
        <v>165000</v>
      </c>
      <c r="G120" s="629">
        <v>95700</v>
      </c>
      <c r="H120" s="630">
        <v>3300</v>
      </c>
      <c r="I120" s="672">
        <f t="shared" si="25"/>
        <v>1057</v>
      </c>
      <c r="J120" s="676">
        <f t="shared" si="23"/>
        <v>4357</v>
      </c>
      <c r="K120" s="681">
        <f t="shared" si="24"/>
        <v>92400</v>
      </c>
    </row>
    <row r="121" spans="1:11" ht="33" customHeight="1">
      <c r="A121" s="332">
        <v>11</v>
      </c>
      <c r="B121" s="332" t="s">
        <v>493</v>
      </c>
      <c r="C121" s="627" t="s">
        <v>496</v>
      </c>
      <c r="D121" s="693">
        <v>1.2</v>
      </c>
      <c r="E121" s="778" t="s">
        <v>78</v>
      </c>
      <c r="F121" s="694">
        <v>160000</v>
      </c>
      <c r="G121" s="629">
        <v>92800</v>
      </c>
      <c r="H121" s="630">
        <v>3200</v>
      </c>
      <c r="I121" s="672">
        <f t="shared" si="25"/>
        <v>1025</v>
      </c>
      <c r="J121" s="676">
        <f t="shared" si="23"/>
        <v>4225</v>
      </c>
      <c r="K121" s="681">
        <f t="shared" si="24"/>
        <v>89600</v>
      </c>
    </row>
    <row r="122" spans="1:11" ht="33" customHeight="1">
      <c r="A122" s="332">
        <v>12</v>
      </c>
      <c r="B122" s="332" t="s">
        <v>516</v>
      </c>
      <c r="C122" s="627" t="s">
        <v>133</v>
      </c>
      <c r="D122" s="693">
        <v>57.2</v>
      </c>
      <c r="E122" s="778" t="s">
        <v>78</v>
      </c>
      <c r="F122" s="694">
        <v>200000</v>
      </c>
      <c r="G122" s="629">
        <v>128000</v>
      </c>
      <c r="H122" s="630">
        <v>4000</v>
      </c>
      <c r="I122" s="672">
        <f t="shared" si="25"/>
        <v>1413</v>
      </c>
      <c r="J122" s="676">
        <f t="shared" si="23"/>
        <v>5413</v>
      </c>
      <c r="K122" s="681">
        <f t="shared" si="24"/>
        <v>124000</v>
      </c>
    </row>
    <row r="123" spans="1:11" ht="32.25" customHeight="1">
      <c r="A123" s="332">
        <v>13</v>
      </c>
      <c r="B123" s="770" t="s">
        <v>537</v>
      </c>
      <c r="C123" s="771" t="s">
        <v>538</v>
      </c>
      <c r="D123" s="772" t="s">
        <v>539</v>
      </c>
      <c r="E123" s="778" t="s">
        <v>78</v>
      </c>
      <c r="F123" s="773">
        <v>300000</v>
      </c>
      <c r="G123" s="774">
        <v>270000</v>
      </c>
      <c r="H123" s="775">
        <v>3000</v>
      </c>
      <c r="I123" s="672">
        <f t="shared" si="25"/>
        <v>2981</v>
      </c>
      <c r="J123" s="776">
        <f t="shared" si="23"/>
        <v>5981</v>
      </c>
      <c r="K123" s="777">
        <f t="shared" si="24"/>
        <v>267000</v>
      </c>
    </row>
    <row r="124" spans="1:11" ht="30" customHeight="1">
      <c r="A124" s="332">
        <v>14</v>
      </c>
      <c r="B124" s="770" t="s">
        <v>537</v>
      </c>
      <c r="C124" s="707" t="s">
        <v>572</v>
      </c>
      <c r="D124" s="707" t="s">
        <v>573</v>
      </c>
      <c r="E124" s="778" t="s">
        <v>78</v>
      </c>
      <c r="F124" s="707">
        <v>200000</v>
      </c>
      <c r="G124" s="707">
        <v>192000</v>
      </c>
      <c r="H124" s="707">
        <v>2000</v>
      </c>
      <c r="I124" s="672">
        <f t="shared" si="25"/>
        <v>2120</v>
      </c>
      <c r="J124" s="707">
        <f t="shared" si="23"/>
        <v>4120</v>
      </c>
      <c r="K124" s="707">
        <f t="shared" si="24"/>
        <v>190000</v>
      </c>
    </row>
    <row r="125" spans="1:11" ht="33" customHeight="1">
      <c r="A125" s="623"/>
      <c r="B125" s="623" t="s">
        <v>4</v>
      </c>
      <c r="C125" s="624"/>
      <c r="D125" s="661"/>
      <c r="E125" s="780"/>
      <c r="F125" s="501">
        <f t="shared" ref="F125:K125" si="26">SUM(F108:F124)</f>
        <v>2880000</v>
      </c>
      <c r="G125" s="501">
        <f t="shared" si="26"/>
        <v>1642600</v>
      </c>
      <c r="H125" s="501">
        <f t="shared" si="26"/>
        <v>46600</v>
      </c>
      <c r="I125" s="501">
        <f t="shared" si="26"/>
        <v>18136</v>
      </c>
      <c r="J125" s="577">
        <f t="shared" si="26"/>
        <v>64736</v>
      </c>
      <c r="K125" s="501">
        <f t="shared" si="26"/>
        <v>1596000</v>
      </c>
    </row>
    <row r="126" spans="1:11" ht="22.5" customHeight="1">
      <c r="A126" s="647"/>
      <c r="B126" s="647"/>
      <c r="C126" s="644"/>
      <c r="D126" s="662"/>
      <c r="E126" s="782"/>
      <c r="F126" s="571"/>
      <c r="G126" s="571"/>
      <c r="H126" s="571"/>
      <c r="I126" s="571"/>
      <c r="J126" s="571"/>
      <c r="K126" s="571"/>
    </row>
    <row r="127" spans="1:11" ht="91.5" hidden="1" customHeight="1">
      <c r="A127" s="621" t="s">
        <v>446</v>
      </c>
      <c r="B127" s="621" t="s">
        <v>1</v>
      </c>
      <c r="C127" s="619" t="s">
        <v>21</v>
      </c>
      <c r="D127" s="619" t="s">
        <v>22</v>
      </c>
      <c r="E127" s="619" t="s">
        <v>23</v>
      </c>
      <c r="F127" s="620" t="s">
        <v>24</v>
      </c>
      <c r="G127" s="419" t="s">
        <v>25</v>
      </c>
      <c r="H127" s="419" t="s">
        <v>26</v>
      </c>
      <c r="I127" s="419" t="s">
        <v>27</v>
      </c>
      <c r="J127" s="419" t="s">
        <v>57</v>
      </c>
      <c r="K127" s="419" t="s">
        <v>242</v>
      </c>
    </row>
    <row r="128" spans="1:11" ht="23.25" hidden="1">
      <c r="A128" s="623"/>
      <c r="B128" s="623" t="s">
        <v>422</v>
      </c>
      <c r="C128" s="624"/>
      <c r="D128" s="624"/>
      <c r="E128" s="780"/>
      <c r="F128" s="560"/>
      <c r="G128" s="513"/>
      <c r="H128" s="501"/>
      <c r="I128" s="501"/>
      <c r="J128" s="501"/>
      <c r="K128" s="638"/>
    </row>
    <row r="129" spans="1:11" ht="23.25" hidden="1">
      <c r="A129" s="623">
        <v>1</v>
      </c>
      <c r="B129" s="623" t="s">
        <v>285</v>
      </c>
      <c r="C129" s="624"/>
      <c r="D129" s="661"/>
      <c r="E129" s="780"/>
      <c r="F129" s="532"/>
      <c r="G129" s="513"/>
      <c r="H129" s="503"/>
      <c r="I129" s="501"/>
      <c r="J129" s="501"/>
      <c r="K129" s="640"/>
    </row>
    <row r="130" spans="1:11" ht="23.25" hidden="1">
      <c r="A130" s="623"/>
      <c r="B130" s="623"/>
      <c r="C130" s="624"/>
      <c r="D130" s="661"/>
      <c r="E130" s="780"/>
      <c r="F130" s="501"/>
      <c r="G130" s="501"/>
      <c r="H130" s="501"/>
      <c r="I130" s="501"/>
      <c r="J130" s="501"/>
      <c r="K130" s="501"/>
    </row>
    <row r="131" spans="1:11" ht="23.25" hidden="1">
      <c r="A131" s="647"/>
      <c r="B131" s="647"/>
      <c r="C131" s="644"/>
      <c r="D131" s="662"/>
      <c r="E131" s="782"/>
      <c r="F131" s="574"/>
      <c r="G131" s="574"/>
      <c r="H131" s="574"/>
      <c r="I131" s="574"/>
      <c r="J131" s="574"/>
      <c r="K131" s="574"/>
    </row>
    <row r="132" spans="1:11" ht="69.75">
      <c r="A132" s="621" t="s">
        <v>446</v>
      </c>
      <c r="B132" s="621" t="s">
        <v>1</v>
      </c>
      <c r="C132" s="619" t="s">
        <v>21</v>
      </c>
      <c r="D132" s="619" t="s">
        <v>22</v>
      </c>
      <c r="E132" s="619" t="s">
        <v>23</v>
      </c>
      <c r="F132" s="620" t="s">
        <v>24</v>
      </c>
      <c r="G132" s="419" t="s">
        <v>25</v>
      </c>
      <c r="H132" s="419" t="s">
        <v>26</v>
      </c>
      <c r="I132" s="419" t="s">
        <v>27</v>
      </c>
      <c r="J132" s="419" t="s">
        <v>57</v>
      </c>
      <c r="K132" s="419" t="s">
        <v>242</v>
      </c>
    </row>
    <row r="133" spans="1:11" ht="36.75" customHeight="1">
      <c r="A133" s="623"/>
      <c r="B133" s="623" t="s">
        <v>109</v>
      </c>
      <c r="C133" s="624"/>
      <c r="D133" s="661"/>
      <c r="E133" s="780"/>
      <c r="F133" s="532"/>
      <c r="G133" s="513"/>
      <c r="H133" s="501"/>
      <c r="I133" s="501"/>
      <c r="J133" s="501"/>
      <c r="K133" s="638"/>
    </row>
    <row r="134" spans="1:11" ht="45" customHeight="1">
      <c r="A134" s="332">
        <v>1</v>
      </c>
      <c r="B134" s="332" t="s">
        <v>169</v>
      </c>
      <c r="C134" s="627" t="s">
        <v>424</v>
      </c>
      <c r="D134" s="693">
        <v>150.1</v>
      </c>
      <c r="E134" s="778" t="s">
        <v>78</v>
      </c>
      <c r="F134" s="694">
        <v>150000</v>
      </c>
      <c r="G134" s="629">
        <v>48000</v>
      </c>
      <c r="H134" s="630">
        <v>3000</v>
      </c>
      <c r="I134" s="672">
        <f>ROUND(G134*13%*31/365,0)</f>
        <v>530</v>
      </c>
      <c r="J134" s="676">
        <f>SUM(H134:I134)</f>
        <v>3530</v>
      </c>
      <c r="K134" s="681">
        <f t="shared" ref="K134:K146" si="27">G134-H134</f>
        <v>45000</v>
      </c>
    </row>
    <row r="135" spans="1:11" ht="0.75" customHeight="1">
      <c r="A135" s="332"/>
      <c r="B135" s="332"/>
      <c r="C135" s="627"/>
      <c r="D135" s="693"/>
      <c r="E135" s="778"/>
      <c r="F135" s="694"/>
      <c r="G135" s="629"/>
      <c r="H135" s="630"/>
      <c r="I135" s="672">
        <f t="shared" ref="I135:I146" si="28">ROUND(G135*13%*31/365,0)</f>
        <v>0</v>
      </c>
      <c r="J135" s="676"/>
      <c r="K135" s="681"/>
    </row>
    <row r="136" spans="1:11" ht="23.25" hidden="1">
      <c r="A136" s="332"/>
      <c r="B136" s="332"/>
      <c r="C136" s="627"/>
      <c r="D136" s="693"/>
      <c r="E136" s="778"/>
      <c r="F136" s="694"/>
      <c r="G136" s="629"/>
      <c r="H136" s="630"/>
      <c r="I136" s="672">
        <f t="shared" si="28"/>
        <v>0</v>
      </c>
      <c r="J136" s="676"/>
      <c r="K136" s="681"/>
    </row>
    <row r="137" spans="1:11" ht="33" customHeight="1">
      <c r="A137" s="332">
        <v>2</v>
      </c>
      <c r="B137" s="332" t="s">
        <v>109</v>
      </c>
      <c r="C137" s="627" t="s">
        <v>476</v>
      </c>
      <c r="D137" s="693">
        <v>144.1</v>
      </c>
      <c r="E137" s="778" t="s">
        <v>78</v>
      </c>
      <c r="F137" s="694">
        <v>180000</v>
      </c>
      <c r="G137" s="629">
        <v>40000</v>
      </c>
      <c r="H137" s="630">
        <v>4000</v>
      </c>
      <c r="I137" s="672">
        <f t="shared" si="28"/>
        <v>442</v>
      </c>
      <c r="J137" s="676">
        <f t="shared" ref="J137:J142" si="29">SUM(H137:I137)</f>
        <v>4442</v>
      </c>
      <c r="K137" s="681">
        <f t="shared" si="27"/>
        <v>36000</v>
      </c>
    </row>
    <row r="138" spans="1:11" ht="34.5" customHeight="1">
      <c r="A138" s="332">
        <v>3</v>
      </c>
      <c r="B138" s="332" t="s">
        <v>273</v>
      </c>
      <c r="C138" s="627" t="s">
        <v>495</v>
      </c>
      <c r="D138" s="693">
        <v>21.1</v>
      </c>
      <c r="E138" s="778" t="s">
        <v>78</v>
      </c>
      <c r="F138" s="694">
        <v>150000</v>
      </c>
      <c r="G138" s="629">
        <v>87000</v>
      </c>
      <c r="H138" s="630">
        <v>3000</v>
      </c>
      <c r="I138" s="672">
        <f t="shared" si="28"/>
        <v>961</v>
      </c>
      <c r="J138" s="676">
        <f t="shared" si="29"/>
        <v>3961</v>
      </c>
      <c r="K138" s="681">
        <f t="shared" si="27"/>
        <v>84000</v>
      </c>
    </row>
    <row r="139" spans="1:11" ht="27" customHeight="1">
      <c r="A139" s="332">
        <v>4</v>
      </c>
      <c r="B139" s="332" t="s">
        <v>273</v>
      </c>
      <c r="C139" s="627" t="s">
        <v>506</v>
      </c>
      <c r="D139" s="693">
        <v>39.1</v>
      </c>
      <c r="E139" s="778" t="s">
        <v>78</v>
      </c>
      <c r="F139" s="694">
        <v>150000</v>
      </c>
      <c r="G139" s="629">
        <v>93000</v>
      </c>
      <c r="H139" s="630">
        <v>3000</v>
      </c>
      <c r="I139" s="672">
        <f t="shared" si="28"/>
        <v>1027</v>
      </c>
      <c r="J139" s="676">
        <f t="shared" si="29"/>
        <v>4027</v>
      </c>
      <c r="K139" s="681">
        <f t="shared" si="27"/>
        <v>90000</v>
      </c>
    </row>
    <row r="140" spans="1:11" ht="30.75" customHeight="1">
      <c r="A140" s="332">
        <v>5</v>
      </c>
      <c r="B140" s="332" t="s">
        <v>233</v>
      </c>
      <c r="C140" s="627" t="s">
        <v>507</v>
      </c>
      <c r="D140" s="693">
        <v>41.2</v>
      </c>
      <c r="E140" s="778" t="s">
        <v>78</v>
      </c>
      <c r="F140" s="694">
        <v>100000</v>
      </c>
      <c r="G140" s="629">
        <v>62000</v>
      </c>
      <c r="H140" s="630">
        <v>2000</v>
      </c>
      <c r="I140" s="672">
        <f t="shared" si="28"/>
        <v>685</v>
      </c>
      <c r="J140" s="676">
        <f t="shared" si="29"/>
        <v>2685</v>
      </c>
      <c r="K140" s="681">
        <f t="shared" si="27"/>
        <v>60000</v>
      </c>
    </row>
    <row r="141" spans="1:11" ht="36" customHeight="1">
      <c r="A141" s="332">
        <v>6</v>
      </c>
      <c r="B141" s="332" t="s">
        <v>233</v>
      </c>
      <c r="C141" s="627" t="s">
        <v>513</v>
      </c>
      <c r="D141" s="693">
        <v>49.1</v>
      </c>
      <c r="E141" s="778" t="s">
        <v>78</v>
      </c>
      <c r="F141" s="694">
        <v>195000</v>
      </c>
      <c r="G141" s="629">
        <v>124800</v>
      </c>
      <c r="H141" s="630">
        <v>3900</v>
      </c>
      <c r="I141" s="672">
        <f t="shared" si="28"/>
        <v>1378</v>
      </c>
      <c r="J141" s="676">
        <f t="shared" si="29"/>
        <v>5278</v>
      </c>
      <c r="K141" s="681">
        <f t="shared" si="27"/>
        <v>120900</v>
      </c>
    </row>
    <row r="142" spans="1:11" ht="36" customHeight="1">
      <c r="A142" s="332">
        <v>7</v>
      </c>
      <c r="B142" s="332" t="s">
        <v>110</v>
      </c>
      <c r="C142" s="627" t="s">
        <v>114</v>
      </c>
      <c r="D142" s="693">
        <v>51.1</v>
      </c>
      <c r="E142" s="778" t="s">
        <v>78</v>
      </c>
      <c r="F142" s="694">
        <v>170000</v>
      </c>
      <c r="G142" s="629">
        <v>104894</v>
      </c>
      <c r="H142" s="630">
        <v>3617</v>
      </c>
      <c r="I142" s="672">
        <f t="shared" si="28"/>
        <v>1158</v>
      </c>
      <c r="J142" s="676">
        <f t="shared" si="29"/>
        <v>4775</v>
      </c>
      <c r="K142" s="681">
        <f t="shared" si="27"/>
        <v>101277</v>
      </c>
    </row>
    <row r="143" spans="1:11" ht="29.25" customHeight="1">
      <c r="A143" s="332">
        <v>8</v>
      </c>
      <c r="B143" s="332" t="s">
        <v>110</v>
      </c>
      <c r="C143" s="627" t="s">
        <v>514</v>
      </c>
      <c r="D143" s="693">
        <v>53.2</v>
      </c>
      <c r="E143" s="778" t="s">
        <v>78</v>
      </c>
      <c r="F143" s="694">
        <v>200000</v>
      </c>
      <c r="G143" s="629">
        <v>128000</v>
      </c>
      <c r="H143" s="630">
        <v>4000</v>
      </c>
      <c r="I143" s="672">
        <f t="shared" si="28"/>
        <v>1413</v>
      </c>
      <c r="J143" s="676">
        <f>SUM(H143:I143)</f>
        <v>5413</v>
      </c>
      <c r="K143" s="681">
        <f t="shared" si="27"/>
        <v>124000</v>
      </c>
    </row>
    <row r="144" spans="1:11" ht="29.25" customHeight="1">
      <c r="A144" s="332">
        <v>9</v>
      </c>
      <c r="B144" s="332" t="s">
        <v>110</v>
      </c>
      <c r="C144" s="627" t="s">
        <v>559</v>
      </c>
      <c r="D144" s="693">
        <v>106.2</v>
      </c>
      <c r="E144" s="778" t="s">
        <v>78</v>
      </c>
      <c r="F144" s="694">
        <v>100000</v>
      </c>
      <c r="G144" s="629">
        <v>89234</v>
      </c>
      <c r="H144" s="630">
        <v>1538</v>
      </c>
      <c r="I144" s="672">
        <f t="shared" si="28"/>
        <v>985</v>
      </c>
      <c r="J144" s="676">
        <f>SUM(H144:I144)</f>
        <v>2523</v>
      </c>
      <c r="K144" s="681">
        <f t="shared" si="27"/>
        <v>87696</v>
      </c>
    </row>
    <row r="145" spans="1:11" ht="30.75" customHeight="1">
      <c r="A145" s="332">
        <v>10</v>
      </c>
      <c r="B145" s="332" t="s">
        <v>110</v>
      </c>
      <c r="C145" s="627" t="s">
        <v>560</v>
      </c>
      <c r="D145" s="693">
        <v>108.2</v>
      </c>
      <c r="E145" s="778" t="s">
        <v>78</v>
      </c>
      <c r="F145" s="694">
        <v>50000</v>
      </c>
      <c r="G145" s="629">
        <v>46500</v>
      </c>
      <c r="H145" s="630">
        <v>500</v>
      </c>
      <c r="I145" s="672">
        <f t="shared" si="28"/>
        <v>513</v>
      </c>
      <c r="J145" s="676">
        <f>SUM(H145:I145)</f>
        <v>1013</v>
      </c>
      <c r="K145" s="681">
        <f t="shared" si="27"/>
        <v>46000</v>
      </c>
    </row>
    <row r="146" spans="1:11" ht="30.75" customHeight="1">
      <c r="A146" s="332">
        <v>11</v>
      </c>
      <c r="B146" s="332" t="s">
        <v>110</v>
      </c>
      <c r="C146" s="627" t="s">
        <v>562</v>
      </c>
      <c r="D146" s="693">
        <v>110.2</v>
      </c>
      <c r="E146" s="778" t="s">
        <v>78</v>
      </c>
      <c r="F146" s="694">
        <v>100000</v>
      </c>
      <c r="G146" s="629">
        <v>93000</v>
      </c>
      <c r="H146" s="630">
        <v>1000</v>
      </c>
      <c r="I146" s="672">
        <f t="shared" si="28"/>
        <v>1027</v>
      </c>
      <c r="J146" s="676">
        <f>SUM(H146:I146)</f>
        <v>2027</v>
      </c>
      <c r="K146" s="681">
        <f t="shared" si="27"/>
        <v>92000</v>
      </c>
    </row>
    <row r="147" spans="1:11" ht="36" customHeight="1">
      <c r="A147" s="623"/>
      <c r="B147" s="623" t="s">
        <v>4</v>
      </c>
      <c r="C147" s="624"/>
      <c r="D147" s="624"/>
      <c r="E147" s="780"/>
      <c r="F147" s="501">
        <f>SUM(F134:F146)</f>
        <v>1545000</v>
      </c>
      <c r="G147" s="501">
        <f>SUM(G134:G146)</f>
        <v>916428</v>
      </c>
      <c r="H147" s="501">
        <f>SUM(H134:H146)</f>
        <v>29555</v>
      </c>
      <c r="I147" s="501">
        <f>SUM(I134:I146)</f>
        <v>10119</v>
      </c>
      <c r="J147" s="577">
        <f>SUM(H147:I147)</f>
        <v>39674</v>
      </c>
      <c r="K147" s="501">
        <f>SUM(K134:K146)</f>
        <v>886873</v>
      </c>
    </row>
    <row r="148" spans="1:11" ht="13.5" customHeight="1">
      <c r="A148" s="647"/>
      <c r="B148" s="647"/>
      <c r="C148" s="644"/>
      <c r="D148" s="644"/>
      <c r="E148" s="782"/>
      <c r="F148" s="571"/>
      <c r="G148" s="571"/>
      <c r="H148" s="571"/>
      <c r="I148" s="571"/>
      <c r="J148" s="571"/>
      <c r="K148" s="571"/>
    </row>
    <row r="149" spans="1:11" ht="12" customHeight="1">
      <c r="A149" s="647"/>
      <c r="B149" s="647"/>
      <c r="C149" s="644"/>
      <c r="D149" s="644"/>
      <c r="E149" s="782"/>
      <c r="F149" s="571"/>
      <c r="G149" s="571"/>
      <c r="H149" s="659"/>
      <c r="I149" s="571"/>
      <c r="J149" s="571"/>
      <c r="K149" s="571"/>
    </row>
    <row r="150" spans="1:11" ht="87.75" customHeight="1">
      <c r="A150" s="621" t="s">
        <v>446</v>
      </c>
      <c r="B150" s="621" t="s">
        <v>1</v>
      </c>
      <c r="C150" s="619" t="s">
        <v>21</v>
      </c>
      <c r="D150" s="619" t="s">
        <v>22</v>
      </c>
      <c r="E150" s="619" t="s">
        <v>23</v>
      </c>
      <c r="F150" s="620" t="s">
        <v>24</v>
      </c>
      <c r="G150" s="419" t="s">
        <v>25</v>
      </c>
      <c r="H150" s="419" t="s">
        <v>26</v>
      </c>
      <c r="I150" s="419" t="s">
        <v>27</v>
      </c>
      <c r="J150" s="419" t="s">
        <v>57</v>
      </c>
      <c r="K150" s="419" t="s">
        <v>242</v>
      </c>
    </row>
    <row r="151" spans="1:11" ht="32.25" customHeight="1">
      <c r="A151" s="623"/>
      <c r="B151" s="623" t="s">
        <v>125</v>
      </c>
      <c r="C151" s="624"/>
      <c r="D151" s="624"/>
      <c r="E151" s="780"/>
      <c r="F151" s="560"/>
      <c r="G151" s="513"/>
      <c r="H151" s="638"/>
      <c r="I151" s="501"/>
      <c r="J151" s="501"/>
      <c r="K151" s="638"/>
    </row>
    <row r="152" spans="1:11" ht="32.25" customHeight="1">
      <c r="A152" s="332">
        <v>1</v>
      </c>
      <c r="B152" s="332" t="s">
        <v>137</v>
      </c>
      <c r="C152" s="627" t="s">
        <v>419</v>
      </c>
      <c r="D152" s="676">
        <v>140</v>
      </c>
      <c r="E152" s="778" t="s">
        <v>78</v>
      </c>
      <c r="F152" s="628">
        <v>200000</v>
      </c>
      <c r="G152" s="628">
        <v>56000</v>
      </c>
      <c r="H152" s="630">
        <v>4000</v>
      </c>
      <c r="I152" s="672">
        <f>ROUND(G152*13%*31/365,0)</f>
        <v>618</v>
      </c>
      <c r="J152" s="630">
        <f t="shared" ref="J152:J155" si="30">SUM(H152:I152)</f>
        <v>4618</v>
      </c>
      <c r="K152" s="681">
        <f>G152-H152</f>
        <v>52000</v>
      </c>
    </row>
    <row r="153" spans="1:11" ht="30.75" customHeight="1">
      <c r="A153" s="332">
        <v>2</v>
      </c>
      <c r="B153" s="332" t="s">
        <v>137</v>
      </c>
      <c r="C153" s="627" t="s">
        <v>207</v>
      </c>
      <c r="D153" s="687">
        <v>35.200000000000003</v>
      </c>
      <c r="E153" s="778" t="s">
        <v>78</v>
      </c>
      <c r="F153" s="628">
        <v>100000</v>
      </c>
      <c r="G153" s="628">
        <v>60000</v>
      </c>
      <c r="H153" s="630">
        <v>2000</v>
      </c>
      <c r="I153" s="672">
        <f t="shared" ref="I153:I157" si="31">ROUND(G153*13%*31/365,0)</f>
        <v>662</v>
      </c>
      <c r="J153" s="630">
        <f t="shared" si="30"/>
        <v>2662</v>
      </c>
      <c r="K153" s="681">
        <f t="shared" ref="K153:K155" si="32">G153-H153</f>
        <v>58000</v>
      </c>
    </row>
    <row r="154" spans="1:11" ht="39.75" customHeight="1">
      <c r="A154" s="332">
        <v>3</v>
      </c>
      <c r="B154" s="332" t="s">
        <v>126</v>
      </c>
      <c r="C154" s="627" t="s">
        <v>447</v>
      </c>
      <c r="D154" s="693">
        <v>188.1</v>
      </c>
      <c r="E154" s="778" t="s">
        <v>78</v>
      </c>
      <c r="F154" s="694">
        <v>175000</v>
      </c>
      <c r="G154" s="628">
        <v>73500</v>
      </c>
      <c r="H154" s="630">
        <v>3500</v>
      </c>
      <c r="I154" s="672">
        <f t="shared" si="31"/>
        <v>812</v>
      </c>
      <c r="J154" s="630">
        <f t="shared" si="30"/>
        <v>4312</v>
      </c>
      <c r="K154" s="681">
        <f t="shared" si="32"/>
        <v>70000</v>
      </c>
    </row>
    <row r="155" spans="1:11" ht="33" customHeight="1">
      <c r="A155" s="332">
        <v>4</v>
      </c>
      <c r="B155" s="332" t="s">
        <v>126</v>
      </c>
      <c r="C155" s="627" t="s">
        <v>448</v>
      </c>
      <c r="D155" s="693">
        <v>190.1</v>
      </c>
      <c r="E155" s="778" t="s">
        <v>78</v>
      </c>
      <c r="F155" s="694">
        <v>230000</v>
      </c>
      <c r="G155" s="628">
        <v>96600</v>
      </c>
      <c r="H155" s="630">
        <v>4600</v>
      </c>
      <c r="I155" s="672">
        <f t="shared" si="31"/>
        <v>1067</v>
      </c>
      <c r="J155" s="630">
        <f t="shared" si="30"/>
        <v>5667</v>
      </c>
      <c r="K155" s="681">
        <f t="shared" si="32"/>
        <v>92000</v>
      </c>
    </row>
    <row r="156" spans="1:11" ht="33" customHeight="1">
      <c r="A156" s="332">
        <v>5</v>
      </c>
      <c r="B156" s="332" t="s">
        <v>505</v>
      </c>
      <c r="C156" s="627" t="s">
        <v>245</v>
      </c>
      <c r="D156" s="693">
        <v>37.1</v>
      </c>
      <c r="E156" s="778" t="s">
        <v>78</v>
      </c>
      <c r="F156" s="694">
        <v>200000</v>
      </c>
      <c r="G156" s="628">
        <v>124000</v>
      </c>
      <c r="H156" s="630">
        <v>4000</v>
      </c>
      <c r="I156" s="672">
        <f t="shared" si="31"/>
        <v>1369</v>
      </c>
      <c r="J156" s="630">
        <f>SUM(H156:I156)</f>
        <v>5369</v>
      </c>
      <c r="K156" s="681">
        <f>G156-H156</f>
        <v>120000</v>
      </c>
    </row>
    <row r="157" spans="1:11" ht="38.25" customHeight="1">
      <c r="A157" s="684">
        <v>6</v>
      </c>
      <c r="B157" s="684" t="s">
        <v>569</v>
      </c>
      <c r="C157" s="695" t="s">
        <v>570</v>
      </c>
      <c r="D157" s="706" t="s">
        <v>571</v>
      </c>
      <c r="E157" s="778" t="s">
        <v>78</v>
      </c>
      <c r="F157" s="697">
        <v>240000</v>
      </c>
      <c r="G157" s="704">
        <v>230400</v>
      </c>
      <c r="H157" s="699">
        <v>2400</v>
      </c>
      <c r="I157" s="672">
        <f t="shared" si="31"/>
        <v>2544</v>
      </c>
      <c r="J157" s="699">
        <f>SUM(H157:I157)</f>
        <v>4944</v>
      </c>
      <c r="K157" s="701">
        <f>G157-H157</f>
        <v>228000</v>
      </c>
    </row>
    <row r="158" spans="1:11" ht="33" customHeight="1">
      <c r="A158" s="623"/>
      <c r="B158" s="623" t="s">
        <v>4</v>
      </c>
      <c r="C158" s="624"/>
      <c r="D158" s="624"/>
      <c r="E158" s="780"/>
      <c r="F158" s="503">
        <f>SUM(F152:F157)</f>
        <v>1145000</v>
      </c>
      <c r="G158" s="503">
        <f>SUM(G152:G157)</f>
        <v>640500</v>
      </c>
      <c r="H158" s="503">
        <f>SUM(H152:H157)</f>
        <v>20500</v>
      </c>
      <c r="I158" s="503">
        <f>SUM(I152:I157)</f>
        <v>7072</v>
      </c>
      <c r="J158" s="790">
        <f>SUM(H158:I158)</f>
        <v>27572</v>
      </c>
      <c r="K158" s="503">
        <f>SUM(K152:K157)</f>
        <v>620000</v>
      </c>
    </row>
    <row r="159" spans="1:11" ht="14.25" customHeight="1">
      <c r="A159" s="647"/>
      <c r="B159" s="647"/>
      <c r="C159" s="644"/>
      <c r="D159" s="644"/>
      <c r="E159" s="782"/>
      <c r="F159" s="575"/>
      <c r="G159" s="575"/>
      <c r="H159" s="575"/>
      <c r="I159" s="575"/>
      <c r="J159" s="575"/>
      <c r="K159" s="575"/>
    </row>
    <row r="160" spans="1:11" ht="14.25" customHeight="1">
      <c r="A160" s="647"/>
      <c r="B160" s="647"/>
      <c r="C160" s="644"/>
      <c r="D160" s="644"/>
      <c r="E160" s="782"/>
      <c r="F160" s="575"/>
      <c r="G160" s="575"/>
      <c r="H160" s="659"/>
      <c r="I160" s="575"/>
      <c r="J160" s="575"/>
      <c r="K160" s="575"/>
    </row>
    <row r="161" spans="1:11" ht="81" customHeight="1">
      <c r="A161" s="621" t="s">
        <v>446</v>
      </c>
      <c r="B161" s="621" t="s">
        <v>1</v>
      </c>
      <c r="C161" s="619" t="s">
        <v>21</v>
      </c>
      <c r="D161" s="619" t="s">
        <v>22</v>
      </c>
      <c r="E161" s="619" t="s">
        <v>23</v>
      </c>
      <c r="F161" s="620" t="s">
        <v>24</v>
      </c>
      <c r="G161" s="419" t="s">
        <v>25</v>
      </c>
      <c r="H161" s="419" t="s">
        <v>26</v>
      </c>
      <c r="I161" s="419" t="s">
        <v>27</v>
      </c>
      <c r="J161" s="419" t="s">
        <v>57</v>
      </c>
      <c r="K161" s="419" t="s">
        <v>242</v>
      </c>
    </row>
    <row r="162" spans="1:11" ht="33" customHeight="1">
      <c r="A162" s="623"/>
      <c r="B162" s="623" t="s">
        <v>148</v>
      </c>
      <c r="C162" s="624"/>
      <c r="D162" s="661"/>
      <c r="E162" s="780"/>
      <c r="F162" s="532"/>
      <c r="G162" s="513"/>
      <c r="H162" s="503"/>
      <c r="I162" s="501"/>
      <c r="J162" s="501"/>
      <c r="K162" s="638"/>
    </row>
    <row r="163" spans="1:11" ht="36.75" customHeight="1">
      <c r="A163" s="332">
        <v>1</v>
      </c>
      <c r="B163" s="332" t="s">
        <v>148</v>
      </c>
      <c r="C163" s="627" t="s">
        <v>391</v>
      </c>
      <c r="D163" s="694">
        <v>126.1</v>
      </c>
      <c r="E163" s="778" t="s">
        <v>78</v>
      </c>
      <c r="F163" s="694">
        <v>80000</v>
      </c>
      <c r="G163" s="629">
        <v>20800</v>
      </c>
      <c r="H163" s="630">
        <v>1600</v>
      </c>
      <c r="I163" s="672">
        <f>ROUND(G163*13%*31/365,0)</f>
        <v>230</v>
      </c>
      <c r="J163" s="676">
        <f t="shared" ref="J163:J172" si="33">SUM(H163:I163)</f>
        <v>1830</v>
      </c>
      <c r="K163" s="681">
        <f t="shared" ref="K163:K168" si="34">G163-H163</f>
        <v>19200</v>
      </c>
    </row>
    <row r="164" spans="1:11" ht="33" customHeight="1">
      <c r="A164" s="332">
        <v>2</v>
      </c>
      <c r="B164" s="332" t="s">
        <v>148</v>
      </c>
      <c r="C164" s="627" t="s">
        <v>478</v>
      </c>
      <c r="D164" s="694">
        <v>134.1</v>
      </c>
      <c r="E164" s="778" t="s">
        <v>78</v>
      </c>
      <c r="F164" s="694">
        <v>250000</v>
      </c>
      <c r="G164" s="629">
        <v>35728</v>
      </c>
      <c r="H164" s="630">
        <v>5952</v>
      </c>
      <c r="I164" s="672">
        <f t="shared" ref="I164:I168" si="35">ROUND(G164*13%*31/365,0)</f>
        <v>394</v>
      </c>
      <c r="J164" s="676">
        <f t="shared" si="33"/>
        <v>6346</v>
      </c>
      <c r="K164" s="681">
        <f t="shared" si="34"/>
        <v>29776</v>
      </c>
    </row>
    <row r="165" spans="1:11" ht="36.75" customHeight="1">
      <c r="A165" s="332">
        <v>3</v>
      </c>
      <c r="B165" s="332" t="s">
        <v>148</v>
      </c>
      <c r="C165" s="627" t="s">
        <v>477</v>
      </c>
      <c r="D165" s="694">
        <v>136.1</v>
      </c>
      <c r="E165" s="778" t="s">
        <v>78</v>
      </c>
      <c r="F165" s="694">
        <v>100000</v>
      </c>
      <c r="G165" s="629">
        <v>14284</v>
      </c>
      <c r="H165" s="630">
        <v>2381</v>
      </c>
      <c r="I165" s="672">
        <f t="shared" si="35"/>
        <v>158</v>
      </c>
      <c r="J165" s="676">
        <f t="shared" si="33"/>
        <v>2539</v>
      </c>
      <c r="K165" s="681">
        <f t="shared" si="34"/>
        <v>11903</v>
      </c>
    </row>
    <row r="166" spans="1:11" ht="2.25" customHeight="1">
      <c r="A166" s="332"/>
      <c r="B166" s="332"/>
      <c r="C166" s="627"/>
      <c r="D166" s="694"/>
      <c r="E166" s="778"/>
      <c r="F166" s="694"/>
      <c r="G166" s="629"/>
      <c r="H166" s="630"/>
      <c r="I166" s="672">
        <f t="shared" si="35"/>
        <v>0</v>
      </c>
      <c r="J166" s="676"/>
      <c r="K166" s="681"/>
    </row>
    <row r="167" spans="1:11" ht="29.25" customHeight="1">
      <c r="A167" s="332">
        <v>4</v>
      </c>
      <c r="B167" s="332" t="s">
        <v>215</v>
      </c>
      <c r="C167" s="627" t="s">
        <v>532</v>
      </c>
      <c r="D167" s="694">
        <v>68.2</v>
      </c>
      <c r="E167" s="778" t="s">
        <v>78</v>
      </c>
      <c r="F167" s="694">
        <v>190000</v>
      </c>
      <c r="G167" s="629">
        <v>148200</v>
      </c>
      <c r="H167" s="630">
        <v>3800</v>
      </c>
      <c r="I167" s="672">
        <f t="shared" si="35"/>
        <v>1636</v>
      </c>
      <c r="J167" s="676">
        <f t="shared" si="33"/>
        <v>5436</v>
      </c>
      <c r="K167" s="681">
        <f t="shared" si="34"/>
        <v>144400</v>
      </c>
    </row>
    <row r="168" spans="1:11" ht="33" customHeight="1">
      <c r="A168" s="332">
        <v>5</v>
      </c>
      <c r="B168" s="332" t="s">
        <v>215</v>
      </c>
      <c r="C168" s="627" t="s">
        <v>545</v>
      </c>
      <c r="D168" s="694">
        <v>88.2</v>
      </c>
      <c r="E168" s="778" t="s">
        <v>78</v>
      </c>
      <c r="F168" s="694">
        <v>340000</v>
      </c>
      <c r="G168" s="629">
        <v>309400</v>
      </c>
      <c r="H168" s="630">
        <v>3400</v>
      </c>
      <c r="I168" s="672">
        <f t="shared" si="35"/>
        <v>3416</v>
      </c>
      <c r="J168" s="676">
        <f t="shared" si="33"/>
        <v>6816</v>
      </c>
      <c r="K168" s="681">
        <f t="shared" si="34"/>
        <v>306000</v>
      </c>
    </row>
    <row r="169" spans="1:11" ht="33" customHeight="1">
      <c r="A169" s="332">
        <v>6</v>
      </c>
      <c r="B169" s="332" t="s">
        <v>509</v>
      </c>
      <c r="C169" s="627" t="s">
        <v>510</v>
      </c>
      <c r="D169" s="694" t="s">
        <v>577</v>
      </c>
      <c r="E169" s="778" t="s">
        <v>78</v>
      </c>
      <c r="F169" s="694">
        <v>430000</v>
      </c>
      <c r="G169" s="629">
        <v>412800</v>
      </c>
      <c r="H169" s="630">
        <v>4300</v>
      </c>
      <c r="I169" s="672">
        <f t="shared" ref="I169" si="36">ROUND(G169*13%*31/365,0)</f>
        <v>4558</v>
      </c>
      <c r="J169" s="676">
        <f t="shared" ref="J169" si="37">SUM(H169:I169)</f>
        <v>8858</v>
      </c>
      <c r="K169" s="681">
        <f t="shared" ref="K169" si="38">G169-H169</f>
        <v>408500</v>
      </c>
    </row>
    <row r="170" spans="1:11" ht="0.75" customHeight="1">
      <c r="A170" s="332"/>
      <c r="B170" s="332"/>
      <c r="C170" s="627"/>
      <c r="D170" s="694"/>
      <c r="E170" s="778"/>
      <c r="F170" s="694"/>
      <c r="G170" s="629"/>
      <c r="H170" s="630"/>
      <c r="I170" s="672"/>
      <c r="J170" s="676"/>
      <c r="K170" s="681"/>
    </row>
    <row r="171" spans="1:11" ht="1.5" customHeight="1">
      <c r="A171" s="332"/>
      <c r="B171" s="332"/>
      <c r="C171" s="627"/>
      <c r="D171" s="694"/>
      <c r="E171" s="778"/>
      <c r="F171" s="694"/>
      <c r="G171" s="629"/>
      <c r="H171" s="630"/>
      <c r="I171" s="672"/>
      <c r="J171" s="676"/>
      <c r="K171" s="681"/>
    </row>
    <row r="172" spans="1:11" ht="32.25" customHeight="1">
      <c r="A172" s="623"/>
      <c r="B172" s="623" t="s">
        <v>4</v>
      </c>
      <c r="C172" s="624"/>
      <c r="D172" s="661"/>
      <c r="E172" s="780"/>
      <c r="F172" s="501">
        <f>SUM(F163:F171)</f>
        <v>1390000</v>
      </c>
      <c r="G172" s="501">
        <f t="shared" ref="G172:K172" si="39">SUM(G163:G171)</f>
        <v>941212</v>
      </c>
      <c r="H172" s="501">
        <f>SUM(H163:H171)</f>
        <v>21433</v>
      </c>
      <c r="I172" s="501">
        <f>SUM(I163:I171)</f>
        <v>10392</v>
      </c>
      <c r="J172" s="577">
        <f t="shared" si="33"/>
        <v>31825</v>
      </c>
      <c r="K172" s="501">
        <f t="shared" si="39"/>
        <v>919779</v>
      </c>
    </row>
    <row r="173" spans="1:11" ht="17.25" customHeight="1">
      <c r="A173" s="647"/>
      <c r="B173" s="647"/>
      <c r="C173" s="644"/>
      <c r="D173" s="662"/>
      <c r="E173" s="782"/>
      <c r="F173" s="571"/>
      <c r="G173" s="571"/>
      <c r="H173" s="659"/>
      <c r="I173" s="571"/>
      <c r="J173" s="571"/>
      <c r="K173" s="571"/>
    </row>
    <row r="174" spans="1:11" ht="93.75" customHeight="1">
      <c r="A174" s="621" t="s">
        <v>446</v>
      </c>
      <c r="B174" s="621" t="s">
        <v>1</v>
      </c>
      <c r="C174" s="619" t="s">
        <v>21</v>
      </c>
      <c r="D174" s="619" t="s">
        <v>22</v>
      </c>
      <c r="E174" s="619" t="s">
        <v>23</v>
      </c>
      <c r="F174" s="620" t="s">
        <v>24</v>
      </c>
      <c r="G174" s="419" t="s">
        <v>25</v>
      </c>
      <c r="H174" s="419" t="s">
        <v>26</v>
      </c>
      <c r="I174" s="419" t="s">
        <v>27</v>
      </c>
      <c r="J174" s="419" t="s">
        <v>57</v>
      </c>
      <c r="K174" s="419" t="s">
        <v>242</v>
      </c>
    </row>
    <row r="175" spans="1:11" ht="32.25" customHeight="1">
      <c r="A175" s="623"/>
      <c r="B175" s="623" t="s">
        <v>162</v>
      </c>
      <c r="C175" s="624"/>
      <c r="D175" s="501"/>
      <c r="E175" s="518"/>
      <c r="F175" s="532"/>
      <c r="G175" s="513"/>
      <c r="H175" s="659"/>
      <c r="I175" s="501"/>
      <c r="J175" s="501"/>
      <c r="K175" s="640"/>
    </row>
    <row r="176" spans="1:11" ht="30.75" customHeight="1">
      <c r="A176" s="332">
        <v>1</v>
      </c>
      <c r="B176" s="332" t="s">
        <v>163</v>
      </c>
      <c r="C176" s="627" t="s">
        <v>479</v>
      </c>
      <c r="D176" s="687">
        <v>162.1</v>
      </c>
      <c r="E176" s="680" t="s">
        <v>78</v>
      </c>
      <c r="F176" s="694">
        <v>200000</v>
      </c>
      <c r="G176" s="629">
        <v>68000</v>
      </c>
      <c r="H176" s="630">
        <v>4000</v>
      </c>
      <c r="I176" s="680">
        <f>ROUND(G176*13%*31/365,0)</f>
        <v>751</v>
      </c>
      <c r="J176" s="676">
        <f t="shared" ref="J176" si="40">SUM(H176:I176)</f>
        <v>4751</v>
      </c>
      <c r="K176" s="681">
        <f>G176-H177</f>
        <v>64000</v>
      </c>
    </row>
    <row r="177" spans="1:11" ht="40.5" customHeight="1">
      <c r="A177" s="623"/>
      <c r="B177" s="623" t="s">
        <v>4</v>
      </c>
      <c r="C177" s="624"/>
      <c r="D177" s="624"/>
      <c r="E177" s="780"/>
      <c r="F177" s="505">
        <f t="shared" ref="F177:K177" si="41">SUM(F176:F176)</f>
        <v>200000</v>
      </c>
      <c r="G177" s="505">
        <f t="shared" si="41"/>
        <v>68000</v>
      </c>
      <c r="H177" s="505">
        <f t="shared" si="41"/>
        <v>4000</v>
      </c>
      <c r="I177" s="505">
        <f t="shared" si="41"/>
        <v>751</v>
      </c>
      <c r="J177" s="788">
        <f t="shared" si="41"/>
        <v>4751</v>
      </c>
      <c r="K177" s="505">
        <f t="shared" si="41"/>
        <v>64000</v>
      </c>
    </row>
    <row r="178" spans="1:11" ht="23.25">
      <c r="A178" s="647"/>
      <c r="B178" s="647"/>
      <c r="C178" s="644"/>
      <c r="D178" s="644"/>
      <c r="E178" s="782"/>
      <c r="F178" s="558"/>
      <c r="G178" s="558"/>
      <c r="H178" s="659"/>
      <c r="I178" s="558"/>
      <c r="J178" s="558"/>
      <c r="K178" s="558"/>
    </row>
    <row r="179" spans="1:11" ht="81" customHeight="1">
      <c r="A179" s="621" t="s">
        <v>446</v>
      </c>
      <c r="B179" s="621" t="s">
        <v>1</v>
      </c>
      <c r="C179" s="619" t="s">
        <v>21</v>
      </c>
      <c r="D179" s="619" t="s">
        <v>22</v>
      </c>
      <c r="E179" s="619" t="s">
        <v>23</v>
      </c>
      <c r="F179" s="620" t="s">
        <v>24</v>
      </c>
      <c r="G179" s="419" t="s">
        <v>25</v>
      </c>
      <c r="H179" s="419" t="s">
        <v>26</v>
      </c>
      <c r="I179" s="419" t="s">
        <v>27</v>
      </c>
      <c r="J179" s="419" t="s">
        <v>57</v>
      </c>
      <c r="K179" s="419" t="s">
        <v>242</v>
      </c>
    </row>
    <row r="180" spans="1:11" ht="31.5" customHeight="1">
      <c r="A180" s="623"/>
      <c r="B180" s="623" t="s">
        <v>282</v>
      </c>
      <c r="C180" s="624"/>
      <c r="D180" s="624"/>
      <c r="E180" s="780"/>
      <c r="F180" s="560"/>
      <c r="G180" s="513"/>
      <c r="H180" s="503"/>
      <c r="I180" s="501"/>
      <c r="J180" s="501"/>
      <c r="K180" s="638"/>
    </row>
    <row r="181" spans="1:11" ht="0.75" hidden="1" customHeight="1">
      <c r="A181" s="332"/>
      <c r="B181" s="332"/>
      <c r="C181" s="627"/>
      <c r="D181" s="676"/>
      <c r="E181" s="680"/>
      <c r="F181" s="694"/>
      <c r="G181" s="629"/>
      <c r="H181" s="630"/>
      <c r="I181" s="680"/>
      <c r="J181" s="676"/>
      <c r="K181" s="681"/>
    </row>
    <row r="182" spans="1:11" ht="33.75" customHeight="1">
      <c r="A182" s="332">
        <v>1</v>
      </c>
      <c r="B182" s="332" t="s">
        <v>584</v>
      </c>
      <c r="C182" s="627" t="s">
        <v>392</v>
      </c>
      <c r="D182" s="693">
        <v>128.1</v>
      </c>
      <c r="E182" s="680" t="s">
        <v>78</v>
      </c>
      <c r="F182" s="694">
        <v>120000</v>
      </c>
      <c r="G182" s="629">
        <v>31200</v>
      </c>
      <c r="H182" s="630">
        <v>2400</v>
      </c>
      <c r="I182" s="672">
        <f>ROUND(G182*13%*31/365,0)</f>
        <v>344</v>
      </c>
      <c r="J182" s="676">
        <f t="shared" ref="J182:J187" si="42">SUM(H182:I182)</f>
        <v>2744</v>
      </c>
      <c r="K182" s="681">
        <f t="shared" ref="K182:K186" si="43">G182-H182</f>
        <v>28800</v>
      </c>
    </row>
    <row r="183" spans="1:11" ht="0.75" hidden="1" customHeight="1">
      <c r="A183" s="332"/>
      <c r="B183" s="332"/>
      <c r="C183" s="627"/>
      <c r="D183" s="693"/>
      <c r="E183" s="680"/>
      <c r="F183" s="694"/>
      <c r="G183" s="629"/>
      <c r="H183" s="630"/>
      <c r="I183" s="672">
        <f t="shared" ref="I183:I186" si="44">ROUND(G183*13%*31/365,0)</f>
        <v>0</v>
      </c>
      <c r="J183" s="676"/>
      <c r="K183" s="681"/>
    </row>
    <row r="184" spans="1:11" ht="28.5" customHeight="1">
      <c r="A184" s="332">
        <v>2</v>
      </c>
      <c r="B184" s="332" t="s">
        <v>497</v>
      </c>
      <c r="C184" s="627" t="s">
        <v>498</v>
      </c>
      <c r="D184" s="693">
        <v>29.2</v>
      </c>
      <c r="E184" s="680" t="s">
        <v>78</v>
      </c>
      <c r="F184" s="694">
        <v>120000</v>
      </c>
      <c r="G184" s="629">
        <v>69600</v>
      </c>
      <c r="H184" s="630">
        <v>2400</v>
      </c>
      <c r="I184" s="672">
        <f t="shared" si="44"/>
        <v>768</v>
      </c>
      <c r="J184" s="676">
        <f t="shared" si="42"/>
        <v>3168</v>
      </c>
      <c r="K184" s="681">
        <f t="shared" si="43"/>
        <v>67200</v>
      </c>
    </row>
    <row r="185" spans="1:11" ht="30.75" customHeight="1">
      <c r="A185" s="332">
        <v>3</v>
      </c>
      <c r="B185" s="332" t="s">
        <v>497</v>
      </c>
      <c r="C185" s="627" t="s">
        <v>499</v>
      </c>
      <c r="D185" s="693">
        <v>31.2</v>
      </c>
      <c r="E185" s="680" t="s">
        <v>78</v>
      </c>
      <c r="F185" s="694">
        <v>120000</v>
      </c>
      <c r="G185" s="629">
        <v>69600</v>
      </c>
      <c r="H185" s="630">
        <v>2400</v>
      </c>
      <c r="I185" s="672">
        <f t="shared" si="44"/>
        <v>768</v>
      </c>
      <c r="J185" s="676">
        <f t="shared" si="42"/>
        <v>3168</v>
      </c>
      <c r="K185" s="681">
        <f t="shared" si="43"/>
        <v>67200</v>
      </c>
    </row>
    <row r="186" spans="1:11" ht="30" customHeight="1">
      <c r="A186" s="332">
        <v>4</v>
      </c>
      <c r="B186" s="332" t="s">
        <v>497</v>
      </c>
      <c r="C186" s="627" t="s">
        <v>579</v>
      </c>
      <c r="D186" s="693" t="s">
        <v>580</v>
      </c>
      <c r="E186" s="680" t="s">
        <v>78</v>
      </c>
      <c r="F186" s="694">
        <v>250000</v>
      </c>
      <c r="G186" s="629">
        <v>232760</v>
      </c>
      <c r="H186" s="630">
        <v>4310</v>
      </c>
      <c r="I186" s="672">
        <f t="shared" si="44"/>
        <v>2570</v>
      </c>
      <c r="J186" s="676">
        <f t="shared" si="42"/>
        <v>6880</v>
      </c>
      <c r="K186" s="681">
        <f t="shared" si="43"/>
        <v>228450</v>
      </c>
    </row>
    <row r="187" spans="1:11" ht="23.25">
      <c r="A187" s="623"/>
      <c r="B187" s="622" t="s">
        <v>57</v>
      </c>
      <c r="C187" s="624"/>
      <c r="D187" s="661"/>
      <c r="E187" s="518"/>
      <c r="F187" s="501">
        <f>SUM(F179:F186)</f>
        <v>610000</v>
      </c>
      <c r="G187" s="501">
        <f>SUM(G179:G186)</f>
        <v>403160</v>
      </c>
      <c r="H187" s="501">
        <f>SUM(H179:H186)</f>
        <v>11510</v>
      </c>
      <c r="I187" s="501">
        <f>SUM(I179:I186)</f>
        <v>4450</v>
      </c>
      <c r="J187" s="501">
        <f t="shared" si="42"/>
        <v>15960</v>
      </c>
      <c r="K187" s="501">
        <f>SUM(K179:K186)</f>
        <v>391650</v>
      </c>
    </row>
    <row r="188" spans="1:11" ht="24" thickBot="1">
      <c r="A188" s="647"/>
      <c r="B188" s="647"/>
      <c r="C188" s="644"/>
      <c r="D188" s="644"/>
      <c r="E188" s="782"/>
      <c r="F188" s="558"/>
      <c r="G188" s="558"/>
      <c r="H188" s="659"/>
      <c r="I188" s="571"/>
      <c r="J188" s="571"/>
      <c r="K188" s="663"/>
    </row>
    <row r="189" spans="1:11" ht="24.75" thickBot="1">
      <c r="A189" s="664"/>
      <c r="B189" s="665" t="s">
        <v>20</v>
      </c>
      <c r="C189" s="666"/>
      <c r="D189" s="666"/>
      <c r="E189" s="786"/>
      <c r="F189" s="583">
        <f t="shared" ref="F189:K189" si="45">SUM(F14+F24+F33+F42+F54+F67+F83+F103+F125+F130+F147+F158+F172+F177+F187)</f>
        <v>20515000</v>
      </c>
      <c r="G189" s="583">
        <f t="shared" si="45"/>
        <v>13439908</v>
      </c>
      <c r="H189" s="583">
        <f>SUM(H14+H24+H33+H42+H54+H67+H83+H103+H125+H147+H158+H172+H177+H187)</f>
        <v>336679</v>
      </c>
      <c r="I189" s="583">
        <f t="shared" si="45"/>
        <v>150100</v>
      </c>
      <c r="J189" s="583">
        <f t="shared" si="45"/>
        <v>486779</v>
      </c>
      <c r="K189" s="583">
        <f t="shared" si="45"/>
        <v>13103229</v>
      </c>
    </row>
    <row r="190" spans="1:11" ht="23.25">
      <c r="A190" s="659"/>
      <c r="B190" s="659"/>
      <c r="C190" s="659"/>
      <c r="D190" s="659"/>
      <c r="E190" s="659"/>
      <c r="F190" s="659"/>
      <c r="G190" s="659"/>
      <c r="H190" s="659" t="s">
        <v>528</v>
      </c>
      <c r="I190" s="659" t="s">
        <v>528</v>
      </c>
      <c r="J190" s="659" t="s">
        <v>529</v>
      </c>
      <c r="K190" s="659"/>
    </row>
  </sheetData>
  <mergeCells count="2">
    <mergeCell ref="A1:K1"/>
    <mergeCell ref="B2:J2"/>
  </mergeCells>
  <pageMargins left="0.70866141732283472" right="0.70866141732283472" top="0.74803149606299213" bottom="0.74803149606299213" header="0.31496062992125984" footer="0.31496062992125984"/>
  <pageSetup paperSize="9" scale="41" orientation="portrait" horizontalDpi="0" verticalDpi="0" r:id="rId1"/>
  <rowBreaks count="3" manualBreakCount="3">
    <brk id="54" max="11" man="1"/>
    <brk id="104" max="11" man="1"/>
    <brk id="159" max="11" man="1"/>
  </rowBreaks>
</worksheet>
</file>

<file path=xl/worksheets/sheet77.xml><?xml version="1.0" encoding="utf-8"?>
<worksheet xmlns="http://schemas.openxmlformats.org/spreadsheetml/2006/main" xmlns:r="http://schemas.openxmlformats.org/officeDocument/2006/relationships">
  <dimension ref="A1:K196"/>
  <sheetViews>
    <sheetView tabSelected="1" view="pageBreakPreview" topLeftCell="A180" zoomScale="70" zoomScaleSheetLayoutView="70" workbookViewId="0">
      <selection activeCell="G218" sqref="G218"/>
    </sheetView>
  </sheetViews>
  <sheetFormatPr defaultRowHeight="15"/>
  <cols>
    <col min="1" max="1" width="7.7109375" customWidth="1"/>
    <col min="2" max="2" width="29.85546875" customWidth="1"/>
    <col min="3" max="3" width="46.28515625" customWidth="1"/>
    <col min="4" max="4" width="13.140625" customWidth="1"/>
    <col min="5" max="5" width="14.42578125" customWidth="1"/>
    <col min="6" max="7" width="20.140625" customWidth="1"/>
    <col min="8" max="8" width="15.5703125" customWidth="1"/>
    <col min="9" max="9" width="15.85546875" customWidth="1"/>
    <col min="10" max="10" width="16" customWidth="1"/>
    <col min="11" max="11" width="20.7109375" customWidth="1"/>
  </cols>
  <sheetData>
    <row r="1" spans="1:11" ht="39.950000000000003" customHeight="1"/>
    <row r="2" spans="1:11" ht="39.950000000000003" customHeight="1">
      <c r="A2" s="912" t="s">
        <v>563</v>
      </c>
      <c r="B2" s="912"/>
      <c r="C2" s="912"/>
      <c r="D2" s="912"/>
      <c r="E2" s="912"/>
      <c r="F2" s="912"/>
      <c r="G2" s="912"/>
      <c r="H2" s="912"/>
      <c r="I2" s="912"/>
      <c r="J2" s="912"/>
      <c r="K2" s="912"/>
    </row>
    <row r="3" spans="1:11" ht="43.5" customHeight="1">
      <c r="A3" s="892"/>
      <c r="B3" s="913" t="s">
        <v>616</v>
      </c>
      <c r="C3" s="913"/>
      <c r="D3" s="913"/>
      <c r="E3" s="913"/>
      <c r="F3" s="913"/>
      <c r="G3" s="913"/>
      <c r="H3" s="913"/>
      <c r="I3" s="913"/>
      <c r="J3" s="913"/>
      <c r="K3" s="893"/>
    </row>
    <row r="4" spans="1:11" ht="43.5" customHeight="1">
      <c r="A4" s="892"/>
      <c r="B4" s="894"/>
      <c r="C4" s="894"/>
      <c r="D4" s="894"/>
      <c r="E4" s="894"/>
      <c r="F4" s="894"/>
      <c r="G4" s="894"/>
      <c r="H4" s="894"/>
      <c r="I4" s="894"/>
      <c r="J4" s="894"/>
      <c r="K4" s="893"/>
    </row>
    <row r="5" spans="1:11" ht="59.25" customHeight="1">
      <c r="A5" s="798" t="s">
        <v>615</v>
      </c>
      <c r="B5" s="793" t="s">
        <v>1</v>
      </c>
      <c r="C5" s="798" t="s">
        <v>21</v>
      </c>
      <c r="D5" s="798" t="s">
        <v>22</v>
      </c>
      <c r="E5" s="798" t="s">
        <v>23</v>
      </c>
      <c r="F5" s="799" t="s">
        <v>24</v>
      </c>
      <c r="G5" s="800" t="s">
        <v>25</v>
      </c>
      <c r="H5" s="800" t="s">
        <v>26</v>
      </c>
      <c r="I5" s="800" t="s">
        <v>27</v>
      </c>
      <c r="J5" s="800" t="s">
        <v>57</v>
      </c>
      <c r="K5" s="800" t="s">
        <v>242</v>
      </c>
    </row>
    <row r="6" spans="1:11" ht="39.950000000000003" customHeight="1">
      <c r="A6" s="798"/>
      <c r="B6" s="793" t="s">
        <v>270</v>
      </c>
      <c r="C6" s="798"/>
      <c r="D6" s="798"/>
      <c r="E6" s="798"/>
      <c r="F6" s="799"/>
      <c r="G6" s="800"/>
      <c r="H6" s="800"/>
      <c r="I6" s="800"/>
      <c r="J6" s="800"/>
      <c r="K6" s="800"/>
    </row>
    <row r="7" spans="1:11" ht="39.950000000000003" customHeight="1">
      <c r="A7" s="801">
        <v>1</v>
      </c>
      <c r="B7" s="794" t="s">
        <v>88</v>
      </c>
      <c r="C7" s="802" t="s">
        <v>426</v>
      </c>
      <c r="D7" s="803">
        <v>154</v>
      </c>
      <c r="E7" s="803" t="s">
        <v>38</v>
      </c>
      <c r="F7" s="804">
        <v>100000</v>
      </c>
      <c r="G7" s="804">
        <v>30000</v>
      </c>
      <c r="H7" s="805">
        <v>2000</v>
      </c>
      <c r="I7" s="806">
        <f t="shared" ref="I7:I12" si="0">ROUND(G7*13%*30/365,0)</f>
        <v>321</v>
      </c>
      <c r="J7" s="805">
        <f t="shared" ref="J7:J15" si="1">SUM(H7:I7)</f>
        <v>2321</v>
      </c>
      <c r="K7" s="807">
        <f t="shared" ref="K7:K14" si="2">G7-H7</f>
        <v>28000</v>
      </c>
    </row>
    <row r="8" spans="1:11" ht="66.75" customHeight="1">
      <c r="A8" s="801">
        <v>2</v>
      </c>
      <c r="B8" s="794" t="s">
        <v>88</v>
      </c>
      <c r="C8" s="808" t="s">
        <v>556</v>
      </c>
      <c r="D8" s="809">
        <v>120</v>
      </c>
      <c r="E8" s="803" t="s">
        <v>38</v>
      </c>
      <c r="F8" s="804">
        <v>395000</v>
      </c>
      <c r="G8" s="810">
        <v>361384</v>
      </c>
      <c r="H8" s="805">
        <v>4202</v>
      </c>
      <c r="I8" s="806">
        <f t="shared" si="0"/>
        <v>3861</v>
      </c>
      <c r="J8" s="805">
        <f t="shared" si="1"/>
        <v>8063</v>
      </c>
      <c r="K8" s="807">
        <f t="shared" si="2"/>
        <v>357182</v>
      </c>
    </row>
    <row r="9" spans="1:11" ht="39.950000000000003" customHeight="1">
      <c r="A9" s="801">
        <v>3</v>
      </c>
      <c r="B9" s="447" t="s">
        <v>3</v>
      </c>
      <c r="C9" s="808" t="s">
        <v>544</v>
      </c>
      <c r="D9" s="809">
        <v>86</v>
      </c>
      <c r="E9" s="813" t="s">
        <v>38</v>
      </c>
      <c r="F9" s="804">
        <v>400000</v>
      </c>
      <c r="G9" s="810">
        <v>360000</v>
      </c>
      <c r="H9" s="805">
        <v>4000</v>
      </c>
      <c r="I9" s="806">
        <f t="shared" si="0"/>
        <v>3847</v>
      </c>
      <c r="J9" s="805">
        <f t="shared" si="1"/>
        <v>7847</v>
      </c>
      <c r="K9" s="807">
        <f t="shared" si="2"/>
        <v>356000</v>
      </c>
    </row>
    <row r="10" spans="1:11" ht="55.5" customHeight="1">
      <c r="A10" s="801">
        <v>4</v>
      </c>
      <c r="B10" s="447" t="s">
        <v>3</v>
      </c>
      <c r="C10" s="808" t="s">
        <v>576</v>
      </c>
      <c r="D10" s="809">
        <v>132</v>
      </c>
      <c r="E10" s="813" t="s">
        <v>38</v>
      </c>
      <c r="F10" s="804">
        <v>300000</v>
      </c>
      <c r="G10" s="810">
        <v>285000</v>
      </c>
      <c r="H10" s="805">
        <v>3000</v>
      </c>
      <c r="I10" s="806">
        <f t="shared" si="0"/>
        <v>3045</v>
      </c>
      <c r="J10" s="805">
        <f t="shared" si="1"/>
        <v>6045</v>
      </c>
      <c r="K10" s="807">
        <f t="shared" si="2"/>
        <v>282000</v>
      </c>
    </row>
    <row r="11" spans="1:11" ht="39.950000000000003" customHeight="1">
      <c r="A11" s="801">
        <v>5</v>
      </c>
      <c r="B11" s="447" t="s">
        <v>527</v>
      </c>
      <c r="C11" s="808" t="s">
        <v>526</v>
      </c>
      <c r="D11" s="809" t="s">
        <v>588</v>
      </c>
      <c r="E11" s="803" t="s">
        <v>38</v>
      </c>
      <c r="F11" s="804">
        <v>290000</v>
      </c>
      <c r="G11" s="810">
        <v>208800</v>
      </c>
      <c r="H11" s="805">
        <v>5800</v>
      </c>
      <c r="I11" s="806">
        <f t="shared" si="0"/>
        <v>2231</v>
      </c>
      <c r="J11" s="805">
        <f t="shared" si="1"/>
        <v>8031</v>
      </c>
      <c r="K11" s="807">
        <f t="shared" si="2"/>
        <v>203000</v>
      </c>
    </row>
    <row r="12" spans="1:11" ht="50.25" customHeight="1">
      <c r="A12" s="801">
        <v>6</v>
      </c>
      <c r="B12" s="447" t="s">
        <v>353</v>
      </c>
      <c r="C12" s="814" t="s">
        <v>552</v>
      </c>
      <c r="D12" s="815">
        <v>98</v>
      </c>
      <c r="E12" s="798" t="s">
        <v>38</v>
      </c>
      <c r="F12" s="804">
        <v>40000</v>
      </c>
      <c r="G12" s="810">
        <v>35761</v>
      </c>
      <c r="H12" s="805">
        <v>471</v>
      </c>
      <c r="I12" s="806">
        <f t="shared" si="0"/>
        <v>382</v>
      </c>
      <c r="J12" s="805">
        <f t="shared" si="1"/>
        <v>853</v>
      </c>
      <c r="K12" s="807">
        <f t="shared" si="2"/>
        <v>35290</v>
      </c>
    </row>
    <row r="13" spans="1:11" ht="45" customHeight="1">
      <c r="A13" s="801">
        <v>7</v>
      </c>
      <c r="B13" s="447" t="s">
        <v>612</v>
      </c>
      <c r="C13" s="814" t="s">
        <v>613</v>
      </c>
      <c r="D13" s="815" t="s">
        <v>614</v>
      </c>
      <c r="E13" s="798" t="s">
        <v>38</v>
      </c>
      <c r="F13" s="804">
        <v>375000</v>
      </c>
      <c r="G13" s="810">
        <v>375000</v>
      </c>
      <c r="H13" s="805">
        <v>5357</v>
      </c>
      <c r="I13" s="806">
        <f>ROUND(G13*13%*57/365,0)</f>
        <v>7613</v>
      </c>
      <c r="J13" s="805">
        <f t="shared" si="1"/>
        <v>12970</v>
      </c>
      <c r="K13" s="807">
        <f t="shared" si="2"/>
        <v>369643</v>
      </c>
    </row>
    <row r="14" spans="1:11" ht="48" customHeight="1">
      <c r="A14" s="801">
        <v>8</v>
      </c>
      <c r="B14" s="447" t="s">
        <v>593</v>
      </c>
      <c r="C14" s="811" t="s">
        <v>592</v>
      </c>
      <c r="D14" s="805">
        <v>146</v>
      </c>
      <c r="E14" s="813" t="s">
        <v>38</v>
      </c>
      <c r="F14" s="804">
        <v>450000</v>
      </c>
      <c r="G14" s="810">
        <v>450000</v>
      </c>
      <c r="H14" s="805">
        <v>6618</v>
      </c>
      <c r="I14" s="806">
        <f>ROUND(G14*13%*57/365,0)</f>
        <v>9136</v>
      </c>
      <c r="J14" s="812">
        <f>SUM(H14:I14)</f>
        <v>15754</v>
      </c>
      <c r="K14" s="816">
        <f t="shared" si="2"/>
        <v>443382</v>
      </c>
    </row>
    <row r="15" spans="1:11" ht="52.5" customHeight="1" thickBot="1">
      <c r="A15" s="817"/>
      <c r="B15" s="795" t="s">
        <v>4</v>
      </c>
      <c r="C15" s="817"/>
      <c r="D15" s="817"/>
      <c r="E15" s="817"/>
      <c r="F15" s="818">
        <f>SUM(F7:F14)</f>
        <v>2350000</v>
      </c>
      <c r="G15" s="818">
        <f>SUM(G7:G14)</f>
        <v>2105945</v>
      </c>
      <c r="H15" s="818">
        <f>SUM(H7:H14)</f>
        <v>31448</v>
      </c>
      <c r="I15" s="818">
        <f>SUM(I7:I14)</f>
        <v>30436</v>
      </c>
      <c r="J15" s="818">
        <f t="shared" si="1"/>
        <v>61884</v>
      </c>
      <c r="K15" s="818">
        <f t="shared" ref="K15" si="3">SUM(K7:K14)</f>
        <v>2074497</v>
      </c>
    </row>
    <row r="16" spans="1:11" ht="39.950000000000003" customHeight="1">
      <c r="A16" s="819"/>
      <c r="B16" s="796"/>
      <c r="C16" s="819"/>
      <c r="D16" s="819"/>
      <c r="E16" s="819"/>
      <c r="F16" s="820"/>
      <c r="G16" s="820"/>
      <c r="H16" s="820"/>
      <c r="I16" s="820"/>
      <c r="J16" s="820"/>
      <c r="K16" s="820"/>
    </row>
    <row r="17" spans="1:11" ht="55.5" customHeight="1">
      <c r="A17" s="798" t="s">
        <v>446</v>
      </c>
      <c r="B17" s="793" t="s">
        <v>1</v>
      </c>
      <c r="C17" s="798" t="s">
        <v>21</v>
      </c>
      <c r="D17" s="798" t="s">
        <v>22</v>
      </c>
      <c r="E17" s="798" t="s">
        <v>23</v>
      </c>
      <c r="F17" s="799" t="s">
        <v>24</v>
      </c>
      <c r="G17" s="800" t="s">
        <v>25</v>
      </c>
      <c r="H17" s="800" t="s">
        <v>26</v>
      </c>
      <c r="I17" s="800" t="s">
        <v>27</v>
      </c>
      <c r="J17" s="800" t="s">
        <v>57</v>
      </c>
      <c r="K17" s="800" t="s">
        <v>242</v>
      </c>
    </row>
    <row r="18" spans="1:11" ht="39.950000000000003" customHeight="1">
      <c r="A18" s="821"/>
      <c r="B18" s="797" t="s">
        <v>5</v>
      </c>
      <c r="C18" s="811"/>
      <c r="D18" s="811"/>
      <c r="E18" s="813"/>
      <c r="F18" s="823"/>
      <c r="G18" s="823"/>
      <c r="H18" s="824"/>
      <c r="I18" s="822"/>
      <c r="J18" s="822"/>
      <c r="K18" s="825"/>
    </row>
    <row r="19" spans="1:11" ht="44.25" customHeight="1">
      <c r="A19" s="821">
        <v>1</v>
      </c>
      <c r="B19" s="447" t="s">
        <v>179</v>
      </c>
      <c r="C19" s="811" t="s">
        <v>416</v>
      </c>
      <c r="D19" s="812">
        <v>82</v>
      </c>
      <c r="E19" s="813" t="s">
        <v>38</v>
      </c>
      <c r="F19" s="804">
        <v>250000</v>
      </c>
      <c r="G19" s="810">
        <v>27165</v>
      </c>
      <c r="H19" s="805">
        <v>5435</v>
      </c>
      <c r="I19" s="806">
        <f>ROUND(G19*13%*30/365,0)</f>
        <v>290</v>
      </c>
      <c r="J19" s="805">
        <f t="shared" ref="J19:J26" si="4">SUM(H19:I19)</f>
        <v>5725</v>
      </c>
      <c r="K19" s="816">
        <f t="shared" ref="K19:K32" si="5">G19-H19</f>
        <v>21730</v>
      </c>
    </row>
    <row r="20" spans="1:11" ht="39.950000000000003" customHeight="1">
      <c r="A20" s="821">
        <v>2</v>
      </c>
      <c r="B20" s="447" t="s">
        <v>179</v>
      </c>
      <c r="C20" s="811" t="s">
        <v>599</v>
      </c>
      <c r="D20" s="812">
        <v>154</v>
      </c>
      <c r="E20" s="813" t="s">
        <v>38</v>
      </c>
      <c r="F20" s="804">
        <v>200000</v>
      </c>
      <c r="G20" s="810">
        <v>200000</v>
      </c>
      <c r="H20" s="805">
        <v>3333</v>
      </c>
      <c r="I20" s="806">
        <f>ROUND(G20*13%*41/365,0)</f>
        <v>2921</v>
      </c>
      <c r="J20" s="805">
        <f t="shared" ref="J20" si="6">SUM(H20:I20)</f>
        <v>6254</v>
      </c>
      <c r="K20" s="816">
        <f t="shared" ref="K20" si="7">G20-H20</f>
        <v>196667</v>
      </c>
    </row>
    <row r="21" spans="1:11" ht="39.950000000000003" customHeight="1">
      <c r="A21" s="821">
        <v>3</v>
      </c>
      <c r="B21" s="447" t="s">
        <v>179</v>
      </c>
      <c r="C21" s="811" t="s">
        <v>600</v>
      </c>
      <c r="D21" s="812">
        <v>156</v>
      </c>
      <c r="E21" s="813" t="s">
        <v>38</v>
      </c>
      <c r="F21" s="804">
        <v>200000</v>
      </c>
      <c r="G21" s="810">
        <v>200000</v>
      </c>
      <c r="H21" s="805">
        <v>3333</v>
      </c>
      <c r="I21" s="806">
        <f>ROUND(G21*13%*41/365,0)</f>
        <v>2921</v>
      </c>
      <c r="J21" s="805">
        <f t="shared" ref="J21" si="8">SUM(H21:I21)</f>
        <v>6254</v>
      </c>
      <c r="K21" s="816">
        <f t="shared" ref="K21" si="9">G21-H21</f>
        <v>196667</v>
      </c>
    </row>
    <row r="22" spans="1:11" ht="39.950000000000003" customHeight="1">
      <c r="A22" s="821">
        <v>4</v>
      </c>
      <c r="B22" s="447" t="s">
        <v>5</v>
      </c>
      <c r="C22" s="811" t="s">
        <v>551</v>
      </c>
      <c r="D22" s="812">
        <v>96</v>
      </c>
      <c r="E22" s="813" t="s">
        <v>38</v>
      </c>
      <c r="F22" s="804">
        <v>200000</v>
      </c>
      <c r="G22" s="810">
        <v>182000</v>
      </c>
      <c r="H22" s="805">
        <v>2000</v>
      </c>
      <c r="I22" s="806">
        <f>ROUND(G22*13%*30/365,0)</f>
        <v>1945</v>
      </c>
      <c r="J22" s="805">
        <f t="shared" si="4"/>
        <v>3945</v>
      </c>
      <c r="K22" s="816">
        <f t="shared" si="5"/>
        <v>180000</v>
      </c>
    </row>
    <row r="23" spans="1:11" ht="39.950000000000003" customHeight="1">
      <c r="A23" s="821">
        <v>5</v>
      </c>
      <c r="B23" s="447" t="s">
        <v>5</v>
      </c>
      <c r="C23" s="811" t="s">
        <v>375</v>
      </c>
      <c r="D23" s="812">
        <v>116</v>
      </c>
      <c r="E23" s="813" t="s">
        <v>38</v>
      </c>
      <c r="F23" s="804">
        <v>495000</v>
      </c>
      <c r="G23" s="810">
        <v>455400</v>
      </c>
      <c r="H23" s="805">
        <v>4950</v>
      </c>
      <c r="I23" s="806">
        <f t="shared" ref="I23:I25" si="10">ROUND(G23*13%*30/365,0)</f>
        <v>4866</v>
      </c>
      <c r="J23" s="805">
        <f t="shared" si="4"/>
        <v>9816</v>
      </c>
      <c r="K23" s="816">
        <f t="shared" si="5"/>
        <v>450450</v>
      </c>
    </row>
    <row r="24" spans="1:11" ht="39.950000000000003" customHeight="1">
      <c r="A24" s="821">
        <v>6</v>
      </c>
      <c r="B24" s="447" t="s">
        <v>386</v>
      </c>
      <c r="C24" s="811" t="s">
        <v>455</v>
      </c>
      <c r="D24" s="812">
        <v>184</v>
      </c>
      <c r="E24" s="813" t="s">
        <v>38</v>
      </c>
      <c r="F24" s="804">
        <v>100000</v>
      </c>
      <c r="G24" s="810">
        <v>38000</v>
      </c>
      <c r="H24" s="805">
        <v>2000</v>
      </c>
      <c r="I24" s="806">
        <f t="shared" si="10"/>
        <v>406</v>
      </c>
      <c r="J24" s="805">
        <f t="shared" si="4"/>
        <v>2406</v>
      </c>
      <c r="K24" s="816">
        <f>G24-H24</f>
        <v>36000</v>
      </c>
    </row>
    <row r="25" spans="1:11" ht="39.950000000000003" customHeight="1">
      <c r="A25" s="821">
        <v>7</v>
      </c>
      <c r="B25" s="447" t="s">
        <v>429</v>
      </c>
      <c r="C25" s="811" t="s">
        <v>488</v>
      </c>
      <c r="D25" s="812">
        <v>156</v>
      </c>
      <c r="E25" s="813" t="s">
        <v>38</v>
      </c>
      <c r="F25" s="804">
        <v>150000</v>
      </c>
      <c r="G25" s="810">
        <v>48000</v>
      </c>
      <c r="H25" s="805">
        <v>3000</v>
      </c>
      <c r="I25" s="806">
        <f t="shared" si="10"/>
        <v>513</v>
      </c>
      <c r="J25" s="805">
        <f t="shared" si="4"/>
        <v>3513</v>
      </c>
      <c r="K25" s="816">
        <f>G25-H25</f>
        <v>45000</v>
      </c>
    </row>
    <row r="26" spans="1:11" ht="39.950000000000003" customHeight="1" thickBot="1">
      <c r="A26" s="826"/>
      <c r="B26" s="795" t="s">
        <v>4</v>
      </c>
      <c r="C26" s="827"/>
      <c r="D26" s="828"/>
      <c r="E26" s="829"/>
      <c r="F26" s="830">
        <f t="shared" ref="F26:K26" si="11">SUM(F19:F25)</f>
        <v>1595000</v>
      </c>
      <c r="G26" s="830">
        <f t="shared" si="11"/>
        <v>1150565</v>
      </c>
      <c r="H26" s="830">
        <f>SUM(H19:H25)</f>
        <v>24051</v>
      </c>
      <c r="I26" s="830">
        <f>SUM(I19:I25)</f>
        <v>13862</v>
      </c>
      <c r="J26" s="830">
        <f t="shared" si="4"/>
        <v>37913</v>
      </c>
      <c r="K26" s="830">
        <f t="shared" si="11"/>
        <v>1126514</v>
      </c>
    </row>
    <row r="27" spans="1:11" ht="39.950000000000003" customHeight="1">
      <c r="A27" s="831"/>
      <c r="B27" s="796"/>
      <c r="C27" s="832"/>
      <c r="D27" s="833"/>
      <c r="E27" s="834"/>
      <c r="F27" s="835"/>
      <c r="G27" s="835"/>
      <c r="H27" s="835"/>
      <c r="I27" s="835"/>
      <c r="J27" s="835"/>
      <c r="K27" s="835"/>
    </row>
    <row r="28" spans="1:11" ht="61.5" customHeight="1">
      <c r="A28" s="798" t="s">
        <v>446</v>
      </c>
      <c r="B28" s="793" t="s">
        <v>1</v>
      </c>
      <c r="C28" s="798" t="s">
        <v>21</v>
      </c>
      <c r="D28" s="798" t="s">
        <v>22</v>
      </c>
      <c r="E28" s="798" t="s">
        <v>23</v>
      </c>
      <c r="F28" s="799" t="s">
        <v>24</v>
      </c>
      <c r="G28" s="800" t="s">
        <v>25</v>
      </c>
      <c r="H28" s="800" t="s">
        <v>26</v>
      </c>
      <c r="I28" s="800" t="s">
        <v>27</v>
      </c>
      <c r="J28" s="800" t="s">
        <v>57</v>
      </c>
      <c r="K28" s="800" t="s">
        <v>242</v>
      </c>
    </row>
    <row r="29" spans="1:11" ht="39.950000000000003" customHeight="1">
      <c r="A29" s="821"/>
      <c r="B29" s="797" t="s">
        <v>363</v>
      </c>
      <c r="C29" s="811"/>
      <c r="D29" s="812"/>
      <c r="E29" s="813"/>
      <c r="F29" s="804"/>
      <c r="G29" s="810"/>
      <c r="H29" s="805"/>
      <c r="I29" s="812"/>
      <c r="J29" s="805"/>
      <c r="K29" s="816"/>
    </row>
    <row r="30" spans="1:11" ht="39.950000000000003" customHeight="1">
      <c r="A30" s="836">
        <v>1</v>
      </c>
      <c r="B30" s="447" t="s">
        <v>357</v>
      </c>
      <c r="C30" s="811" t="s">
        <v>371</v>
      </c>
      <c r="D30" s="812">
        <v>107</v>
      </c>
      <c r="E30" s="813" t="s">
        <v>38</v>
      </c>
      <c r="F30" s="804">
        <v>275000</v>
      </c>
      <c r="G30" s="810">
        <v>55000</v>
      </c>
      <c r="H30" s="805">
        <v>5500</v>
      </c>
      <c r="I30" s="806">
        <f>ROUND(G30*13%*30/365,0)</f>
        <v>588</v>
      </c>
      <c r="J30" s="805">
        <f>SUM(H30:I30)</f>
        <v>6088</v>
      </c>
      <c r="K30" s="816">
        <f t="shared" si="5"/>
        <v>49500</v>
      </c>
    </row>
    <row r="31" spans="1:11" ht="24.75" customHeight="1">
      <c r="A31" s="836"/>
      <c r="B31" s="447"/>
      <c r="C31" s="811"/>
      <c r="D31" s="812"/>
      <c r="E31" s="813"/>
      <c r="F31" s="804"/>
      <c r="G31" s="810"/>
      <c r="H31" s="805"/>
      <c r="I31" s="806"/>
      <c r="J31" s="805"/>
      <c r="K31" s="816"/>
    </row>
    <row r="32" spans="1:11" ht="39.950000000000003" customHeight="1">
      <c r="A32" s="836">
        <v>2</v>
      </c>
      <c r="B32" s="447" t="s">
        <v>368</v>
      </c>
      <c r="C32" s="811" t="s">
        <v>372</v>
      </c>
      <c r="D32" s="812">
        <v>90</v>
      </c>
      <c r="E32" s="813" t="s">
        <v>38</v>
      </c>
      <c r="F32" s="804">
        <v>340000</v>
      </c>
      <c r="G32" s="810">
        <v>68000</v>
      </c>
      <c r="H32" s="805">
        <v>6800</v>
      </c>
      <c r="I32" s="806">
        <f t="shared" ref="I32:I34" si="12">ROUND(G32*13%*30/365,0)</f>
        <v>727</v>
      </c>
      <c r="J32" s="805">
        <f>SUM(H32:I32)</f>
        <v>7527</v>
      </c>
      <c r="K32" s="816">
        <f t="shared" si="5"/>
        <v>61200</v>
      </c>
    </row>
    <row r="33" spans="1:11" ht="18" customHeight="1">
      <c r="A33" s="836"/>
      <c r="B33" s="447"/>
      <c r="C33" s="811"/>
      <c r="D33" s="812"/>
      <c r="E33" s="813"/>
      <c r="F33" s="804"/>
      <c r="G33" s="810"/>
      <c r="H33" s="805"/>
      <c r="I33" s="806"/>
      <c r="J33" s="805"/>
      <c r="K33" s="816"/>
    </row>
    <row r="34" spans="1:11" ht="39.950000000000003" customHeight="1">
      <c r="A34" s="836">
        <v>3</v>
      </c>
      <c r="B34" s="447" t="s">
        <v>534</v>
      </c>
      <c r="C34" s="811" t="s">
        <v>535</v>
      </c>
      <c r="D34" s="812">
        <v>72</v>
      </c>
      <c r="E34" s="813" t="s">
        <v>38</v>
      </c>
      <c r="F34" s="804">
        <v>290000</v>
      </c>
      <c r="G34" s="810">
        <v>220400</v>
      </c>
      <c r="H34" s="805">
        <v>5800</v>
      </c>
      <c r="I34" s="806">
        <f t="shared" si="12"/>
        <v>2355</v>
      </c>
      <c r="J34" s="805">
        <f>SUM(H34:I34)</f>
        <v>8155</v>
      </c>
      <c r="K34" s="816">
        <f t="shared" ref="K34" si="13">G34-H34</f>
        <v>214600</v>
      </c>
    </row>
    <row r="35" spans="1:11" ht="39.950000000000003" customHeight="1">
      <c r="A35" s="825"/>
      <c r="B35" s="797" t="s">
        <v>4</v>
      </c>
      <c r="C35" s="825"/>
      <c r="D35" s="825"/>
      <c r="E35" s="837"/>
      <c r="F35" s="804">
        <f>SUM(F30:F34)</f>
        <v>905000</v>
      </c>
      <c r="G35" s="804">
        <f t="shared" ref="G35:K35" si="14">SUM(G30:G34)</f>
        <v>343400</v>
      </c>
      <c r="H35" s="804">
        <f t="shared" si="14"/>
        <v>18100</v>
      </c>
      <c r="I35" s="804">
        <f t="shared" si="14"/>
        <v>3670</v>
      </c>
      <c r="J35" s="804">
        <f>SUM(J30:J34)</f>
        <v>21770</v>
      </c>
      <c r="K35" s="804">
        <f t="shared" si="14"/>
        <v>325300</v>
      </c>
    </row>
    <row r="36" spans="1:11" ht="39.950000000000003" customHeight="1">
      <c r="A36" s="838"/>
      <c r="B36" s="796"/>
      <c r="C36" s="838"/>
      <c r="D36" s="838"/>
      <c r="E36" s="839"/>
      <c r="F36" s="835"/>
      <c r="G36" s="835"/>
      <c r="H36" s="835"/>
      <c r="I36" s="835"/>
      <c r="J36" s="835"/>
      <c r="K36" s="835"/>
    </row>
    <row r="37" spans="1:11" ht="88.5" customHeight="1">
      <c r="A37" s="621" t="s">
        <v>446</v>
      </c>
      <c r="B37" s="793" t="s">
        <v>1</v>
      </c>
      <c r="C37" s="798" t="s">
        <v>21</v>
      </c>
      <c r="D37" s="798" t="s">
        <v>22</v>
      </c>
      <c r="E37" s="798" t="s">
        <v>23</v>
      </c>
      <c r="F37" s="799" t="s">
        <v>24</v>
      </c>
      <c r="G37" s="800" t="s">
        <v>25</v>
      </c>
      <c r="H37" s="800" t="s">
        <v>26</v>
      </c>
      <c r="I37" s="800" t="s">
        <v>27</v>
      </c>
      <c r="J37" s="800" t="s">
        <v>57</v>
      </c>
      <c r="K37" s="800" t="s">
        <v>242</v>
      </c>
    </row>
    <row r="38" spans="1:11" ht="39.950000000000003" customHeight="1">
      <c r="A38" s="639"/>
      <c r="B38" s="797" t="s">
        <v>10</v>
      </c>
      <c r="C38" s="811"/>
      <c r="D38" s="811"/>
      <c r="E38" s="813"/>
      <c r="F38" s="848"/>
      <c r="G38" s="810"/>
      <c r="H38" s="822"/>
      <c r="I38" s="812"/>
      <c r="J38" s="822"/>
      <c r="K38" s="825"/>
    </row>
    <row r="39" spans="1:11" ht="39.950000000000003" customHeight="1">
      <c r="A39" s="702">
        <v>1</v>
      </c>
      <c r="B39" s="447" t="s">
        <v>10</v>
      </c>
      <c r="C39" s="849" t="s">
        <v>390</v>
      </c>
      <c r="D39" s="850">
        <v>124</v>
      </c>
      <c r="E39" s="851" t="s">
        <v>38</v>
      </c>
      <c r="F39" s="852">
        <v>200000</v>
      </c>
      <c r="G39" s="853">
        <v>48000</v>
      </c>
      <c r="H39" s="854">
        <v>4000</v>
      </c>
      <c r="I39" s="855">
        <f>ROUND(G39*13%*30/365,0)</f>
        <v>513</v>
      </c>
      <c r="J39" s="850">
        <f>SUM(H39:I39)</f>
        <v>4513</v>
      </c>
      <c r="K39" s="856">
        <f>G39-H39</f>
        <v>44000</v>
      </c>
    </row>
    <row r="40" spans="1:11" ht="39.75" hidden="1" customHeight="1">
      <c r="A40" s="702"/>
      <c r="B40" s="447"/>
      <c r="C40" s="849"/>
      <c r="D40" s="850"/>
      <c r="E40" s="851"/>
      <c r="F40" s="852"/>
      <c r="G40" s="853"/>
      <c r="H40" s="854"/>
      <c r="I40" s="855"/>
      <c r="J40" s="850"/>
      <c r="K40" s="856"/>
    </row>
    <row r="41" spans="1:11" ht="39.75" hidden="1" customHeight="1">
      <c r="A41" s="702"/>
      <c r="B41" s="840"/>
      <c r="C41" s="849"/>
      <c r="D41" s="857"/>
      <c r="E41" s="851"/>
      <c r="F41" s="852"/>
      <c r="G41" s="853"/>
      <c r="H41" s="854"/>
      <c r="I41" s="855"/>
      <c r="J41" s="850"/>
      <c r="K41" s="856"/>
    </row>
    <row r="42" spans="1:11" ht="39.950000000000003" customHeight="1">
      <c r="A42" s="649">
        <v>2</v>
      </c>
      <c r="B42" s="841" t="s">
        <v>583</v>
      </c>
      <c r="C42" s="858" t="s">
        <v>581</v>
      </c>
      <c r="D42" s="859" t="s">
        <v>589</v>
      </c>
      <c r="E42" s="851" t="s">
        <v>38</v>
      </c>
      <c r="F42" s="860">
        <v>200000</v>
      </c>
      <c r="G42" s="861">
        <v>190000</v>
      </c>
      <c r="H42" s="862">
        <v>2000</v>
      </c>
      <c r="I42" s="855">
        <f>ROUND(G42*13%*30/365,0)</f>
        <v>2030</v>
      </c>
      <c r="J42" s="850">
        <f>SUM(H42:I42)</f>
        <v>4030</v>
      </c>
      <c r="K42" s="856">
        <f t="shared" ref="K42:K44" si="15">G42-H42</f>
        <v>188000</v>
      </c>
    </row>
    <row r="43" spans="1:11" ht="39.950000000000003" customHeight="1">
      <c r="A43" s="649">
        <v>3</v>
      </c>
      <c r="B43" s="841" t="s">
        <v>91</v>
      </c>
      <c r="C43" s="895" t="s">
        <v>603</v>
      </c>
      <c r="D43" s="859" t="s">
        <v>604</v>
      </c>
      <c r="E43" s="851" t="s">
        <v>38</v>
      </c>
      <c r="F43" s="860">
        <v>270000</v>
      </c>
      <c r="G43" s="861">
        <v>270000</v>
      </c>
      <c r="H43" s="862">
        <v>2700</v>
      </c>
      <c r="I43" s="855">
        <f>ROUND(G43*13%*30/365,0)</f>
        <v>2885</v>
      </c>
      <c r="J43" s="850">
        <f>SUM(H43:I43)</f>
        <v>5585</v>
      </c>
      <c r="K43" s="856">
        <f t="shared" ref="K43" si="16">G43-H43</f>
        <v>267300</v>
      </c>
    </row>
    <row r="44" spans="1:11" ht="39.950000000000003" customHeight="1" thickBot="1">
      <c r="A44" s="654"/>
      <c r="B44" s="795" t="s">
        <v>4</v>
      </c>
      <c r="C44" s="827"/>
      <c r="D44" s="827"/>
      <c r="E44" s="829"/>
      <c r="F44" s="828">
        <f>SUM(F39:F43)</f>
        <v>670000</v>
      </c>
      <c r="G44" s="828">
        <f>SUM(G39:G43)</f>
        <v>508000</v>
      </c>
      <c r="H44" s="828">
        <f>SUM(H39:H43)</f>
        <v>8700</v>
      </c>
      <c r="I44" s="828">
        <f>SUM(I39:I43)</f>
        <v>5428</v>
      </c>
      <c r="J44" s="828">
        <f>SUM(H44:I44)</f>
        <v>14128</v>
      </c>
      <c r="K44" s="863">
        <f t="shared" si="15"/>
        <v>499300</v>
      </c>
    </row>
    <row r="45" spans="1:11" ht="39.950000000000003" customHeight="1">
      <c r="A45" s="657"/>
      <c r="B45" s="796"/>
      <c r="C45" s="832"/>
      <c r="D45" s="832"/>
      <c r="E45" s="834"/>
      <c r="F45" s="833"/>
      <c r="G45" s="833"/>
      <c r="H45" s="833"/>
      <c r="I45" s="833"/>
      <c r="J45" s="833"/>
      <c r="K45" s="833"/>
    </row>
    <row r="46" spans="1:11" ht="61.5" customHeight="1">
      <c r="A46" s="621" t="s">
        <v>446</v>
      </c>
      <c r="B46" s="793" t="s">
        <v>1</v>
      </c>
      <c r="C46" s="798" t="s">
        <v>21</v>
      </c>
      <c r="D46" s="798" t="s">
        <v>22</v>
      </c>
      <c r="E46" s="798" t="s">
        <v>23</v>
      </c>
      <c r="F46" s="799" t="s">
        <v>24</v>
      </c>
      <c r="G46" s="800" t="s">
        <v>25</v>
      </c>
      <c r="H46" s="800" t="s">
        <v>26</v>
      </c>
      <c r="I46" s="800" t="s">
        <v>27</v>
      </c>
      <c r="J46" s="800" t="s">
        <v>57</v>
      </c>
      <c r="K46" s="800" t="s">
        <v>242</v>
      </c>
    </row>
    <row r="47" spans="1:11" ht="46.5" customHeight="1">
      <c r="A47" s="639"/>
      <c r="B47" s="797" t="s">
        <v>11</v>
      </c>
      <c r="C47" s="811"/>
      <c r="D47" s="811"/>
      <c r="E47" s="813"/>
      <c r="F47" s="848"/>
      <c r="G47" s="810"/>
      <c r="H47" s="822"/>
      <c r="I47" s="812"/>
      <c r="J47" s="822"/>
      <c r="K47" s="825"/>
    </row>
    <row r="48" spans="1:11" ht="39.75" customHeight="1">
      <c r="A48" s="702">
        <v>1</v>
      </c>
      <c r="B48" s="447" t="s">
        <v>557</v>
      </c>
      <c r="C48" s="811" t="s">
        <v>558</v>
      </c>
      <c r="D48" s="805">
        <v>114</v>
      </c>
      <c r="E48" s="813" t="s">
        <v>38</v>
      </c>
      <c r="F48" s="804">
        <v>400000</v>
      </c>
      <c r="G48" s="810">
        <v>336000</v>
      </c>
      <c r="H48" s="805">
        <v>8000</v>
      </c>
      <c r="I48" s="806">
        <f>ROUND(G48*13%*30/365,0)</f>
        <v>3590</v>
      </c>
      <c r="J48" s="812">
        <f>SUM(H48:I48)</f>
        <v>11590</v>
      </c>
      <c r="K48" s="816">
        <f t="shared" ref="K48:K55" si="17">G48-H48</f>
        <v>328000</v>
      </c>
    </row>
    <row r="49" spans="1:11" ht="1.5" customHeight="1">
      <c r="A49" s="702">
        <v>2</v>
      </c>
      <c r="B49" s="447"/>
      <c r="C49" s="811"/>
      <c r="D49" s="805"/>
      <c r="E49" s="813"/>
      <c r="F49" s="804"/>
      <c r="G49" s="810"/>
      <c r="H49" s="805"/>
      <c r="I49" s="806"/>
      <c r="J49" s="812"/>
      <c r="K49" s="816"/>
    </row>
    <row r="50" spans="1:11" ht="48" customHeight="1">
      <c r="A50" s="702">
        <v>2</v>
      </c>
      <c r="B50" s="447" t="s">
        <v>11</v>
      </c>
      <c r="C50" s="811" t="s">
        <v>487</v>
      </c>
      <c r="D50" s="805">
        <v>164</v>
      </c>
      <c r="E50" s="813" t="s">
        <v>38</v>
      </c>
      <c r="F50" s="804">
        <v>270000</v>
      </c>
      <c r="G50" s="810">
        <v>91800</v>
      </c>
      <c r="H50" s="805">
        <v>5400</v>
      </c>
      <c r="I50" s="806">
        <f>ROUND(G50*13%*30/365,0)</f>
        <v>981</v>
      </c>
      <c r="J50" s="812">
        <f>SUM(H50:I50)</f>
        <v>6381</v>
      </c>
      <c r="K50" s="816">
        <f t="shared" si="17"/>
        <v>86400</v>
      </c>
    </row>
    <row r="51" spans="1:11" ht="0.75" customHeight="1">
      <c r="A51" s="702"/>
      <c r="B51" s="447"/>
      <c r="C51" s="811"/>
      <c r="D51" s="805"/>
      <c r="E51" s="813"/>
      <c r="F51" s="804"/>
      <c r="G51" s="810"/>
      <c r="H51" s="805"/>
      <c r="I51" s="806"/>
      <c r="J51" s="812"/>
      <c r="K51" s="816"/>
    </row>
    <row r="52" spans="1:11" ht="45" customHeight="1">
      <c r="A52" s="702">
        <v>3</v>
      </c>
      <c r="B52" s="842" t="s">
        <v>541</v>
      </c>
      <c r="C52" s="811" t="s">
        <v>542</v>
      </c>
      <c r="D52" s="805">
        <v>78</v>
      </c>
      <c r="E52" s="813" t="s">
        <v>38</v>
      </c>
      <c r="F52" s="804">
        <v>200000</v>
      </c>
      <c r="G52" s="810">
        <v>174997</v>
      </c>
      <c r="H52" s="805">
        <v>2273</v>
      </c>
      <c r="I52" s="806">
        <f>ROUND(G52*13%*30/365,0)</f>
        <v>1870</v>
      </c>
      <c r="J52" s="812">
        <f>SUM(H52:I52)</f>
        <v>4143</v>
      </c>
      <c r="K52" s="816">
        <f>G52-H52</f>
        <v>172724</v>
      </c>
    </row>
    <row r="53" spans="1:11" ht="42.75" customHeight="1">
      <c r="A53" s="702">
        <v>4</v>
      </c>
      <c r="B53" s="843" t="s">
        <v>236</v>
      </c>
      <c r="C53" s="811" t="s">
        <v>591</v>
      </c>
      <c r="D53" s="805">
        <v>142</v>
      </c>
      <c r="E53" s="813" t="s">
        <v>38</v>
      </c>
      <c r="F53" s="804">
        <v>350000</v>
      </c>
      <c r="G53" s="810">
        <v>346500</v>
      </c>
      <c r="H53" s="805">
        <v>3500</v>
      </c>
      <c r="I53" s="806">
        <f>ROUND(G53*13%*30/365,0)</f>
        <v>3702</v>
      </c>
      <c r="J53" s="812">
        <f>SUM(H53:I53)</f>
        <v>7202</v>
      </c>
      <c r="K53" s="816">
        <f>G53-H53</f>
        <v>343000</v>
      </c>
    </row>
    <row r="54" spans="1:11" ht="46.5" customHeight="1">
      <c r="A54" s="702">
        <v>5</v>
      </c>
      <c r="B54" s="843" t="s">
        <v>236</v>
      </c>
      <c r="C54" s="811" t="s">
        <v>519</v>
      </c>
      <c r="D54" s="805">
        <v>144</v>
      </c>
      <c r="E54" s="813" t="s">
        <v>38</v>
      </c>
      <c r="F54" s="804">
        <v>400000</v>
      </c>
      <c r="G54" s="810">
        <v>396000</v>
      </c>
      <c r="H54" s="805">
        <v>4000</v>
      </c>
      <c r="I54" s="806">
        <f>ROUND(G54*13%*30/365,0)</f>
        <v>4231</v>
      </c>
      <c r="J54" s="812">
        <f>SUM(H54:I54)</f>
        <v>8231</v>
      </c>
      <c r="K54" s="816">
        <f>G54-H54</f>
        <v>392000</v>
      </c>
    </row>
    <row r="55" spans="1:11" ht="47.25" customHeight="1">
      <c r="A55" s="639"/>
      <c r="B55" s="797" t="s">
        <v>4</v>
      </c>
      <c r="C55" s="811"/>
      <c r="D55" s="811"/>
      <c r="E55" s="813"/>
      <c r="F55" s="812">
        <f>SUM(F48:F54)</f>
        <v>1620000</v>
      </c>
      <c r="G55" s="812">
        <f>SUM(G48:G54)</f>
        <v>1345297</v>
      </c>
      <c r="H55" s="812">
        <f>SUM(H48:H54)</f>
        <v>23173</v>
      </c>
      <c r="I55" s="812">
        <f>SUM(I48:I54)</f>
        <v>14374</v>
      </c>
      <c r="J55" s="812">
        <f t="shared" ref="J55" si="18">SUM(H55:I55)</f>
        <v>37547</v>
      </c>
      <c r="K55" s="816">
        <f t="shared" si="17"/>
        <v>1322124</v>
      </c>
    </row>
    <row r="56" spans="1:11" ht="24.75" customHeight="1">
      <c r="A56" s="657"/>
      <c r="B56" s="796"/>
      <c r="C56" s="832"/>
      <c r="D56" s="832"/>
      <c r="E56" s="834"/>
      <c r="F56" s="833"/>
      <c r="G56" s="833"/>
      <c r="H56" s="833"/>
      <c r="I56" s="833"/>
      <c r="J56" s="833"/>
      <c r="K56" s="833"/>
    </row>
    <row r="57" spans="1:11" ht="84" customHeight="1">
      <c r="A57" s="621" t="s">
        <v>446</v>
      </c>
      <c r="B57" s="793" t="s">
        <v>1</v>
      </c>
      <c r="C57" s="798" t="s">
        <v>21</v>
      </c>
      <c r="D57" s="798" t="s">
        <v>22</v>
      </c>
      <c r="E57" s="798" t="s">
        <v>23</v>
      </c>
      <c r="F57" s="799" t="s">
        <v>24</v>
      </c>
      <c r="G57" s="800" t="s">
        <v>25</v>
      </c>
      <c r="H57" s="800" t="s">
        <v>26</v>
      </c>
      <c r="I57" s="800" t="s">
        <v>27</v>
      </c>
      <c r="J57" s="800" t="s">
        <v>57</v>
      </c>
      <c r="K57" s="800" t="s">
        <v>242</v>
      </c>
    </row>
    <row r="58" spans="1:11" ht="39.950000000000003" customHeight="1">
      <c r="A58" s="639"/>
      <c r="B58" s="797" t="s">
        <v>14</v>
      </c>
      <c r="C58" s="811"/>
      <c r="D58" s="811"/>
      <c r="E58" s="813"/>
      <c r="F58" s="848"/>
      <c r="G58" s="810"/>
      <c r="H58" s="822"/>
      <c r="I58" s="812"/>
      <c r="J58" s="822"/>
      <c r="K58" s="825"/>
    </row>
    <row r="59" spans="1:11" ht="1.5" customHeight="1">
      <c r="A59" s="639"/>
      <c r="B59" s="797"/>
      <c r="C59" s="811"/>
      <c r="D59" s="812"/>
      <c r="E59" s="813"/>
      <c r="F59" s="804"/>
      <c r="G59" s="810"/>
      <c r="H59" s="805"/>
      <c r="I59" s="812"/>
      <c r="J59" s="812"/>
      <c r="K59" s="816"/>
    </row>
    <row r="60" spans="1:11" ht="39.950000000000003" customHeight="1">
      <c r="A60" s="702">
        <v>1</v>
      </c>
      <c r="B60" s="447" t="s">
        <v>327</v>
      </c>
      <c r="C60" s="811" t="s">
        <v>520</v>
      </c>
      <c r="D60" s="812">
        <v>62</v>
      </c>
      <c r="E60" s="813" t="s">
        <v>38</v>
      </c>
      <c r="F60" s="804">
        <v>250000</v>
      </c>
      <c r="G60" s="804">
        <v>160000</v>
      </c>
      <c r="H60" s="805">
        <v>5000</v>
      </c>
      <c r="I60" s="806">
        <f>ROUND(G60*13%*30/365,0)</f>
        <v>1710</v>
      </c>
      <c r="J60" s="812">
        <f t="shared" ref="J60:J68" si="19">SUM(H60:I60)</f>
        <v>6710</v>
      </c>
      <c r="K60" s="816">
        <f t="shared" ref="K60:K67" si="20">G60-H60</f>
        <v>155000</v>
      </c>
    </row>
    <row r="61" spans="1:11" ht="39.950000000000003" customHeight="1">
      <c r="A61" s="702">
        <v>2</v>
      </c>
      <c r="B61" s="447" t="s">
        <v>97</v>
      </c>
      <c r="C61" s="811" t="s">
        <v>484</v>
      </c>
      <c r="D61" s="812">
        <v>170</v>
      </c>
      <c r="E61" s="813" t="s">
        <v>38</v>
      </c>
      <c r="F61" s="804">
        <v>220000</v>
      </c>
      <c r="G61" s="810">
        <v>83600</v>
      </c>
      <c r="H61" s="805">
        <v>4400</v>
      </c>
      <c r="I61" s="806">
        <f t="shared" ref="I61:I67" si="21">ROUND(G61*13%*30/365,0)</f>
        <v>893</v>
      </c>
      <c r="J61" s="812">
        <f t="shared" si="19"/>
        <v>5293</v>
      </c>
      <c r="K61" s="816">
        <f t="shared" si="20"/>
        <v>79200</v>
      </c>
    </row>
    <row r="62" spans="1:11" ht="39.950000000000003" customHeight="1">
      <c r="A62" s="702">
        <v>3</v>
      </c>
      <c r="B62" s="447" t="s">
        <v>14</v>
      </c>
      <c r="C62" s="811" t="s">
        <v>59</v>
      </c>
      <c r="D62" s="812">
        <v>176</v>
      </c>
      <c r="E62" s="813" t="s">
        <v>38</v>
      </c>
      <c r="F62" s="804">
        <v>100000</v>
      </c>
      <c r="G62" s="810">
        <v>38000</v>
      </c>
      <c r="H62" s="805">
        <v>2000</v>
      </c>
      <c r="I62" s="806">
        <f t="shared" si="21"/>
        <v>406</v>
      </c>
      <c r="J62" s="812">
        <f t="shared" si="19"/>
        <v>2406</v>
      </c>
      <c r="K62" s="816">
        <f t="shared" si="20"/>
        <v>36000</v>
      </c>
    </row>
    <row r="63" spans="1:11" ht="1.5" customHeight="1">
      <c r="A63" s="702"/>
      <c r="B63" s="447"/>
      <c r="C63" s="811"/>
      <c r="D63" s="812"/>
      <c r="E63" s="813"/>
      <c r="F63" s="804"/>
      <c r="G63" s="810"/>
      <c r="H63" s="805"/>
      <c r="I63" s="806"/>
      <c r="J63" s="812"/>
      <c r="K63" s="816"/>
    </row>
    <row r="64" spans="1:11" ht="39.950000000000003" customHeight="1">
      <c r="A64" s="702">
        <v>4</v>
      </c>
      <c r="B64" s="447" t="s">
        <v>15</v>
      </c>
      <c r="C64" s="811" t="s">
        <v>385</v>
      </c>
      <c r="D64" s="812">
        <v>114</v>
      </c>
      <c r="E64" s="813" t="s">
        <v>38</v>
      </c>
      <c r="F64" s="804">
        <v>210000</v>
      </c>
      <c r="G64" s="810">
        <v>46200</v>
      </c>
      <c r="H64" s="805">
        <v>4200</v>
      </c>
      <c r="I64" s="806">
        <f t="shared" si="21"/>
        <v>494</v>
      </c>
      <c r="J64" s="812">
        <f t="shared" si="19"/>
        <v>4694</v>
      </c>
      <c r="K64" s="816">
        <f t="shared" si="20"/>
        <v>42000</v>
      </c>
    </row>
    <row r="65" spans="1:11" ht="39.950000000000003" customHeight="1">
      <c r="A65" s="702">
        <v>5</v>
      </c>
      <c r="B65" s="447" t="s">
        <v>15</v>
      </c>
      <c r="C65" s="869" t="s">
        <v>533</v>
      </c>
      <c r="D65" s="869">
        <v>70</v>
      </c>
      <c r="E65" s="813" t="s">
        <v>38</v>
      </c>
      <c r="F65" s="869">
        <v>300000</v>
      </c>
      <c r="G65" s="869">
        <v>210000</v>
      </c>
      <c r="H65" s="805">
        <v>7500</v>
      </c>
      <c r="I65" s="806">
        <f t="shared" si="21"/>
        <v>2244</v>
      </c>
      <c r="J65" s="812">
        <f t="shared" si="19"/>
        <v>9744</v>
      </c>
      <c r="K65" s="816">
        <f t="shared" si="20"/>
        <v>202500</v>
      </c>
    </row>
    <row r="66" spans="1:11" ht="39.950000000000003" customHeight="1">
      <c r="A66" s="702">
        <v>6</v>
      </c>
      <c r="B66" s="447" t="s">
        <v>464</v>
      </c>
      <c r="C66" s="811" t="s">
        <v>131</v>
      </c>
      <c r="D66" s="876">
        <v>9.1999999999999993</v>
      </c>
      <c r="E66" s="813" t="s">
        <v>38</v>
      </c>
      <c r="F66" s="804">
        <v>200000</v>
      </c>
      <c r="G66" s="810">
        <v>108000</v>
      </c>
      <c r="H66" s="805">
        <v>4000</v>
      </c>
      <c r="I66" s="806">
        <f t="shared" si="21"/>
        <v>1154</v>
      </c>
      <c r="J66" s="812">
        <f t="shared" si="19"/>
        <v>5154</v>
      </c>
      <c r="K66" s="816">
        <f t="shared" si="20"/>
        <v>104000</v>
      </c>
    </row>
    <row r="67" spans="1:11" ht="39.950000000000003" customHeight="1">
      <c r="A67" s="702">
        <v>7</v>
      </c>
      <c r="B67" s="447" t="s">
        <v>317</v>
      </c>
      <c r="C67" s="811" t="s">
        <v>318</v>
      </c>
      <c r="D67" s="876">
        <v>25.1</v>
      </c>
      <c r="E67" s="813" t="s">
        <v>38</v>
      </c>
      <c r="F67" s="804">
        <v>225000</v>
      </c>
      <c r="G67" s="810">
        <v>126000</v>
      </c>
      <c r="H67" s="805">
        <v>4500</v>
      </c>
      <c r="I67" s="806">
        <f t="shared" si="21"/>
        <v>1346</v>
      </c>
      <c r="J67" s="812">
        <f t="shared" si="19"/>
        <v>5846</v>
      </c>
      <c r="K67" s="816">
        <f t="shared" si="20"/>
        <v>121500</v>
      </c>
    </row>
    <row r="68" spans="1:11" ht="39.950000000000003" customHeight="1">
      <c r="A68" s="623"/>
      <c r="B68" s="797" t="s">
        <v>4</v>
      </c>
      <c r="C68" s="811"/>
      <c r="D68" s="811"/>
      <c r="E68" s="813"/>
      <c r="F68" s="812">
        <f t="shared" ref="F68:K68" si="22">SUM(F59:F67)</f>
        <v>1505000</v>
      </c>
      <c r="G68" s="812">
        <f t="shared" si="22"/>
        <v>771800</v>
      </c>
      <c r="H68" s="812">
        <f>SUM(H59:H67)</f>
        <v>31600</v>
      </c>
      <c r="I68" s="812">
        <f>SUM(I59:I67)</f>
        <v>8247</v>
      </c>
      <c r="J68" s="812">
        <f t="shared" si="19"/>
        <v>39847</v>
      </c>
      <c r="K68" s="812">
        <f t="shared" si="22"/>
        <v>740200</v>
      </c>
    </row>
    <row r="69" spans="1:11" ht="16.5" customHeight="1">
      <c r="A69" s="647"/>
      <c r="B69" s="796"/>
      <c r="C69" s="832"/>
      <c r="D69" s="832"/>
      <c r="E69" s="834"/>
      <c r="F69" s="833"/>
      <c r="G69" s="833"/>
      <c r="H69" s="833"/>
      <c r="I69" s="833"/>
      <c r="J69" s="833"/>
      <c r="K69" s="833"/>
    </row>
    <row r="70" spans="1:11" ht="15" customHeight="1">
      <c r="A70" s="647"/>
      <c r="B70" s="796"/>
      <c r="C70" s="832"/>
      <c r="D70" s="832"/>
      <c r="E70" s="834"/>
      <c r="F70" s="833"/>
      <c r="G70" s="833"/>
      <c r="H70" s="833"/>
      <c r="I70" s="833"/>
      <c r="J70" s="833"/>
      <c r="K70" s="833"/>
    </row>
    <row r="71" spans="1:11" ht="83.25" customHeight="1">
      <c r="A71" s="621" t="s">
        <v>446</v>
      </c>
      <c r="B71" s="793" t="s">
        <v>1</v>
      </c>
      <c r="C71" s="798" t="s">
        <v>21</v>
      </c>
      <c r="D71" s="798" t="s">
        <v>22</v>
      </c>
      <c r="E71" s="798" t="s">
        <v>23</v>
      </c>
      <c r="F71" s="799" t="s">
        <v>24</v>
      </c>
      <c r="G71" s="800" t="s">
        <v>25</v>
      </c>
      <c r="H71" s="800" t="s">
        <v>26</v>
      </c>
      <c r="I71" s="800" t="s">
        <v>27</v>
      </c>
      <c r="J71" s="800" t="s">
        <v>57</v>
      </c>
      <c r="K71" s="800" t="s">
        <v>242</v>
      </c>
    </row>
    <row r="72" spans="1:11" ht="39" customHeight="1">
      <c r="A72" s="623"/>
      <c r="B72" s="797" t="s">
        <v>16</v>
      </c>
      <c r="C72" s="811"/>
      <c r="D72" s="811"/>
      <c r="E72" s="813"/>
      <c r="F72" s="848"/>
      <c r="G72" s="810"/>
      <c r="H72" s="812"/>
      <c r="I72" s="812"/>
      <c r="J72" s="812"/>
      <c r="K72" s="825"/>
    </row>
    <row r="73" spans="1:11" ht="39.75" hidden="1" customHeight="1">
      <c r="A73" s="332">
        <v>1</v>
      </c>
      <c r="B73" s="447"/>
      <c r="C73" s="811"/>
      <c r="D73" s="812"/>
      <c r="E73" s="813"/>
      <c r="F73" s="804"/>
      <c r="G73" s="810"/>
      <c r="H73" s="805"/>
      <c r="I73" s="806"/>
      <c r="J73" s="812"/>
      <c r="K73" s="816"/>
    </row>
    <row r="74" spans="1:11" ht="39.950000000000003" customHeight="1">
      <c r="A74" s="332">
        <v>1</v>
      </c>
      <c r="B74" s="447" t="s">
        <v>17</v>
      </c>
      <c r="C74" s="811" t="s">
        <v>511</v>
      </c>
      <c r="D74" s="876">
        <v>47.1</v>
      </c>
      <c r="E74" s="813" t="s">
        <v>78</v>
      </c>
      <c r="F74" s="804">
        <v>170000</v>
      </c>
      <c r="G74" s="810">
        <v>102000</v>
      </c>
      <c r="H74" s="805">
        <v>3400</v>
      </c>
      <c r="I74" s="806">
        <f>ROUND(G74*13%*30/365,0)</f>
        <v>1090</v>
      </c>
      <c r="J74" s="812">
        <f t="shared" ref="J74:J84" si="23">SUM(H74:I74)</f>
        <v>4490</v>
      </c>
      <c r="K74" s="816">
        <f t="shared" ref="K74:K83" si="24">G74-H74</f>
        <v>98600</v>
      </c>
    </row>
    <row r="75" spans="1:11" ht="39.950000000000003" customHeight="1">
      <c r="A75" s="332">
        <v>2</v>
      </c>
      <c r="B75" s="447" t="s">
        <v>17</v>
      </c>
      <c r="C75" s="811" t="s">
        <v>536</v>
      </c>
      <c r="D75" s="876">
        <v>74</v>
      </c>
      <c r="E75" s="813" t="s">
        <v>78</v>
      </c>
      <c r="F75" s="804">
        <v>190000</v>
      </c>
      <c r="G75" s="810">
        <v>144400</v>
      </c>
      <c r="H75" s="805">
        <v>3800</v>
      </c>
      <c r="I75" s="806">
        <f t="shared" ref="I75:I83" si="25">ROUND(G75*13%*30/365,0)</f>
        <v>1543</v>
      </c>
      <c r="J75" s="812">
        <f t="shared" si="23"/>
        <v>5343</v>
      </c>
      <c r="K75" s="816">
        <f t="shared" si="24"/>
        <v>140600</v>
      </c>
    </row>
    <row r="76" spans="1:11" ht="39.950000000000003" customHeight="1">
      <c r="A76" s="332">
        <v>3</v>
      </c>
      <c r="B76" s="447" t="s">
        <v>187</v>
      </c>
      <c r="C76" s="811" t="s">
        <v>394</v>
      </c>
      <c r="D76" s="812">
        <v>132</v>
      </c>
      <c r="E76" s="813" t="s">
        <v>38</v>
      </c>
      <c r="F76" s="804">
        <v>150000</v>
      </c>
      <c r="G76" s="810">
        <v>36000</v>
      </c>
      <c r="H76" s="805">
        <v>3000</v>
      </c>
      <c r="I76" s="806">
        <f t="shared" si="25"/>
        <v>385</v>
      </c>
      <c r="J76" s="812">
        <f t="shared" si="23"/>
        <v>3385</v>
      </c>
      <c r="K76" s="816">
        <f t="shared" si="24"/>
        <v>33000</v>
      </c>
    </row>
    <row r="77" spans="1:11" ht="39.950000000000003" customHeight="1">
      <c r="A77" s="332">
        <v>4</v>
      </c>
      <c r="B77" s="447" t="s">
        <v>187</v>
      </c>
      <c r="C77" s="811" t="s">
        <v>472</v>
      </c>
      <c r="D77" s="812">
        <v>194</v>
      </c>
      <c r="E77" s="813" t="s">
        <v>38</v>
      </c>
      <c r="F77" s="804">
        <v>190000</v>
      </c>
      <c r="G77" s="810">
        <v>42216</v>
      </c>
      <c r="H77" s="805">
        <v>5278</v>
      </c>
      <c r="I77" s="806">
        <f t="shared" si="25"/>
        <v>451</v>
      </c>
      <c r="J77" s="812">
        <f t="shared" si="23"/>
        <v>5729</v>
      </c>
      <c r="K77" s="816">
        <f t="shared" si="24"/>
        <v>36938</v>
      </c>
    </row>
    <row r="78" spans="1:11" ht="39.950000000000003" customHeight="1">
      <c r="A78" s="332">
        <v>5</v>
      </c>
      <c r="B78" s="447" t="s">
        <v>62</v>
      </c>
      <c r="C78" s="811" t="s">
        <v>553</v>
      </c>
      <c r="D78" s="812">
        <v>100.2</v>
      </c>
      <c r="E78" s="813" t="s">
        <v>38</v>
      </c>
      <c r="F78" s="804">
        <v>300000</v>
      </c>
      <c r="G78" s="810">
        <v>266250</v>
      </c>
      <c r="H78" s="805">
        <v>3750</v>
      </c>
      <c r="I78" s="806">
        <f t="shared" si="25"/>
        <v>2845</v>
      </c>
      <c r="J78" s="812">
        <f t="shared" si="23"/>
        <v>6595</v>
      </c>
      <c r="K78" s="816">
        <f t="shared" si="24"/>
        <v>262500</v>
      </c>
    </row>
    <row r="79" spans="1:11" ht="39.950000000000003" customHeight="1">
      <c r="A79" s="332">
        <v>6</v>
      </c>
      <c r="B79" s="447" t="s">
        <v>62</v>
      </c>
      <c r="C79" s="811" t="s">
        <v>61</v>
      </c>
      <c r="D79" s="876">
        <v>102.2</v>
      </c>
      <c r="E79" s="813" t="s">
        <v>38</v>
      </c>
      <c r="F79" s="804">
        <v>300000</v>
      </c>
      <c r="G79" s="810">
        <v>273000</v>
      </c>
      <c r="H79" s="805">
        <v>3000</v>
      </c>
      <c r="I79" s="806">
        <f t="shared" si="25"/>
        <v>2917</v>
      </c>
      <c r="J79" s="812">
        <f t="shared" si="23"/>
        <v>5917</v>
      </c>
      <c r="K79" s="816">
        <f t="shared" si="24"/>
        <v>270000</v>
      </c>
    </row>
    <row r="80" spans="1:11" ht="39.950000000000003" customHeight="1">
      <c r="A80" s="332">
        <v>7</v>
      </c>
      <c r="B80" s="447" t="s">
        <v>62</v>
      </c>
      <c r="C80" s="811" t="s">
        <v>547</v>
      </c>
      <c r="D80" s="812">
        <v>92</v>
      </c>
      <c r="E80" s="813" t="s">
        <v>38</v>
      </c>
      <c r="F80" s="804">
        <v>300000</v>
      </c>
      <c r="G80" s="810">
        <v>264710</v>
      </c>
      <c r="H80" s="805">
        <v>3529</v>
      </c>
      <c r="I80" s="806">
        <f t="shared" si="25"/>
        <v>2828</v>
      </c>
      <c r="J80" s="812">
        <f t="shared" si="23"/>
        <v>6357</v>
      </c>
      <c r="K80" s="816">
        <f t="shared" si="24"/>
        <v>261181</v>
      </c>
    </row>
    <row r="81" spans="1:11" ht="39.950000000000003" customHeight="1">
      <c r="A81" s="332">
        <v>8</v>
      </c>
      <c r="B81" s="447" t="s">
        <v>336</v>
      </c>
      <c r="C81" s="811" t="s">
        <v>48</v>
      </c>
      <c r="D81" s="812">
        <v>112</v>
      </c>
      <c r="E81" s="813" t="s">
        <v>38</v>
      </c>
      <c r="F81" s="804">
        <v>300000</v>
      </c>
      <c r="G81" s="810">
        <v>276000</v>
      </c>
      <c r="H81" s="805">
        <v>3000</v>
      </c>
      <c r="I81" s="806">
        <f t="shared" si="25"/>
        <v>2949</v>
      </c>
      <c r="J81" s="812">
        <f t="shared" si="23"/>
        <v>5949</v>
      </c>
      <c r="K81" s="816">
        <f t="shared" si="24"/>
        <v>273000</v>
      </c>
    </row>
    <row r="82" spans="1:11" ht="39.950000000000003" customHeight="1">
      <c r="A82" s="332">
        <v>9</v>
      </c>
      <c r="B82" s="447" t="s">
        <v>566</v>
      </c>
      <c r="C82" s="811" t="s">
        <v>567</v>
      </c>
      <c r="D82" s="812">
        <v>122</v>
      </c>
      <c r="E82" s="813" t="s">
        <v>38</v>
      </c>
      <c r="F82" s="804">
        <v>300000</v>
      </c>
      <c r="G82" s="810">
        <v>282000</v>
      </c>
      <c r="H82" s="805">
        <v>3000</v>
      </c>
      <c r="I82" s="806">
        <f t="shared" si="25"/>
        <v>3013</v>
      </c>
      <c r="J82" s="812">
        <f t="shared" si="23"/>
        <v>6013</v>
      </c>
      <c r="K82" s="816">
        <f t="shared" si="24"/>
        <v>279000</v>
      </c>
    </row>
    <row r="83" spans="1:11" ht="39.950000000000003" customHeight="1">
      <c r="A83" s="332">
        <v>10</v>
      </c>
      <c r="B83" s="447" t="s">
        <v>575</v>
      </c>
      <c r="C83" s="822" t="s">
        <v>574</v>
      </c>
      <c r="D83" s="812">
        <v>130.19999999999999</v>
      </c>
      <c r="E83" s="813" t="s">
        <v>38</v>
      </c>
      <c r="F83" s="804">
        <v>100000</v>
      </c>
      <c r="G83" s="810">
        <v>94680</v>
      </c>
      <c r="H83" s="805">
        <v>1064</v>
      </c>
      <c r="I83" s="806">
        <f t="shared" si="25"/>
        <v>1012</v>
      </c>
      <c r="J83" s="812">
        <f t="shared" si="23"/>
        <v>2076</v>
      </c>
      <c r="K83" s="816">
        <f t="shared" si="24"/>
        <v>93616</v>
      </c>
    </row>
    <row r="84" spans="1:11" ht="45" customHeight="1">
      <c r="A84" s="622"/>
      <c r="B84" s="797" t="s">
        <v>4</v>
      </c>
      <c r="C84" s="811"/>
      <c r="D84" s="811"/>
      <c r="E84" s="813"/>
      <c r="F84" s="812">
        <f>SUM(F73:F83)</f>
        <v>2300000</v>
      </c>
      <c r="G84" s="812">
        <f>SUM(G73:G83)</f>
        <v>1781256</v>
      </c>
      <c r="H84" s="812">
        <f>SUM(H73:H83)</f>
        <v>32821</v>
      </c>
      <c r="I84" s="812">
        <f>SUM(I73:I83)</f>
        <v>19033</v>
      </c>
      <c r="J84" s="812">
        <f t="shared" si="23"/>
        <v>51854</v>
      </c>
      <c r="K84" s="812">
        <f>SUM(K73:K83)</f>
        <v>1748435</v>
      </c>
    </row>
    <row r="85" spans="1:11" ht="24.75" customHeight="1">
      <c r="A85" s="660"/>
      <c r="B85" s="796"/>
      <c r="C85" s="832"/>
      <c r="D85" s="832"/>
      <c r="E85" s="834"/>
      <c r="F85" s="833"/>
      <c r="G85" s="833"/>
      <c r="H85" s="833"/>
      <c r="I85" s="833"/>
      <c r="J85" s="833"/>
      <c r="K85" s="833"/>
    </row>
    <row r="86" spans="1:11" ht="63" customHeight="1">
      <c r="A86" s="621" t="s">
        <v>446</v>
      </c>
      <c r="B86" s="793" t="s">
        <v>1</v>
      </c>
      <c r="C86" s="798" t="s">
        <v>21</v>
      </c>
      <c r="D86" s="798" t="s">
        <v>22</v>
      </c>
      <c r="E86" s="798" t="s">
        <v>23</v>
      </c>
      <c r="F86" s="799" t="s">
        <v>24</v>
      </c>
      <c r="G86" s="800" t="s">
        <v>25</v>
      </c>
      <c r="H86" s="800" t="s">
        <v>26</v>
      </c>
      <c r="I86" s="800" t="s">
        <v>27</v>
      </c>
      <c r="J86" s="800" t="s">
        <v>57</v>
      </c>
      <c r="K86" s="800" t="s">
        <v>242</v>
      </c>
    </row>
    <row r="87" spans="1:11" ht="39" customHeight="1">
      <c r="A87" s="622"/>
      <c r="B87" s="797" t="s">
        <v>18</v>
      </c>
      <c r="C87" s="811"/>
      <c r="D87" s="811"/>
      <c r="E87" s="813"/>
      <c r="F87" s="848"/>
      <c r="G87" s="810"/>
      <c r="H87" s="822"/>
      <c r="I87" s="812"/>
      <c r="J87" s="822"/>
      <c r="K87" s="825"/>
    </row>
    <row r="88" spans="1:11" ht="39.75" hidden="1" customHeight="1">
      <c r="A88" s="622"/>
      <c r="B88" s="797"/>
      <c r="C88" s="811"/>
      <c r="D88" s="812"/>
      <c r="E88" s="864"/>
      <c r="F88" s="865"/>
      <c r="G88" s="810"/>
      <c r="H88" s="805"/>
      <c r="I88" s="864"/>
      <c r="J88" s="812"/>
      <c r="K88" s="816"/>
    </row>
    <row r="89" spans="1:11" ht="39.75" hidden="1" customHeight="1">
      <c r="A89" s="622"/>
      <c r="B89" s="797"/>
      <c r="C89" s="811"/>
      <c r="D89" s="812"/>
      <c r="E89" s="864"/>
      <c r="F89" s="865"/>
      <c r="G89" s="810"/>
      <c r="H89" s="805"/>
      <c r="I89" s="864"/>
      <c r="J89" s="812"/>
      <c r="K89" s="816"/>
    </row>
    <row r="90" spans="1:11" ht="39.950000000000003" customHeight="1">
      <c r="A90" s="669">
        <v>1</v>
      </c>
      <c r="B90" s="447" t="s">
        <v>18</v>
      </c>
      <c r="C90" s="811" t="s">
        <v>380</v>
      </c>
      <c r="D90" s="812">
        <v>97.2</v>
      </c>
      <c r="E90" s="864" t="s">
        <v>38</v>
      </c>
      <c r="F90" s="865">
        <v>150000</v>
      </c>
      <c r="G90" s="810">
        <v>33000</v>
      </c>
      <c r="H90" s="805">
        <v>3000</v>
      </c>
      <c r="I90" s="806">
        <f>ROUND(G90*13%*30/365,0)</f>
        <v>353</v>
      </c>
      <c r="J90" s="812">
        <f t="shared" ref="J90:J104" si="26">SUM(H90:I90)</f>
        <v>3353</v>
      </c>
      <c r="K90" s="816">
        <f t="shared" ref="K90:K101" si="27">G90-H90</f>
        <v>30000</v>
      </c>
    </row>
    <row r="91" spans="1:11" ht="39.950000000000003" customHeight="1">
      <c r="A91" s="669">
        <v>2</v>
      </c>
      <c r="B91" s="447" t="s">
        <v>18</v>
      </c>
      <c r="C91" s="811" t="s">
        <v>393</v>
      </c>
      <c r="D91" s="812">
        <v>131.1</v>
      </c>
      <c r="E91" s="864" t="s">
        <v>38</v>
      </c>
      <c r="F91" s="865">
        <v>230000</v>
      </c>
      <c r="G91" s="810">
        <v>35782</v>
      </c>
      <c r="H91" s="805">
        <v>5111</v>
      </c>
      <c r="I91" s="806">
        <f t="shared" ref="I91:I93" si="28">ROUND(G91*13%*30/365,0)</f>
        <v>382</v>
      </c>
      <c r="J91" s="812">
        <f t="shared" si="26"/>
        <v>5493</v>
      </c>
      <c r="K91" s="816">
        <f t="shared" si="27"/>
        <v>30671</v>
      </c>
    </row>
    <row r="92" spans="1:11" ht="39.950000000000003" customHeight="1">
      <c r="A92" s="669">
        <v>3</v>
      </c>
      <c r="B92" s="447" t="s">
        <v>18</v>
      </c>
      <c r="C92" s="811" t="s">
        <v>546</v>
      </c>
      <c r="D92" s="812">
        <v>90.2</v>
      </c>
      <c r="E92" s="864" t="s">
        <v>38</v>
      </c>
      <c r="F92" s="865">
        <v>350000</v>
      </c>
      <c r="G92" s="810">
        <v>315000</v>
      </c>
      <c r="H92" s="805">
        <v>3500</v>
      </c>
      <c r="I92" s="806">
        <f t="shared" si="28"/>
        <v>3366</v>
      </c>
      <c r="J92" s="812">
        <f t="shared" si="26"/>
        <v>6866</v>
      </c>
      <c r="K92" s="816">
        <f t="shared" si="27"/>
        <v>311500</v>
      </c>
    </row>
    <row r="93" spans="1:11" ht="39.950000000000003" customHeight="1">
      <c r="A93" s="669">
        <v>4</v>
      </c>
      <c r="B93" s="447" t="s">
        <v>18</v>
      </c>
      <c r="C93" s="811" t="s">
        <v>515</v>
      </c>
      <c r="D93" s="866">
        <v>55.2</v>
      </c>
      <c r="E93" s="813" t="s">
        <v>78</v>
      </c>
      <c r="F93" s="865">
        <v>200000</v>
      </c>
      <c r="G93" s="810">
        <v>124000</v>
      </c>
      <c r="H93" s="805">
        <v>4000</v>
      </c>
      <c r="I93" s="806">
        <f t="shared" si="28"/>
        <v>1325</v>
      </c>
      <c r="J93" s="812">
        <f>SUM(H93:I93)</f>
        <v>5325</v>
      </c>
      <c r="K93" s="816">
        <f>G93-H93</f>
        <v>120000</v>
      </c>
    </row>
    <row r="94" spans="1:11" ht="1.5" customHeight="1">
      <c r="A94" s="669">
        <v>5</v>
      </c>
      <c r="B94" s="447"/>
      <c r="C94" s="811"/>
      <c r="D94" s="866"/>
      <c r="E94" s="813"/>
      <c r="F94" s="865"/>
      <c r="G94" s="810"/>
      <c r="H94" s="805"/>
      <c r="I94" s="806"/>
      <c r="J94" s="812"/>
      <c r="K94" s="816"/>
    </row>
    <row r="95" spans="1:11" ht="39.950000000000003" customHeight="1">
      <c r="A95" s="669">
        <v>5</v>
      </c>
      <c r="B95" s="447" t="s">
        <v>19</v>
      </c>
      <c r="C95" s="811" t="s">
        <v>400</v>
      </c>
      <c r="D95" s="812">
        <v>82</v>
      </c>
      <c r="E95" s="813" t="s">
        <v>78</v>
      </c>
      <c r="F95" s="865">
        <v>150000</v>
      </c>
      <c r="G95" s="810">
        <v>150000</v>
      </c>
      <c r="H95" s="805">
        <v>5000</v>
      </c>
      <c r="I95" s="806">
        <f>ROUND(G95*13%*36/365,0)</f>
        <v>1923</v>
      </c>
      <c r="J95" s="812">
        <f t="shared" ref="J95" si="29">SUM(H95:I95)</f>
        <v>6923</v>
      </c>
      <c r="K95" s="816">
        <f t="shared" ref="K95" si="30">G95-H95</f>
        <v>145000</v>
      </c>
    </row>
    <row r="96" spans="1:11" ht="39.950000000000003" customHeight="1">
      <c r="A96" s="669">
        <v>6</v>
      </c>
      <c r="B96" s="447" t="s">
        <v>19</v>
      </c>
      <c r="C96" s="811" t="s">
        <v>467</v>
      </c>
      <c r="D96" s="866">
        <v>15.2</v>
      </c>
      <c r="E96" s="864" t="s">
        <v>78</v>
      </c>
      <c r="F96" s="865">
        <v>235000</v>
      </c>
      <c r="G96" s="810">
        <v>126900</v>
      </c>
      <c r="H96" s="805">
        <v>4700</v>
      </c>
      <c r="I96" s="806">
        <f>ROUND(G96*13%*30/365,0)</f>
        <v>1356</v>
      </c>
      <c r="J96" s="812">
        <f>SUM(H96:I96)</f>
        <v>6056</v>
      </c>
      <c r="K96" s="816">
        <f>G96-H96</f>
        <v>122200</v>
      </c>
    </row>
    <row r="97" spans="1:11" ht="39.950000000000003" customHeight="1">
      <c r="A97" s="669">
        <v>7</v>
      </c>
      <c r="B97" s="447" t="s">
        <v>398</v>
      </c>
      <c r="C97" s="811" t="s">
        <v>470</v>
      </c>
      <c r="D97" s="812">
        <v>138.1</v>
      </c>
      <c r="E97" s="864" t="s">
        <v>38</v>
      </c>
      <c r="F97" s="865">
        <v>200000</v>
      </c>
      <c r="G97" s="810">
        <v>52000</v>
      </c>
      <c r="H97" s="805">
        <v>4000</v>
      </c>
      <c r="I97" s="806">
        <f t="shared" ref="I97:I102" si="31">ROUND(G97*13%*30/365,0)</f>
        <v>556</v>
      </c>
      <c r="J97" s="812">
        <f t="shared" si="26"/>
        <v>4556</v>
      </c>
      <c r="K97" s="816">
        <f t="shared" si="27"/>
        <v>48000</v>
      </c>
    </row>
    <row r="98" spans="1:11" ht="39.950000000000003" customHeight="1">
      <c r="A98" s="669">
        <v>8</v>
      </c>
      <c r="B98" s="447" t="s">
        <v>398</v>
      </c>
      <c r="C98" s="811" t="s">
        <v>531</v>
      </c>
      <c r="D98" s="812">
        <v>66.2</v>
      </c>
      <c r="E98" s="864" t="s">
        <v>38</v>
      </c>
      <c r="F98" s="865">
        <v>175000</v>
      </c>
      <c r="G98" s="810">
        <v>133000</v>
      </c>
      <c r="H98" s="805">
        <v>3500</v>
      </c>
      <c r="I98" s="806">
        <f t="shared" si="31"/>
        <v>1421</v>
      </c>
      <c r="J98" s="812">
        <f>SUM(H98:I98)</f>
        <v>4921</v>
      </c>
      <c r="K98" s="816">
        <f t="shared" si="27"/>
        <v>129500</v>
      </c>
    </row>
    <row r="99" spans="1:11" ht="39.950000000000003" customHeight="1">
      <c r="A99" s="669">
        <v>9</v>
      </c>
      <c r="B99" s="447" t="s">
        <v>381</v>
      </c>
      <c r="C99" s="811" t="s">
        <v>469</v>
      </c>
      <c r="D99" s="812">
        <v>118.2</v>
      </c>
      <c r="E99" s="864" t="s">
        <v>38</v>
      </c>
      <c r="F99" s="865">
        <v>430000</v>
      </c>
      <c r="G99" s="810">
        <v>387800</v>
      </c>
      <c r="H99" s="805">
        <v>5600</v>
      </c>
      <c r="I99" s="806">
        <f t="shared" si="31"/>
        <v>4144</v>
      </c>
      <c r="J99" s="812">
        <f t="shared" si="26"/>
        <v>9744</v>
      </c>
      <c r="K99" s="816">
        <f t="shared" si="27"/>
        <v>382200</v>
      </c>
    </row>
    <row r="100" spans="1:11" ht="39.950000000000003" customHeight="1">
      <c r="A100" s="669">
        <v>10</v>
      </c>
      <c r="B100" s="447" t="s">
        <v>381</v>
      </c>
      <c r="C100" s="811" t="s">
        <v>383</v>
      </c>
      <c r="D100" s="812">
        <v>110.1</v>
      </c>
      <c r="E100" s="864" t="s">
        <v>38</v>
      </c>
      <c r="F100" s="865">
        <v>160000</v>
      </c>
      <c r="G100" s="810">
        <v>35200</v>
      </c>
      <c r="H100" s="805">
        <v>3200</v>
      </c>
      <c r="I100" s="806">
        <f t="shared" si="31"/>
        <v>376</v>
      </c>
      <c r="J100" s="812">
        <f t="shared" si="26"/>
        <v>3576</v>
      </c>
      <c r="K100" s="816">
        <f t="shared" si="27"/>
        <v>32000</v>
      </c>
    </row>
    <row r="101" spans="1:11" ht="46.5" customHeight="1">
      <c r="A101" s="669">
        <v>11</v>
      </c>
      <c r="B101" s="447" t="s">
        <v>71</v>
      </c>
      <c r="C101" s="811" t="s">
        <v>235</v>
      </c>
      <c r="D101" s="812">
        <v>146.1</v>
      </c>
      <c r="E101" s="864" t="s">
        <v>38</v>
      </c>
      <c r="F101" s="865">
        <v>175000</v>
      </c>
      <c r="G101" s="810">
        <v>49000</v>
      </c>
      <c r="H101" s="805">
        <v>3500</v>
      </c>
      <c r="I101" s="806">
        <f t="shared" si="31"/>
        <v>524</v>
      </c>
      <c r="J101" s="812">
        <f t="shared" si="26"/>
        <v>4024</v>
      </c>
      <c r="K101" s="816">
        <f t="shared" si="27"/>
        <v>45500</v>
      </c>
    </row>
    <row r="102" spans="1:11" ht="39.75" customHeight="1">
      <c r="A102" s="669">
        <v>12</v>
      </c>
      <c r="B102" s="447" t="s">
        <v>71</v>
      </c>
      <c r="C102" s="811" t="s">
        <v>554</v>
      </c>
      <c r="D102" s="812">
        <v>104.2</v>
      </c>
      <c r="E102" s="864" t="s">
        <v>38</v>
      </c>
      <c r="F102" s="865">
        <v>300000</v>
      </c>
      <c r="G102" s="810">
        <v>273000</v>
      </c>
      <c r="H102" s="805">
        <v>3000</v>
      </c>
      <c r="I102" s="806">
        <f t="shared" si="31"/>
        <v>2917</v>
      </c>
      <c r="J102" s="812">
        <f>SUM(H102:I102)</f>
        <v>5917</v>
      </c>
      <c r="K102" s="816">
        <f>G102-H102</f>
        <v>270000</v>
      </c>
    </row>
    <row r="103" spans="1:11" ht="12" customHeight="1">
      <c r="A103" s="669"/>
      <c r="B103" s="447"/>
      <c r="C103" s="811"/>
      <c r="D103" s="812"/>
      <c r="E103" s="864"/>
      <c r="F103" s="865"/>
      <c r="G103" s="810"/>
      <c r="H103" s="805"/>
      <c r="I103" s="806"/>
      <c r="J103" s="812"/>
      <c r="K103" s="816"/>
    </row>
    <row r="104" spans="1:11" ht="50.25" customHeight="1">
      <c r="A104" s="623"/>
      <c r="B104" s="797" t="s">
        <v>4</v>
      </c>
      <c r="C104" s="811"/>
      <c r="D104" s="811"/>
      <c r="E104" s="813"/>
      <c r="F104" s="812">
        <f>SUM(F90:F103)</f>
        <v>2755000</v>
      </c>
      <c r="G104" s="812">
        <f>SUM(G90:G103)</f>
        <v>1714682</v>
      </c>
      <c r="H104" s="812">
        <f>SUM(H90:H103)</f>
        <v>48111</v>
      </c>
      <c r="I104" s="812">
        <f>SUM(I90:I103)</f>
        <v>18643</v>
      </c>
      <c r="J104" s="812">
        <f t="shared" si="26"/>
        <v>66754</v>
      </c>
      <c r="K104" s="812">
        <f>SUM(K90:K103)</f>
        <v>1666571</v>
      </c>
    </row>
    <row r="105" spans="1:11" ht="31.5" customHeight="1">
      <c r="A105" s="647"/>
      <c r="B105" s="796"/>
      <c r="C105" s="832"/>
      <c r="D105" s="832"/>
      <c r="E105" s="834"/>
      <c r="F105" s="833"/>
      <c r="G105" s="833"/>
      <c r="H105" s="833"/>
      <c r="I105" s="833"/>
      <c r="J105" s="833"/>
      <c r="K105" s="833"/>
    </row>
    <row r="106" spans="1:11" ht="18" customHeight="1">
      <c r="A106" s="647"/>
      <c r="B106" s="796"/>
      <c r="C106" s="832"/>
      <c r="D106" s="832"/>
      <c r="E106" s="834"/>
      <c r="F106" s="833"/>
      <c r="G106" s="833"/>
      <c r="H106" s="833"/>
      <c r="I106" s="833"/>
      <c r="J106" s="833"/>
      <c r="K106" s="833"/>
    </row>
    <row r="107" spans="1:11" ht="63" customHeight="1">
      <c r="A107" s="621" t="s">
        <v>446</v>
      </c>
      <c r="B107" s="793" t="s">
        <v>1</v>
      </c>
      <c r="C107" s="798" t="s">
        <v>21</v>
      </c>
      <c r="D107" s="798" t="s">
        <v>22</v>
      </c>
      <c r="E107" s="798" t="s">
        <v>23</v>
      </c>
      <c r="F107" s="799" t="s">
        <v>24</v>
      </c>
      <c r="G107" s="800" t="s">
        <v>25</v>
      </c>
      <c r="H107" s="800" t="s">
        <v>26</v>
      </c>
      <c r="I107" s="800" t="s">
        <v>27</v>
      </c>
      <c r="J107" s="800" t="s">
        <v>57</v>
      </c>
      <c r="K107" s="800" t="s">
        <v>242</v>
      </c>
    </row>
    <row r="108" spans="1:11" ht="39" customHeight="1">
      <c r="A108" s="623"/>
      <c r="B108" s="797" t="s">
        <v>79</v>
      </c>
      <c r="C108" s="811"/>
      <c r="D108" s="866"/>
      <c r="E108" s="813"/>
      <c r="F108" s="865"/>
      <c r="G108" s="810"/>
      <c r="H108" s="812"/>
      <c r="I108" s="812"/>
      <c r="J108" s="812"/>
      <c r="K108" s="825"/>
    </row>
    <row r="109" spans="1:11" ht="16.5" hidden="1" customHeight="1">
      <c r="A109" s="623"/>
      <c r="B109" s="797"/>
      <c r="C109" s="811"/>
      <c r="D109" s="866"/>
      <c r="E109" s="813"/>
      <c r="F109" s="865"/>
      <c r="G109" s="804"/>
      <c r="H109" s="805"/>
      <c r="I109" s="864"/>
      <c r="J109" s="812"/>
      <c r="K109" s="816"/>
    </row>
    <row r="110" spans="1:11" ht="39.75" hidden="1" customHeight="1">
      <c r="A110" s="332"/>
      <c r="B110" s="447"/>
      <c r="C110" s="811"/>
      <c r="D110" s="866"/>
      <c r="E110" s="813"/>
      <c r="F110" s="865"/>
      <c r="G110" s="804"/>
      <c r="H110" s="805"/>
      <c r="I110" s="806"/>
      <c r="J110" s="812"/>
      <c r="K110" s="816"/>
    </row>
    <row r="111" spans="1:11" ht="9.75" hidden="1" customHeight="1">
      <c r="A111" s="332"/>
      <c r="B111" s="447"/>
      <c r="C111" s="811"/>
      <c r="D111" s="866"/>
      <c r="E111" s="813"/>
      <c r="F111" s="865"/>
      <c r="G111" s="804"/>
      <c r="H111" s="805"/>
      <c r="I111" s="806"/>
      <c r="J111" s="812"/>
      <c r="K111" s="816"/>
    </row>
    <row r="112" spans="1:11" ht="39.950000000000003" customHeight="1">
      <c r="A112" s="332">
        <v>1</v>
      </c>
      <c r="B112" s="447" t="s">
        <v>224</v>
      </c>
      <c r="C112" s="811" t="s">
        <v>501</v>
      </c>
      <c r="D112" s="866">
        <v>33.1</v>
      </c>
      <c r="E112" s="813" t="s">
        <v>78</v>
      </c>
      <c r="F112" s="865">
        <v>185000</v>
      </c>
      <c r="G112" s="810">
        <v>107300</v>
      </c>
      <c r="H112" s="805">
        <v>3700</v>
      </c>
      <c r="I112" s="806">
        <f>ROUND(G112*13%*30/365,0)</f>
        <v>1146</v>
      </c>
      <c r="J112" s="812">
        <f t="shared" ref="J112:J118" si="32">SUM(H112:I112)</f>
        <v>4846</v>
      </c>
      <c r="K112" s="816">
        <f t="shared" ref="K112:K118" si="33">G112-H112</f>
        <v>103600</v>
      </c>
    </row>
    <row r="113" spans="1:11" ht="39.950000000000003" customHeight="1">
      <c r="A113" s="332">
        <v>2</v>
      </c>
      <c r="B113" s="447" t="s">
        <v>224</v>
      </c>
      <c r="C113" s="811" t="s">
        <v>548</v>
      </c>
      <c r="D113" s="866">
        <v>94.2</v>
      </c>
      <c r="E113" s="813" t="s">
        <v>78</v>
      </c>
      <c r="F113" s="865">
        <v>280000</v>
      </c>
      <c r="G113" s="810">
        <v>252000</v>
      </c>
      <c r="H113" s="805">
        <v>2800</v>
      </c>
      <c r="I113" s="806">
        <f t="shared" ref="I113:I116" si="34">ROUND(G113*13%*30/365,0)</f>
        <v>2693</v>
      </c>
      <c r="J113" s="812">
        <f t="shared" si="32"/>
        <v>5493</v>
      </c>
      <c r="K113" s="816">
        <f t="shared" si="33"/>
        <v>249200</v>
      </c>
    </row>
    <row r="114" spans="1:11" ht="39.950000000000003" customHeight="1">
      <c r="A114" s="332">
        <v>3</v>
      </c>
      <c r="B114" s="447" t="s">
        <v>437</v>
      </c>
      <c r="C114" s="811" t="s">
        <v>438</v>
      </c>
      <c r="D114" s="866">
        <v>168.1</v>
      </c>
      <c r="E114" s="813" t="s">
        <v>78</v>
      </c>
      <c r="F114" s="865">
        <v>175000</v>
      </c>
      <c r="G114" s="810">
        <v>59500</v>
      </c>
      <c r="H114" s="805">
        <v>3500</v>
      </c>
      <c r="I114" s="806">
        <f t="shared" si="34"/>
        <v>636</v>
      </c>
      <c r="J114" s="812">
        <f t="shared" si="32"/>
        <v>4136</v>
      </c>
      <c r="K114" s="816">
        <f t="shared" si="33"/>
        <v>56000</v>
      </c>
    </row>
    <row r="115" spans="1:11" ht="39.950000000000003" customHeight="1">
      <c r="A115" s="332">
        <v>4</v>
      </c>
      <c r="B115" s="447" t="s">
        <v>211</v>
      </c>
      <c r="C115" s="811" t="s">
        <v>225</v>
      </c>
      <c r="D115" s="866">
        <v>198.1</v>
      </c>
      <c r="E115" s="813" t="s">
        <v>78</v>
      </c>
      <c r="F115" s="865">
        <v>220000</v>
      </c>
      <c r="G115" s="810">
        <v>96800</v>
      </c>
      <c r="H115" s="805">
        <v>4400</v>
      </c>
      <c r="I115" s="806">
        <f t="shared" si="34"/>
        <v>1034</v>
      </c>
      <c r="J115" s="812">
        <f t="shared" si="32"/>
        <v>5434</v>
      </c>
      <c r="K115" s="816">
        <f t="shared" si="33"/>
        <v>92400</v>
      </c>
    </row>
    <row r="116" spans="1:11" ht="39.950000000000003" customHeight="1">
      <c r="A116" s="332">
        <v>5</v>
      </c>
      <c r="B116" s="447" t="s">
        <v>211</v>
      </c>
      <c r="C116" s="811" t="s">
        <v>143</v>
      </c>
      <c r="D116" s="812">
        <v>102.1</v>
      </c>
      <c r="E116" s="813" t="s">
        <v>38</v>
      </c>
      <c r="F116" s="804">
        <v>190000</v>
      </c>
      <c r="G116" s="810">
        <v>41800</v>
      </c>
      <c r="H116" s="805">
        <v>3800</v>
      </c>
      <c r="I116" s="806">
        <f t="shared" si="34"/>
        <v>447</v>
      </c>
      <c r="J116" s="805">
        <f t="shared" si="32"/>
        <v>4247</v>
      </c>
      <c r="K116" s="807">
        <f t="shared" si="33"/>
        <v>38000</v>
      </c>
    </row>
    <row r="117" spans="1:11" ht="39.950000000000003" customHeight="1">
      <c r="A117" s="332">
        <v>6</v>
      </c>
      <c r="B117" s="447" t="s">
        <v>103</v>
      </c>
      <c r="C117" s="811" t="s">
        <v>460</v>
      </c>
      <c r="D117" s="812">
        <v>170.2</v>
      </c>
      <c r="E117" s="813" t="s">
        <v>38</v>
      </c>
      <c r="F117" s="804">
        <v>350000</v>
      </c>
      <c r="G117" s="810">
        <v>350000</v>
      </c>
      <c r="H117" s="805">
        <v>3500</v>
      </c>
      <c r="I117" s="806">
        <f>ROUND(G117*13%*17/365,0)</f>
        <v>2119</v>
      </c>
      <c r="J117" s="805">
        <f t="shared" si="32"/>
        <v>5619</v>
      </c>
      <c r="K117" s="807">
        <f t="shared" si="33"/>
        <v>346500</v>
      </c>
    </row>
    <row r="118" spans="1:11" ht="39.950000000000003" customHeight="1">
      <c r="A118" s="332">
        <v>7</v>
      </c>
      <c r="B118" s="447" t="s">
        <v>103</v>
      </c>
      <c r="C118" s="811" t="s">
        <v>609</v>
      </c>
      <c r="D118" s="876">
        <v>84</v>
      </c>
      <c r="E118" s="813" t="s">
        <v>38</v>
      </c>
      <c r="F118" s="865">
        <v>200000</v>
      </c>
      <c r="G118" s="810">
        <v>200000</v>
      </c>
      <c r="H118" s="805">
        <v>2000</v>
      </c>
      <c r="I118" s="806">
        <f>ROUND(G118*13%*30/365,0)</f>
        <v>2137</v>
      </c>
      <c r="J118" s="812">
        <f t="shared" si="32"/>
        <v>4137</v>
      </c>
      <c r="K118" s="816">
        <f t="shared" si="33"/>
        <v>198000</v>
      </c>
    </row>
    <row r="119" spans="1:11" ht="39.950000000000003" customHeight="1">
      <c r="A119" s="332">
        <v>8</v>
      </c>
      <c r="B119" s="447" t="s">
        <v>103</v>
      </c>
      <c r="C119" s="811" t="s">
        <v>107</v>
      </c>
      <c r="D119" s="866">
        <v>192.1</v>
      </c>
      <c r="E119" s="813" t="s">
        <v>78</v>
      </c>
      <c r="F119" s="865">
        <v>200000</v>
      </c>
      <c r="G119" s="810">
        <v>80000</v>
      </c>
      <c r="H119" s="805">
        <v>4000</v>
      </c>
      <c r="I119" s="806">
        <f>ROUND(G119*13%*30/365,0)</f>
        <v>855</v>
      </c>
      <c r="J119" s="812">
        <f t="shared" ref="J119:J128" si="35">SUM(H119:I119)</f>
        <v>4855</v>
      </c>
      <c r="K119" s="816">
        <f t="shared" ref="K119:K128" si="36">G119-H119</f>
        <v>76000</v>
      </c>
    </row>
    <row r="120" spans="1:11" ht="39.950000000000003" customHeight="1">
      <c r="A120" s="332">
        <v>9</v>
      </c>
      <c r="B120" s="447" t="s">
        <v>493</v>
      </c>
      <c r="C120" s="811" t="s">
        <v>494</v>
      </c>
      <c r="D120" s="866">
        <v>17.100000000000001</v>
      </c>
      <c r="E120" s="813" t="s">
        <v>78</v>
      </c>
      <c r="F120" s="865">
        <v>185000</v>
      </c>
      <c r="G120" s="810">
        <v>103600</v>
      </c>
      <c r="H120" s="805">
        <v>3700</v>
      </c>
      <c r="I120" s="806">
        <f t="shared" ref="I120:I125" si="37">ROUND(G120*13%*30/365,0)</f>
        <v>1107</v>
      </c>
      <c r="J120" s="812">
        <f t="shared" si="35"/>
        <v>4807</v>
      </c>
      <c r="K120" s="816">
        <f t="shared" si="36"/>
        <v>99900</v>
      </c>
    </row>
    <row r="121" spans="1:11" ht="39.950000000000003" customHeight="1">
      <c r="A121" s="332">
        <v>10</v>
      </c>
      <c r="B121" s="447" t="s">
        <v>493</v>
      </c>
      <c r="C121" s="811" t="s">
        <v>48</v>
      </c>
      <c r="D121" s="866">
        <v>19.2</v>
      </c>
      <c r="E121" s="813" t="s">
        <v>78</v>
      </c>
      <c r="F121" s="865">
        <v>165000</v>
      </c>
      <c r="G121" s="810">
        <v>92400</v>
      </c>
      <c r="H121" s="805">
        <v>3300</v>
      </c>
      <c r="I121" s="806">
        <f t="shared" si="37"/>
        <v>987</v>
      </c>
      <c r="J121" s="812">
        <f t="shared" si="35"/>
        <v>4287</v>
      </c>
      <c r="K121" s="816">
        <f t="shared" si="36"/>
        <v>89100</v>
      </c>
    </row>
    <row r="122" spans="1:11" ht="39.950000000000003" customHeight="1">
      <c r="A122" s="332">
        <v>11</v>
      </c>
      <c r="B122" s="447" t="s">
        <v>493</v>
      </c>
      <c r="C122" s="811" t="s">
        <v>496</v>
      </c>
      <c r="D122" s="866">
        <v>1.2</v>
      </c>
      <c r="E122" s="813" t="s">
        <v>78</v>
      </c>
      <c r="F122" s="865">
        <v>160000</v>
      </c>
      <c r="G122" s="810">
        <v>89600</v>
      </c>
      <c r="H122" s="805">
        <v>3200</v>
      </c>
      <c r="I122" s="806">
        <f t="shared" si="37"/>
        <v>957</v>
      </c>
      <c r="J122" s="812">
        <f t="shared" si="35"/>
        <v>4157</v>
      </c>
      <c r="K122" s="816">
        <f t="shared" si="36"/>
        <v>86400</v>
      </c>
    </row>
    <row r="123" spans="1:11" ht="39.950000000000003" customHeight="1">
      <c r="A123" s="332">
        <v>12</v>
      </c>
      <c r="B123" s="447" t="s">
        <v>516</v>
      </c>
      <c r="C123" s="811" t="s">
        <v>133</v>
      </c>
      <c r="D123" s="866">
        <v>57.2</v>
      </c>
      <c r="E123" s="813" t="s">
        <v>78</v>
      </c>
      <c r="F123" s="865">
        <v>200000</v>
      </c>
      <c r="G123" s="810">
        <v>124000</v>
      </c>
      <c r="H123" s="805">
        <v>4000</v>
      </c>
      <c r="I123" s="806">
        <f t="shared" si="37"/>
        <v>1325</v>
      </c>
      <c r="J123" s="812">
        <f t="shared" si="35"/>
        <v>5325</v>
      </c>
      <c r="K123" s="816">
        <f t="shared" si="36"/>
        <v>120000</v>
      </c>
    </row>
    <row r="124" spans="1:11" ht="39.950000000000003" customHeight="1">
      <c r="A124" s="332">
        <v>13</v>
      </c>
      <c r="B124" s="843" t="s">
        <v>537</v>
      </c>
      <c r="C124" s="886" t="s">
        <v>538</v>
      </c>
      <c r="D124" s="824" t="s">
        <v>539</v>
      </c>
      <c r="E124" s="813" t="s">
        <v>78</v>
      </c>
      <c r="F124" s="887">
        <v>300000</v>
      </c>
      <c r="G124" s="888">
        <v>267000</v>
      </c>
      <c r="H124" s="889">
        <v>3000</v>
      </c>
      <c r="I124" s="806">
        <f t="shared" si="37"/>
        <v>2853</v>
      </c>
      <c r="J124" s="890">
        <f t="shared" si="35"/>
        <v>5853</v>
      </c>
      <c r="K124" s="891">
        <f t="shared" si="36"/>
        <v>264000</v>
      </c>
    </row>
    <row r="125" spans="1:11" ht="39.950000000000003" customHeight="1">
      <c r="A125" s="332">
        <v>14</v>
      </c>
      <c r="B125" s="843" t="s">
        <v>537</v>
      </c>
      <c r="C125" s="825" t="s">
        <v>572</v>
      </c>
      <c r="D125" s="825" t="s">
        <v>573</v>
      </c>
      <c r="E125" s="813" t="s">
        <v>78</v>
      </c>
      <c r="F125" s="825">
        <v>200000</v>
      </c>
      <c r="G125" s="825">
        <v>190000</v>
      </c>
      <c r="H125" s="825">
        <v>2000</v>
      </c>
      <c r="I125" s="806">
        <f t="shared" si="37"/>
        <v>2030</v>
      </c>
      <c r="J125" s="825">
        <f t="shared" si="35"/>
        <v>4030</v>
      </c>
      <c r="K125" s="825">
        <f t="shared" si="36"/>
        <v>188000</v>
      </c>
    </row>
    <row r="126" spans="1:11" ht="39.950000000000003" customHeight="1">
      <c r="A126" s="332">
        <v>15</v>
      </c>
      <c r="B126" s="843" t="s">
        <v>594</v>
      </c>
      <c r="C126" s="825" t="s">
        <v>601</v>
      </c>
      <c r="D126" s="825" t="s">
        <v>602</v>
      </c>
      <c r="E126" s="813" t="s">
        <v>78</v>
      </c>
      <c r="F126" s="825">
        <v>435000</v>
      </c>
      <c r="G126" s="825">
        <v>435000</v>
      </c>
      <c r="H126" s="825">
        <v>4350</v>
      </c>
      <c r="I126" s="806">
        <f>ROUND(G126*13%*36/365,0)</f>
        <v>5578</v>
      </c>
      <c r="J126" s="825">
        <f t="shared" si="35"/>
        <v>9928</v>
      </c>
      <c r="K126" s="825">
        <f t="shared" si="36"/>
        <v>430650</v>
      </c>
    </row>
    <row r="127" spans="1:11" ht="39.950000000000003" customHeight="1">
      <c r="A127" s="332">
        <v>16</v>
      </c>
      <c r="B127" s="843" t="s">
        <v>594</v>
      </c>
      <c r="C127" s="825" t="s">
        <v>607</v>
      </c>
      <c r="D127" s="825" t="s">
        <v>608</v>
      </c>
      <c r="E127" s="813" t="s">
        <v>78</v>
      </c>
      <c r="F127" s="825">
        <v>250000</v>
      </c>
      <c r="G127" s="825">
        <v>250000</v>
      </c>
      <c r="H127" s="825">
        <v>2500</v>
      </c>
      <c r="I127" s="806">
        <f>ROUND(G127*13%*30/365,0)</f>
        <v>2671</v>
      </c>
      <c r="J127" s="825">
        <f t="shared" si="35"/>
        <v>5171</v>
      </c>
      <c r="K127" s="825">
        <f t="shared" si="36"/>
        <v>247500</v>
      </c>
    </row>
    <row r="128" spans="1:11" ht="39.950000000000003" customHeight="1">
      <c r="A128" s="707">
        <v>17</v>
      </c>
      <c r="B128" s="896" t="s">
        <v>516</v>
      </c>
      <c r="C128" s="825" t="s">
        <v>595</v>
      </c>
      <c r="D128" s="825" t="s">
        <v>596</v>
      </c>
      <c r="E128" s="825" t="s">
        <v>78</v>
      </c>
      <c r="F128" s="825">
        <v>200000</v>
      </c>
      <c r="G128" s="825">
        <v>200000</v>
      </c>
      <c r="H128" s="825">
        <v>2000</v>
      </c>
      <c r="I128" s="825">
        <f>ROUND(G128*13%*63/365,0)</f>
        <v>4488</v>
      </c>
      <c r="J128" s="825">
        <f t="shared" si="35"/>
        <v>6488</v>
      </c>
      <c r="K128" s="825">
        <f t="shared" si="36"/>
        <v>198000</v>
      </c>
    </row>
    <row r="129" spans="1:11" ht="39.950000000000003" customHeight="1">
      <c r="A129" s="623"/>
      <c r="B129" s="797" t="s">
        <v>4</v>
      </c>
      <c r="C129" s="811"/>
      <c r="D129" s="866"/>
      <c r="E129" s="813"/>
      <c r="F129" s="812">
        <f t="shared" ref="F129:K129" si="38">SUM(F109:F128)</f>
        <v>3895000</v>
      </c>
      <c r="G129" s="812">
        <f t="shared" si="38"/>
        <v>2939000</v>
      </c>
      <c r="H129" s="812">
        <f t="shared" si="38"/>
        <v>55750</v>
      </c>
      <c r="I129" s="812">
        <f t="shared" si="38"/>
        <v>33063</v>
      </c>
      <c r="J129" s="812">
        <f t="shared" si="38"/>
        <v>88813</v>
      </c>
      <c r="K129" s="812">
        <f t="shared" si="38"/>
        <v>2883250</v>
      </c>
    </row>
    <row r="130" spans="1:11" ht="37.5" customHeight="1">
      <c r="A130" s="647"/>
      <c r="B130" s="796"/>
      <c r="C130" s="832"/>
      <c r="D130" s="867"/>
      <c r="E130" s="834"/>
      <c r="F130" s="833"/>
      <c r="G130" s="833"/>
      <c r="H130" s="833"/>
      <c r="I130" s="833"/>
      <c r="J130" s="833"/>
      <c r="K130" s="833"/>
    </row>
    <row r="131" spans="1:11" ht="86.25" hidden="1" customHeight="1">
      <c r="A131" s="621" t="s">
        <v>446</v>
      </c>
      <c r="B131" s="793" t="s">
        <v>1</v>
      </c>
      <c r="C131" s="798" t="s">
        <v>21</v>
      </c>
      <c r="D131" s="798" t="s">
        <v>22</v>
      </c>
      <c r="E131" s="798" t="s">
        <v>23</v>
      </c>
      <c r="F131" s="799" t="s">
        <v>24</v>
      </c>
      <c r="G131" s="800" t="s">
        <v>25</v>
      </c>
      <c r="H131" s="800" t="s">
        <v>26</v>
      </c>
      <c r="I131" s="800" t="s">
        <v>27</v>
      </c>
      <c r="J131" s="800" t="s">
        <v>57</v>
      </c>
      <c r="K131" s="800" t="s">
        <v>242</v>
      </c>
    </row>
    <row r="132" spans="1:11" ht="39.75" hidden="1" customHeight="1">
      <c r="A132" s="623"/>
      <c r="B132" s="797" t="s">
        <v>422</v>
      </c>
      <c r="C132" s="811"/>
      <c r="D132" s="811"/>
      <c r="E132" s="813"/>
      <c r="F132" s="848"/>
      <c r="G132" s="810"/>
      <c r="H132" s="812"/>
      <c r="I132" s="812"/>
      <c r="J132" s="812"/>
      <c r="K132" s="825"/>
    </row>
    <row r="133" spans="1:11" ht="39.75" hidden="1" customHeight="1">
      <c r="A133" s="623">
        <v>1</v>
      </c>
      <c r="B133" s="797" t="s">
        <v>285</v>
      </c>
      <c r="C133" s="811"/>
      <c r="D133" s="866"/>
      <c r="E133" s="813"/>
      <c r="F133" s="865"/>
      <c r="G133" s="810"/>
      <c r="H133" s="805"/>
      <c r="I133" s="812"/>
      <c r="J133" s="812"/>
      <c r="K133" s="816"/>
    </row>
    <row r="134" spans="1:11" ht="39.75" hidden="1" customHeight="1">
      <c r="A134" s="623"/>
      <c r="B134" s="797"/>
      <c r="C134" s="811"/>
      <c r="D134" s="866"/>
      <c r="E134" s="813"/>
      <c r="F134" s="812"/>
      <c r="G134" s="812"/>
      <c r="H134" s="812"/>
      <c r="I134" s="812"/>
      <c r="J134" s="812"/>
      <c r="K134" s="812"/>
    </row>
    <row r="135" spans="1:11" ht="39.950000000000003" customHeight="1">
      <c r="A135" s="647"/>
      <c r="B135" s="796"/>
      <c r="C135" s="832"/>
      <c r="D135" s="867"/>
      <c r="E135" s="834"/>
      <c r="F135" s="868"/>
      <c r="G135" s="868"/>
      <c r="H135" s="868"/>
      <c r="I135" s="868"/>
      <c r="J135" s="868"/>
      <c r="K135" s="868"/>
    </row>
    <row r="136" spans="1:11" ht="85.5" customHeight="1">
      <c r="A136" s="621" t="s">
        <v>446</v>
      </c>
      <c r="B136" s="793" t="s">
        <v>1</v>
      </c>
      <c r="C136" s="798" t="s">
        <v>21</v>
      </c>
      <c r="D136" s="798" t="s">
        <v>22</v>
      </c>
      <c r="E136" s="798" t="s">
        <v>23</v>
      </c>
      <c r="F136" s="799" t="s">
        <v>24</v>
      </c>
      <c r="G136" s="800" t="s">
        <v>25</v>
      </c>
      <c r="H136" s="800" t="s">
        <v>26</v>
      </c>
      <c r="I136" s="800" t="s">
        <v>27</v>
      </c>
      <c r="J136" s="800" t="s">
        <v>57</v>
      </c>
      <c r="K136" s="800" t="s">
        <v>242</v>
      </c>
    </row>
    <row r="137" spans="1:11" ht="39.950000000000003" customHeight="1">
      <c r="A137" s="623"/>
      <c r="B137" s="797" t="s">
        <v>109</v>
      </c>
      <c r="C137" s="811"/>
      <c r="D137" s="866"/>
      <c r="E137" s="813"/>
      <c r="F137" s="865"/>
      <c r="G137" s="810"/>
      <c r="H137" s="812"/>
      <c r="I137" s="812"/>
      <c r="J137" s="812"/>
      <c r="K137" s="825"/>
    </row>
    <row r="138" spans="1:11" ht="39" customHeight="1">
      <c r="A138" s="332">
        <v>1</v>
      </c>
      <c r="B138" s="447" t="s">
        <v>169</v>
      </c>
      <c r="C138" s="811" t="s">
        <v>424</v>
      </c>
      <c r="D138" s="866">
        <v>150.1</v>
      </c>
      <c r="E138" s="813" t="s">
        <v>78</v>
      </c>
      <c r="F138" s="865">
        <v>150000</v>
      </c>
      <c r="G138" s="810">
        <v>45000</v>
      </c>
      <c r="H138" s="805">
        <v>3000</v>
      </c>
      <c r="I138" s="806">
        <f>ROUND(G138*13%*30/365,0)</f>
        <v>481</v>
      </c>
      <c r="J138" s="812">
        <f>SUM(H138:I138)</f>
        <v>3481</v>
      </c>
      <c r="K138" s="816">
        <f t="shared" ref="K138:K151" si="39">G138-H138</f>
        <v>42000</v>
      </c>
    </row>
    <row r="139" spans="1:11" ht="39.75" hidden="1" customHeight="1">
      <c r="A139" s="332"/>
      <c r="B139" s="447"/>
      <c r="C139" s="811"/>
      <c r="D139" s="866"/>
      <c r="E139" s="813"/>
      <c r="F139" s="865"/>
      <c r="G139" s="810"/>
      <c r="H139" s="805"/>
      <c r="I139" s="806">
        <f t="shared" ref="I139:I140" si="40">ROUND(G139*13%*31/365,0)</f>
        <v>0</v>
      </c>
      <c r="J139" s="812"/>
      <c r="K139" s="816"/>
    </row>
    <row r="140" spans="1:11" ht="39.75" hidden="1" customHeight="1">
      <c r="A140" s="332"/>
      <c r="B140" s="447"/>
      <c r="C140" s="811"/>
      <c r="D140" s="866"/>
      <c r="E140" s="813"/>
      <c r="F140" s="865"/>
      <c r="G140" s="810"/>
      <c r="H140" s="805"/>
      <c r="I140" s="806">
        <f t="shared" si="40"/>
        <v>0</v>
      </c>
      <c r="J140" s="812"/>
      <c r="K140" s="816"/>
    </row>
    <row r="141" spans="1:11" ht="39.950000000000003" customHeight="1">
      <c r="A141" s="332">
        <v>2</v>
      </c>
      <c r="B141" s="447" t="s">
        <v>109</v>
      </c>
      <c r="C141" s="811" t="s">
        <v>476</v>
      </c>
      <c r="D141" s="866">
        <v>144.1</v>
      </c>
      <c r="E141" s="813" t="s">
        <v>78</v>
      </c>
      <c r="F141" s="865">
        <v>180000</v>
      </c>
      <c r="G141" s="810">
        <v>36000</v>
      </c>
      <c r="H141" s="805">
        <v>4000</v>
      </c>
      <c r="I141" s="806">
        <f>ROUND(G141*13%*30/365,0)</f>
        <v>385</v>
      </c>
      <c r="J141" s="812">
        <f t="shared" ref="J141:J147" si="41">SUM(H141:I141)</f>
        <v>4385</v>
      </c>
      <c r="K141" s="816">
        <f t="shared" si="39"/>
        <v>32000</v>
      </c>
    </row>
    <row r="142" spans="1:11" ht="39.950000000000003" customHeight="1">
      <c r="A142" s="332">
        <v>3</v>
      </c>
      <c r="B142" s="447" t="s">
        <v>109</v>
      </c>
      <c r="C142" s="811" t="s">
        <v>610</v>
      </c>
      <c r="D142" s="866" t="s">
        <v>611</v>
      </c>
      <c r="E142" s="813" t="s">
        <v>78</v>
      </c>
      <c r="F142" s="865">
        <v>200000</v>
      </c>
      <c r="G142" s="810">
        <v>200000</v>
      </c>
      <c r="H142" s="805">
        <v>2000</v>
      </c>
      <c r="I142" s="806">
        <f>ROUND(G142*13%*8/365,0)</f>
        <v>570</v>
      </c>
      <c r="J142" s="812">
        <f t="shared" ref="J142" si="42">SUM(H142:I142)</f>
        <v>2570</v>
      </c>
      <c r="K142" s="816">
        <f t="shared" ref="K142" si="43">G142-H142</f>
        <v>198000</v>
      </c>
    </row>
    <row r="143" spans="1:11" ht="39.950000000000003" customHeight="1">
      <c r="A143" s="332">
        <v>4</v>
      </c>
      <c r="B143" s="447" t="s">
        <v>273</v>
      </c>
      <c r="C143" s="811" t="s">
        <v>495</v>
      </c>
      <c r="D143" s="866">
        <v>21.1</v>
      </c>
      <c r="E143" s="813" t="s">
        <v>78</v>
      </c>
      <c r="F143" s="865">
        <v>150000</v>
      </c>
      <c r="G143" s="810">
        <v>84000</v>
      </c>
      <c r="H143" s="805">
        <v>3000</v>
      </c>
      <c r="I143" s="806">
        <f>ROUND(G143*13%*30/365,0)</f>
        <v>898</v>
      </c>
      <c r="J143" s="812">
        <f t="shared" si="41"/>
        <v>3898</v>
      </c>
      <c r="K143" s="816">
        <f t="shared" si="39"/>
        <v>81000</v>
      </c>
    </row>
    <row r="144" spans="1:11" ht="39.950000000000003" customHeight="1">
      <c r="A144" s="332">
        <v>5</v>
      </c>
      <c r="B144" s="447" t="s">
        <v>273</v>
      </c>
      <c r="C144" s="811" t="s">
        <v>506</v>
      </c>
      <c r="D144" s="866">
        <v>39.1</v>
      </c>
      <c r="E144" s="813" t="s">
        <v>78</v>
      </c>
      <c r="F144" s="865">
        <v>150000</v>
      </c>
      <c r="G144" s="810">
        <v>90000</v>
      </c>
      <c r="H144" s="805">
        <v>3000</v>
      </c>
      <c r="I144" s="806">
        <f t="shared" ref="I144:I151" si="44">ROUND(G144*13%*30/365,0)</f>
        <v>962</v>
      </c>
      <c r="J144" s="812">
        <f t="shared" si="41"/>
        <v>3962</v>
      </c>
      <c r="K144" s="816">
        <f t="shared" si="39"/>
        <v>87000</v>
      </c>
    </row>
    <row r="145" spans="1:11" ht="39.950000000000003" customHeight="1">
      <c r="A145" s="332">
        <v>6</v>
      </c>
      <c r="B145" s="447" t="s">
        <v>233</v>
      </c>
      <c r="C145" s="811" t="s">
        <v>507</v>
      </c>
      <c r="D145" s="866">
        <v>41.2</v>
      </c>
      <c r="E145" s="813" t="s">
        <v>78</v>
      </c>
      <c r="F145" s="865">
        <v>100000</v>
      </c>
      <c r="G145" s="810">
        <v>60000</v>
      </c>
      <c r="H145" s="805">
        <v>2000</v>
      </c>
      <c r="I145" s="806">
        <f t="shared" si="44"/>
        <v>641</v>
      </c>
      <c r="J145" s="812">
        <f t="shared" si="41"/>
        <v>2641</v>
      </c>
      <c r="K145" s="816">
        <f t="shared" si="39"/>
        <v>58000</v>
      </c>
    </row>
    <row r="146" spans="1:11" ht="39.950000000000003" customHeight="1">
      <c r="A146" s="332">
        <v>7</v>
      </c>
      <c r="B146" s="447" t="s">
        <v>233</v>
      </c>
      <c r="C146" s="811" t="s">
        <v>513</v>
      </c>
      <c r="D146" s="866">
        <v>49.1</v>
      </c>
      <c r="E146" s="813" t="s">
        <v>78</v>
      </c>
      <c r="F146" s="865">
        <v>195000</v>
      </c>
      <c r="G146" s="810">
        <v>120900</v>
      </c>
      <c r="H146" s="805">
        <v>3900</v>
      </c>
      <c r="I146" s="806">
        <f t="shared" si="44"/>
        <v>1292</v>
      </c>
      <c r="J146" s="812">
        <f t="shared" si="41"/>
        <v>5192</v>
      </c>
      <c r="K146" s="816">
        <f t="shared" si="39"/>
        <v>117000</v>
      </c>
    </row>
    <row r="147" spans="1:11" ht="39.950000000000003" customHeight="1">
      <c r="A147" s="332">
        <v>8</v>
      </c>
      <c r="B147" s="447" t="s">
        <v>110</v>
      </c>
      <c r="C147" s="811" t="s">
        <v>114</v>
      </c>
      <c r="D147" s="866">
        <v>51.1</v>
      </c>
      <c r="E147" s="813" t="s">
        <v>78</v>
      </c>
      <c r="F147" s="865">
        <v>170000</v>
      </c>
      <c r="G147" s="810">
        <v>101277</v>
      </c>
      <c r="H147" s="805">
        <v>3617</v>
      </c>
      <c r="I147" s="806">
        <f t="shared" si="44"/>
        <v>1082</v>
      </c>
      <c r="J147" s="812">
        <f t="shared" si="41"/>
        <v>4699</v>
      </c>
      <c r="K147" s="816">
        <f t="shared" si="39"/>
        <v>97660</v>
      </c>
    </row>
    <row r="148" spans="1:11" ht="39.950000000000003" customHeight="1">
      <c r="A148" s="332">
        <v>9</v>
      </c>
      <c r="B148" s="447" t="s">
        <v>110</v>
      </c>
      <c r="C148" s="811" t="s">
        <v>514</v>
      </c>
      <c r="D148" s="866">
        <v>53.2</v>
      </c>
      <c r="E148" s="813" t="s">
        <v>78</v>
      </c>
      <c r="F148" s="865">
        <v>200000</v>
      </c>
      <c r="G148" s="810">
        <v>124000</v>
      </c>
      <c r="H148" s="805">
        <v>4000</v>
      </c>
      <c r="I148" s="806">
        <f t="shared" si="44"/>
        <v>1325</v>
      </c>
      <c r="J148" s="812">
        <f>SUM(H148:I148)</f>
        <v>5325</v>
      </c>
      <c r="K148" s="816">
        <f t="shared" si="39"/>
        <v>120000</v>
      </c>
    </row>
    <row r="149" spans="1:11" ht="39.950000000000003" customHeight="1">
      <c r="A149" s="332">
        <v>10</v>
      </c>
      <c r="B149" s="447" t="s">
        <v>110</v>
      </c>
      <c r="C149" s="811" t="s">
        <v>559</v>
      </c>
      <c r="D149" s="866">
        <v>106.2</v>
      </c>
      <c r="E149" s="813" t="s">
        <v>78</v>
      </c>
      <c r="F149" s="865">
        <v>100000</v>
      </c>
      <c r="G149" s="810">
        <v>87696</v>
      </c>
      <c r="H149" s="805">
        <v>1538</v>
      </c>
      <c r="I149" s="806">
        <f t="shared" si="44"/>
        <v>937</v>
      </c>
      <c r="J149" s="812">
        <f>SUM(H149:I149)</f>
        <v>2475</v>
      </c>
      <c r="K149" s="816">
        <f t="shared" si="39"/>
        <v>86158</v>
      </c>
    </row>
    <row r="150" spans="1:11" ht="39.950000000000003" customHeight="1">
      <c r="A150" s="332">
        <v>11</v>
      </c>
      <c r="B150" s="447" t="s">
        <v>110</v>
      </c>
      <c r="C150" s="811" t="s">
        <v>560</v>
      </c>
      <c r="D150" s="866">
        <v>108.2</v>
      </c>
      <c r="E150" s="813" t="s">
        <v>78</v>
      </c>
      <c r="F150" s="865">
        <v>50000</v>
      </c>
      <c r="G150" s="810">
        <v>46000</v>
      </c>
      <c r="H150" s="805">
        <v>500</v>
      </c>
      <c r="I150" s="806">
        <f t="shared" si="44"/>
        <v>492</v>
      </c>
      <c r="J150" s="812">
        <f>SUM(H150:I150)</f>
        <v>992</v>
      </c>
      <c r="K150" s="816">
        <f t="shared" si="39"/>
        <v>45500</v>
      </c>
    </row>
    <row r="151" spans="1:11" ht="39.950000000000003" customHeight="1">
      <c r="A151" s="332">
        <v>12</v>
      </c>
      <c r="B151" s="447" t="s">
        <v>110</v>
      </c>
      <c r="C151" s="811" t="s">
        <v>562</v>
      </c>
      <c r="D151" s="866">
        <v>110.2</v>
      </c>
      <c r="E151" s="813" t="s">
        <v>78</v>
      </c>
      <c r="F151" s="865">
        <v>100000</v>
      </c>
      <c r="G151" s="810">
        <v>92000</v>
      </c>
      <c r="H151" s="805">
        <v>1000</v>
      </c>
      <c r="I151" s="806">
        <f t="shared" si="44"/>
        <v>983</v>
      </c>
      <c r="J151" s="812">
        <f>SUM(H151:I151)</f>
        <v>1983</v>
      </c>
      <c r="K151" s="816">
        <f t="shared" si="39"/>
        <v>91000</v>
      </c>
    </row>
    <row r="152" spans="1:11" ht="39.950000000000003" customHeight="1">
      <c r="A152" s="623"/>
      <c r="B152" s="797" t="s">
        <v>4</v>
      </c>
      <c r="C152" s="811"/>
      <c r="D152" s="811"/>
      <c r="E152" s="813"/>
      <c r="F152" s="812">
        <f>SUM(F138:F151)</f>
        <v>1745000</v>
      </c>
      <c r="G152" s="812">
        <f>SUM(G138:G151)</f>
        <v>1086873</v>
      </c>
      <c r="H152" s="812">
        <f>SUM(H138:H151)</f>
        <v>31555</v>
      </c>
      <c r="I152" s="812">
        <f>SUM(I138:I151)</f>
        <v>10048</v>
      </c>
      <c r="J152" s="812">
        <f>SUM(H152:I152)</f>
        <v>41603</v>
      </c>
      <c r="K152" s="812">
        <f>SUM(K138:K151)</f>
        <v>1055318</v>
      </c>
    </row>
    <row r="153" spans="1:11" ht="39.75" customHeight="1">
      <c r="A153" s="647"/>
      <c r="B153" s="796"/>
      <c r="C153" s="832"/>
      <c r="D153" s="832"/>
      <c r="E153" s="834"/>
      <c r="F153" s="833"/>
      <c r="G153" s="833"/>
      <c r="H153" s="833"/>
      <c r="I153" s="833"/>
      <c r="J153" s="833"/>
      <c r="K153" s="833"/>
    </row>
    <row r="154" spans="1:11" ht="22.5" customHeight="1">
      <c r="A154" s="647"/>
      <c r="B154" s="796"/>
      <c r="C154" s="832"/>
      <c r="D154" s="832"/>
      <c r="E154" s="834"/>
      <c r="F154" s="833"/>
      <c r="G154" s="833"/>
      <c r="H154" s="869"/>
      <c r="I154" s="833"/>
      <c r="J154" s="833"/>
      <c r="K154" s="833"/>
    </row>
    <row r="155" spans="1:11" ht="93.75" customHeight="1">
      <c r="A155" s="621" t="s">
        <v>446</v>
      </c>
      <c r="B155" s="793" t="s">
        <v>1</v>
      </c>
      <c r="C155" s="798" t="s">
        <v>21</v>
      </c>
      <c r="D155" s="798" t="s">
        <v>22</v>
      </c>
      <c r="E155" s="798" t="s">
        <v>23</v>
      </c>
      <c r="F155" s="799" t="s">
        <v>24</v>
      </c>
      <c r="G155" s="800" t="s">
        <v>25</v>
      </c>
      <c r="H155" s="800" t="s">
        <v>26</v>
      </c>
      <c r="I155" s="800" t="s">
        <v>27</v>
      </c>
      <c r="J155" s="800" t="s">
        <v>57</v>
      </c>
      <c r="K155" s="800" t="s">
        <v>242</v>
      </c>
    </row>
    <row r="156" spans="1:11" ht="39.950000000000003" customHeight="1">
      <c r="A156" s="623"/>
      <c r="B156" s="797" t="s">
        <v>125</v>
      </c>
      <c r="C156" s="811"/>
      <c r="D156" s="811"/>
      <c r="E156" s="813"/>
      <c r="F156" s="848"/>
      <c r="G156" s="810"/>
      <c r="H156" s="825"/>
      <c r="I156" s="812"/>
      <c r="J156" s="812"/>
      <c r="K156" s="825"/>
    </row>
    <row r="157" spans="1:11" ht="39.950000000000003" customHeight="1">
      <c r="A157" s="332">
        <v>1</v>
      </c>
      <c r="B157" s="447" t="s">
        <v>137</v>
      </c>
      <c r="C157" s="811" t="s">
        <v>419</v>
      </c>
      <c r="D157" s="812">
        <v>140</v>
      </c>
      <c r="E157" s="813" t="s">
        <v>78</v>
      </c>
      <c r="F157" s="804">
        <v>200000</v>
      </c>
      <c r="G157" s="804">
        <v>52000</v>
      </c>
      <c r="H157" s="805">
        <v>4000</v>
      </c>
      <c r="I157" s="806">
        <f>ROUND(G157*13%*30/365,0)</f>
        <v>556</v>
      </c>
      <c r="J157" s="805">
        <f t="shared" ref="J157:J160" si="45">SUM(H157:I157)</f>
        <v>4556</v>
      </c>
      <c r="K157" s="816">
        <f>G157-H157</f>
        <v>48000</v>
      </c>
    </row>
    <row r="158" spans="1:11" ht="39.950000000000003" customHeight="1">
      <c r="A158" s="332">
        <v>2</v>
      </c>
      <c r="B158" s="447" t="s">
        <v>137</v>
      </c>
      <c r="C158" s="811" t="s">
        <v>207</v>
      </c>
      <c r="D158" s="876">
        <v>35.200000000000003</v>
      </c>
      <c r="E158" s="813" t="s">
        <v>78</v>
      </c>
      <c r="F158" s="804">
        <v>100000</v>
      </c>
      <c r="G158" s="804">
        <v>58000</v>
      </c>
      <c r="H158" s="805">
        <v>2000</v>
      </c>
      <c r="I158" s="806">
        <f t="shared" ref="I158:I161" si="46">ROUND(G158*13%*30/365,0)</f>
        <v>620</v>
      </c>
      <c r="J158" s="805">
        <f t="shared" si="45"/>
        <v>2620</v>
      </c>
      <c r="K158" s="816">
        <f t="shared" ref="K158:K160" si="47">G158-H158</f>
        <v>56000</v>
      </c>
    </row>
    <row r="159" spans="1:11" ht="39.75" customHeight="1">
      <c r="A159" s="332">
        <v>3</v>
      </c>
      <c r="B159" s="447" t="s">
        <v>126</v>
      </c>
      <c r="C159" s="811" t="s">
        <v>447</v>
      </c>
      <c r="D159" s="866">
        <v>188.1</v>
      </c>
      <c r="E159" s="813" t="s">
        <v>78</v>
      </c>
      <c r="F159" s="865">
        <v>175000</v>
      </c>
      <c r="G159" s="804">
        <v>70000</v>
      </c>
      <c r="H159" s="805">
        <v>3500</v>
      </c>
      <c r="I159" s="806">
        <f t="shared" si="46"/>
        <v>748</v>
      </c>
      <c r="J159" s="805">
        <f t="shared" si="45"/>
        <v>4248</v>
      </c>
      <c r="K159" s="816">
        <f t="shared" si="47"/>
        <v>66500</v>
      </c>
    </row>
    <row r="160" spans="1:11" ht="39.75" customHeight="1">
      <c r="A160" s="332">
        <v>4</v>
      </c>
      <c r="B160" s="447" t="s">
        <v>126</v>
      </c>
      <c r="C160" s="811" t="s">
        <v>448</v>
      </c>
      <c r="D160" s="866">
        <v>190.1</v>
      </c>
      <c r="E160" s="813" t="s">
        <v>78</v>
      </c>
      <c r="F160" s="865">
        <v>230000</v>
      </c>
      <c r="G160" s="804">
        <v>92000</v>
      </c>
      <c r="H160" s="805">
        <v>4600</v>
      </c>
      <c r="I160" s="806">
        <f t="shared" si="46"/>
        <v>983</v>
      </c>
      <c r="J160" s="805">
        <f t="shared" si="45"/>
        <v>5583</v>
      </c>
      <c r="K160" s="816">
        <f t="shared" si="47"/>
        <v>87400</v>
      </c>
    </row>
    <row r="161" spans="1:11" ht="39.950000000000003" customHeight="1">
      <c r="A161" s="332">
        <v>5</v>
      </c>
      <c r="B161" s="447" t="s">
        <v>505</v>
      </c>
      <c r="C161" s="811" t="s">
        <v>245</v>
      </c>
      <c r="D161" s="866">
        <v>37.1</v>
      </c>
      <c r="E161" s="813" t="s">
        <v>78</v>
      </c>
      <c r="F161" s="865">
        <v>200000</v>
      </c>
      <c r="G161" s="804">
        <v>120000</v>
      </c>
      <c r="H161" s="805">
        <v>4000</v>
      </c>
      <c r="I161" s="806">
        <f t="shared" si="46"/>
        <v>1282</v>
      </c>
      <c r="J161" s="805">
        <f>SUM(H161:I161)</f>
        <v>5282</v>
      </c>
      <c r="K161" s="816">
        <f>G161-H161</f>
        <v>116000</v>
      </c>
    </row>
    <row r="162" spans="1:11" ht="39.75" customHeight="1">
      <c r="A162" s="792">
        <v>6</v>
      </c>
      <c r="B162" s="844" t="s">
        <v>569</v>
      </c>
      <c r="C162" s="897" t="s">
        <v>605</v>
      </c>
      <c r="D162" s="867" t="s">
        <v>606</v>
      </c>
      <c r="E162" s="813" t="s">
        <v>78</v>
      </c>
      <c r="F162" s="877">
        <v>350000</v>
      </c>
      <c r="G162" s="878">
        <v>350000</v>
      </c>
      <c r="H162" s="879">
        <v>3500</v>
      </c>
      <c r="I162" s="806">
        <f>ROUND(G162*13%*36/365,0)</f>
        <v>4488</v>
      </c>
      <c r="J162" s="879">
        <f>SUM(H162:I162)</f>
        <v>7988</v>
      </c>
      <c r="K162" s="880">
        <f>G162-H162</f>
        <v>346500</v>
      </c>
    </row>
    <row r="163" spans="1:11" ht="39.75" customHeight="1">
      <c r="A163" s="684">
        <v>7</v>
      </c>
      <c r="B163" s="842" t="s">
        <v>569</v>
      </c>
      <c r="C163" s="881" t="s">
        <v>570</v>
      </c>
      <c r="D163" s="898" t="s">
        <v>571</v>
      </c>
      <c r="E163" s="813" t="s">
        <v>78</v>
      </c>
      <c r="F163" s="882">
        <v>240000</v>
      </c>
      <c r="G163" s="883">
        <v>228000</v>
      </c>
      <c r="H163" s="884">
        <v>2400</v>
      </c>
      <c r="I163" s="806">
        <f>ROUND(G163*13%*30/365,0)</f>
        <v>2436</v>
      </c>
      <c r="J163" s="884">
        <f>SUM(H163:I163)</f>
        <v>4836</v>
      </c>
      <c r="K163" s="885">
        <f>G163-H163</f>
        <v>225600</v>
      </c>
    </row>
    <row r="164" spans="1:11" ht="39.75" customHeight="1">
      <c r="A164" s="623"/>
      <c r="B164" s="797" t="s">
        <v>4</v>
      </c>
      <c r="C164" s="811"/>
      <c r="D164" s="811"/>
      <c r="E164" s="813"/>
      <c r="F164" s="805">
        <f>SUM(F157:F163)</f>
        <v>1495000</v>
      </c>
      <c r="G164" s="805">
        <f>SUM(G157:G163)</f>
        <v>970000</v>
      </c>
      <c r="H164" s="805">
        <f>SUM(H157:H163)</f>
        <v>24000</v>
      </c>
      <c r="I164" s="805">
        <f>SUM(I157:I163)</f>
        <v>11113</v>
      </c>
      <c r="J164" s="805">
        <f>SUM(H164:I164)</f>
        <v>35113</v>
      </c>
      <c r="K164" s="805">
        <f>SUM(K157:K163)</f>
        <v>946000</v>
      </c>
    </row>
    <row r="165" spans="1:11" ht="39.950000000000003" customHeight="1">
      <c r="A165" s="647"/>
      <c r="B165" s="796"/>
      <c r="C165" s="832"/>
      <c r="D165" s="832"/>
      <c r="E165" s="834"/>
      <c r="F165" s="870"/>
      <c r="G165" s="870"/>
      <c r="H165" s="870"/>
      <c r="I165" s="870"/>
      <c r="J165" s="870"/>
      <c r="K165" s="870"/>
    </row>
    <row r="166" spans="1:11" ht="39.950000000000003" customHeight="1">
      <c r="A166" s="647"/>
      <c r="B166" s="796"/>
      <c r="C166" s="832"/>
      <c r="D166" s="832"/>
      <c r="E166" s="834"/>
      <c r="F166" s="870"/>
      <c r="G166" s="870"/>
      <c r="H166" s="869"/>
      <c r="I166" s="870"/>
      <c r="J166" s="870"/>
      <c r="K166" s="870"/>
    </row>
    <row r="167" spans="1:11" ht="57.75" customHeight="1">
      <c r="A167" s="621" t="s">
        <v>446</v>
      </c>
      <c r="B167" s="793" t="s">
        <v>1</v>
      </c>
      <c r="C167" s="798" t="s">
        <v>21</v>
      </c>
      <c r="D167" s="798" t="s">
        <v>22</v>
      </c>
      <c r="E167" s="798" t="s">
        <v>23</v>
      </c>
      <c r="F167" s="799" t="s">
        <v>24</v>
      </c>
      <c r="G167" s="800" t="s">
        <v>25</v>
      </c>
      <c r="H167" s="800" t="s">
        <v>26</v>
      </c>
      <c r="I167" s="800" t="s">
        <v>27</v>
      </c>
      <c r="J167" s="800" t="s">
        <v>57</v>
      </c>
      <c r="K167" s="800" t="s">
        <v>242</v>
      </c>
    </row>
    <row r="168" spans="1:11" ht="39" customHeight="1">
      <c r="A168" s="623"/>
      <c r="B168" s="797" t="s">
        <v>148</v>
      </c>
      <c r="C168" s="811"/>
      <c r="D168" s="866"/>
      <c r="E168" s="813"/>
      <c r="F168" s="865"/>
      <c r="G168" s="810"/>
      <c r="H168" s="805"/>
      <c r="I168" s="812"/>
      <c r="J168" s="812"/>
      <c r="K168" s="825"/>
    </row>
    <row r="169" spans="1:11" ht="39.75" hidden="1" customHeight="1">
      <c r="A169" s="332">
        <v>1</v>
      </c>
      <c r="B169" s="447"/>
      <c r="C169" s="811"/>
      <c r="D169" s="865"/>
      <c r="E169" s="813"/>
      <c r="F169" s="865"/>
      <c r="G169" s="810"/>
      <c r="H169" s="805"/>
      <c r="I169" s="806"/>
      <c r="J169" s="812"/>
      <c r="K169" s="816"/>
    </row>
    <row r="170" spans="1:11" ht="39.75" customHeight="1">
      <c r="A170" s="332">
        <v>1</v>
      </c>
      <c r="B170" s="447" t="s">
        <v>148</v>
      </c>
      <c r="C170" s="811" t="s">
        <v>478</v>
      </c>
      <c r="D170" s="865">
        <v>134.1</v>
      </c>
      <c r="E170" s="813" t="s">
        <v>78</v>
      </c>
      <c r="F170" s="865">
        <v>250000</v>
      </c>
      <c r="G170" s="810">
        <v>29776</v>
      </c>
      <c r="H170" s="805">
        <v>5952</v>
      </c>
      <c r="I170" s="806">
        <f>ROUND(G170*13%*30/365,0)</f>
        <v>318</v>
      </c>
      <c r="J170" s="812">
        <f t="shared" ref="J170:J178" si="48">SUM(H170:I170)</f>
        <v>6270</v>
      </c>
      <c r="K170" s="816">
        <f t="shared" ref="K170:K175" si="49">G170-H170</f>
        <v>23824</v>
      </c>
    </row>
    <row r="171" spans="1:11" ht="1.5" customHeight="1">
      <c r="A171" s="332">
        <v>2</v>
      </c>
      <c r="B171" s="447"/>
      <c r="C171" s="811"/>
      <c r="D171" s="865"/>
      <c r="E171" s="813"/>
      <c r="F171" s="865"/>
      <c r="G171" s="810"/>
      <c r="H171" s="805"/>
      <c r="I171" s="806"/>
      <c r="J171" s="812"/>
      <c r="K171" s="816"/>
    </row>
    <row r="172" spans="1:11" ht="39.75" hidden="1" customHeight="1">
      <c r="A172" s="332"/>
      <c r="B172" s="447"/>
      <c r="C172" s="811"/>
      <c r="D172" s="865"/>
      <c r="E172" s="813"/>
      <c r="F172" s="865"/>
      <c r="G172" s="810"/>
      <c r="H172" s="805"/>
      <c r="I172" s="806">
        <f t="shared" ref="I172" si="50">ROUND(G172*13%*31/365,0)</f>
        <v>0</v>
      </c>
      <c r="J172" s="812"/>
      <c r="K172" s="816"/>
    </row>
    <row r="173" spans="1:11" ht="39.950000000000003" customHeight="1">
      <c r="A173" s="332">
        <v>2</v>
      </c>
      <c r="B173" s="447" t="s">
        <v>215</v>
      </c>
      <c r="C173" s="811" t="s">
        <v>532</v>
      </c>
      <c r="D173" s="865">
        <v>68.2</v>
      </c>
      <c r="E173" s="813" t="s">
        <v>78</v>
      </c>
      <c r="F173" s="865">
        <v>190000</v>
      </c>
      <c r="G173" s="810">
        <v>144400</v>
      </c>
      <c r="H173" s="805">
        <v>3800</v>
      </c>
      <c r="I173" s="806">
        <f>ROUND(G173*13%*30/365,0)</f>
        <v>1543</v>
      </c>
      <c r="J173" s="812">
        <f t="shared" si="48"/>
        <v>5343</v>
      </c>
      <c r="K173" s="816">
        <f t="shared" si="49"/>
        <v>140600</v>
      </c>
    </row>
    <row r="174" spans="1:11" ht="44.25" customHeight="1">
      <c r="A174" s="332">
        <v>3</v>
      </c>
      <c r="B174" s="447" t="s">
        <v>215</v>
      </c>
      <c r="C174" s="811" t="s">
        <v>545</v>
      </c>
      <c r="D174" s="865">
        <v>88.2</v>
      </c>
      <c r="E174" s="813" t="s">
        <v>78</v>
      </c>
      <c r="F174" s="865">
        <v>340000</v>
      </c>
      <c r="G174" s="810">
        <v>306000</v>
      </c>
      <c r="H174" s="805">
        <v>3400</v>
      </c>
      <c r="I174" s="806">
        <f>ROUND(G174*13%*30/365,0)</f>
        <v>3270</v>
      </c>
      <c r="J174" s="812">
        <f t="shared" si="48"/>
        <v>6670</v>
      </c>
      <c r="K174" s="816">
        <f t="shared" si="49"/>
        <v>302600</v>
      </c>
    </row>
    <row r="175" spans="1:11" ht="45.75" customHeight="1">
      <c r="A175" s="332">
        <v>4</v>
      </c>
      <c r="B175" s="447" t="s">
        <v>509</v>
      </c>
      <c r="C175" s="811" t="s">
        <v>510</v>
      </c>
      <c r="D175" s="865" t="s">
        <v>577</v>
      </c>
      <c r="E175" s="813" t="s">
        <v>78</v>
      </c>
      <c r="F175" s="865">
        <v>430000</v>
      </c>
      <c r="G175" s="810">
        <v>408500</v>
      </c>
      <c r="H175" s="805">
        <v>4300</v>
      </c>
      <c r="I175" s="806">
        <f>ROUND(G175*13%*30/365,0)</f>
        <v>4365</v>
      </c>
      <c r="J175" s="812">
        <f t="shared" si="48"/>
        <v>8665</v>
      </c>
      <c r="K175" s="816">
        <f t="shared" si="49"/>
        <v>404200</v>
      </c>
    </row>
    <row r="176" spans="1:11" ht="39.75" hidden="1" customHeight="1">
      <c r="A176" s="332"/>
      <c r="B176" s="447"/>
      <c r="C176" s="811"/>
      <c r="D176" s="865"/>
      <c r="E176" s="813"/>
      <c r="F176" s="865"/>
      <c r="G176" s="810"/>
      <c r="H176" s="805"/>
      <c r="I176" s="806"/>
      <c r="J176" s="812"/>
      <c r="K176" s="816"/>
    </row>
    <row r="177" spans="1:11" ht="39.75" hidden="1" customHeight="1">
      <c r="A177" s="332"/>
      <c r="B177" s="447"/>
      <c r="C177" s="811"/>
      <c r="D177" s="865"/>
      <c r="E177" s="813"/>
      <c r="F177" s="865"/>
      <c r="G177" s="810"/>
      <c r="H177" s="805"/>
      <c r="I177" s="806"/>
      <c r="J177" s="812"/>
      <c r="K177" s="816"/>
    </row>
    <row r="178" spans="1:11" ht="45" customHeight="1">
      <c r="A178" s="623"/>
      <c r="B178" s="797" t="s">
        <v>4</v>
      </c>
      <c r="C178" s="811"/>
      <c r="D178" s="866"/>
      <c r="E178" s="813"/>
      <c r="F178" s="812">
        <f>SUM(F169:F177)</f>
        <v>1210000</v>
      </c>
      <c r="G178" s="812">
        <f t="shared" ref="G178:K178" si="51">SUM(G169:G177)</f>
        <v>888676</v>
      </c>
      <c r="H178" s="812">
        <f>SUM(H169:H177)</f>
        <v>17452</v>
      </c>
      <c r="I178" s="812">
        <f>SUM(I169:I177)</f>
        <v>9496</v>
      </c>
      <c r="J178" s="812">
        <f t="shared" si="48"/>
        <v>26948</v>
      </c>
      <c r="K178" s="812">
        <f t="shared" si="51"/>
        <v>871224</v>
      </c>
    </row>
    <row r="179" spans="1:11" ht="39.950000000000003" customHeight="1">
      <c r="A179" s="647"/>
      <c r="B179" s="796"/>
      <c r="C179" s="832"/>
      <c r="D179" s="867"/>
      <c r="E179" s="834"/>
      <c r="F179" s="833"/>
      <c r="G179" s="833"/>
      <c r="H179" s="869"/>
      <c r="I179" s="833"/>
      <c r="J179" s="833"/>
      <c r="K179" s="833"/>
    </row>
    <row r="180" spans="1:11" ht="60" customHeight="1">
      <c r="A180" s="621" t="s">
        <v>446</v>
      </c>
      <c r="B180" s="793" t="s">
        <v>1</v>
      </c>
      <c r="C180" s="798" t="s">
        <v>21</v>
      </c>
      <c r="D180" s="798" t="s">
        <v>22</v>
      </c>
      <c r="E180" s="798" t="s">
        <v>23</v>
      </c>
      <c r="F180" s="799" t="s">
        <v>24</v>
      </c>
      <c r="G180" s="800" t="s">
        <v>25</v>
      </c>
      <c r="H180" s="800" t="s">
        <v>26</v>
      </c>
      <c r="I180" s="800" t="s">
        <v>27</v>
      </c>
      <c r="J180" s="800" t="s">
        <v>57</v>
      </c>
      <c r="K180" s="800" t="s">
        <v>242</v>
      </c>
    </row>
    <row r="181" spans="1:11" ht="39.950000000000003" customHeight="1">
      <c r="A181" s="623"/>
      <c r="B181" s="797" t="s">
        <v>162</v>
      </c>
      <c r="C181" s="811"/>
      <c r="D181" s="812"/>
      <c r="E181" s="864"/>
      <c r="F181" s="865"/>
      <c r="G181" s="810"/>
      <c r="H181" s="869"/>
      <c r="I181" s="812"/>
      <c r="J181" s="812"/>
      <c r="K181" s="816"/>
    </row>
    <row r="182" spans="1:11" ht="39.950000000000003" customHeight="1">
      <c r="A182" s="332">
        <v>1</v>
      </c>
      <c r="B182" s="447" t="s">
        <v>163</v>
      </c>
      <c r="C182" s="811" t="s">
        <v>479</v>
      </c>
      <c r="D182" s="876">
        <v>162.1</v>
      </c>
      <c r="E182" s="864" t="s">
        <v>78</v>
      </c>
      <c r="F182" s="865">
        <v>200000</v>
      </c>
      <c r="G182" s="810">
        <v>64000</v>
      </c>
      <c r="H182" s="805">
        <v>4000</v>
      </c>
      <c r="I182" s="864">
        <f>ROUND(G182*13%*30/365,0)</f>
        <v>684</v>
      </c>
      <c r="J182" s="812">
        <f t="shared" ref="J182" si="52">SUM(H182:I182)</f>
        <v>4684</v>
      </c>
      <c r="K182" s="816">
        <f>G182-H183</f>
        <v>60000</v>
      </c>
    </row>
    <row r="183" spans="1:11" ht="45" customHeight="1">
      <c r="A183" s="623"/>
      <c r="B183" s="797" t="s">
        <v>4</v>
      </c>
      <c r="C183" s="811"/>
      <c r="D183" s="811"/>
      <c r="E183" s="813"/>
      <c r="F183" s="804">
        <f t="shared" ref="F183:K183" si="53">SUM(F182:F182)</f>
        <v>200000</v>
      </c>
      <c r="G183" s="804">
        <f t="shared" si="53"/>
        <v>64000</v>
      </c>
      <c r="H183" s="804">
        <f t="shared" si="53"/>
        <v>4000</v>
      </c>
      <c r="I183" s="804">
        <f t="shared" si="53"/>
        <v>684</v>
      </c>
      <c r="J183" s="804">
        <f t="shared" si="53"/>
        <v>4684</v>
      </c>
      <c r="K183" s="804">
        <f t="shared" si="53"/>
        <v>60000</v>
      </c>
    </row>
    <row r="184" spans="1:11" ht="29.25" customHeight="1">
      <c r="A184" s="647"/>
      <c r="B184" s="796"/>
      <c r="C184" s="832"/>
      <c r="D184" s="832"/>
      <c r="E184" s="834"/>
      <c r="F184" s="835"/>
      <c r="G184" s="835"/>
      <c r="H184" s="869"/>
      <c r="I184" s="835"/>
      <c r="J184" s="835"/>
      <c r="K184" s="835"/>
    </row>
    <row r="185" spans="1:11" ht="53.25" customHeight="1">
      <c r="A185" s="621" t="s">
        <v>446</v>
      </c>
      <c r="B185" s="793" t="s">
        <v>1</v>
      </c>
      <c r="C185" s="798" t="s">
        <v>21</v>
      </c>
      <c r="D185" s="798" t="s">
        <v>22</v>
      </c>
      <c r="E185" s="798" t="s">
        <v>23</v>
      </c>
      <c r="F185" s="799" t="s">
        <v>24</v>
      </c>
      <c r="G185" s="800" t="s">
        <v>25</v>
      </c>
      <c r="H185" s="800" t="s">
        <v>26</v>
      </c>
      <c r="I185" s="800" t="s">
        <v>27</v>
      </c>
      <c r="J185" s="800" t="s">
        <v>57</v>
      </c>
      <c r="K185" s="800" t="s">
        <v>242</v>
      </c>
    </row>
    <row r="186" spans="1:11" ht="39.950000000000003" customHeight="1">
      <c r="A186" s="623"/>
      <c r="B186" s="797" t="s">
        <v>282</v>
      </c>
      <c r="C186" s="811"/>
      <c r="D186" s="811"/>
      <c r="E186" s="813"/>
      <c r="F186" s="848"/>
      <c r="G186" s="810"/>
      <c r="H186" s="805"/>
      <c r="I186" s="812"/>
      <c r="J186" s="812"/>
      <c r="K186" s="825"/>
    </row>
    <row r="187" spans="1:11" ht="0.75" customHeight="1">
      <c r="A187" s="332"/>
      <c r="B187" s="447"/>
      <c r="C187" s="811"/>
      <c r="D187" s="812"/>
      <c r="E187" s="864"/>
      <c r="F187" s="865"/>
      <c r="G187" s="810"/>
      <c r="H187" s="805"/>
      <c r="I187" s="864"/>
      <c r="J187" s="812"/>
      <c r="K187" s="816"/>
    </row>
    <row r="188" spans="1:11" ht="52.5" customHeight="1">
      <c r="A188" s="332">
        <v>1</v>
      </c>
      <c r="B188" s="447" t="s">
        <v>584</v>
      </c>
      <c r="C188" s="811" t="s">
        <v>392</v>
      </c>
      <c r="D188" s="875">
        <v>128.1</v>
      </c>
      <c r="E188" s="864" t="s">
        <v>78</v>
      </c>
      <c r="F188" s="865">
        <v>120000</v>
      </c>
      <c r="G188" s="810">
        <v>28800</v>
      </c>
      <c r="H188" s="805">
        <v>2400</v>
      </c>
      <c r="I188" s="806">
        <f>ROUND(G188*13%*30/365,0)</f>
        <v>308</v>
      </c>
      <c r="J188" s="812">
        <f t="shared" ref="J188:J193" si="54">SUM(H188:I188)</f>
        <v>2708</v>
      </c>
      <c r="K188" s="816">
        <f t="shared" ref="K188:K192" si="55">G188-H188</f>
        <v>26400</v>
      </c>
    </row>
    <row r="189" spans="1:11" ht="39.75" customHeight="1">
      <c r="A189" s="332">
        <v>2</v>
      </c>
      <c r="B189" s="447" t="s">
        <v>584</v>
      </c>
      <c r="C189" s="811" t="s">
        <v>597</v>
      </c>
      <c r="D189" s="875" t="s">
        <v>598</v>
      </c>
      <c r="E189" s="864" t="s">
        <v>38</v>
      </c>
      <c r="F189" s="865">
        <v>200000</v>
      </c>
      <c r="G189" s="810">
        <v>200000</v>
      </c>
      <c r="H189" s="805">
        <v>2000</v>
      </c>
      <c r="I189" s="806">
        <f>ROUND(G189*13%*63/365,0)</f>
        <v>4488</v>
      </c>
      <c r="J189" s="812">
        <f t="shared" si="54"/>
        <v>6488</v>
      </c>
      <c r="K189" s="816">
        <f t="shared" si="55"/>
        <v>198000</v>
      </c>
    </row>
    <row r="190" spans="1:11" ht="39.75" customHeight="1">
      <c r="A190" s="332">
        <v>3</v>
      </c>
      <c r="B190" s="447" t="s">
        <v>497</v>
      </c>
      <c r="C190" s="811" t="s">
        <v>498</v>
      </c>
      <c r="D190" s="875">
        <v>29.2</v>
      </c>
      <c r="E190" s="864" t="s">
        <v>78</v>
      </c>
      <c r="F190" s="865">
        <v>120000</v>
      </c>
      <c r="G190" s="810">
        <v>67200</v>
      </c>
      <c r="H190" s="805">
        <v>2400</v>
      </c>
      <c r="I190" s="806">
        <f>ROUND(G190*13%*30/365,0)</f>
        <v>718</v>
      </c>
      <c r="J190" s="812">
        <f t="shared" si="54"/>
        <v>3118</v>
      </c>
      <c r="K190" s="816">
        <f t="shared" si="55"/>
        <v>64800</v>
      </c>
    </row>
    <row r="191" spans="1:11" ht="39.950000000000003" customHeight="1">
      <c r="A191" s="332">
        <v>4</v>
      </c>
      <c r="B191" s="447" t="s">
        <v>497</v>
      </c>
      <c r="C191" s="811" t="s">
        <v>499</v>
      </c>
      <c r="D191" s="875">
        <v>31.2</v>
      </c>
      <c r="E191" s="864" t="s">
        <v>78</v>
      </c>
      <c r="F191" s="865">
        <v>120000</v>
      </c>
      <c r="G191" s="810">
        <v>67200</v>
      </c>
      <c r="H191" s="805">
        <v>2400</v>
      </c>
      <c r="I191" s="806">
        <f t="shared" ref="I191:I192" si="56">ROUND(G191*13%*30/365,0)</f>
        <v>718</v>
      </c>
      <c r="J191" s="812">
        <f t="shared" si="54"/>
        <v>3118</v>
      </c>
      <c r="K191" s="816">
        <f t="shared" si="55"/>
        <v>64800</v>
      </c>
    </row>
    <row r="192" spans="1:11" ht="39.950000000000003" customHeight="1">
      <c r="A192" s="332">
        <v>5</v>
      </c>
      <c r="B192" s="447" t="s">
        <v>497</v>
      </c>
      <c r="C192" s="811" t="s">
        <v>579</v>
      </c>
      <c r="D192" s="875" t="s">
        <v>580</v>
      </c>
      <c r="E192" s="864" t="s">
        <v>78</v>
      </c>
      <c r="F192" s="865">
        <v>250000</v>
      </c>
      <c r="G192" s="810">
        <v>228450</v>
      </c>
      <c r="H192" s="805">
        <v>4310</v>
      </c>
      <c r="I192" s="806">
        <f t="shared" si="56"/>
        <v>2441</v>
      </c>
      <c r="J192" s="812">
        <f t="shared" si="54"/>
        <v>6751</v>
      </c>
      <c r="K192" s="816">
        <f t="shared" si="55"/>
        <v>224140</v>
      </c>
    </row>
    <row r="193" spans="1:11" ht="39.950000000000003" customHeight="1">
      <c r="A193" s="623"/>
      <c r="B193" s="845" t="s">
        <v>57</v>
      </c>
      <c r="C193" s="811"/>
      <c r="D193" s="866"/>
      <c r="E193" s="864"/>
      <c r="F193" s="812">
        <f>SUM(F185:F192)</f>
        <v>810000</v>
      </c>
      <c r="G193" s="812">
        <f>SUM(G185:G192)</f>
        <v>591650</v>
      </c>
      <c r="H193" s="812">
        <f>SUM(H185:H192)</f>
        <v>13510</v>
      </c>
      <c r="I193" s="812">
        <f>SUM(I185:I192)</f>
        <v>8673</v>
      </c>
      <c r="J193" s="812">
        <f t="shared" si="54"/>
        <v>22183</v>
      </c>
      <c r="K193" s="812">
        <f>SUM(K188:K192)</f>
        <v>578140</v>
      </c>
    </row>
    <row r="194" spans="1:11" ht="39.950000000000003" customHeight="1" thickBot="1">
      <c r="A194" s="647"/>
      <c r="B194" s="796"/>
      <c r="C194" s="832"/>
      <c r="D194" s="832"/>
      <c r="E194" s="834"/>
      <c r="F194" s="835"/>
      <c r="G194" s="835"/>
      <c r="H194" s="869"/>
      <c r="I194" s="833"/>
      <c r="J194" s="833"/>
      <c r="K194" s="871"/>
    </row>
    <row r="195" spans="1:11" ht="39.950000000000003" customHeight="1" thickBot="1">
      <c r="A195" s="664"/>
      <c r="B195" s="846" t="s">
        <v>20</v>
      </c>
      <c r="C195" s="872"/>
      <c r="D195" s="872"/>
      <c r="E195" s="873"/>
      <c r="F195" s="874">
        <f>SUM(F15+F26+F35+F44+F55+F68+F84+F104+F129+F134+F152+F164+F178+F183+F193)</f>
        <v>23055000</v>
      </c>
      <c r="G195" s="874">
        <f>SUM(G15+G26+G35+G44+G55+G68+G84+G104+G129+G134+G152+G164+G178+G183+G193)</f>
        <v>16261144</v>
      </c>
      <c r="H195" s="874">
        <f>SUM(H15+H26+H35+H44+H55+H68+H84+H104+H129+H152+H164+H178+H183+H193)</f>
        <v>364271</v>
      </c>
      <c r="I195" s="874">
        <f>SUM(I15+I26+I35+I44+I55+I68+I84+I104+I129+I134+I152+I164+I178+I183+I193)</f>
        <v>186770</v>
      </c>
      <c r="J195" s="874">
        <f>SUM(J15+J26+J35+J44+J55+J68+J84+J104+J129+J134+J152+J164+J178+J183+J193)</f>
        <v>551041</v>
      </c>
      <c r="K195" s="874">
        <f>SUM(K15+K26+K35+K44+K55+K68+K84+K104+K129+K134+K152+K164+K178+K183+K193)</f>
        <v>15896873</v>
      </c>
    </row>
    <row r="196" spans="1:11" ht="39.950000000000003" customHeight="1">
      <c r="A196" s="659"/>
      <c r="B196" s="847"/>
      <c r="C196" s="869"/>
      <c r="D196" s="869"/>
      <c r="E196" s="869"/>
      <c r="F196" s="869"/>
      <c r="G196" s="869"/>
      <c r="H196" s="869" t="s">
        <v>528</v>
      </c>
      <c r="I196" s="869" t="s">
        <v>528</v>
      </c>
      <c r="J196" s="869" t="s">
        <v>529</v>
      </c>
      <c r="K196" s="869"/>
    </row>
  </sheetData>
  <mergeCells count="2">
    <mergeCell ref="A2:K2"/>
    <mergeCell ref="B3:J3"/>
  </mergeCells>
  <pageMargins left="0.19685039370078741" right="0.19685039370078741" top="0.35433070866141736" bottom="0.19685039370078741" header="0.31496062992125984" footer="0.31496062992125984"/>
  <pageSetup paperSize="9" scale="45" orientation="portrait" horizontalDpi="0" verticalDpi="0" r:id="rId1"/>
  <rowBreaks count="4" manualBreakCount="4">
    <brk id="36" max="16383" man="1"/>
    <brk id="84" max="10" man="1"/>
    <brk id="134" max="10" man="1"/>
    <brk id="16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141"/>
  <sheetViews>
    <sheetView view="pageBreakPreview" topLeftCell="A122" zoomScaleSheetLayoutView="100" workbookViewId="0">
      <selection sqref="A1:K186"/>
    </sheetView>
  </sheetViews>
  <sheetFormatPr defaultRowHeight="15"/>
  <cols>
    <col min="1" max="1" width="4.42578125" customWidth="1"/>
    <col min="2" max="2" width="18" customWidth="1"/>
    <col min="3" max="3" width="20.42578125" customWidth="1"/>
    <col min="4" max="4" width="5.140625" customWidth="1"/>
    <col min="5" max="5" width="6.140625" customWidth="1"/>
    <col min="6" max="6" width="10.7109375" customWidth="1"/>
    <col min="7" max="7" width="8.7109375" customWidth="1"/>
    <col min="8" max="8" width="7.7109375" customWidth="1"/>
    <col min="9" max="9" width="6.5703125" customWidth="1"/>
    <col min="10" max="10" width="7.140625" customWidth="1"/>
    <col min="11" max="11" width="8.710937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461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21.75" customHeight="1">
      <c r="A6" s="10">
        <v>1</v>
      </c>
      <c r="B6" s="184" t="s">
        <v>88</v>
      </c>
      <c r="C6" s="122" t="s">
        <v>426</v>
      </c>
      <c r="D6" s="124">
        <v>154</v>
      </c>
      <c r="E6" s="188" t="s">
        <v>38</v>
      </c>
      <c r="F6" s="70">
        <v>100000</v>
      </c>
      <c r="G6" s="77">
        <v>78000</v>
      </c>
      <c r="H6" s="71">
        <v>2000</v>
      </c>
      <c r="I6" s="69">
        <f>ROUND(G6*13%*30/365,0)</f>
        <v>833</v>
      </c>
      <c r="J6" s="71">
        <f t="shared" ref="J6:J10" si="0">SUM(H6:I6)</f>
        <v>2833</v>
      </c>
      <c r="K6" s="135">
        <f t="shared" ref="K6:K10" si="1">G6-H6</f>
        <v>76000</v>
      </c>
    </row>
    <row r="7" spans="1:11" ht="21" customHeight="1">
      <c r="A7" s="10">
        <v>2</v>
      </c>
      <c r="B7" s="184" t="s">
        <v>88</v>
      </c>
      <c r="C7" s="122" t="s">
        <v>431</v>
      </c>
      <c r="D7" s="124">
        <v>158</v>
      </c>
      <c r="E7" s="188" t="s">
        <v>38</v>
      </c>
      <c r="F7" s="70">
        <v>224000</v>
      </c>
      <c r="G7" s="77">
        <v>179200</v>
      </c>
      <c r="H7" s="71">
        <v>4480</v>
      </c>
      <c r="I7" s="69">
        <f t="shared" ref="I7:I10" si="2">ROUND(G7*13%*30/365,0)</f>
        <v>1915</v>
      </c>
      <c r="J7" s="71">
        <f t="shared" si="0"/>
        <v>6395</v>
      </c>
      <c r="K7" s="135">
        <f t="shared" si="1"/>
        <v>174720</v>
      </c>
    </row>
    <row r="8" spans="1:11" ht="16.5">
      <c r="A8" s="10">
        <v>3</v>
      </c>
      <c r="B8" s="184" t="s">
        <v>3</v>
      </c>
      <c r="C8" s="16" t="s">
        <v>143</v>
      </c>
      <c r="D8" s="17">
        <v>102</v>
      </c>
      <c r="E8" s="189" t="s">
        <v>38</v>
      </c>
      <c r="F8" s="70">
        <v>190000</v>
      </c>
      <c r="G8" s="77">
        <v>133000</v>
      </c>
      <c r="H8" s="71">
        <v>3800</v>
      </c>
      <c r="I8" s="69">
        <f t="shared" si="2"/>
        <v>1421</v>
      </c>
      <c r="J8" s="71">
        <f t="shared" si="0"/>
        <v>5221</v>
      </c>
      <c r="K8" s="106">
        <f t="shared" si="1"/>
        <v>129200</v>
      </c>
    </row>
    <row r="9" spans="1:11" ht="27">
      <c r="A9" s="10">
        <v>4</v>
      </c>
      <c r="B9" s="156" t="s">
        <v>353</v>
      </c>
      <c r="C9" s="122" t="s">
        <v>354</v>
      </c>
      <c r="D9" s="124">
        <v>72</v>
      </c>
      <c r="E9" s="188" t="s">
        <v>38</v>
      </c>
      <c r="F9" s="70">
        <v>30000</v>
      </c>
      <c r="G9" s="77">
        <v>13340</v>
      </c>
      <c r="H9" s="71">
        <f t="shared" ref="H9:H10" si="3">ROUND(F9/36,0)</f>
        <v>833</v>
      </c>
      <c r="I9" s="69">
        <f t="shared" si="2"/>
        <v>143</v>
      </c>
      <c r="J9" s="71">
        <f t="shared" si="0"/>
        <v>976</v>
      </c>
      <c r="K9" s="135">
        <f t="shared" si="1"/>
        <v>12507</v>
      </c>
    </row>
    <row r="10" spans="1:11" ht="27">
      <c r="A10" s="10">
        <v>5</v>
      </c>
      <c r="B10" s="156" t="s">
        <v>353</v>
      </c>
      <c r="C10" s="122" t="s">
        <v>362</v>
      </c>
      <c r="D10" s="124">
        <v>74</v>
      </c>
      <c r="E10" s="188" t="s">
        <v>38</v>
      </c>
      <c r="F10" s="70">
        <v>50000</v>
      </c>
      <c r="G10" s="77">
        <v>23609</v>
      </c>
      <c r="H10" s="71">
        <f t="shared" si="3"/>
        <v>1389</v>
      </c>
      <c r="I10" s="69">
        <f t="shared" si="2"/>
        <v>252</v>
      </c>
      <c r="J10" s="71">
        <f t="shared" si="0"/>
        <v>1641</v>
      </c>
      <c r="K10" s="135">
        <f t="shared" si="1"/>
        <v>22220</v>
      </c>
    </row>
    <row r="11" spans="1:11" ht="16.5">
      <c r="A11" s="10"/>
      <c r="B11" s="13" t="s">
        <v>4</v>
      </c>
      <c r="C11" s="10"/>
      <c r="D11" s="10"/>
      <c r="E11" s="157"/>
      <c r="F11" s="199">
        <f t="shared" ref="F11:K11" si="4">SUM(F6:F10)</f>
        <v>594000</v>
      </c>
      <c r="G11" s="199">
        <f t="shared" si="4"/>
        <v>427149</v>
      </c>
      <c r="H11" s="199">
        <f t="shared" si="4"/>
        <v>12502</v>
      </c>
      <c r="I11" s="199">
        <f t="shared" si="4"/>
        <v>4564</v>
      </c>
      <c r="J11" s="199">
        <f t="shared" si="4"/>
        <v>17066</v>
      </c>
      <c r="K11" s="199">
        <f t="shared" si="4"/>
        <v>414647</v>
      </c>
    </row>
    <row r="12" spans="1:11" ht="16.5">
      <c r="A12" s="44"/>
      <c r="B12" s="29"/>
      <c r="C12" s="44"/>
      <c r="D12" s="44"/>
      <c r="E12" s="190"/>
      <c r="F12" s="159"/>
      <c r="G12" s="159"/>
      <c r="H12" s="159"/>
      <c r="I12" s="159"/>
      <c r="J12" s="159"/>
      <c r="K12" s="160"/>
    </row>
    <row r="13" spans="1:11" ht="16.5">
      <c r="A13" s="28"/>
      <c r="B13" s="29" t="s">
        <v>5</v>
      </c>
      <c r="C13" s="30"/>
      <c r="D13" s="30"/>
      <c r="E13" s="191"/>
      <c r="F13" s="73"/>
      <c r="G13" s="73"/>
      <c r="H13" s="75"/>
      <c r="I13" s="76"/>
      <c r="J13" s="76"/>
      <c r="K13" s="120"/>
    </row>
    <row r="14" spans="1:11" ht="15.75">
      <c r="A14" s="15">
        <v>1</v>
      </c>
      <c r="B14" s="14" t="s">
        <v>179</v>
      </c>
      <c r="C14" s="16" t="s">
        <v>416</v>
      </c>
      <c r="D14" s="17">
        <v>82</v>
      </c>
      <c r="E14" s="189" t="s">
        <v>38</v>
      </c>
      <c r="F14" s="70">
        <v>250000</v>
      </c>
      <c r="G14" s="77">
        <v>157605</v>
      </c>
      <c r="H14" s="71">
        <v>5435</v>
      </c>
      <c r="I14" s="69">
        <f>ROUND(G14*13%*30/365,0)</f>
        <v>1684</v>
      </c>
      <c r="J14" s="71">
        <f t="shared" ref="J14:J26" si="5">SUM(H14:I14)</f>
        <v>7119</v>
      </c>
      <c r="K14" s="106">
        <f t="shared" ref="K14:K26" si="6">G14-H14</f>
        <v>152170</v>
      </c>
    </row>
    <row r="15" spans="1:11" ht="15.75">
      <c r="A15" s="15">
        <v>2</v>
      </c>
      <c r="B15" s="14" t="s">
        <v>179</v>
      </c>
      <c r="C15" s="16" t="s">
        <v>376</v>
      </c>
      <c r="D15" s="17">
        <v>84</v>
      </c>
      <c r="E15" s="189" t="s">
        <v>38</v>
      </c>
      <c r="F15" s="70">
        <v>250000</v>
      </c>
      <c r="G15" s="77">
        <v>165000</v>
      </c>
      <c r="H15" s="71">
        <v>5000</v>
      </c>
      <c r="I15" s="69">
        <f t="shared" ref="I15:I19" si="7">ROUND(G15*13%*30/365,0)</f>
        <v>1763</v>
      </c>
      <c r="J15" s="71">
        <f t="shared" si="5"/>
        <v>6763</v>
      </c>
      <c r="K15" s="106">
        <f t="shared" si="6"/>
        <v>160000</v>
      </c>
    </row>
    <row r="16" spans="1:11" ht="15.75">
      <c r="A16" s="15">
        <v>3</v>
      </c>
      <c r="B16" s="14" t="s">
        <v>5</v>
      </c>
      <c r="C16" s="16" t="s">
        <v>375</v>
      </c>
      <c r="D16" s="17">
        <v>86</v>
      </c>
      <c r="E16" s="189" t="s">
        <v>38</v>
      </c>
      <c r="F16" s="70">
        <v>400000</v>
      </c>
      <c r="G16" s="77">
        <v>272000</v>
      </c>
      <c r="H16" s="71">
        <v>8000</v>
      </c>
      <c r="I16" s="69">
        <f t="shared" si="7"/>
        <v>2906</v>
      </c>
      <c r="J16" s="71">
        <f t="shared" si="5"/>
        <v>10906</v>
      </c>
      <c r="K16" s="106">
        <f t="shared" si="6"/>
        <v>264000</v>
      </c>
    </row>
    <row r="17" spans="1:11" ht="15.75">
      <c r="A17" s="15">
        <v>4</v>
      </c>
      <c r="B17" s="14" t="s">
        <v>386</v>
      </c>
      <c r="C17" s="16" t="s">
        <v>387</v>
      </c>
      <c r="D17" s="17">
        <v>116</v>
      </c>
      <c r="E17" s="189" t="s">
        <v>38</v>
      </c>
      <c r="F17" s="70">
        <v>200000</v>
      </c>
      <c r="G17" s="77">
        <v>140000</v>
      </c>
      <c r="H17" s="71">
        <v>4000</v>
      </c>
      <c r="I17" s="69">
        <f t="shared" si="7"/>
        <v>1496</v>
      </c>
      <c r="J17" s="71">
        <f t="shared" si="5"/>
        <v>5496</v>
      </c>
      <c r="K17" s="106">
        <f>G17-H17</f>
        <v>136000</v>
      </c>
    </row>
    <row r="18" spans="1:11" ht="15.75">
      <c r="A18" s="15">
        <v>5</v>
      </c>
      <c r="B18" s="14" t="s">
        <v>386</v>
      </c>
      <c r="C18" s="16" t="s">
        <v>455</v>
      </c>
      <c r="D18" s="17">
        <v>184</v>
      </c>
      <c r="E18" s="189" t="s">
        <v>38</v>
      </c>
      <c r="F18" s="70">
        <v>100000</v>
      </c>
      <c r="G18" s="77">
        <v>86000</v>
      </c>
      <c r="H18" s="71">
        <v>2000</v>
      </c>
      <c r="I18" s="69">
        <f t="shared" si="7"/>
        <v>919</v>
      </c>
      <c r="J18" s="71">
        <f t="shared" si="5"/>
        <v>2919</v>
      </c>
      <c r="K18" s="106">
        <f>G18-H18</f>
        <v>84000</v>
      </c>
    </row>
    <row r="19" spans="1:11" ht="15.75">
      <c r="A19" s="15">
        <v>6</v>
      </c>
      <c r="B19" s="14" t="s">
        <v>429</v>
      </c>
      <c r="C19" s="16" t="s">
        <v>430</v>
      </c>
      <c r="D19" s="17">
        <v>156</v>
      </c>
      <c r="E19" s="189" t="s">
        <v>38</v>
      </c>
      <c r="F19" s="70">
        <v>150000</v>
      </c>
      <c r="G19" s="77">
        <v>120000</v>
      </c>
      <c r="H19" s="71">
        <v>3000</v>
      </c>
      <c r="I19" s="69">
        <f t="shared" si="7"/>
        <v>1282</v>
      </c>
      <c r="J19" s="71">
        <f t="shared" si="5"/>
        <v>4282</v>
      </c>
      <c r="K19" s="106">
        <f>G19-H19</f>
        <v>117000</v>
      </c>
    </row>
    <row r="20" spans="1:11" ht="16.5">
      <c r="A20" s="15"/>
      <c r="B20" s="13" t="s">
        <v>4</v>
      </c>
      <c r="C20" s="16"/>
      <c r="D20" s="17"/>
      <c r="E20" s="189"/>
      <c r="F20" s="97">
        <f>SUM(F14:F19)</f>
        <v>1350000</v>
      </c>
      <c r="G20" s="97">
        <f t="shared" ref="G20:K20" si="8">SUM(G14:G19)</f>
        <v>940605</v>
      </c>
      <c r="H20" s="97">
        <f>SUM(H14:H19)</f>
        <v>27435</v>
      </c>
      <c r="I20" s="97">
        <f>SUM(I14:I19)</f>
        <v>10050</v>
      </c>
      <c r="J20" s="97">
        <f>SUM(J14:J19)</f>
        <v>37485</v>
      </c>
      <c r="K20" s="97">
        <f t="shared" si="8"/>
        <v>913170</v>
      </c>
    </row>
    <row r="21" spans="1:11" ht="16.5">
      <c r="A21" s="15"/>
      <c r="B21" s="13"/>
      <c r="C21" s="16" t="s">
        <v>462</v>
      </c>
      <c r="D21" s="17"/>
      <c r="E21" s="189"/>
      <c r="F21" s="97"/>
      <c r="G21" s="161"/>
      <c r="H21" s="88"/>
      <c r="I21" s="72"/>
      <c r="J21" s="88"/>
      <c r="K21" s="131"/>
    </row>
    <row r="22" spans="1:11" ht="16.5">
      <c r="A22" s="15"/>
      <c r="B22" s="13" t="s">
        <v>363</v>
      </c>
      <c r="C22" s="16"/>
      <c r="D22" s="17"/>
      <c r="E22" s="189"/>
      <c r="F22" s="70"/>
      <c r="G22" s="77"/>
      <c r="H22" s="71"/>
      <c r="I22" s="69"/>
      <c r="J22" s="71"/>
      <c r="K22" s="106"/>
    </row>
    <row r="23" spans="1:11" ht="15.75">
      <c r="A23" s="15">
        <v>1</v>
      </c>
      <c r="B23" s="14" t="s">
        <v>357</v>
      </c>
      <c r="C23" s="16" t="s">
        <v>371</v>
      </c>
      <c r="D23" s="17">
        <v>87</v>
      </c>
      <c r="E23" s="189" t="s">
        <v>38</v>
      </c>
      <c r="F23" s="70">
        <v>38500</v>
      </c>
      <c r="G23" s="77">
        <v>187000</v>
      </c>
      <c r="H23" s="71">
        <v>5500</v>
      </c>
      <c r="I23" s="69">
        <f>ROUND(G23*13%*30/365,0)</f>
        <v>1998</v>
      </c>
      <c r="J23" s="71">
        <f t="shared" si="5"/>
        <v>7498</v>
      </c>
      <c r="K23" s="106">
        <f t="shared" si="6"/>
        <v>181500</v>
      </c>
    </row>
    <row r="24" spans="1:11" ht="15.75">
      <c r="A24" s="15">
        <v>2</v>
      </c>
      <c r="B24" s="14" t="s">
        <v>357</v>
      </c>
      <c r="C24" s="16" t="s">
        <v>388</v>
      </c>
      <c r="D24" s="17">
        <v>120</v>
      </c>
      <c r="E24" s="189" t="s">
        <v>38</v>
      </c>
      <c r="F24" s="70">
        <v>33600</v>
      </c>
      <c r="G24" s="77">
        <v>196000</v>
      </c>
      <c r="H24" s="71">
        <v>5600</v>
      </c>
      <c r="I24" s="69">
        <f t="shared" ref="I24:I26" si="9">ROUND(G24*13%*30/365,0)</f>
        <v>2094</v>
      </c>
      <c r="J24" s="71">
        <f t="shared" si="5"/>
        <v>7694</v>
      </c>
      <c r="K24" s="106">
        <f t="shared" si="6"/>
        <v>190400</v>
      </c>
    </row>
    <row r="25" spans="1:11" ht="15.75">
      <c r="A25" s="15">
        <v>3</v>
      </c>
      <c r="B25" s="14" t="s">
        <v>368</v>
      </c>
      <c r="C25" s="16" t="s">
        <v>372</v>
      </c>
      <c r="D25" s="17">
        <v>90</v>
      </c>
      <c r="E25" s="189" t="s">
        <v>38</v>
      </c>
      <c r="F25" s="70">
        <v>47600</v>
      </c>
      <c r="G25" s="77">
        <v>231200</v>
      </c>
      <c r="H25" s="71">
        <v>6800</v>
      </c>
      <c r="I25" s="69">
        <f t="shared" si="9"/>
        <v>2470</v>
      </c>
      <c r="J25" s="71">
        <f t="shared" si="5"/>
        <v>9270</v>
      </c>
      <c r="K25" s="106">
        <f t="shared" si="6"/>
        <v>224400</v>
      </c>
    </row>
    <row r="26" spans="1:11" ht="15.75">
      <c r="A26" s="15">
        <v>4</v>
      </c>
      <c r="B26" s="14" t="s">
        <v>363</v>
      </c>
      <c r="C26" s="16" t="s">
        <v>374</v>
      </c>
      <c r="D26" s="17">
        <v>80</v>
      </c>
      <c r="E26" s="189" t="s">
        <v>38</v>
      </c>
      <c r="F26" s="70">
        <v>36000</v>
      </c>
      <c r="G26" s="77">
        <v>128000</v>
      </c>
      <c r="H26" s="71">
        <v>4000</v>
      </c>
      <c r="I26" s="69">
        <f t="shared" si="9"/>
        <v>1368</v>
      </c>
      <c r="J26" s="71">
        <f t="shared" si="5"/>
        <v>5368</v>
      </c>
      <c r="K26" s="106">
        <f t="shared" si="6"/>
        <v>124000</v>
      </c>
    </row>
    <row r="27" spans="1:11" ht="16.5">
      <c r="B27" s="13" t="s">
        <v>4</v>
      </c>
      <c r="E27" s="192"/>
      <c r="F27" s="200">
        <f>SUM(F23:F26)</f>
        <v>155700</v>
      </c>
      <c r="G27" s="200">
        <f t="shared" ref="G27:K27" si="10">SUM(G23:G26)</f>
        <v>742200</v>
      </c>
      <c r="H27" s="200">
        <f>SUM(H23:H26)</f>
        <v>21900</v>
      </c>
      <c r="I27" s="200">
        <f>SUM(I23:I26)</f>
        <v>7930</v>
      </c>
      <c r="J27" s="200">
        <f>SUM(J23:J26)</f>
        <v>29830</v>
      </c>
      <c r="K27" s="200">
        <f t="shared" si="10"/>
        <v>720300</v>
      </c>
    </row>
    <row r="28" spans="1:11" ht="16.5">
      <c r="A28" s="15"/>
      <c r="B28" s="168"/>
      <c r="C28" s="20"/>
      <c r="D28" s="20"/>
      <c r="E28" s="193"/>
      <c r="F28" s="72"/>
      <c r="G28" s="72"/>
      <c r="H28" s="72"/>
      <c r="I28" s="72"/>
      <c r="J28" s="72"/>
      <c r="K28" s="72"/>
    </row>
    <row r="29" spans="1:11" ht="16.5">
      <c r="A29" s="28"/>
      <c r="B29" s="29" t="s">
        <v>10</v>
      </c>
      <c r="C29" s="30"/>
      <c r="D29" s="30"/>
      <c r="E29" s="191"/>
      <c r="F29" s="78"/>
      <c r="G29" s="79"/>
      <c r="H29" s="76"/>
      <c r="I29" s="80"/>
      <c r="J29" s="76"/>
      <c r="K29" s="55"/>
    </row>
    <row r="30" spans="1:11" ht="15.75">
      <c r="A30" s="15">
        <v>1</v>
      </c>
      <c r="B30" s="158" t="s">
        <v>120</v>
      </c>
      <c r="C30" s="16" t="s">
        <v>411</v>
      </c>
      <c r="D30" s="26" t="s">
        <v>306</v>
      </c>
      <c r="E30" s="189" t="s">
        <v>38</v>
      </c>
      <c r="F30" s="70">
        <v>170000</v>
      </c>
      <c r="G30" s="77">
        <v>33062</v>
      </c>
      <c r="H30" s="71">
        <f t="shared" ref="H30:H31" si="11">ROUND(F30/36,0)</f>
        <v>4722</v>
      </c>
      <c r="I30" s="69">
        <f>ROUND(G30*13%*30/365,0)</f>
        <v>353</v>
      </c>
      <c r="J30" s="69">
        <f t="shared" ref="J30:J32" si="12">SUM(H30:I30)</f>
        <v>5075</v>
      </c>
      <c r="K30" s="106">
        <f t="shared" ref="K30:K32" si="13">G30-H30</f>
        <v>28340</v>
      </c>
    </row>
    <row r="31" spans="1:11" ht="15.75">
      <c r="A31" s="15">
        <v>2</v>
      </c>
      <c r="B31" s="158" t="s">
        <v>120</v>
      </c>
      <c r="C31" s="16" t="s">
        <v>417</v>
      </c>
      <c r="D31" s="26" t="s">
        <v>308</v>
      </c>
      <c r="E31" s="189" t="s">
        <v>38</v>
      </c>
      <c r="F31" s="70">
        <v>150000</v>
      </c>
      <c r="G31" s="77">
        <v>29157</v>
      </c>
      <c r="H31" s="71">
        <f t="shared" si="11"/>
        <v>4167</v>
      </c>
      <c r="I31" s="69">
        <f t="shared" ref="I31:I32" si="14">ROUND(G31*13%*30/365,0)</f>
        <v>312</v>
      </c>
      <c r="J31" s="69">
        <f t="shared" si="12"/>
        <v>4479</v>
      </c>
      <c r="K31" s="106">
        <f t="shared" si="13"/>
        <v>24990</v>
      </c>
    </row>
    <row r="32" spans="1:11" ht="15.75">
      <c r="A32" s="15">
        <v>3</v>
      </c>
      <c r="B32" s="158" t="s">
        <v>91</v>
      </c>
      <c r="C32" s="16" t="s">
        <v>432</v>
      </c>
      <c r="D32" s="26" t="s">
        <v>433</v>
      </c>
      <c r="E32" s="189" t="s">
        <v>38</v>
      </c>
      <c r="F32" s="70">
        <v>150000</v>
      </c>
      <c r="G32" s="77">
        <v>120000</v>
      </c>
      <c r="H32" s="71">
        <v>3000</v>
      </c>
      <c r="I32" s="69">
        <f t="shared" si="14"/>
        <v>1282</v>
      </c>
      <c r="J32" s="69">
        <f t="shared" si="12"/>
        <v>4282</v>
      </c>
      <c r="K32" s="106">
        <f t="shared" si="13"/>
        <v>117000</v>
      </c>
    </row>
    <row r="33" spans="1:11" ht="16.5">
      <c r="A33" s="15"/>
      <c r="B33" s="13" t="s">
        <v>4</v>
      </c>
      <c r="C33" s="20"/>
      <c r="D33" s="20"/>
      <c r="E33" s="193"/>
      <c r="F33" s="198">
        <f t="shared" ref="F33:K33" si="15">SUM(F30:F32)</f>
        <v>470000</v>
      </c>
      <c r="G33" s="198">
        <f t="shared" si="15"/>
        <v>182219</v>
      </c>
      <c r="H33" s="198">
        <f>SUM(H30:H32)</f>
        <v>11889</v>
      </c>
      <c r="I33" s="198">
        <f>SUM(I30:I32)</f>
        <v>1947</v>
      </c>
      <c r="J33" s="198">
        <f>SUM(J30:J32)</f>
        <v>13836</v>
      </c>
      <c r="K33" s="198">
        <f t="shared" si="15"/>
        <v>170330</v>
      </c>
    </row>
    <row r="34" spans="1:11" ht="16.5">
      <c r="A34" s="28"/>
      <c r="B34" s="29"/>
      <c r="C34" s="30"/>
      <c r="D34" s="30"/>
      <c r="E34" s="191"/>
      <c r="F34" s="78"/>
      <c r="G34" s="79"/>
      <c r="H34" s="74"/>
      <c r="I34" s="80"/>
      <c r="J34" s="74"/>
      <c r="K34" s="55"/>
    </row>
    <row r="35" spans="1:11" ht="16.5">
      <c r="A35" s="28"/>
      <c r="B35" s="29" t="s">
        <v>11</v>
      </c>
      <c r="C35" s="30"/>
      <c r="D35" s="30"/>
      <c r="E35" s="191"/>
      <c r="F35" s="78"/>
      <c r="G35" s="79"/>
      <c r="H35" s="76"/>
      <c r="I35" s="80"/>
      <c r="J35" s="76"/>
      <c r="K35" s="55"/>
    </row>
    <row r="36" spans="1:11" ht="15.75">
      <c r="A36" s="15">
        <v>1</v>
      </c>
      <c r="B36" s="14" t="s">
        <v>11</v>
      </c>
      <c r="C36" s="16" t="s">
        <v>412</v>
      </c>
      <c r="D36" s="19">
        <v>70</v>
      </c>
      <c r="E36" s="189" t="s">
        <v>38</v>
      </c>
      <c r="F36" s="70">
        <v>300000</v>
      </c>
      <c r="G36" s="77">
        <v>125007</v>
      </c>
      <c r="H36" s="71">
        <f>ROUND(F36/36,0)</f>
        <v>8333</v>
      </c>
      <c r="I36" s="69">
        <f>ROUND(G36*13%*30/365,0)</f>
        <v>1336</v>
      </c>
      <c r="J36" s="99">
        <f t="shared" ref="J36:J39" si="16">SUM(H36:I36)</f>
        <v>9669</v>
      </c>
      <c r="K36" s="106">
        <f t="shared" ref="K36:K39" si="17">G36-H36</f>
        <v>116674</v>
      </c>
    </row>
    <row r="37" spans="1:11" ht="15.75">
      <c r="A37" s="15">
        <v>2</v>
      </c>
      <c r="B37" s="14" t="s">
        <v>11</v>
      </c>
      <c r="C37" s="16" t="s">
        <v>344</v>
      </c>
      <c r="D37" s="19">
        <v>164</v>
      </c>
      <c r="E37" s="189" t="s">
        <v>38</v>
      </c>
      <c r="F37" s="70">
        <v>270000</v>
      </c>
      <c r="G37" s="77">
        <v>221400</v>
      </c>
      <c r="H37" s="71">
        <v>5400</v>
      </c>
      <c r="I37" s="69">
        <f t="shared" ref="I37:I39" si="18">ROUND(G37*13%*30/365,0)</f>
        <v>2366</v>
      </c>
      <c r="J37" s="99">
        <f t="shared" si="16"/>
        <v>7766</v>
      </c>
      <c r="K37" s="106">
        <f t="shared" si="17"/>
        <v>216000</v>
      </c>
    </row>
    <row r="38" spans="1:11" ht="15.75">
      <c r="A38" s="15">
        <v>3</v>
      </c>
      <c r="B38" s="14" t="s">
        <v>73</v>
      </c>
      <c r="C38" s="16" t="s">
        <v>414</v>
      </c>
      <c r="D38" s="19">
        <v>68</v>
      </c>
      <c r="E38" s="189" t="s">
        <v>38</v>
      </c>
      <c r="F38" s="70">
        <v>100000</v>
      </c>
      <c r="G38" s="77">
        <v>41662</v>
      </c>
      <c r="H38" s="71">
        <v>2778</v>
      </c>
      <c r="I38" s="69">
        <f t="shared" si="18"/>
        <v>445</v>
      </c>
      <c r="J38" s="99">
        <f t="shared" si="16"/>
        <v>3223</v>
      </c>
      <c r="K38" s="106">
        <f t="shared" si="17"/>
        <v>38884</v>
      </c>
    </row>
    <row r="39" spans="1:11" ht="15.75">
      <c r="A39" s="15">
        <v>4</v>
      </c>
      <c r="B39" s="14" t="s">
        <v>73</v>
      </c>
      <c r="C39" s="16" t="s">
        <v>415</v>
      </c>
      <c r="D39" s="19">
        <v>69</v>
      </c>
      <c r="E39" s="189" t="s">
        <v>38</v>
      </c>
      <c r="F39" s="70">
        <v>340000</v>
      </c>
      <c r="G39" s="77">
        <v>16875</v>
      </c>
      <c r="H39" s="71">
        <v>10625</v>
      </c>
      <c r="I39" s="69">
        <f t="shared" si="18"/>
        <v>180</v>
      </c>
      <c r="J39" s="99">
        <f t="shared" si="16"/>
        <v>10805</v>
      </c>
      <c r="K39" s="106">
        <f t="shared" si="17"/>
        <v>6250</v>
      </c>
    </row>
    <row r="40" spans="1:11" ht="16.5">
      <c r="A40" s="15"/>
      <c r="B40" s="13" t="s">
        <v>4</v>
      </c>
      <c r="C40" s="20"/>
      <c r="D40" s="20"/>
      <c r="E40" s="193"/>
      <c r="F40" s="198">
        <f t="shared" ref="F40:K40" si="19">SUM(F36:F39)</f>
        <v>1010000</v>
      </c>
      <c r="G40" s="198">
        <f t="shared" si="19"/>
        <v>404944</v>
      </c>
      <c r="H40" s="198">
        <f>SUM(H36:H39)</f>
        <v>27136</v>
      </c>
      <c r="I40" s="198">
        <f>SUM(I36:I39)</f>
        <v>4327</v>
      </c>
      <c r="J40" s="198">
        <f>SUM(J36:J39)</f>
        <v>31463</v>
      </c>
      <c r="K40" s="198">
        <f t="shared" si="19"/>
        <v>377808</v>
      </c>
    </row>
    <row r="41" spans="1:11" ht="16.5">
      <c r="A41" s="28"/>
      <c r="B41" s="29"/>
      <c r="C41" s="30"/>
      <c r="D41" s="30"/>
      <c r="E41" s="191"/>
      <c r="F41" s="78"/>
      <c r="G41" s="79"/>
      <c r="H41" s="74"/>
      <c r="I41" s="80"/>
      <c r="J41" s="74"/>
      <c r="K41" s="55"/>
    </row>
    <row r="42" spans="1:11" ht="16.5">
      <c r="A42" s="28"/>
      <c r="B42" s="29" t="s">
        <v>14</v>
      </c>
      <c r="C42" s="30"/>
      <c r="D42" s="30"/>
      <c r="E42" s="191"/>
      <c r="F42" s="78"/>
      <c r="G42" s="79"/>
      <c r="H42" s="76"/>
      <c r="I42" s="94"/>
      <c r="J42" s="76"/>
      <c r="K42" s="55"/>
    </row>
    <row r="43" spans="1:11" ht="15.75">
      <c r="A43" s="15">
        <v>1</v>
      </c>
      <c r="B43" s="14" t="s">
        <v>317</v>
      </c>
      <c r="C43" s="16" t="s">
        <v>318</v>
      </c>
      <c r="D43" s="17">
        <v>38</v>
      </c>
      <c r="E43" s="189" t="s">
        <v>38</v>
      </c>
      <c r="F43" s="70">
        <v>135000</v>
      </c>
      <c r="G43" s="77">
        <v>33750</v>
      </c>
      <c r="H43" s="71">
        <f t="shared" ref="H43:H48" si="20">ROUND(F43/36,0)</f>
        <v>3750</v>
      </c>
      <c r="I43" s="69">
        <f>ROUND(G43*13%*30/365,0)</f>
        <v>361</v>
      </c>
      <c r="J43" s="99">
        <f t="shared" ref="J43:J51" si="21">SUM(H43:I43)</f>
        <v>4111</v>
      </c>
      <c r="K43" s="106">
        <f t="shared" ref="K43:K51" si="22">G43-H43</f>
        <v>30000</v>
      </c>
    </row>
    <row r="44" spans="1:11" ht="15.75">
      <c r="A44" s="15">
        <v>2</v>
      </c>
      <c r="B44" s="14" t="s">
        <v>327</v>
      </c>
      <c r="C44" s="16" t="s">
        <v>328</v>
      </c>
      <c r="D44" s="17">
        <v>48</v>
      </c>
      <c r="E44" s="189" t="s">
        <v>38</v>
      </c>
      <c r="F44" s="70">
        <v>120000</v>
      </c>
      <c r="G44" s="77">
        <v>36675</v>
      </c>
      <c r="H44" s="71">
        <f t="shared" si="20"/>
        <v>3333</v>
      </c>
      <c r="I44" s="69">
        <f t="shared" ref="I44:I51" si="23">ROUND(G44*13%*30/365,0)</f>
        <v>392</v>
      </c>
      <c r="J44" s="99">
        <f t="shared" si="21"/>
        <v>3725</v>
      </c>
      <c r="K44" s="106">
        <f t="shared" si="22"/>
        <v>33342</v>
      </c>
    </row>
    <row r="45" spans="1:11" ht="15.75">
      <c r="A45" s="15">
        <v>3</v>
      </c>
      <c r="B45" s="14" t="s">
        <v>327</v>
      </c>
      <c r="C45" s="16" t="s">
        <v>329</v>
      </c>
      <c r="D45" s="17">
        <v>50</v>
      </c>
      <c r="E45" s="189" t="s">
        <v>38</v>
      </c>
      <c r="F45" s="70">
        <v>130000</v>
      </c>
      <c r="G45" s="77">
        <v>39725</v>
      </c>
      <c r="H45" s="71">
        <f t="shared" si="20"/>
        <v>3611</v>
      </c>
      <c r="I45" s="69">
        <f t="shared" si="23"/>
        <v>424</v>
      </c>
      <c r="J45" s="99">
        <f t="shared" si="21"/>
        <v>4035</v>
      </c>
      <c r="K45" s="106">
        <f t="shared" si="22"/>
        <v>36114</v>
      </c>
    </row>
    <row r="46" spans="1:11" ht="15.75">
      <c r="A46" s="15">
        <v>4</v>
      </c>
      <c r="B46" s="14" t="s">
        <v>97</v>
      </c>
      <c r="C46" s="16" t="s">
        <v>441</v>
      </c>
      <c r="D46" s="17">
        <v>170</v>
      </c>
      <c r="E46" s="189" t="s">
        <v>38</v>
      </c>
      <c r="F46" s="70">
        <v>220000</v>
      </c>
      <c r="G46" s="77">
        <v>189200</v>
      </c>
      <c r="H46" s="71">
        <v>4400</v>
      </c>
      <c r="I46" s="69">
        <f t="shared" si="23"/>
        <v>2022</v>
      </c>
      <c r="J46" s="99">
        <f t="shared" si="21"/>
        <v>6422</v>
      </c>
      <c r="K46" s="106">
        <f t="shared" si="22"/>
        <v>184800</v>
      </c>
    </row>
    <row r="47" spans="1:11" ht="15.75">
      <c r="A47" s="15">
        <v>5</v>
      </c>
      <c r="B47" s="14" t="s">
        <v>14</v>
      </c>
      <c r="C47" s="16" t="s">
        <v>59</v>
      </c>
      <c r="D47" s="17">
        <v>176</v>
      </c>
      <c r="E47" s="189" t="s">
        <v>38</v>
      </c>
      <c r="F47" s="70">
        <v>100000</v>
      </c>
      <c r="G47" s="77">
        <v>86000</v>
      </c>
      <c r="H47" s="71">
        <v>2000</v>
      </c>
      <c r="I47" s="69">
        <f t="shared" si="23"/>
        <v>919</v>
      </c>
      <c r="J47" s="99">
        <f t="shared" si="21"/>
        <v>2919</v>
      </c>
      <c r="K47" s="106">
        <f t="shared" si="22"/>
        <v>84000</v>
      </c>
    </row>
    <row r="48" spans="1:11" ht="15.75">
      <c r="A48" s="15">
        <v>6</v>
      </c>
      <c r="B48" s="14" t="s">
        <v>15</v>
      </c>
      <c r="C48" s="16" t="s">
        <v>384</v>
      </c>
      <c r="D48" s="17">
        <v>112</v>
      </c>
      <c r="E48" s="189" t="s">
        <v>38</v>
      </c>
      <c r="F48" s="70">
        <v>200000</v>
      </c>
      <c r="G48" s="77">
        <v>116660</v>
      </c>
      <c r="H48" s="71">
        <f t="shared" si="20"/>
        <v>5556</v>
      </c>
      <c r="I48" s="69">
        <f t="shared" si="23"/>
        <v>1247</v>
      </c>
      <c r="J48" s="99">
        <f t="shared" si="21"/>
        <v>6803</v>
      </c>
      <c r="K48" s="106">
        <f t="shared" si="22"/>
        <v>111104</v>
      </c>
    </row>
    <row r="49" spans="1:11" ht="15.75">
      <c r="A49" s="15">
        <v>7</v>
      </c>
      <c r="B49" s="14" t="s">
        <v>15</v>
      </c>
      <c r="C49" s="16" t="s">
        <v>385</v>
      </c>
      <c r="D49" s="17">
        <v>114</v>
      </c>
      <c r="E49" s="189" t="s">
        <v>38</v>
      </c>
      <c r="F49" s="70">
        <v>210000</v>
      </c>
      <c r="G49" s="77">
        <v>147000</v>
      </c>
      <c r="H49" s="71">
        <v>4200</v>
      </c>
      <c r="I49" s="69">
        <f t="shared" si="23"/>
        <v>1571</v>
      </c>
      <c r="J49" s="99">
        <f t="shared" si="21"/>
        <v>5771</v>
      </c>
      <c r="K49" s="106">
        <f t="shared" si="22"/>
        <v>142800</v>
      </c>
    </row>
    <row r="50" spans="1:11" ht="15.75">
      <c r="A50" s="15">
        <v>8</v>
      </c>
      <c r="B50" s="14" t="s">
        <v>15</v>
      </c>
      <c r="C50" s="16" t="s">
        <v>389</v>
      </c>
      <c r="D50" s="17">
        <v>122</v>
      </c>
      <c r="E50" s="189" t="s">
        <v>38</v>
      </c>
      <c r="F50" s="70">
        <v>230000</v>
      </c>
      <c r="G50" s="77">
        <v>161000</v>
      </c>
      <c r="H50" s="71">
        <v>4600</v>
      </c>
      <c r="I50" s="69">
        <f t="shared" si="23"/>
        <v>1720</v>
      </c>
      <c r="J50" s="99">
        <f t="shared" si="21"/>
        <v>6320</v>
      </c>
      <c r="K50" s="106">
        <f t="shared" si="22"/>
        <v>156400</v>
      </c>
    </row>
    <row r="51" spans="1:11" ht="15.75">
      <c r="A51" s="15">
        <v>9</v>
      </c>
      <c r="B51" s="14" t="s">
        <v>15</v>
      </c>
      <c r="C51" s="16" t="s">
        <v>390</v>
      </c>
      <c r="D51" s="17">
        <v>124</v>
      </c>
      <c r="E51" s="189" t="s">
        <v>38</v>
      </c>
      <c r="F51" s="70">
        <v>200000</v>
      </c>
      <c r="G51" s="77">
        <v>144000</v>
      </c>
      <c r="H51" s="71">
        <v>4000</v>
      </c>
      <c r="I51" s="69">
        <f t="shared" si="23"/>
        <v>1539</v>
      </c>
      <c r="J51" s="99">
        <f t="shared" si="21"/>
        <v>5539</v>
      </c>
      <c r="K51" s="106">
        <f t="shared" si="22"/>
        <v>140000</v>
      </c>
    </row>
    <row r="52" spans="1:11" ht="16.5">
      <c r="A52" s="14"/>
      <c r="B52" s="13" t="s">
        <v>4</v>
      </c>
      <c r="C52" s="20"/>
      <c r="D52" s="20"/>
      <c r="E52" s="193"/>
      <c r="F52" s="198">
        <f>SUM(F43:F51)</f>
        <v>1545000</v>
      </c>
      <c r="G52" s="198">
        <f t="shared" ref="G52:K52" si="24">SUM(G43:G51)</f>
        <v>954010</v>
      </c>
      <c r="H52" s="198">
        <f>SUM(H43:H51)</f>
        <v>35450</v>
      </c>
      <c r="I52" s="198">
        <f>SUM(I43:I51)</f>
        <v>10195</v>
      </c>
      <c r="J52" s="198">
        <f>SUM(J43:J51)</f>
        <v>45645</v>
      </c>
      <c r="K52" s="198">
        <f t="shared" si="24"/>
        <v>918560</v>
      </c>
    </row>
    <row r="53" spans="1:11" ht="16.5">
      <c r="A53" s="34"/>
      <c r="B53" s="29"/>
      <c r="C53" s="30"/>
      <c r="D53" s="30"/>
      <c r="E53" s="191"/>
      <c r="F53" s="78"/>
      <c r="G53" s="79"/>
      <c r="H53" s="74"/>
      <c r="I53" s="80"/>
      <c r="J53" s="74"/>
      <c r="K53" s="55"/>
    </row>
    <row r="54" spans="1:11" ht="16.5">
      <c r="A54" s="34"/>
      <c r="B54" s="29" t="s">
        <v>16</v>
      </c>
      <c r="C54" s="30"/>
      <c r="D54" s="30"/>
      <c r="E54" s="191"/>
      <c r="F54" s="78"/>
      <c r="G54" s="79"/>
      <c r="H54" s="74"/>
      <c r="I54" s="80"/>
      <c r="J54" s="74"/>
      <c r="K54" s="55"/>
    </row>
    <row r="55" spans="1:11" ht="15.75">
      <c r="A55" s="14">
        <v>1</v>
      </c>
      <c r="B55" s="14" t="s">
        <v>17</v>
      </c>
      <c r="C55" s="16" t="s">
        <v>452</v>
      </c>
      <c r="D55" s="17">
        <v>1</v>
      </c>
      <c r="E55" s="189" t="s">
        <v>78</v>
      </c>
      <c r="F55" s="70">
        <v>240000</v>
      </c>
      <c r="G55" s="77">
        <v>220800</v>
      </c>
      <c r="H55" s="71">
        <v>4800</v>
      </c>
      <c r="I55" s="69">
        <f>ROUND(G55*13%*30/365,0)</f>
        <v>2359</v>
      </c>
      <c r="J55" s="99">
        <f t="shared" ref="J55:J61" si="25">SUM(H55:I55)</f>
        <v>7159</v>
      </c>
      <c r="K55" s="106">
        <f t="shared" ref="K55:K62" si="26">G55-H55</f>
        <v>216000</v>
      </c>
    </row>
    <row r="56" spans="1:11" ht="15.75">
      <c r="A56" s="14">
        <v>2</v>
      </c>
      <c r="B56" s="121" t="s">
        <v>187</v>
      </c>
      <c r="C56" s="16" t="s">
        <v>394</v>
      </c>
      <c r="D56" s="17">
        <v>132</v>
      </c>
      <c r="E56" s="189" t="s">
        <v>38</v>
      </c>
      <c r="F56" s="70">
        <v>150000</v>
      </c>
      <c r="G56" s="77">
        <v>108000</v>
      </c>
      <c r="H56" s="71">
        <v>3000</v>
      </c>
      <c r="I56" s="69">
        <f t="shared" ref="I56:I62" si="27">ROUND(G56*13%*30/365,0)</f>
        <v>1154</v>
      </c>
      <c r="J56" s="99">
        <f t="shared" si="25"/>
        <v>4154</v>
      </c>
      <c r="K56" s="106">
        <f t="shared" si="26"/>
        <v>105000</v>
      </c>
    </row>
    <row r="57" spans="1:11" ht="15.75">
      <c r="A57" s="14">
        <v>3</v>
      </c>
      <c r="B57" s="121" t="s">
        <v>187</v>
      </c>
      <c r="C57" s="16" t="s">
        <v>451</v>
      </c>
      <c r="D57" s="17">
        <v>194</v>
      </c>
      <c r="E57" s="189" t="s">
        <v>38</v>
      </c>
      <c r="F57" s="70">
        <v>190000</v>
      </c>
      <c r="G57" s="77">
        <v>168888</v>
      </c>
      <c r="H57" s="71">
        <v>5278</v>
      </c>
      <c r="I57" s="69">
        <f t="shared" si="27"/>
        <v>1805</v>
      </c>
      <c r="J57" s="99">
        <f t="shared" si="25"/>
        <v>7083</v>
      </c>
      <c r="K57" s="106">
        <f t="shared" si="26"/>
        <v>163610</v>
      </c>
    </row>
    <row r="58" spans="1:11" ht="15.75">
      <c r="A58" s="14">
        <v>4</v>
      </c>
      <c r="B58" s="14" t="s">
        <v>62</v>
      </c>
      <c r="C58" s="16" t="s">
        <v>340</v>
      </c>
      <c r="D58" s="17">
        <v>62</v>
      </c>
      <c r="E58" s="189" t="s">
        <v>38</v>
      </c>
      <c r="F58" s="70">
        <v>160000</v>
      </c>
      <c r="G58" s="77">
        <v>57788</v>
      </c>
      <c r="H58" s="71">
        <v>4444</v>
      </c>
      <c r="I58" s="69">
        <f t="shared" si="27"/>
        <v>617</v>
      </c>
      <c r="J58" s="99">
        <f t="shared" si="25"/>
        <v>5061</v>
      </c>
      <c r="K58" s="106">
        <f t="shared" si="26"/>
        <v>53344</v>
      </c>
    </row>
    <row r="59" spans="1:11" ht="15.75">
      <c r="A59" s="14">
        <v>5</v>
      </c>
      <c r="B59" s="14" t="s">
        <v>62</v>
      </c>
      <c r="C59" s="16" t="s">
        <v>291</v>
      </c>
      <c r="D59" s="17">
        <v>100</v>
      </c>
      <c r="E59" s="189" t="s">
        <v>38</v>
      </c>
      <c r="F59" s="70">
        <v>180000</v>
      </c>
      <c r="G59" s="77">
        <v>126000</v>
      </c>
      <c r="H59" s="71">
        <v>3600</v>
      </c>
      <c r="I59" s="69">
        <f t="shared" si="27"/>
        <v>1346</v>
      </c>
      <c r="J59" s="99">
        <f t="shared" si="25"/>
        <v>4946</v>
      </c>
      <c r="K59" s="106">
        <f t="shared" si="26"/>
        <v>122400</v>
      </c>
    </row>
    <row r="60" spans="1:11" ht="15.75">
      <c r="A60" s="14">
        <v>6</v>
      </c>
      <c r="B60" s="14" t="s">
        <v>62</v>
      </c>
      <c r="C60" s="16" t="s">
        <v>443</v>
      </c>
      <c r="D60" s="17">
        <v>182</v>
      </c>
      <c r="E60" s="189" t="s">
        <v>38</v>
      </c>
      <c r="F60" s="70">
        <v>239000</v>
      </c>
      <c r="G60" s="77">
        <v>205540</v>
      </c>
      <c r="H60" s="71">
        <v>4780</v>
      </c>
      <c r="I60" s="69">
        <f t="shared" si="27"/>
        <v>2196</v>
      </c>
      <c r="J60" s="99">
        <f t="shared" ref="J60" si="28">SUM(H60:I60)</f>
        <v>6976</v>
      </c>
      <c r="K60" s="106">
        <f t="shared" si="26"/>
        <v>200760</v>
      </c>
    </row>
    <row r="61" spans="1:11" ht="15.75">
      <c r="A61" s="14">
        <v>7</v>
      </c>
      <c r="B61" s="14" t="s">
        <v>336</v>
      </c>
      <c r="C61" s="16" t="s">
        <v>337</v>
      </c>
      <c r="D61" s="17">
        <v>56</v>
      </c>
      <c r="E61" s="189" t="s">
        <v>38</v>
      </c>
      <c r="F61" s="70">
        <v>50000</v>
      </c>
      <c r="G61" s="77">
        <v>18053</v>
      </c>
      <c r="H61" s="71">
        <v>1389</v>
      </c>
      <c r="I61" s="69">
        <f t="shared" si="27"/>
        <v>193</v>
      </c>
      <c r="J61" s="99">
        <f t="shared" si="25"/>
        <v>1582</v>
      </c>
      <c r="K61" s="106">
        <f t="shared" si="26"/>
        <v>16664</v>
      </c>
    </row>
    <row r="62" spans="1:11" ht="15.75">
      <c r="A62" s="14">
        <v>8</v>
      </c>
      <c r="B62" s="14" t="s">
        <v>336</v>
      </c>
      <c r="C62" s="16" t="s">
        <v>48</v>
      </c>
      <c r="D62" s="17">
        <v>174</v>
      </c>
      <c r="E62" s="189" t="s">
        <v>38</v>
      </c>
      <c r="F62" s="70">
        <v>150000</v>
      </c>
      <c r="G62" s="77">
        <v>129000</v>
      </c>
      <c r="H62" s="71">
        <v>3000</v>
      </c>
      <c r="I62" s="69">
        <f t="shared" si="27"/>
        <v>1378</v>
      </c>
      <c r="J62" s="99">
        <f t="shared" ref="J62" si="29">SUM(H62:I62)</f>
        <v>4378</v>
      </c>
      <c r="K62" s="106">
        <f t="shared" si="26"/>
        <v>126000</v>
      </c>
    </row>
    <row r="63" spans="1:11" ht="16.5">
      <c r="A63" s="27"/>
      <c r="B63" s="13" t="s">
        <v>4</v>
      </c>
      <c r="C63" s="20"/>
      <c r="D63" s="20"/>
      <c r="E63" s="193"/>
      <c r="F63" s="198">
        <f t="shared" ref="F63:K63" si="30">SUM(F55:F62)</f>
        <v>1359000</v>
      </c>
      <c r="G63" s="198">
        <f t="shared" si="30"/>
        <v>1034069</v>
      </c>
      <c r="H63" s="198">
        <f>SUM(H55:H62)</f>
        <v>30291</v>
      </c>
      <c r="I63" s="198">
        <f>SUM(I55:I62)</f>
        <v>11048</v>
      </c>
      <c r="J63" s="198">
        <f>SUM(J55:J62)</f>
        <v>41339</v>
      </c>
      <c r="K63" s="198">
        <f t="shared" si="30"/>
        <v>1003778</v>
      </c>
    </row>
    <row r="64" spans="1:11" ht="16.5">
      <c r="A64" s="37"/>
      <c r="B64" s="29"/>
      <c r="C64" s="30"/>
      <c r="D64" s="30"/>
      <c r="E64" s="191"/>
      <c r="F64" s="78"/>
      <c r="G64" s="79"/>
      <c r="H64" s="74"/>
      <c r="I64" s="80"/>
      <c r="J64" s="74"/>
      <c r="K64" s="55"/>
    </row>
    <row r="65" spans="1:11" ht="16.5">
      <c r="A65" s="37"/>
      <c r="B65" s="29" t="s">
        <v>18</v>
      </c>
      <c r="C65" s="30"/>
      <c r="D65" s="30"/>
      <c r="E65" s="191"/>
      <c r="F65" s="78"/>
      <c r="G65" s="79"/>
      <c r="H65" s="76"/>
      <c r="I65" s="80"/>
      <c r="J65" s="76"/>
      <c r="K65" s="55"/>
    </row>
    <row r="66" spans="1:11" ht="16.5">
      <c r="A66" s="27">
        <v>1</v>
      </c>
      <c r="B66" s="14" t="s">
        <v>18</v>
      </c>
      <c r="C66" s="16" t="s">
        <v>378</v>
      </c>
      <c r="D66" s="22">
        <v>92</v>
      </c>
      <c r="E66" s="194" t="s">
        <v>38</v>
      </c>
      <c r="F66" s="85">
        <v>150000</v>
      </c>
      <c r="G66" s="77">
        <v>105000</v>
      </c>
      <c r="H66" s="71">
        <v>3000</v>
      </c>
      <c r="I66" s="69">
        <f>ROUND(G66*13%*30/365,0)</f>
        <v>1122</v>
      </c>
      <c r="J66" s="99">
        <f t="shared" ref="J66:J74" si="31">SUM(H66:I66)</f>
        <v>4122</v>
      </c>
      <c r="K66" s="106">
        <f t="shared" ref="K66:K74" si="32">G66-H66</f>
        <v>102000</v>
      </c>
    </row>
    <row r="67" spans="1:11" ht="16.5">
      <c r="A67" s="27">
        <v>2</v>
      </c>
      <c r="B67" s="14" t="s">
        <v>18</v>
      </c>
      <c r="C67" s="16" t="s">
        <v>379</v>
      </c>
      <c r="D67" s="22">
        <v>94</v>
      </c>
      <c r="E67" s="194" t="s">
        <v>38</v>
      </c>
      <c r="F67" s="85">
        <v>300000</v>
      </c>
      <c r="G67" s="77">
        <v>210000</v>
      </c>
      <c r="H67" s="71">
        <v>6000</v>
      </c>
      <c r="I67" s="69">
        <f t="shared" ref="I67:I74" si="33">ROUND(G67*13%*30/365,0)</f>
        <v>2244</v>
      </c>
      <c r="J67" s="99">
        <f t="shared" si="31"/>
        <v>8244</v>
      </c>
      <c r="K67" s="106">
        <f t="shared" si="32"/>
        <v>204000</v>
      </c>
    </row>
    <row r="68" spans="1:11" ht="16.5">
      <c r="A68" s="27">
        <v>3</v>
      </c>
      <c r="B68" s="14" t="s">
        <v>18</v>
      </c>
      <c r="C68" s="16" t="s">
        <v>380</v>
      </c>
      <c r="D68" s="22">
        <v>96</v>
      </c>
      <c r="E68" s="194" t="s">
        <v>38</v>
      </c>
      <c r="F68" s="85">
        <v>150000</v>
      </c>
      <c r="G68" s="77">
        <v>105000</v>
      </c>
      <c r="H68" s="71">
        <v>3000</v>
      </c>
      <c r="I68" s="69">
        <f t="shared" si="33"/>
        <v>1122</v>
      </c>
      <c r="J68" s="99">
        <f t="shared" si="31"/>
        <v>4122</v>
      </c>
      <c r="K68" s="106">
        <f t="shared" si="32"/>
        <v>102000</v>
      </c>
    </row>
    <row r="69" spans="1:11" ht="16.5">
      <c r="A69" s="27">
        <v>4</v>
      </c>
      <c r="B69" s="14" t="s">
        <v>18</v>
      </c>
      <c r="C69" s="16" t="s">
        <v>393</v>
      </c>
      <c r="D69" s="22">
        <v>130</v>
      </c>
      <c r="E69" s="194" t="s">
        <v>38</v>
      </c>
      <c r="F69" s="85">
        <v>230000</v>
      </c>
      <c r="G69" s="77">
        <v>158446</v>
      </c>
      <c r="H69" s="71">
        <v>5111</v>
      </c>
      <c r="I69" s="69">
        <f t="shared" si="33"/>
        <v>1693</v>
      </c>
      <c r="J69" s="99">
        <f t="shared" si="31"/>
        <v>6804</v>
      </c>
      <c r="K69" s="106">
        <f t="shared" si="32"/>
        <v>153335</v>
      </c>
    </row>
    <row r="70" spans="1:11" ht="16.5">
      <c r="A70" s="27">
        <v>5</v>
      </c>
      <c r="B70" s="14" t="s">
        <v>19</v>
      </c>
      <c r="C70" s="16" t="s">
        <v>400</v>
      </c>
      <c r="D70" s="22">
        <v>142</v>
      </c>
      <c r="E70" s="194" t="s">
        <v>38</v>
      </c>
      <c r="F70" s="85">
        <v>170000</v>
      </c>
      <c r="G70" s="77">
        <v>125800</v>
      </c>
      <c r="H70" s="71">
        <v>3400</v>
      </c>
      <c r="I70" s="69">
        <f t="shared" si="33"/>
        <v>1344</v>
      </c>
      <c r="J70" s="99">
        <f t="shared" si="31"/>
        <v>4744</v>
      </c>
      <c r="K70" s="106">
        <f t="shared" si="32"/>
        <v>122400</v>
      </c>
    </row>
    <row r="71" spans="1:11" ht="16.5">
      <c r="A71" s="27">
        <v>6</v>
      </c>
      <c r="B71" s="14" t="s">
        <v>398</v>
      </c>
      <c r="C71" s="16" t="s">
        <v>223</v>
      </c>
      <c r="D71" s="22">
        <v>138</v>
      </c>
      <c r="E71" s="194" t="s">
        <v>38</v>
      </c>
      <c r="F71" s="85">
        <v>200000</v>
      </c>
      <c r="G71" s="77">
        <v>148000</v>
      </c>
      <c r="H71" s="71">
        <v>4000</v>
      </c>
      <c r="I71" s="69">
        <f t="shared" si="33"/>
        <v>1581</v>
      </c>
      <c r="J71" s="99">
        <f t="shared" si="31"/>
        <v>5581</v>
      </c>
      <c r="K71" s="106">
        <f t="shared" si="32"/>
        <v>144000</v>
      </c>
    </row>
    <row r="72" spans="1:11" ht="16.5">
      <c r="A72" s="27">
        <v>7</v>
      </c>
      <c r="B72" s="14" t="s">
        <v>381</v>
      </c>
      <c r="C72" s="16" t="s">
        <v>382</v>
      </c>
      <c r="D72" s="22">
        <v>108</v>
      </c>
      <c r="E72" s="194" t="s">
        <v>38</v>
      </c>
      <c r="F72" s="85">
        <v>150000</v>
      </c>
      <c r="G72" s="77">
        <v>105000</v>
      </c>
      <c r="H72" s="71">
        <v>3000</v>
      </c>
      <c r="I72" s="69">
        <f t="shared" si="33"/>
        <v>1122</v>
      </c>
      <c r="J72" s="99">
        <f t="shared" si="31"/>
        <v>4122</v>
      </c>
      <c r="K72" s="106">
        <f t="shared" si="32"/>
        <v>102000</v>
      </c>
    </row>
    <row r="73" spans="1:11" ht="16.5">
      <c r="A73" s="27">
        <v>8</v>
      </c>
      <c r="B73" s="14" t="s">
        <v>381</v>
      </c>
      <c r="C73" s="16" t="s">
        <v>383</v>
      </c>
      <c r="D73" s="22">
        <v>110</v>
      </c>
      <c r="E73" s="194" t="s">
        <v>38</v>
      </c>
      <c r="F73" s="85">
        <v>160000</v>
      </c>
      <c r="G73" s="77">
        <v>112000</v>
      </c>
      <c r="H73" s="71">
        <v>3200</v>
      </c>
      <c r="I73" s="69">
        <f t="shared" si="33"/>
        <v>1197</v>
      </c>
      <c r="J73" s="99">
        <f t="shared" si="31"/>
        <v>4397</v>
      </c>
      <c r="K73" s="106">
        <f t="shared" si="32"/>
        <v>108800</v>
      </c>
    </row>
    <row r="74" spans="1:11" ht="16.5">
      <c r="A74" s="27">
        <v>9</v>
      </c>
      <c r="B74" s="14" t="s">
        <v>71</v>
      </c>
      <c r="C74" s="16" t="s">
        <v>403</v>
      </c>
      <c r="D74" s="22">
        <v>146</v>
      </c>
      <c r="E74" s="194" t="s">
        <v>38</v>
      </c>
      <c r="F74" s="85">
        <v>175000</v>
      </c>
      <c r="G74" s="77">
        <v>133000</v>
      </c>
      <c r="H74" s="71">
        <v>3500</v>
      </c>
      <c r="I74" s="69">
        <f t="shared" si="33"/>
        <v>1421</v>
      </c>
      <c r="J74" s="99">
        <f t="shared" si="31"/>
        <v>4921</v>
      </c>
      <c r="K74" s="106">
        <f t="shared" si="32"/>
        <v>129500</v>
      </c>
    </row>
    <row r="75" spans="1:11" ht="16.5">
      <c r="A75" s="14"/>
      <c r="B75" s="13" t="s">
        <v>4</v>
      </c>
      <c r="C75" s="20"/>
      <c r="D75" s="20"/>
      <c r="E75" s="193"/>
      <c r="F75" s="198">
        <f>SUM(F66:F74)</f>
        <v>1685000</v>
      </c>
      <c r="G75" s="198">
        <f t="shared" ref="G75:K75" si="34">SUM(G66:G74)</f>
        <v>1202246</v>
      </c>
      <c r="H75" s="198">
        <f>SUM(H66:H74)</f>
        <v>34211</v>
      </c>
      <c r="I75" s="198">
        <f>SUM(I66:I74)</f>
        <v>12846</v>
      </c>
      <c r="J75" s="198">
        <f>SUM(J66:J74)</f>
        <v>47057</v>
      </c>
      <c r="K75" s="198">
        <f t="shared" si="34"/>
        <v>1168035</v>
      </c>
    </row>
    <row r="76" spans="1:11" ht="16.5">
      <c r="A76" s="34"/>
      <c r="B76" s="29"/>
      <c r="C76" s="30"/>
      <c r="D76" s="30"/>
      <c r="E76" s="191"/>
      <c r="F76" s="78"/>
      <c r="G76" s="79"/>
      <c r="H76" s="74"/>
      <c r="I76" s="80"/>
      <c r="J76" s="74"/>
      <c r="K76" s="55"/>
    </row>
    <row r="77" spans="1:11" ht="16.5">
      <c r="A77" s="34"/>
      <c r="B77" s="29" t="s">
        <v>79</v>
      </c>
      <c r="C77" s="30"/>
      <c r="D77" s="48"/>
      <c r="E77" s="191"/>
      <c r="F77" s="86"/>
      <c r="G77" s="79"/>
      <c r="H77" s="74"/>
      <c r="I77" s="80"/>
      <c r="J77" s="74"/>
      <c r="K77" s="55"/>
    </row>
    <row r="78" spans="1:11" ht="15.75">
      <c r="A78" s="14">
        <v>1</v>
      </c>
      <c r="B78" s="14" t="s">
        <v>79</v>
      </c>
      <c r="C78" s="16" t="s">
        <v>342</v>
      </c>
      <c r="D78" s="52">
        <v>67</v>
      </c>
      <c r="E78" s="189" t="s">
        <v>78</v>
      </c>
      <c r="F78" s="85">
        <v>180000</v>
      </c>
      <c r="G78" s="70">
        <v>70000</v>
      </c>
      <c r="H78" s="71">
        <v>5000</v>
      </c>
      <c r="I78" s="69">
        <f>ROUND(G78*13%*30/365,0)</f>
        <v>748</v>
      </c>
      <c r="J78" s="99">
        <f t="shared" ref="J78:J88" si="35">SUM(H78:I78)</f>
        <v>5748</v>
      </c>
      <c r="K78" s="106">
        <f t="shared" ref="K78:K88" si="36">G78-H78</f>
        <v>65000</v>
      </c>
    </row>
    <row r="79" spans="1:11" ht="15.75">
      <c r="A79" s="14">
        <v>2</v>
      </c>
      <c r="B79" s="14" t="s">
        <v>79</v>
      </c>
      <c r="C79" s="16" t="s">
        <v>453</v>
      </c>
      <c r="D79" s="52">
        <v>3</v>
      </c>
      <c r="E79" s="189" t="s">
        <v>78</v>
      </c>
      <c r="F79" s="85">
        <v>220000</v>
      </c>
      <c r="G79" s="70">
        <v>202400</v>
      </c>
      <c r="H79" s="71">
        <v>4400</v>
      </c>
      <c r="I79" s="69">
        <f t="shared" ref="I79:I88" si="37">ROUND(G79*13%*30/365,0)</f>
        <v>2163</v>
      </c>
      <c r="J79" s="99">
        <f t="shared" si="35"/>
        <v>6563</v>
      </c>
      <c r="K79" s="106">
        <f t="shared" si="36"/>
        <v>198000</v>
      </c>
    </row>
    <row r="80" spans="1:11" ht="15.75">
      <c r="A80" s="14">
        <v>3</v>
      </c>
      <c r="B80" s="14" t="s">
        <v>224</v>
      </c>
      <c r="C80" s="16" t="s">
        <v>313</v>
      </c>
      <c r="D80" s="52">
        <v>28</v>
      </c>
      <c r="E80" s="189" t="s">
        <v>78</v>
      </c>
      <c r="F80" s="85">
        <v>120000</v>
      </c>
      <c r="G80" s="77">
        <v>25276</v>
      </c>
      <c r="H80" s="71">
        <v>3383</v>
      </c>
      <c r="I80" s="69">
        <f t="shared" si="37"/>
        <v>270</v>
      </c>
      <c r="J80" s="99">
        <f t="shared" si="35"/>
        <v>3653</v>
      </c>
      <c r="K80" s="106">
        <f t="shared" si="36"/>
        <v>21893</v>
      </c>
    </row>
    <row r="81" spans="1:11" ht="16.5">
      <c r="A81" s="14">
        <v>4</v>
      </c>
      <c r="B81" s="14" t="s">
        <v>437</v>
      </c>
      <c r="C81" s="116" t="s">
        <v>438</v>
      </c>
      <c r="D81" s="52">
        <v>168</v>
      </c>
      <c r="E81" s="189" t="s">
        <v>78</v>
      </c>
      <c r="F81" s="85">
        <v>175000</v>
      </c>
      <c r="G81" s="77">
        <v>143500</v>
      </c>
      <c r="H81" s="71">
        <v>3500</v>
      </c>
      <c r="I81" s="69">
        <f t="shared" si="37"/>
        <v>1533</v>
      </c>
      <c r="J81" s="99">
        <f t="shared" si="35"/>
        <v>5033</v>
      </c>
      <c r="K81" s="106">
        <f t="shared" si="36"/>
        <v>140000</v>
      </c>
    </row>
    <row r="82" spans="1:11" ht="15.75">
      <c r="A82" s="14">
        <v>5</v>
      </c>
      <c r="B82" s="14" t="s">
        <v>266</v>
      </c>
      <c r="C82" s="16" t="s">
        <v>330</v>
      </c>
      <c r="D82" s="52">
        <v>52</v>
      </c>
      <c r="E82" s="189" t="s">
        <v>78</v>
      </c>
      <c r="F82" s="85">
        <v>120000</v>
      </c>
      <c r="G82" s="77">
        <v>36675</v>
      </c>
      <c r="H82" s="71">
        <v>3333</v>
      </c>
      <c r="I82" s="69">
        <f t="shared" si="37"/>
        <v>392</v>
      </c>
      <c r="J82" s="99">
        <f t="shared" si="35"/>
        <v>3725</v>
      </c>
      <c r="K82" s="106">
        <f t="shared" si="36"/>
        <v>33342</v>
      </c>
    </row>
    <row r="83" spans="1:11" ht="15.75">
      <c r="A83" s="14">
        <v>6</v>
      </c>
      <c r="B83" s="14" t="s">
        <v>266</v>
      </c>
      <c r="C83" s="16" t="s">
        <v>331</v>
      </c>
      <c r="D83" s="52">
        <v>54</v>
      </c>
      <c r="E83" s="189" t="s">
        <v>78</v>
      </c>
      <c r="F83" s="85">
        <v>110000</v>
      </c>
      <c r="G83" s="77">
        <v>33600</v>
      </c>
      <c r="H83" s="71">
        <v>3056</v>
      </c>
      <c r="I83" s="69">
        <f t="shared" si="37"/>
        <v>359</v>
      </c>
      <c r="J83" s="99">
        <f t="shared" si="35"/>
        <v>3415</v>
      </c>
      <c r="K83" s="106">
        <f t="shared" si="36"/>
        <v>30544</v>
      </c>
    </row>
    <row r="84" spans="1:11" ht="15.75">
      <c r="A84" s="14">
        <v>7</v>
      </c>
      <c r="B84" s="14" t="s">
        <v>211</v>
      </c>
      <c r="C84" s="16" t="s">
        <v>225</v>
      </c>
      <c r="D84" s="52">
        <v>198</v>
      </c>
      <c r="E84" s="189" t="s">
        <v>78</v>
      </c>
      <c r="F84" s="85">
        <v>220000</v>
      </c>
      <c r="G84" s="77">
        <v>202400</v>
      </c>
      <c r="H84" s="71">
        <v>4400</v>
      </c>
      <c r="I84" s="69">
        <f t="shared" si="37"/>
        <v>2163</v>
      </c>
      <c r="J84" s="99">
        <f t="shared" si="35"/>
        <v>6563</v>
      </c>
      <c r="K84" s="106">
        <f t="shared" si="36"/>
        <v>198000</v>
      </c>
    </row>
    <row r="85" spans="1:11" ht="15.75">
      <c r="A85" s="14">
        <v>8</v>
      </c>
      <c r="B85" s="14" t="s">
        <v>132</v>
      </c>
      <c r="C85" s="16" t="s">
        <v>133</v>
      </c>
      <c r="D85" s="52">
        <v>32</v>
      </c>
      <c r="E85" s="189" t="s">
        <v>78</v>
      </c>
      <c r="F85" s="85">
        <v>150000</v>
      </c>
      <c r="G85" s="77">
        <v>37491</v>
      </c>
      <c r="H85" s="71">
        <v>4167</v>
      </c>
      <c r="I85" s="69">
        <f t="shared" si="37"/>
        <v>401</v>
      </c>
      <c r="J85" s="99">
        <f t="shared" si="35"/>
        <v>4568</v>
      </c>
      <c r="K85" s="106">
        <f t="shared" si="36"/>
        <v>33324</v>
      </c>
    </row>
    <row r="86" spans="1:11" ht="15.75">
      <c r="A86" s="14">
        <v>9</v>
      </c>
      <c r="B86" s="14" t="s">
        <v>103</v>
      </c>
      <c r="C86" s="16" t="s">
        <v>442</v>
      </c>
      <c r="D86" s="52">
        <v>178</v>
      </c>
      <c r="E86" s="189" t="s">
        <v>78</v>
      </c>
      <c r="F86" s="85">
        <v>180000</v>
      </c>
      <c r="G86" s="77">
        <v>154800</v>
      </c>
      <c r="H86" s="71">
        <v>3600</v>
      </c>
      <c r="I86" s="69">
        <f t="shared" si="37"/>
        <v>1654</v>
      </c>
      <c r="J86" s="99">
        <f t="shared" si="35"/>
        <v>5254</v>
      </c>
      <c r="K86" s="106">
        <f t="shared" si="36"/>
        <v>151200</v>
      </c>
    </row>
    <row r="87" spans="1:11" ht="15.75">
      <c r="A87" s="14">
        <v>10</v>
      </c>
      <c r="B87" s="14" t="s">
        <v>103</v>
      </c>
      <c r="C87" s="16" t="s">
        <v>460</v>
      </c>
      <c r="D87" s="52">
        <v>5</v>
      </c>
      <c r="E87" s="189" t="s">
        <v>78</v>
      </c>
      <c r="F87" s="85">
        <v>200000</v>
      </c>
      <c r="G87" s="77">
        <v>188000</v>
      </c>
      <c r="H87" s="71">
        <v>4000</v>
      </c>
      <c r="I87" s="69">
        <f t="shared" si="37"/>
        <v>2009</v>
      </c>
      <c r="J87" s="99">
        <f t="shared" si="35"/>
        <v>6009</v>
      </c>
      <c r="K87" s="106">
        <f t="shared" si="36"/>
        <v>184000</v>
      </c>
    </row>
    <row r="88" spans="1:11" ht="15.75">
      <c r="A88" s="14">
        <v>11</v>
      </c>
      <c r="B88" s="14" t="s">
        <v>103</v>
      </c>
      <c r="C88" s="16" t="s">
        <v>107</v>
      </c>
      <c r="D88" s="52">
        <v>192</v>
      </c>
      <c r="E88" s="189" t="s">
        <v>78</v>
      </c>
      <c r="F88" s="85">
        <v>200000</v>
      </c>
      <c r="G88" s="77">
        <v>176000</v>
      </c>
      <c r="H88" s="71">
        <v>4000</v>
      </c>
      <c r="I88" s="69">
        <f t="shared" si="37"/>
        <v>1881</v>
      </c>
      <c r="J88" s="99">
        <f t="shared" si="35"/>
        <v>5881</v>
      </c>
      <c r="K88" s="106">
        <f t="shared" si="36"/>
        <v>172000</v>
      </c>
    </row>
    <row r="89" spans="1:11" ht="16.5">
      <c r="A89" s="14"/>
      <c r="B89" s="13" t="s">
        <v>4</v>
      </c>
      <c r="C89" s="20"/>
      <c r="D89" s="46"/>
      <c r="E89" s="193"/>
      <c r="F89" s="198">
        <f t="shared" ref="F89:K89" si="38">SUM(F78:F88)</f>
        <v>1875000</v>
      </c>
      <c r="G89" s="198">
        <f t="shared" si="38"/>
        <v>1270142</v>
      </c>
      <c r="H89" s="198">
        <f t="shared" si="38"/>
        <v>42839</v>
      </c>
      <c r="I89" s="198">
        <f t="shared" si="38"/>
        <v>13573</v>
      </c>
      <c r="J89" s="198">
        <f t="shared" si="38"/>
        <v>56412</v>
      </c>
      <c r="K89" s="198">
        <f t="shared" si="38"/>
        <v>1227303</v>
      </c>
    </row>
    <row r="90" spans="1:11" ht="16.5">
      <c r="A90" s="34"/>
      <c r="B90" s="29"/>
      <c r="C90" s="30"/>
      <c r="D90" s="48"/>
      <c r="E90" s="191"/>
      <c r="F90" s="74"/>
      <c r="G90" s="74"/>
      <c r="H90" s="74"/>
      <c r="I90" s="74"/>
      <c r="J90" s="74"/>
      <c r="K90" s="100"/>
    </row>
    <row r="91" spans="1:11" ht="16.5">
      <c r="A91" s="34"/>
      <c r="B91" s="29" t="s">
        <v>422</v>
      </c>
      <c r="C91" s="30"/>
      <c r="D91" s="30"/>
      <c r="E91" s="191"/>
      <c r="F91" s="78"/>
      <c r="G91" s="79"/>
      <c r="H91" s="74"/>
      <c r="I91" s="80"/>
      <c r="J91" s="74"/>
      <c r="K91" s="55"/>
    </row>
    <row r="92" spans="1:11" ht="15.75">
      <c r="A92" s="14">
        <v>1</v>
      </c>
      <c r="B92" s="14" t="s">
        <v>285</v>
      </c>
      <c r="C92" s="16" t="s">
        <v>315</v>
      </c>
      <c r="D92" s="52">
        <v>30</v>
      </c>
      <c r="E92" s="189" t="s">
        <v>78</v>
      </c>
      <c r="F92" s="85">
        <v>100000</v>
      </c>
      <c r="G92" s="77">
        <v>24994</v>
      </c>
      <c r="H92" s="71">
        <v>2778</v>
      </c>
      <c r="I92" s="69">
        <f>ROUND(G92*13%*30/365,0)</f>
        <v>267</v>
      </c>
      <c r="J92" s="99">
        <f>SUM(H92:I92)</f>
        <v>3045</v>
      </c>
      <c r="K92" s="106">
        <f t="shared" ref="K92" si="39">G92-H92</f>
        <v>22216</v>
      </c>
    </row>
    <row r="93" spans="1:11" ht="16.5">
      <c r="A93" s="14"/>
      <c r="B93" s="13" t="s">
        <v>4</v>
      </c>
      <c r="C93" s="20"/>
      <c r="D93" s="46"/>
      <c r="E93" s="193"/>
      <c r="F93" s="201">
        <f>SUM(F92)</f>
        <v>100000</v>
      </c>
      <c r="G93" s="201">
        <f t="shared" ref="G93:K93" si="40">SUM(G92)</f>
        <v>24994</v>
      </c>
      <c r="H93" s="201">
        <f t="shared" si="40"/>
        <v>2778</v>
      </c>
      <c r="I93" s="201">
        <f t="shared" si="40"/>
        <v>267</v>
      </c>
      <c r="J93" s="201">
        <f t="shared" si="40"/>
        <v>3045</v>
      </c>
      <c r="K93" s="201">
        <f t="shared" si="40"/>
        <v>22216</v>
      </c>
    </row>
    <row r="94" spans="1:11" ht="16.5">
      <c r="A94" s="34"/>
      <c r="B94" s="29"/>
      <c r="C94" s="30"/>
      <c r="D94" s="48"/>
      <c r="E94" s="191"/>
      <c r="F94" s="74"/>
      <c r="G94" s="74"/>
      <c r="H94" s="74"/>
      <c r="I94" s="74"/>
      <c r="J94" s="74"/>
      <c r="K94" s="55"/>
    </row>
    <row r="95" spans="1:11" ht="16.5">
      <c r="A95" s="34"/>
      <c r="B95" s="29" t="s">
        <v>109</v>
      </c>
      <c r="C95" s="30"/>
      <c r="D95" s="48"/>
      <c r="E95" s="191"/>
      <c r="F95" s="86"/>
      <c r="G95" s="79"/>
      <c r="H95" s="74"/>
      <c r="I95" s="80"/>
      <c r="J95" s="74"/>
      <c r="K95" s="55"/>
    </row>
    <row r="96" spans="1:11" ht="15.75">
      <c r="A96" s="14">
        <v>1</v>
      </c>
      <c r="B96" s="14" t="s">
        <v>169</v>
      </c>
      <c r="C96" s="16" t="s">
        <v>424</v>
      </c>
      <c r="D96" s="52">
        <v>150</v>
      </c>
      <c r="E96" s="189" t="s">
        <v>78</v>
      </c>
      <c r="F96" s="85">
        <v>150000</v>
      </c>
      <c r="G96" s="77">
        <v>117000</v>
      </c>
      <c r="H96" s="71">
        <v>3000</v>
      </c>
      <c r="I96" s="69">
        <f>ROUND(G96*13%*30/365,0)</f>
        <v>1250</v>
      </c>
      <c r="J96" s="99">
        <f t="shared" ref="J96:J99" si="41">SUM(H96:I96)</f>
        <v>4250</v>
      </c>
      <c r="K96" s="106">
        <f t="shared" ref="K96:K99" si="42">G96-H96</f>
        <v>114000</v>
      </c>
    </row>
    <row r="97" spans="1:11" ht="15.75">
      <c r="A97" s="14">
        <v>2</v>
      </c>
      <c r="B97" s="14" t="s">
        <v>169</v>
      </c>
      <c r="C97" s="16" t="s">
        <v>425</v>
      </c>
      <c r="D97" s="52">
        <v>152</v>
      </c>
      <c r="E97" s="189" t="s">
        <v>78</v>
      </c>
      <c r="F97" s="85">
        <v>50000</v>
      </c>
      <c r="G97" s="77">
        <v>39000</v>
      </c>
      <c r="H97" s="71">
        <v>1000</v>
      </c>
      <c r="I97" s="69">
        <f t="shared" ref="I97:I99" si="43">ROUND(G97*13%*30/365,0)</f>
        <v>417</v>
      </c>
      <c r="J97" s="99">
        <f t="shared" si="41"/>
        <v>1417</v>
      </c>
      <c r="K97" s="106">
        <f t="shared" si="42"/>
        <v>38000</v>
      </c>
    </row>
    <row r="98" spans="1:11" ht="15.75">
      <c r="A98" s="14">
        <v>3</v>
      </c>
      <c r="B98" s="14" t="s">
        <v>169</v>
      </c>
      <c r="C98" s="16" t="s">
        <v>171</v>
      </c>
      <c r="D98" s="52">
        <v>180</v>
      </c>
      <c r="E98" s="189" t="s">
        <v>78</v>
      </c>
      <c r="F98" s="85">
        <v>100000</v>
      </c>
      <c r="G98" s="77">
        <v>70831</v>
      </c>
      <c r="H98" s="71">
        <v>4167</v>
      </c>
      <c r="I98" s="69">
        <f t="shared" si="43"/>
        <v>757</v>
      </c>
      <c r="J98" s="99">
        <f t="shared" si="41"/>
        <v>4924</v>
      </c>
      <c r="K98" s="106">
        <f t="shared" si="42"/>
        <v>66664</v>
      </c>
    </row>
    <row r="99" spans="1:11" ht="15.75">
      <c r="A99" s="14">
        <v>4</v>
      </c>
      <c r="B99" s="14" t="s">
        <v>109</v>
      </c>
      <c r="C99" s="16" t="s">
        <v>402</v>
      </c>
      <c r="D99" s="52">
        <v>144</v>
      </c>
      <c r="E99" s="189" t="s">
        <v>78</v>
      </c>
      <c r="F99" s="85">
        <v>180000</v>
      </c>
      <c r="G99" s="77">
        <v>132000</v>
      </c>
      <c r="H99" s="71">
        <v>4000</v>
      </c>
      <c r="I99" s="69">
        <f t="shared" si="43"/>
        <v>1410</v>
      </c>
      <c r="J99" s="99">
        <f t="shared" si="41"/>
        <v>5410</v>
      </c>
      <c r="K99" s="106">
        <f t="shared" si="42"/>
        <v>128000</v>
      </c>
    </row>
    <row r="100" spans="1:11" ht="16.5">
      <c r="A100" s="34"/>
      <c r="B100" s="13" t="s">
        <v>4</v>
      </c>
      <c r="C100" s="20"/>
      <c r="D100" s="20"/>
      <c r="E100" s="193"/>
      <c r="F100" s="198">
        <f t="shared" ref="F100:K100" si="44">SUM(F96:F99)</f>
        <v>480000</v>
      </c>
      <c r="G100" s="198">
        <f t="shared" si="44"/>
        <v>358831</v>
      </c>
      <c r="H100" s="198">
        <f t="shared" si="44"/>
        <v>12167</v>
      </c>
      <c r="I100" s="198">
        <f t="shared" si="44"/>
        <v>3834</v>
      </c>
      <c r="J100" s="198">
        <f t="shared" si="44"/>
        <v>16001</v>
      </c>
      <c r="K100" s="198">
        <f t="shared" si="44"/>
        <v>346664</v>
      </c>
    </row>
    <row r="101" spans="1:11" ht="16.5">
      <c r="A101" s="34"/>
      <c r="B101" s="29"/>
      <c r="C101" s="30"/>
      <c r="D101" s="30"/>
      <c r="E101" s="191"/>
      <c r="F101" s="74"/>
      <c r="G101" s="79"/>
      <c r="H101" s="74"/>
      <c r="I101" s="80"/>
      <c r="J101" s="74"/>
      <c r="K101" s="55"/>
    </row>
    <row r="102" spans="1:11" ht="16.5">
      <c r="A102" s="14"/>
      <c r="B102" s="29" t="s">
        <v>125</v>
      </c>
      <c r="C102" s="30"/>
      <c r="D102" s="30"/>
      <c r="E102" s="191"/>
      <c r="F102" s="78"/>
      <c r="G102" s="79"/>
      <c r="H102" s="74"/>
      <c r="I102" s="80"/>
      <c r="J102" s="74"/>
      <c r="K102" s="55"/>
    </row>
    <row r="103" spans="1:11" ht="16.5">
      <c r="A103" s="14">
        <v>1</v>
      </c>
      <c r="B103" s="14" t="s">
        <v>137</v>
      </c>
      <c r="C103" s="116" t="s">
        <v>419</v>
      </c>
      <c r="D103" s="17">
        <v>140</v>
      </c>
      <c r="E103" s="189" t="s">
        <v>78</v>
      </c>
      <c r="F103" s="70">
        <v>200000</v>
      </c>
      <c r="G103" s="70">
        <v>148000</v>
      </c>
      <c r="H103" s="71">
        <v>4000</v>
      </c>
      <c r="I103" s="69">
        <f>ROUND(G103*13%*30/365,0)</f>
        <v>1581</v>
      </c>
      <c r="J103" s="102">
        <f>SUM(H103:I103)</f>
        <v>5581</v>
      </c>
      <c r="K103" s="106">
        <f t="shared" ref="K103:K105" si="45">G103-H103</f>
        <v>144000</v>
      </c>
    </row>
    <row r="104" spans="1:11" ht="15.75">
      <c r="A104" s="34">
        <v>2</v>
      </c>
      <c r="B104" s="14" t="s">
        <v>126</v>
      </c>
      <c r="C104" s="16" t="s">
        <v>447</v>
      </c>
      <c r="D104" s="52">
        <v>188</v>
      </c>
      <c r="E104" s="189" t="s">
        <v>78</v>
      </c>
      <c r="F104" s="85">
        <v>175000</v>
      </c>
      <c r="G104" s="70">
        <v>154000</v>
      </c>
      <c r="H104" s="71">
        <v>3500</v>
      </c>
      <c r="I104" s="69">
        <f t="shared" ref="I104:I105" si="46">ROUND(G104*13%*30/365,0)</f>
        <v>1645</v>
      </c>
      <c r="J104" s="102">
        <f t="shared" ref="J104:J105" si="47">SUM(H104:I104)</f>
        <v>5145</v>
      </c>
      <c r="K104" s="106">
        <f t="shared" si="45"/>
        <v>150500</v>
      </c>
    </row>
    <row r="105" spans="1:11" ht="15.75">
      <c r="A105" s="34">
        <v>3</v>
      </c>
      <c r="B105" s="14" t="s">
        <v>126</v>
      </c>
      <c r="C105" s="16" t="s">
        <v>448</v>
      </c>
      <c r="D105" s="52">
        <v>190</v>
      </c>
      <c r="E105" s="189" t="s">
        <v>78</v>
      </c>
      <c r="F105" s="85">
        <v>230000</v>
      </c>
      <c r="G105" s="70">
        <v>202400</v>
      </c>
      <c r="H105" s="71">
        <v>4600</v>
      </c>
      <c r="I105" s="69">
        <f t="shared" si="46"/>
        <v>2163</v>
      </c>
      <c r="J105" s="102">
        <f t="shared" si="47"/>
        <v>6763</v>
      </c>
      <c r="K105" s="106">
        <f t="shared" si="45"/>
        <v>197800</v>
      </c>
    </row>
    <row r="106" spans="1:11" ht="16.5">
      <c r="A106" s="34"/>
      <c r="B106" s="13" t="s">
        <v>4</v>
      </c>
      <c r="C106" s="20"/>
      <c r="D106" s="20"/>
      <c r="E106" s="193"/>
      <c r="F106" s="202">
        <f>SUM(F103:F105)</f>
        <v>605000</v>
      </c>
      <c r="G106" s="202">
        <f t="shared" ref="G106:K106" si="48">SUM(G103:G105)</f>
        <v>504400</v>
      </c>
      <c r="H106" s="202">
        <f>SUM(H103:H105)</f>
        <v>12100</v>
      </c>
      <c r="I106" s="202">
        <f>SUM(I103:I105)</f>
        <v>5389</v>
      </c>
      <c r="J106" s="202">
        <f>SUM(J103:J105)</f>
        <v>17489</v>
      </c>
      <c r="K106" s="202">
        <f t="shared" si="48"/>
        <v>492300</v>
      </c>
    </row>
    <row r="107" spans="1:11" ht="16.5">
      <c r="A107" s="34"/>
      <c r="B107" s="29"/>
      <c r="C107" s="30"/>
      <c r="D107" s="30"/>
      <c r="E107" s="191"/>
      <c r="F107" s="78"/>
      <c r="G107" s="79"/>
      <c r="H107" s="74"/>
      <c r="I107" s="80"/>
      <c r="J107" s="74"/>
      <c r="K107" s="55"/>
    </row>
    <row r="108" spans="1:11" ht="16.5">
      <c r="A108" s="34"/>
      <c r="B108" s="29" t="s">
        <v>148</v>
      </c>
      <c r="C108" s="30"/>
      <c r="D108" s="48"/>
      <c r="E108" s="191"/>
      <c r="F108" s="86"/>
      <c r="G108" s="79"/>
      <c r="H108" s="74"/>
      <c r="I108" s="80"/>
      <c r="J108" s="74"/>
      <c r="K108" s="55"/>
    </row>
    <row r="109" spans="1:11" ht="15.75">
      <c r="A109" s="14">
        <v>1</v>
      </c>
      <c r="B109" s="14" t="s">
        <v>148</v>
      </c>
      <c r="C109" s="16" t="s">
        <v>391</v>
      </c>
      <c r="D109" s="52">
        <v>126</v>
      </c>
      <c r="E109" s="189" t="s">
        <v>78</v>
      </c>
      <c r="F109" s="85">
        <v>80000</v>
      </c>
      <c r="G109" s="77">
        <v>57600</v>
      </c>
      <c r="H109" s="71">
        <v>1600</v>
      </c>
      <c r="I109" s="69">
        <f>ROUND(G109*13%*30/365,0)</f>
        <v>615</v>
      </c>
      <c r="J109" s="99">
        <f t="shared" ref="J109:J111" si="49">SUM(H109:I109)</f>
        <v>2215</v>
      </c>
      <c r="K109" s="106">
        <f t="shared" ref="K109:K111" si="50">G109-H109</f>
        <v>56000</v>
      </c>
    </row>
    <row r="110" spans="1:11" ht="15.75">
      <c r="A110" s="14">
        <v>2</v>
      </c>
      <c r="B110" s="14" t="s">
        <v>148</v>
      </c>
      <c r="C110" s="16" t="s">
        <v>397</v>
      </c>
      <c r="D110" s="52">
        <v>134</v>
      </c>
      <c r="E110" s="189" t="s">
        <v>78</v>
      </c>
      <c r="F110" s="85">
        <v>250000</v>
      </c>
      <c r="G110" s="77">
        <v>172624</v>
      </c>
      <c r="H110" s="71">
        <v>5952</v>
      </c>
      <c r="I110" s="69">
        <f t="shared" ref="I110:I111" si="51">ROUND(G110*13%*30/365,0)</f>
        <v>1844</v>
      </c>
      <c r="J110" s="99">
        <f t="shared" si="49"/>
        <v>7796</v>
      </c>
      <c r="K110" s="106">
        <f t="shared" si="50"/>
        <v>166672</v>
      </c>
    </row>
    <row r="111" spans="1:11" ht="15.75">
      <c r="A111" s="14">
        <v>3</v>
      </c>
      <c r="B111" s="14" t="s">
        <v>148</v>
      </c>
      <c r="C111" s="16" t="s">
        <v>205</v>
      </c>
      <c r="D111" s="52">
        <v>136</v>
      </c>
      <c r="E111" s="189" t="s">
        <v>78</v>
      </c>
      <c r="F111" s="85">
        <v>100000</v>
      </c>
      <c r="G111" s="77">
        <v>69047</v>
      </c>
      <c r="H111" s="71">
        <v>2381</v>
      </c>
      <c r="I111" s="69">
        <f t="shared" si="51"/>
        <v>738</v>
      </c>
      <c r="J111" s="99">
        <f t="shared" si="49"/>
        <v>3119</v>
      </c>
      <c r="K111" s="106">
        <f t="shared" si="50"/>
        <v>66666</v>
      </c>
    </row>
    <row r="112" spans="1:11" ht="16.5">
      <c r="A112" s="34"/>
      <c r="B112" s="13" t="s">
        <v>4</v>
      </c>
      <c r="C112" s="20"/>
      <c r="D112" s="46"/>
      <c r="E112" s="193"/>
      <c r="F112" s="198">
        <f t="shared" ref="F112:K112" si="52">SUM(F109:F111)</f>
        <v>430000</v>
      </c>
      <c r="G112" s="198">
        <f t="shared" si="52"/>
        <v>299271</v>
      </c>
      <c r="H112" s="198">
        <f>SUM(H109:H111)</f>
        <v>9933</v>
      </c>
      <c r="I112" s="198">
        <f>SUM(I109:I111)</f>
        <v>3197</v>
      </c>
      <c r="J112" s="198">
        <f>SUM(J109:J111)</f>
        <v>13130</v>
      </c>
      <c r="K112" s="198">
        <f t="shared" si="52"/>
        <v>289338</v>
      </c>
    </row>
    <row r="113" spans="1:11" ht="16.5">
      <c r="A113" s="34"/>
      <c r="B113" s="29"/>
      <c r="C113" s="30"/>
      <c r="D113" s="32"/>
      <c r="E113" s="195"/>
      <c r="F113" s="74"/>
      <c r="G113" s="74"/>
      <c r="H113" s="74"/>
      <c r="I113" s="74"/>
      <c r="J113" s="74"/>
      <c r="K113" s="100"/>
    </row>
    <row r="114" spans="1:11" ht="16.5">
      <c r="A114" s="143"/>
      <c r="B114" s="13" t="s">
        <v>162</v>
      </c>
      <c r="C114" s="144"/>
      <c r="D114" s="145"/>
      <c r="E114" s="196"/>
      <c r="F114" s="146"/>
      <c r="G114" s="147"/>
      <c r="H114" s="148"/>
      <c r="I114" s="94"/>
      <c r="J114" s="149"/>
      <c r="K114" s="150"/>
    </row>
    <row r="115" spans="1:11" ht="16.5">
      <c r="A115" s="14">
        <v>1</v>
      </c>
      <c r="B115" s="14" t="s">
        <v>163</v>
      </c>
      <c r="C115" s="16" t="s">
        <v>434</v>
      </c>
      <c r="D115" s="22">
        <v>162</v>
      </c>
      <c r="E115" s="194" t="s">
        <v>78</v>
      </c>
      <c r="F115" s="85">
        <v>200000</v>
      </c>
      <c r="G115" s="77">
        <v>160000</v>
      </c>
      <c r="H115" s="71">
        <v>4000</v>
      </c>
      <c r="I115" s="69">
        <f>ROUND(G115*13%*30/365,0)</f>
        <v>1710</v>
      </c>
      <c r="J115" s="69">
        <f t="shared" ref="J115" si="53">SUM(H115:I115)</f>
        <v>5710</v>
      </c>
      <c r="K115" s="106">
        <f t="shared" ref="K115" si="54">G115-H115</f>
        <v>156000</v>
      </c>
    </row>
    <row r="116" spans="1:11" ht="16.5">
      <c r="A116" s="14"/>
      <c r="B116" s="13" t="s">
        <v>4</v>
      </c>
      <c r="C116" s="20"/>
      <c r="D116" s="20"/>
      <c r="E116" s="193"/>
      <c r="F116" s="200">
        <f t="shared" ref="F116:K116" si="55">SUM(F115:F115)</f>
        <v>200000</v>
      </c>
      <c r="G116" s="200">
        <f t="shared" si="55"/>
        <v>160000</v>
      </c>
      <c r="H116" s="200">
        <f t="shared" si="55"/>
        <v>4000</v>
      </c>
      <c r="I116" s="200">
        <f t="shared" si="55"/>
        <v>1710</v>
      </c>
      <c r="J116" s="200">
        <f t="shared" si="55"/>
        <v>5710</v>
      </c>
      <c r="K116" s="200">
        <f t="shared" si="55"/>
        <v>156000</v>
      </c>
    </row>
    <row r="117" spans="1:11" ht="16.5">
      <c r="A117" s="34"/>
      <c r="B117" s="29"/>
      <c r="C117" s="30"/>
      <c r="D117" s="30"/>
      <c r="E117" s="191"/>
      <c r="F117" s="91"/>
      <c r="G117" s="91"/>
      <c r="H117" s="74"/>
      <c r="I117" s="74"/>
      <c r="J117" s="74"/>
      <c r="K117" s="169"/>
    </row>
    <row r="118" spans="1:11" ht="16.5">
      <c r="A118" s="34"/>
      <c r="B118" s="29" t="s">
        <v>282</v>
      </c>
      <c r="C118" s="30"/>
      <c r="D118" s="30"/>
      <c r="E118" s="191"/>
      <c r="F118" s="78"/>
      <c r="G118" s="79"/>
      <c r="H118" s="74"/>
      <c r="I118" s="80"/>
      <c r="J118" s="74"/>
      <c r="K118" s="55"/>
    </row>
    <row r="119" spans="1:11" ht="16.5">
      <c r="A119" s="14">
        <v>1</v>
      </c>
      <c r="B119" s="67" t="s">
        <v>84</v>
      </c>
      <c r="C119" s="16" t="s">
        <v>360</v>
      </c>
      <c r="D119" s="22">
        <v>77</v>
      </c>
      <c r="E119" s="194" t="s">
        <v>78</v>
      </c>
      <c r="F119" s="85">
        <v>150000</v>
      </c>
      <c r="G119" s="77">
        <v>70827</v>
      </c>
      <c r="H119" s="71">
        <f>ROUND(F119/36,0)</f>
        <v>4167</v>
      </c>
      <c r="I119" s="69">
        <f>ROUND(G119*13%*30/365,0)</f>
        <v>757</v>
      </c>
      <c r="J119" s="104">
        <f>SUM(H119:I119)</f>
        <v>4924</v>
      </c>
      <c r="K119" s="106">
        <f t="shared" ref="K119:K121" si="56">G119-H119</f>
        <v>66660</v>
      </c>
    </row>
    <row r="120" spans="1:11" ht="15.75">
      <c r="A120" s="14">
        <v>2</v>
      </c>
      <c r="B120" s="14" t="s">
        <v>84</v>
      </c>
      <c r="C120" s="16" t="s">
        <v>323</v>
      </c>
      <c r="D120" s="52">
        <v>42</v>
      </c>
      <c r="E120" s="189" t="s">
        <v>78</v>
      </c>
      <c r="F120" s="85">
        <v>80000</v>
      </c>
      <c r="G120" s="77">
        <v>24450</v>
      </c>
      <c r="H120" s="71">
        <v>2222</v>
      </c>
      <c r="I120" s="69">
        <f t="shared" ref="I120:I121" si="57">ROUND(G120*13%*30/365,0)</f>
        <v>261</v>
      </c>
      <c r="J120" s="99">
        <f t="shared" ref="J120" si="58">SUM(H120:I120)</f>
        <v>2483</v>
      </c>
      <c r="K120" s="106">
        <f>G120-H120</f>
        <v>22228</v>
      </c>
    </row>
    <row r="121" spans="1:11" ht="16.5">
      <c r="A121" s="14">
        <v>3</v>
      </c>
      <c r="B121" s="14" t="s">
        <v>84</v>
      </c>
      <c r="C121" s="16" t="s">
        <v>392</v>
      </c>
      <c r="D121" s="52">
        <v>128</v>
      </c>
      <c r="E121" s="194" t="s">
        <v>78</v>
      </c>
      <c r="F121" s="85">
        <v>120000</v>
      </c>
      <c r="G121" s="77">
        <v>86400</v>
      </c>
      <c r="H121" s="71">
        <v>2400</v>
      </c>
      <c r="I121" s="69">
        <f t="shared" si="57"/>
        <v>923</v>
      </c>
      <c r="J121" s="104">
        <f>SUM(H121:I121)</f>
        <v>3323</v>
      </c>
      <c r="K121" s="106">
        <f t="shared" si="56"/>
        <v>84000</v>
      </c>
    </row>
    <row r="122" spans="1:11" ht="16.5">
      <c r="A122" s="34"/>
      <c r="B122" s="29"/>
      <c r="C122" s="30"/>
      <c r="D122" s="30"/>
      <c r="E122" s="191"/>
      <c r="F122" s="200">
        <f>SUM(F119:F121)</f>
        <v>350000</v>
      </c>
      <c r="G122" s="200">
        <f t="shared" ref="G122:K122" si="59">SUM(G119:G121)</f>
        <v>181677</v>
      </c>
      <c r="H122" s="200">
        <f>SUM(H119:H121)</f>
        <v>8789</v>
      </c>
      <c r="I122" s="200">
        <f>SUM(I119:I121)</f>
        <v>1941</v>
      </c>
      <c r="J122" s="200">
        <f>SUM(J119:J121)</f>
        <v>10730</v>
      </c>
      <c r="K122" s="200">
        <f t="shared" si="59"/>
        <v>172888</v>
      </c>
    </row>
    <row r="123" spans="1:11" ht="16.5">
      <c r="A123" s="34"/>
      <c r="B123" s="29" t="s">
        <v>300</v>
      </c>
      <c r="C123" s="30"/>
      <c r="D123" s="30"/>
      <c r="E123" s="191"/>
      <c r="F123" s="78"/>
      <c r="G123" s="79"/>
      <c r="H123" s="74"/>
      <c r="I123" s="80"/>
      <c r="J123" s="74"/>
      <c r="K123" s="55"/>
    </row>
    <row r="124" spans="1:11" ht="16.5">
      <c r="A124" s="14">
        <v>1</v>
      </c>
      <c r="B124" s="67" t="s">
        <v>406</v>
      </c>
      <c r="C124" s="16" t="s">
        <v>302</v>
      </c>
      <c r="D124" s="22">
        <v>8</v>
      </c>
      <c r="E124" s="194" t="s">
        <v>78</v>
      </c>
      <c r="F124" s="85">
        <v>200000</v>
      </c>
      <c r="G124" s="77">
        <v>38876</v>
      </c>
      <c r="H124" s="71">
        <f>ROUND(F124/36,0)</f>
        <v>5556</v>
      </c>
      <c r="I124" s="69">
        <f>ROUND(G124*13%*30/365,0)</f>
        <v>415</v>
      </c>
      <c r="J124" s="104">
        <f>SUM(H124:I124)</f>
        <v>5971</v>
      </c>
      <c r="K124" s="106">
        <f>SUM(G124-H124)</f>
        <v>33320</v>
      </c>
    </row>
    <row r="125" spans="1:11" ht="16.5">
      <c r="A125" s="152">
        <v>2</v>
      </c>
      <c r="B125" s="67" t="s">
        <v>406</v>
      </c>
      <c r="C125" s="16" t="s">
        <v>444</v>
      </c>
      <c r="D125" s="22">
        <v>12</v>
      </c>
      <c r="E125" s="194" t="s">
        <v>78</v>
      </c>
      <c r="F125" s="85">
        <v>200000</v>
      </c>
      <c r="G125" s="77">
        <v>38876</v>
      </c>
      <c r="H125" s="71">
        <f>ROUND(F125/36,0)</f>
        <v>5556</v>
      </c>
      <c r="I125" s="69">
        <f t="shared" ref="I125:I126" si="60">ROUND(G125*13%*30/365,0)</f>
        <v>415</v>
      </c>
      <c r="J125" s="104">
        <f t="shared" ref="J125" si="61">SUM(H125:I125)</f>
        <v>5971</v>
      </c>
      <c r="K125" s="106">
        <f t="shared" ref="K125" si="62">SUM(G125-H125)</f>
        <v>33320</v>
      </c>
    </row>
    <row r="126" spans="1:11" ht="16.5">
      <c r="A126" s="14">
        <v>3</v>
      </c>
      <c r="B126" s="14" t="s">
        <v>456</v>
      </c>
      <c r="C126" s="16" t="s">
        <v>457</v>
      </c>
      <c r="D126" s="52">
        <v>7</v>
      </c>
      <c r="E126" s="194" t="s">
        <v>78</v>
      </c>
      <c r="F126" s="85">
        <v>175000</v>
      </c>
      <c r="G126" s="77">
        <v>143180</v>
      </c>
      <c r="H126" s="71">
        <v>7955</v>
      </c>
      <c r="I126" s="69">
        <f t="shared" si="60"/>
        <v>1530</v>
      </c>
      <c r="J126" s="69">
        <f>(H126+I126)</f>
        <v>9485</v>
      </c>
      <c r="K126" s="106">
        <f>G126-H126</f>
        <v>135225</v>
      </c>
    </row>
    <row r="127" spans="1:11" ht="16.5">
      <c r="A127" s="34"/>
      <c r="B127" s="29"/>
      <c r="C127" s="30"/>
      <c r="D127" s="30"/>
      <c r="E127" s="191"/>
      <c r="F127" s="203">
        <f>SUM(F124:F126)</f>
        <v>575000</v>
      </c>
      <c r="G127" s="203">
        <f t="shared" ref="G127:K127" si="63">SUM(G124:G126)</f>
        <v>220932</v>
      </c>
      <c r="H127" s="203">
        <f>SUM(H124:H126)</f>
        <v>19067</v>
      </c>
      <c r="I127" s="203">
        <f>SUM(I124:I126)</f>
        <v>2360</v>
      </c>
      <c r="J127" s="203">
        <f>SUM(J124:J126)</f>
        <v>21427</v>
      </c>
      <c r="K127" s="203">
        <f t="shared" si="63"/>
        <v>201865</v>
      </c>
    </row>
    <row r="128" spans="1:11" ht="16.5">
      <c r="A128" s="34"/>
      <c r="B128" s="29" t="s">
        <v>352</v>
      </c>
      <c r="C128" s="30"/>
      <c r="D128" s="30"/>
      <c r="E128" s="191"/>
      <c r="F128" s="78"/>
      <c r="G128" s="79"/>
      <c r="H128" s="74"/>
      <c r="I128" s="80"/>
      <c r="J128" s="74"/>
      <c r="K128" s="55"/>
    </row>
    <row r="129" spans="1:12" ht="16.5">
      <c r="A129" s="14">
        <v>1</v>
      </c>
      <c r="B129" s="67" t="s">
        <v>407</v>
      </c>
      <c r="C129" s="16" t="s">
        <v>351</v>
      </c>
      <c r="D129" s="22">
        <v>71</v>
      </c>
      <c r="E129" s="194" t="s">
        <v>78</v>
      </c>
      <c r="F129" s="85">
        <v>180000</v>
      </c>
      <c r="G129" s="77">
        <v>15178</v>
      </c>
      <c r="H129" s="71">
        <f>ROUND(F129/36,0)</f>
        <v>5000</v>
      </c>
      <c r="I129" s="69">
        <f>ROUND(G129*13%*30/365,0)</f>
        <v>162</v>
      </c>
      <c r="J129" s="104">
        <f>SUM(H129:I129)</f>
        <v>5162</v>
      </c>
      <c r="K129" s="106">
        <f t="shared" ref="K129" si="64">G129-H129</f>
        <v>10178</v>
      </c>
    </row>
    <row r="130" spans="1:12" ht="16.5">
      <c r="A130" s="34"/>
      <c r="B130" s="29"/>
      <c r="C130" s="30"/>
      <c r="D130" s="30"/>
      <c r="E130" s="191"/>
      <c r="F130" s="200">
        <f>SUM(F129)</f>
        <v>180000</v>
      </c>
      <c r="G130" s="200">
        <f t="shared" ref="G130:K130" si="65">SUM(G129)</f>
        <v>15178</v>
      </c>
      <c r="H130" s="200">
        <f t="shared" si="65"/>
        <v>5000</v>
      </c>
      <c r="I130" s="200">
        <f t="shared" si="65"/>
        <v>162</v>
      </c>
      <c r="J130" s="200">
        <f>SUM(H130:I130)</f>
        <v>5162</v>
      </c>
      <c r="K130" s="200">
        <f t="shared" si="65"/>
        <v>10178</v>
      </c>
    </row>
    <row r="131" spans="1:12" ht="16.5">
      <c r="A131" s="34"/>
      <c r="B131" s="29" t="s">
        <v>404</v>
      </c>
      <c r="C131" s="30"/>
      <c r="D131" s="30"/>
      <c r="E131" s="191"/>
      <c r="F131" s="78"/>
      <c r="G131" s="79"/>
      <c r="H131" s="74"/>
      <c r="I131" s="80"/>
      <c r="J131" s="74"/>
      <c r="K131" s="55"/>
    </row>
    <row r="132" spans="1:12" ht="16.5">
      <c r="A132" s="14">
        <v>1</v>
      </c>
      <c r="B132" s="67" t="s">
        <v>408</v>
      </c>
      <c r="C132" s="16" t="s">
        <v>420</v>
      </c>
      <c r="D132" s="22">
        <v>88</v>
      </c>
      <c r="E132" s="194" t="s">
        <v>78</v>
      </c>
      <c r="F132" s="85">
        <v>300000</v>
      </c>
      <c r="G132" s="77">
        <v>208800</v>
      </c>
      <c r="H132" s="71">
        <v>6000</v>
      </c>
      <c r="I132" s="69">
        <f>ROUND(G132*13%*30/365,0)</f>
        <v>2231</v>
      </c>
      <c r="J132" s="104">
        <f>SUM(H132:I132)</f>
        <v>8231</v>
      </c>
      <c r="K132" s="106">
        <f t="shared" ref="K132" si="66">G132-H132</f>
        <v>202800</v>
      </c>
    </row>
    <row r="133" spans="1:12" ht="16.5">
      <c r="A133" s="34"/>
      <c r="B133" s="29"/>
      <c r="C133" s="30"/>
      <c r="D133" s="30"/>
      <c r="E133" s="191"/>
      <c r="F133" s="200">
        <f>SUM(F132)</f>
        <v>300000</v>
      </c>
      <c r="G133" s="200">
        <f t="shared" ref="G133:I133" si="67">SUM(G132)</f>
        <v>208800</v>
      </c>
      <c r="H133" s="200">
        <f t="shared" si="67"/>
        <v>6000</v>
      </c>
      <c r="I133" s="200">
        <f t="shared" si="67"/>
        <v>2231</v>
      </c>
      <c r="J133" s="200">
        <f>SUM(H133:I133)</f>
        <v>8231</v>
      </c>
      <c r="K133" s="200">
        <f t="shared" ref="K133" si="68">SUM(K132)</f>
        <v>202800</v>
      </c>
    </row>
    <row r="134" spans="1:12" ht="17.25" thickBot="1">
      <c r="A134" s="34"/>
      <c r="B134" s="29"/>
      <c r="C134" s="30"/>
      <c r="D134" s="30"/>
      <c r="E134" s="191"/>
      <c r="F134" s="97"/>
      <c r="G134" s="97"/>
      <c r="H134" s="72"/>
      <c r="I134" s="72"/>
      <c r="J134" s="72"/>
      <c r="K134" s="131"/>
    </row>
    <row r="135" spans="1:12" ht="17.25" thickBot="1">
      <c r="B135" s="51" t="s">
        <v>20</v>
      </c>
      <c r="C135" s="39"/>
      <c r="D135" s="39"/>
      <c r="E135" s="39"/>
      <c r="F135" s="197">
        <f t="shared" ref="F135:K135" si="69">SUM(F130+F127+F122+F116+F112+F106+F100+F93+F89+F75+F63+F52+F40+F33+F27+F20+F11+F133)</f>
        <v>13263700</v>
      </c>
      <c r="G135" s="197">
        <f t="shared" si="69"/>
        <v>9131667</v>
      </c>
      <c r="H135" s="197">
        <f t="shared" si="69"/>
        <v>323487</v>
      </c>
      <c r="I135" s="197">
        <f t="shared" si="69"/>
        <v>97571</v>
      </c>
      <c r="J135" s="197">
        <f t="shared" si="69"/>
        <v>421058</v>
      </c>
      <c r="K135" s="197">
        <f t="shared" si="69"/>
        <v>8808180</v>
      </c>
    </row>
    <row r="136" spans="1:12">
      <c r="B136" s="2"/>
      <c r="C136" s="2"/>
      <c r="D136" s="3"/>
      <c r="E136" s="3"/>
      <c r="F136" s="3"/>
      <c r="G136" s="3"/>
    </row>
    <row r="137" spans="1:12">
      <c r="B137" s="2"/>
      <c r="C137" s="2"/>
      <c r="D137" s="3"/>
      <c r="E137" s="3"/>
      <c r="F137" s="3"/>
      <c r="G137" s="3"/>
    </row>
    <row r="138" spans="1:12" ht="18.75">
      <c r="E138" s="4"/>
      <c r="F138" s="1"/>
      <c r="G138" s="1"/>
      <c r="L138" t="s">
        <v>321</v>
      </c>
    </row>
    <row r="139" spans="1:12">
      <c r="F139" s="1"/>
      <c r="G139" s="1"/>
    </row>
    <row r="141" spans="1:12" ht="16.5">
      <c r="B141" s="30"/>
    </row>
  </sheetData>
  <mergeCells count="2">
    <mergeCell ref="A2:K2"/>
    <mergeCell ref="B3:J3"/>
  </mergeCells>
  <pageMargins left="0.31496062992125984" right="0.31496062992125984" top="0.31496062992125984" bottom="0.11811023622047245" header="0.19685039370078741" footer="0.31496062992125984"/>
  <pageSetup paperSize="9" orientation="portrait" horizontalDpi="0" verticalDpi="0" r:id="rId1"/>
  <rowBreaks count="2" manualBreakCount="2">
    <brk id="41" max="10" man="1"/>
    <brk id="90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L146"/>
  <sheetViews>
    <sheetView view="pageBreakPreview" topLeftCell="A125" zoomScale="175" zoomScaleSheetLayoutView="175" workbookViewId="0">
      <selection sqref="A1:K186"/>
    </sheetView>
  </sheetViews>
  <sheetFormatPr defaultRowHeight="15"/>
  <cols>
    <col min="1" max="1" width="4.42578125" customWidth="1"/>
    <col min="2" max="2" width="23.28515625" customWidth="1"/>
    <col min="3" max="3" width="24.85546875" customWidth="1"/>
    <col min="4" max="4" width="6.28515625" customWidth="1"/>
    <col min="5" max="5" width="7.42578125" customWidth="1"/>
    <col min="6" max="6" width="12.28515625" customWidth="1"/>
    <col min="7" max="7" width="10.28515625" customWidth="1"/>
    <col min="8" max="8" width="7.7109375" customWidth="1"/>
    <col min="9" max="10" width="8.140625" customWidth="1"/>
    <col min="11" max="11" width="10.42578125" customWidth="1"/>
  </cols>
  <sheetData>
    <row r="1" spans="1:11" hidden="1"/>
    <row r="2" spans="1:11" ht="16.5">
      <c r="A2" s="899" t="s">
        <v>86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16.5">
      <c r="A3" s="9"/>
      <c r="B3" s="900" t="s">
        <v>459</v>
      </c>
      <c r="C3" s="900"/>
      <c r="D3" s="900"/>
      <c r="E3" s="900"/>
      <c r="F3" s="900"/>
      <c r="G3" s="900"/>
      <c r="H3" s="900"/>
      <c r="I3" s="900"/>
      <c r="J3" s="900"/>
    </row>
    <row r="4" spans="1:11" ht="48" customHeight="1">
      <c r="A4" s="163" t="s">
        <v>446</v>
      </c>
      <c r="B4" s="10" t="s">
        <v>1</v>
      </c>
      <c r="C4" s="10" t="s">
        <v>21</v>
      </c>
      <c r="D4" s="164" t="s">
        <v>22</v>
      </c>
      <c r="E4" s="164" t="s">
        <v>23</v>
      </c>
      <c r="F4" s="165" t="s">
        <v>24</v>
      </c>
      <c r="G4" s="166" t="s">
        <v>25</v>
      </c>
      <c r="H4" s="166" t="s">
        <v>26</v>
      </c>
      <c r="I4" s="166" t="s">
        <v>27</v>
      </c>
      <c r="J4" s="167" t="s">
        <v>57</v>
      </c>
      <c r="K4" s="166" t="s">
        <v>242</v>
      </c>
    </row>
    <row r="5" spans="1:11" ht="16.5">
      <c r="A5" s="44"/>
      <c r="B5" s="44" t="s">
        <v>270</v>
      </c>
      <c r="C5" s="44"/>
      <c r="D5" s="44"/>
      <c r="E5" s="44"/>
      <c r="F5" s="117"/>
      <c r="G5" s="118"/>
      <c r="H5" s="118"/>
      <c r="I5" s="118"/>
      <c r="J5" s="118"/>
      <c r="K5" s="119"/>
    </row>
    <row r="6" spans="1:11" ht="16.5">
      <c r="A6" s="10">
        <v>1</v>
      </c>
      <c r="B6" s="156" t="s">
        <v>88</v>
      </c>
      <c r="C6" s="122" t="s">
        <v>276</v>
      </c>
      <c r="D6" s="124">
        <v>392</v>
      </c>
      <c r="E6" s="122" t="s">
        <v>38</v>
      </c>
      <c r="F6" s="70">
        <v>100000</v>
      </c>
      <c r="G6" s="77">
        <v>2770</v>
      </c>
      <c r="H6" s="71">
        <v>2770</v>
      </c>
      <c r="I6" s="69">
        <f>ROUND(G6*13%*31/365,0)</f>
        <v>31</v>
      </c>
      <c r="J6" s="71">
        <f t="shared" ref="J6:J11" si="0">SUM(H6:I6)</f>
        <v>2801</v>
      </c>
      <c r="K6" s="135">
        <f t="shared" ref="K6:K11" si="1">G6-H6</f>
        <v>0</v>
      </c>
    </row>
    <row r="7" spans="1:11" ht="16.5">
      <c r="A7" s="10">
        <v>2</v>
      </c>
      <c r="B7" s="156" t="s">
        <v>88</v>
      </c>
      <c r="C7" s="122" t="s">
        <v>426</v>
      </c>
      <c r="D7" s="124">
        <v>154</v>
      </c>
      <c r="E7" s="122" t="s">
        <v>38</v>
      </c>
      <c r="F7" s="70">
        <v>100000</v>
      </c>
      <c r="G7" s="77">
        <v>80000</v>
      </c>
      <c r="H7" s="71">
        <v>2000</v>
      </c>
      <c r="I7" s="69">
        <f t="shared" ref="I7:I11" si="2">ROUND(G7*13%*31/365,0)</f>
        <v>883</v>
      </c>
      <c r="J7" s="71">
        <f t="shared" si="0"/>
        <v>2883</v>
      </c>
      <c r="K7" s="135">
        <f t="shared" si="1"/>
        <v>78000</v>
      </c>
    </row>
    <row r="8" spans="1:11" ht="16.5">
      <c r="A8" s="10">
        <v>3</v>
      </c>
      <c r="B8" s="156" t="s">
        <v>88</v>
      </c>
      <c r="C8" s="122" t="s">
        <v>431</v>
      </c>
      <c r="D8" s="124">
        <v>158</v>
      </c>
      <c r="E8" s="122" t="s">
        <v>38</v>
      </c>
      <c r="F8" s="70">
        <v>224000</v>
      </c>
      <c r="G8" s="77">
        <v>183680</v>
      </c>
      <c r="H8" s="71">
        <v>4480</v>
      </c>
      <c r="I8" s="69">
        <f t="shared" si="2"/>
        <v>2028</v>
      </c>
      <c r="J8" s="71">
        <f t="shared" si="0"/>
        <v>6508</v>
      </c>
      <c r="K8" s="135">
        <f t="shared" si="1"/>
        <v>179200</v>
      </c>
    </row>
    <row r="9" spans="1:11" ht="16.5">
      <c r="A9" s="10">
        <v>4</v>
      </c>
      <c r="B9" s="156" t="s">
        <v>3</v>
      </c>
      <c r="C9" s="16" t="s">
        <v>143</v>
      </c>
      <c r="D9" s="17">
        <v>102</v>
      </c>
      <c r="E9" s="16" t="s">
        <v>38</v>
      </c>
      <c r="F9" s="70">
        <v>190000</v>
      </c>
      <c r="G9" s="77">
        <v>136800</v>
      </c>
      <c r="H9" s="71">
        <v>3800</v>
      </c>
      <c r="I9" s="69">
        <f t="shared" si="2"/>
        <v>1510</v>
      </c>
      <c r="J9" s="71">
        <f t="shared" si="0"/>
        <v>5310</v>
      </c>
      <c r="K9" s="106">
        <f t="shared" si="1"/>
        <v>133000</v>
      </c>
    </row>
    <row r="10" spans="1:11" ht="16.5">
      <c r="A10" s="10">
        <v>5</v>
      </c>
      <c r="B10" s="156" t="s">
        <v>353</v>
      </c>
      <c r="C10" s="122" t="s">
        <v>354</v>
      </c>
      <c r="D10" s="124">
        <v>72</v>
      </c>
      <c r="E10" s="122" t="s">
        <v>38</v>
      </c>
      <c r="F10" s="70">
        <v>30000</v>
      </c>
      <c r="G10" s="77">
        <v>14173</v>
      </c>
      <c r="H10" s="71">
        <f t="shared" ref="H10:H11" si="3">ROUND(F10/36,0)</f>
        <v>833</v>
      </c>
      <c r="I10" s="69">
        <f t="shared" si="2"/>
        <v>156</v>
      </c>
      <c r="J10" s="71">
        <f t="shared" si="0"/>
        <v>989</v>
      </c>
      <c r="K10" s="135">
        <f t="shared" si="1"/>
        <v>13340</v>
      </c>
    </row>
    <row r="11" spans="1:11" ht="16.5">
      <c r="A11" s="10">
        <v>6</v>
      </c>
      <c r="B11" s="156" t="s">
        <v>353</v>
      </c>
      <c r="C11" s="122" t="s">
        <v>362</v>
      </c>
      <c r="D11" s="124">
        <v>74</v>
      </c>
      <c r="E11" s="122" t="s">
        <v>38</v>
      </c>
      <c r="F11" s="70">
        <v>50000</v>
      </c>
      <c r="G11" s="77">
        <v>24998</v>
      </c>
      <c r="H11" s="71">
        <f t="shared" si="3"/>
        <v>1389</v>
      </c>
      <c r="I11" s="69">
        <f t="shared" si="2"/>
        <v>276</v>
      </c>
      <c r="J11" s="71">
        <f t="shared" si="0"/>
        <v>1665</v>
      </c>
      <c r="K11" s="135">
        <f t="shared" si="1"/>
        <v>23609</v>
      </c>
    </row>
    <row r="12" spans="1:11" ht="16.5">
      <c r="A12" s="10"/>
      <c r="B12" s="13" t="s">
        <v>4</v>
      </c>
      <c r="C12" s="10"/>
      <c r="D12" s="10"/>
      <c r="E12" s="10"/>
      <c r="F12" s="127">
        <f>SUM(F6:F11)</f>
        <v>694000</v>
      </c>
      <c r="G12" s="127">
        <f t="shared" ref="G12:K12" si="4">SUM(G6:G11)</f>
        <v>442421</v>
      </c>
      <c r="H12" s="127">
        <f>SUM(H6:H11)</f>
        <v>15272</v>
      </c>
      <c r="I12" s="127">
        <f>SUM(I6:I11)</f>
        <v>4884</v>
      </c>
      <c r="J12" s="127">
        <f>SUM(J6:J11)</f>
        <v>20156</v>
      </c>
      <c r="K12" s="127">
        <f t="shared" si="4"/>
        <v>427149</v>
      </c>
    </row>
    <row r="13" spans="1:11" ht="16.5">
      <c r="A13" s="44"/>
      <c r="B13" s="29"/>
      <c r="C13" s="44"/>
      <c r="D13" s="44"/>
      <c r="E13" s="44"/>
      <c r="F13" s="159"/>
      <c r="G13" s="159"/>
      <c r="H13" s="159"/>
      <c r="I13" s="159"/>
      <c r="J13" s="159"/>
      <c r="K13" s="160"/>
    </row>
    <row r="14" spans="1:11" ht="16.5">
      <c r="A14" s="28"/>
      <c r="B14" s="29" t="s">
        <v>5</v>
      </c>
      <c r="C14" s="30"/>
      <c r="D14" s="30"/>
      <c r="E14" s="30"/>
      <c r="F14" s="73"/>
      <c r="G14" s="73"/>
      <c r="H14" s="75"/>
      <c r="I14" s="76"/>
      <c r="J14" s="76"/>
      <c r="K14" s="120"/>
    </row>
    <row r="15" spans="1:11" ht="15.75">
      <c r="A15" s="15">
        <v>1</v>
      </c>
      <c r="B15" s="14" t="s">
        <v>179</v>
      </c>
      <c r="C15" s="16" t="s">
        <v>416</v>
      </c>
      <c r="D15" s="17">
        <v>82</v>
      </c>
      <c r="E15" s="16" t="s">
        <v>38</v>
      </c>
      <c r="F15" s="70">
        <v>250000</v>
      </c>
      <c r="G15" s="77">
        <v>163040</v>
      </c>
      <c r="H15" s="71">
        <v>5435</v>
      </c>
      <c r="I15" s="69">
        <f>ROUND(G15*13%*31/365,0)</f>
        <v>1800</v>
      </c>
      <c r="J15" s="71">
        <f t="shared" ref="J15:J27" si="5">SUM(H15:I15)</f>
        <v>7235</v>
      </c>
      <c r="K15" s="106">
        <f t="shared" ref="K15:K27" si="6">G15-H15</f>
        <v>157605</v>
      </c>
    </row>
    <row r="16" spans="1:11" ht="15.75">
      <c r="A16" s="15">
        <v>2</v>
      </c>
      <c r="B16" s="14" t="s">
        <v>179</v>
      </c>
      <c r="C16" s="16" t="s">
        <v>376</v>
      </c>
      <c r="D16" s="17">
        <v>84</v>
      </c>
      <c r="E16" s="16" t="s">
        <v>38</v>
      </c>
      <c r="F16" s="70">
        <v>250000</v>
      </c>
      <c r="G16" s="77">
        <v>170000</v>
      </c>
      <c r="H16" s="71">
        <v>5000</v>
      </c>
      <c r="I16" s="69">
        <f t="shared" ref="I16:I20" si="7">ROUND(G16*13%*31/365,0)</f>
        <v>1877</v>
      </c>
      <c r="J16" s="71">
        <f t="shared" si="5"/>
        <v>6877</v>
      </c>
      <c r="K16" s="106">
        <f t="shared" si="6"/>
        <v>165000</v>
      </c>
    </row>
    <row r="17" spans="1:11" ht="15.75">
      <c r="A17" s="15">
        <v>3</v>
      </c>
      <c r="B17" s="14" t="s">
        <v>5</v>
      </c>
      <c r="C17" s="16" t="s">
        <v>375</v>
      </c>
      <c r="D17" s="17">
        <v>86</v>
      </c>
      <c r="E17" s="16" t="s">
        <v>38</v>
      </c>
      <c r="F17" s="70">
        <v>400000</v>
      </c>
      <c r="G17" s="77">
        <v>280000</v>
      </c>
      <c r="H17" s="71">
        <v>8000</v>
      </c>
      <c r="I17" s="69">
        <f t="shared" si="7"/>
        <v>3092</v>
      </c>
      <c r="J17" s="71">
        <f t="shared" si="5"/>
        <v>11092</v>
      </c>
      <c r="K17" s="106">
        <f t="shared" si="6"/>
        <v>272000</v>
      </c>
    </row>
    <row r="18" spans="1:11" ht="15.75">
      <c r="A18" s="15">
        <v>4</v>
      </c>
      <c r="B18" s="14" t="s">
        <v>386</v>
      </c>
      <c r="C18" s="16" t="s">
        <v>387</v>
      </c>
      <c r="D18" s="17">
        <v>116</v>
      </c>
      <c r="E18" s="16" t="s">
        <v>38</v>
      </c>
      <c r="F18" s="70">
        <v>200000</v>
      </c>
      <c r="G18" s="77">
        <v>144000</v>
      </c>
      <c r="H18" s="71">
        <v>4000</v>
      </c>
      <c r="I18" s="69">
        <f t="shared" si="7"/>
        <v>1590</v>
      </c>
      <c r="J18" s="71">
        <f t="shared" si="5"/>
        <v>5590</v>
      </c>
      <c r="K18" s="106">
        <f>G18-H18</f>
        <v>140000</v>
      </c>
    </row>
    <row r="19" spans="1:11" ht="15.75">
      <c r="A19" s="15">
        <v>5</v>
      </c>
      <c r="B19" s="14" t="s">
        <v>386</v>
      </c>
      <c r="C19" s="16" t="s">
        <v>455</v>
      </c>
      <c r="D19" s="17">
        <v>184</v>
      </c>
      <c r="E19" s="16" t="s">
        <v>38</v>
      </c>
      <c r="F19" s="70">
        <v>100000</v>
      </c>
      <c r="G19" s="77">
        <v>88000</v>
      </c>
      <c r="H19" s="71">
        <v>2000</v>
      </c>
      <c r="I19" s="69">
        <f t="shared" si="7"/>
        <v>972</v>
      </c>
      <c r="J19" s="71">
        <f t="shared" si="5"/>
        <v>2972</v>
      </c>
      <c r="K19" s="106">
        <f>G19-H19</f>
        <v>86000</v>
      </c>
    </row>
    <row r="20" spans="1:11" ht="15.75">
      <c r="A20" s="15">
        <v>6</v>
      </c>
      <c r="B20" s="14" t="s">
        <v>429</v>
      </c>
      <c r="C20" s="16" t="s">
        <v>430</v>
      </c>
      <c r="D20" s="17">
        <v>156</v>
      </c>
      <c r="E20" s="16" t="s">
        <v>38</v>
      </c>
      <c r="F20" s="70">
        <v>150000</v>
      </c>
      <c r="G20" s="77">
        <v>123000</v>
      </c>
      <c r="H20" s="71">
        <v>3000</v>
      </c>
      <c r="I20" s="69">
        <f t="shared" si="7"/>
        <v>1358</v>
      </c>
      <c r="J20" s="71">
        <f t="shared" si="5"/>
        <v>4358</v>
      </c>
      <c r="K20" s="106">
        <f>G20-H20</f>
        <v>120000</v>
      </c>
    </row>
    <row r="21" spans="1:11" ht="16.5">
      <c r="A21" s="15"/>
      <c r="B21" s="13" t="s">
        <v>4</v>
      </c>
      <c r="C21" s="16"/>
      <c r="D21" s="17"/>
      <c r="E21" s="16"/>
      <c r="F21" s="97">
        <f>SUM(F15:F20)</f>
        <v>1350000</v>
      </c>
      <c r="G21" s="97">
        <f t="shared" ref="G21:K21" si="8">SUM(G15:G20)</f>
        <v>968040</v>
      </c>
      <c r="H21" s="97">
        <f>SUM(H15:H20)</f>
        <v>27435</v>
      </c>
      <c r="I21" s="97">
        <f>SUM(I15:I20)</f>
        <v>10689</v>
      </c>
      <c r="J21" s="97">
        <f>SUM(J15:J20)</f>
        <v>38124</v>
      </c>
      <c r="K21" s="97">
        <f t="shared" si="8"/>
        <v>940605</v>
      </c>
    </row>
    <row r="22" spans="1:11" ht="16.5">
      <c r="A22" s="15"/>
      <c r="B22" s="13"/>
      <c r="C22" s="16"/>
      <c r="D22" s="17"/>
      <c r="E22" s="16"/>
      <c r="F22" s="97"/>
      <c r="G22" s="161"/>
      <c r="H22" s="88"/>
      <c r="I22" s="72"/>
      <c r="J22" s="88"/>
      <c r="K22" s="131"/>
    </row>
    <row r="23" spans="1:11" ht="16.5">
      <c r="A23" s="15"/>
      <c r="B23" s="13" t="s">
        <v>363</v>
      </c>
      <c r="C23" s="16"/>
      <c r="D23" s="17"/>
      <c r="E23" s="16"/>
      <c r="F23" s="70"/>
      <c r="G23" s="77"/>
      <c r="H23" s="71"/>
      <c r="I23" s="69"/>
      <c r="J23" s="71"/>
      <c r="K23" s="106"/>
    </row>
    <row r="24" spans="1:11" ht="15.75">
      <c r="A24" s="15">
        <v>1</v>
      </c>
      <c r="B24" s="14" t="s">
        <v>357</v>
      </c>
      <c r="C24" s="16" t="s">
        <v>371</v>
      </c>
      <c r="D24" s="17">
        <v>87</v>
      </c>
      <c r="E24" s="16" t="s">
        <v>38</v>
      </c>
      <c r="F24" s="70">
        <v>38500</v>
      </c>
      <c r="G24" s="77">
        <v>192500</v>
      </c>
      <c r="H24" s="71">
        <v>5500</v>
      </c>
      <c r="I24" s="69">
        <f>ROUND(G24*13%*31/365,0)</f>
        <v>2125</v>
      </c>
      <c r="J24" s="71">
        <f t="shared" si="5"/>
        <v>7625</v>
      </c>
      <c r="K24" s="106">
        <f t="shared" si="6"/>
        <v>187000</v>
      </c>
    </row>
    <row r="25" spans="1:11" ht="15.75">
      <c r="A25" s="15">
        <v>2</v>
      </c>
      <c r="B25" s="14" t="s">
        <v>357</v>
      </c>
      <c r="C25" s="16" t="s">
        <v>388</v>
      </c>
      <c r="D25" s="17">
        <v>120</v>
      </c>
      <c r="E25" s="16" t="s">
        <v>38</v>
      </c>
      <c r="F25" s="70">
        <v>33600</v>
      </c>
      <c r="G25" s="77">
        <v>201600</v>
      </c>
      <c r="H25" s="71">
        <v>5600</v>
      </c>
      <c r="I25" s="69">
        <f t="shared" ref="I25:I27" si="9">ROUND(G25*13%*31/365,0)</f>
        <v>2226</v>
      </c>
      <c r="J25" s="71">
        <f t="shared" si="5"/>
        <v>7826</v>
      </c>
      <c r="K25" s="106">
        <f t="shared" si="6"/>
        <v>196000</v>
      </c>
    </row>
    <row r="26" spans="1:11" ht="15.75">
      <c r="A26" s="15">
        <v>3</v>
      </c>
      <c r="B26" s="14" t="s">
        <v>368</v>
      </c>
      <c r="C26" s="16" t="s">
        <v>372</v>
      </c>
      <c r="D26" s="17">
        <v>90</v>
      </c>
      <c r="E26" s="16" t="s">
        <v>38</v>
      </c>
      <c r="F26" s="70">
        <v>47600</v>
      </c>
      <c r="G26" s="77">
        <v>238000</v>
      </c>
      <c r="H26" s="71">
        <v>6800</v>
      </c>
      <c r="I26" s="69">
        <f t="shared" si="9"/>
        <v>2628</v>
      </c>
      <c r="J26" s="71">
        <f t="shared" si="5"/>
        <v>9428</v>
      </c>
      <c r="K26" s="106">
        <f t="shared" si="6"/>
        <v>231200</v>
      </c>
    </row>
    <row r="27" spans="1:11" ht="15.75">
      <c r="A27" s="15">
        <v>4</v>
      </c>
      <c r="B27" s="14" t="s">
        <v>363</v>
      </c>
      <c r="C27" s="16" t="s">
        <v>374</v>
      </c>
      <c r="D27" s="17">
        <v>80</v>
      </c>
      <c r="E27" s="16" t="s">
        <v>38</v>
      </c>
      <c r="F27" s="70">
        <v>36000</v>
      </c>
      <c r="G27" s="77">
        <v>132000</v>
      </c>
      <c r="H27" s="71">
        <v>4000</v>
      </c>
      <c r="I27" s="69">
        <f t="shared" si="9"/>
        <v>1457</v>
      </c>
      <c r="J27" s="71">
        <f t="shared" si="5"/>
        <v>5457</v>
      </c>
      <c r="K27" s="106">
        <f t="shared" si="6"/>
        <v>128000</v>
      </c>
    </row>
    <row r="28" spans="1:11" ht="16.5">
      <c r="B28" s="13" t="s">
        <v>4</v>
      </c>
      <c r="F28" s="97">
        <f>SUM(F24:F27)</f>
        <v>155700</v>
      </c>
      <c r="G28" s="97">
        <f t="shared" ref="G28:K28" si="10">SUM(G24:G27)</f>
        <v>764100</v>
      </c>
      <c r="H28" s="97">
        <f>SUM(H24:H27)</f>
        <v>21900</v>
      </c>
      <c r="I28" s="97">
        <f>SUM(I24:I27)</f>
        <v>8436</v>
      </c>
      <c r="J28" s="97">
        <f>SUM(J24:J27)</f>
        <v>30336</v>
      </c>
      <c r="K28" s="97">
        <f t="shared" si="10"/>
        <v>742200</v>
      </c>
    </row>
    <row r="29" spans="1:11" ht="16.5">
      <c r="A29" s="15"/>
      <c r="B29" s="168"/>
      <c r="C29" s="20"/>
      <c r="D29" s="20"/>
      <c r="E29" s="20"/>
      <c r="F29" s="72"/>
      <c r="G29" s="72"/>
      <c r="H29" s="72"/>
      <c r="I29" s="72"/>
      <c r="J29" s="72"/>
      <c r="K29" s="72"/>
    </row>
    <row r="30" spans="1:11" ht="16.5">
      <c r="A30" s="28"/>
      <c r="B30" s="29" t="s">
        <v>10</v>
      </c>
      <c r="C30" s="30"/>
      <c r="D30" s="30"/>
      <c r="E30" s="30"/>
      <c r="F30" s="78"/>
      <c r="G30" s="79"/>
      <c r="H30" s="76"/>
      <c r="I30" s="80"/>
      <c r="J30" s="76"/>
      <c r="K30" s="55"/>
    </row>
    <row r="31" spans="1:11" ht="15.75">
      <c r="A31" s="15">
        <v>1</v>
      </c>
      <c r="B31" s="158" t="s">
        <v>120</v>
      </c>
      <c r="C31" s="16" t="s">
        <v>411</v>
      </c>
      <c r="D31" s="26" t="s">
        <v>306</v>
      </c>
      <c r="E31" s="16" t="s">
        <v>38</v>
      </c>
      <c r="F31" s="70">
        <v>170000</v>
      </c>
      <c r="G31" s="77">
        <v>37784</v>
      </c>
      <c r="H31" s="71">
        <f t="shared" ref="H31:H32" si="11">ROUND(F31/36,0)</f>
        <v>4722</v>
      </c>
      <c r="I31" s="69">
        <f>ROUND(G31*13%*31/365,0)</f>
        <v>417</v>
      </c>
      <c r="J31" s="69">
        <f t="shared" ref="J31:J33" si="12">SUM(H31:I31)</f>
        <v>5139</v>
      </c>
      <c r="K31" s="106">
        <f t="shared" ref="K31:K33" si="13">G31-H31</f>
        <v>33062</v>
      </c>
    </row>
    <row r="32" spans="1:11" ht="15.75">
      <c r="A32" s="15">
        <v>2</v>
      </c>
      <c r="B32" s="158" t="s">
        <v>120</v>
      </c>
      <c r="C32" s="16" t="s">
        <v>417</v>
      </c>
      <c r="D32" s="26" t="s">
        <v>308</v>
      </c>
      <c r="E32" s="16" t="s">
        <v>38</v>
      </c>
      <c r="F32" s="70">
        <v>150000</v>
      </c>
      <c r="G32" s="77">
        <v>33324</v>
      </c>
      <c r="H32" s="71">
        <f t="shared" si="11"/>
        <v>4167</v>
      </c>
      <c r="I32" s="69">
        <f t="shared" ref="I32:I33" si="14">ROUND(G32*13%*31/365,0)</f>
        <v>368</v>
      </c>
      <c r="J32" s="69">
        <f t="shared" si="12"/>
        <v>4535</v>
      </c>
      <c r="K32" s="106">
        <f t="shared" si="13"/>
        <v>29157</v>
      </c>
    </row>
    <row r="33" spans="1:11" ht="15.75">
      <c r="A33" s="15">
        <v>3</v>
      </c>
      <c r="B33" s="158" t="s">
        <v>91</v>
      </c>
      <c r="C33" s="16" t="s">
        <v>432</v>
      </c>
      <c r="D33" s="26" t="s">
        <v>433</v>
      </c>
      <c r="E33" s="16" t="s">
        <v>38</v>
      </c>
      <c r="F33" s="70">
        <v>150000</v>
      </c>
      <c r="G33" s="77">
        <v>123000</v>
      </c>
      <c r="H33" s="71">
        <v>3000</v>
      </c>
      <c r="I33" s="69">
        <f t="shared" si="14"/>
        <v>1358</v>
      </c>
      <c r="J33" s="69">
        <f t="shared" si="12"/>
        <v>4358</v>
      </c>
      <c r="K33" s="106">
        <f t="shared" si="13"/>
        <v>120000</v>
      </c>
    </row>
    <row r="34" spans="1:11" ht="16.5">
      <c r="A34" s="15"/>
      <c r="B34" s="13" t="s">
        <v>4</v>
      </c>
      <c r="C34" s="20"/>
      <c r="D34" s="20"/>
      <c r="E34" s="20"/>
      <c r="F34" s="72">
        <f t="shared" ref="F34:K34" si="15">SUM(F31:F33)</f>
        <v>470000</v>
      </c>
      <c r="G34" s="72">
        <f t="shared" si="15"/>
        <v>194108</v>
      </c>
      <c r="H34" s="72">
        <f>SUM(H31:H33)</f>
        <v>11889</v>
      </c>
      <c r="I34" s="72">
        <f>SUM(I31:I33)</f>
        <v>2143</v>
      </c>
      <c r="J34" s="72">
        <f>SUM(J31:J33)</f>
        <v>14032</v>
      </c>
      <c r="K34" s="72">
        <f t="shared" si="15"/>
        <v>182219</v>
      </c>
    </row>
    <row r="35" spans="1:11" ht="16.5">
      <c r="A35" s="28"/>
      <c r="B35" s="29"/>
      <c r="C35" s="30"/>
      <c r="D35" s="30"/>
      <c r="E35" s="30"/>
      <c r="F35" s="78"/>
      <c r="G35" s="79"/>
      <c r="H35" s="74"/>
      <c r="I35" s="80"/>
      <c r="J35" s="74"/>
      <c r="K35" s="55"/>
    </row>
    <row r="36" spans="1:11" ht="16.5">
      <c r="A36" s="28"/>
      <c r="B36" s="29" t="s">
        <v>11</v>
      </c>
      <c r="C36" s="30"/>
      <c r="D36" s="30"/>
      <c r="E36" s="30"/>
      <c r="F36" s="78"/>
      <c r="G36" s="79"/>
      <c r="H36" s="76"/>
      <c r="I36" s="80"/>
      <c r="J36" s="76"/>
      <c r="K36" s="55"/>
    </row>
    <row r="37" spans="1:11" ht="15.75">
      <c r="A37" s="15">
        <v>1</v>
      </c>
      <c r="B37" s="14" t="s">
        <v>11</v>
      </c>
      <c r="C37" s="16" t="s">
        <v>412</v>
      </c>
      <c r="D37" s="19">
        <v>70</v>
      </c>
      <c r="E37" s="16" t="s">
        <v>38</v>
      </c>
      <c r="F37" s="70">
        <v>300000</v>
      </c>
      <c r="G37" s="77">
        <v>133340</v>
      </c>
      <c r="H37" s="71">
        <f>ROUND(F37/36,0)</f>
        <v>8333</v>
      </c>
      <c r="I37" s="69">
        <f>ROUND(G37*13%*31/365,0)</f>
        <v>1472</v>
      </c>
      <c r="J37" s="99">
        <f t="shared" ref="J37:J40" si="16">SUM(H37:I37)</f>
        <v>9805</v>
      </c>
      <c r="K37" s="106">
        <f t="shared" ref="K37:K40" si="17">G37-H37</f>
        <v>125007</v>
      </c>
    </row>
    <row r="38" spans="1:11" ht="15.75">
      <c r="A38" s="15">
        <v>2</v>
      </c>
      <c r="B38" s="14" t="s">
        <v>11</v>
      </c>
      <c r="C38" s="16" t="s">
        <v>344</v>
      </c>
      <c r="D38" s="19">
        <v>164</v>
      </c>
      <c r="E38" s="16" t="s">
        <v>38</v>
      </c>
      <c r="F38" s="70">
        <v>270000</v>
      </c>
      <c r="G38" s="77">
        <v>226800</v>
      </c>
      <c r="H38" s="71">
        <v>5400</v>
      </c>
      <c r="I38" s="69">
        <f t="shared" ref="I38:I40" si="18">ROUND(G38*13%*31/365,0)</f>
        <v>2504</v>
      </c>
      <c r="J38" s="99">
        <f t="shared" si="16"/>
        <v>7904</v>
      </c>
      <c r="K38" s="106">
        <f t="shared" si="17"/>
        <v>221400</v>
      </c>
    </row>
    <row r="39" spans="1:11" ht="15.75">
      <c r="A39" s="15">
        <v>3</v>
      </c>
      <c r="B39" s="14" t="s">
        <v>73</v>
      </c>
      <c r="C39" s="16" t="s">
        <v>414</v>
      </c>
      <c r="D39" s="19">
        <v>68</v>
      </c>
      <c r="E39" s="16" t="s">
        <v>38</v>
      </c>
      <c r="F39" s="70">
        <v>100000</v>
      </c>
      <c r="G39" s="77">
        <v>44440</v>
      </c>
      <c r="H39" s="71">
        <v>2778</v>
      </c>
      <c r="I39" s="69">
        <f t="shared" si="18"/>
        <v>491</v>
      </c>
      <c r="J39" s="99">
        <f t="shared" si="16"/>
        <v>3269</v>
      </c>
      <c r="K39" s="106">
        <f t="shared" si="17"/>
        <v>41662</v>
      </c>
    </row>
    <row r="40" spans="1:11" ht="15.75">
      <c r="A40" s="15">
        <v>4</v>
      </c>
      <c r="B40" s="14" t="s">
        <v>73</v>
      </c>
      <c r="C40" s="16" t="s">
        <v>415</v>
      </c>
      <c r="D40" s="19">
        <v>69</v>
      </c>
      <c r="E40" s="16" t="s">
        <v>38</v>
      </c>
      <c r="F40" s="70">
        <v>340000</v>
      </c>
      <c r="G40" s="77">
        <v>27500</v>
      </c>
      <c r="H40" s="71">
        <v>10625</v>
      </c>
      <c r="I40" s="69">
        <f t="shared" si="18"/>
        <v>304</v>
      </c>
      <c r="J40" s="99">
        <f t="shared" si="16"/>
        <v>10929</v>
      </c>
      <c r="K40" s="106">
        <f t="shared" si="17"/>
        <v>16875</v>
      </c>
    </row>
    <row r="41" spans="1:11" ht="16.5">
      <c r="A41" s="15"/>
      <c r="B41" s="13" t="s">
        <v>4</v>
      </c>
      <c r="C41" s="20"/>
      <c r="D41" s="20"/>
      <c r="E41" s="20"/>
      <c r="F41" s="72">
        <f t="shared" ref="F41:K41" si="19">SUM(F37:F40)</f>
        <v>1010000</v>
      </c>
      <c r="G41" s="72">
        <f t="shared" si="19"/>
        <v>432080</v>
      </c>
      <c r="H41" s="72">
        <f>SUM(H37:H40)</f>
        <v>27136</v>
      </c>
      <c r="I41" s="72">
        <f>SUM(I37:I40)</f>
        <v>4771</v>
      </c>
      <c r="J41" s="72">
        <f>SUM(J37:J40)</f>
        <v>31907</v>
      </c>
      <c r="K41" s="72">
        <f t="shared" si="19"/>
        <v>404944</v>
      </c>
    </row>
    <row r="42" spans="1:11" ht="16.5">
      <c r="A42" s="28"/>
      <c r="B42" s="29"/>
      <c r="C42" s="30"/>
      <c r="D42" s="30"/>
      <c r="E42" s="30"/>
      <c r="F42" s="78"/>
      <c r="G42" s="79"/>
      <c r="H42" s="74"/>
      <c r="I42" s="80"/>
      <c r="J42" s="74"/>
      <c r="K42" s="55"/>
    </row>
    <row r="43" spans="1:11" ht="16.5">
      <c r="A43" s="28"/>
      <c r="B43" s="29" t="s">
        <v>14</v>
      </c>
      <c r="C43" s="30"/>
      <c r="D43" s="30"/>
      <c r="E43" s="30"/>
      <c r="F43" s="78"/>
      <c r="G43" s="79"/>
      <c r="H43" s="76"/>
      <c r="I43" s="94"/>
      <c r="J43" s="76"/>
      <c r="K43" s="55"/>
    </row>
    <row r="44" spans="1:11" ht="15.75">
      <c r="A44" s="15">
        <v>1</v>
      </c>
      <c r="B44" s="14" t="s">
        <v>317</v>
      </c>
      <c r="C44" s="16" t="s">
        <v>318</v>
      </c>
      <c r="D44" s="17">
        <v>38</v>
      </c>
      <c r="E44" s="16" t="s">
        <v>38</v>
      </c>
      <c r="F44" s="70">
        <v>135000</v>
      </c>
      <c r="G44" s="77">
        <v>37500</v>
      </c>
      <c r="H44" s="71">
        <f t="shared" ref="H44:H49" si="20">ROUND(F44/36,0)</f>
        <v>3750</v>
      </c>
      <c r="I44" s="69">
        <f>ROUND(G44*13%*31/365,0)</f>
        <v>414</v>
      </c>
      <c r="J44" s="99">
        <f t="shared" ref="J44:J52" si="21">SUM(H44:I44)</f>
        <v>4164</v>
      </c>
      <c r="K44" s="106">
        <f t="shared" ref="K44:K52" si="22">G44-H44</f>
        <v>33750</v>
      </c>
    </row>
    <row r="45" spans="1:11" ht="15.75">
      <c r="A45" s="15">
        <v>2</v>
      </c>
      <c r="B45" s="14" t="s">
        <v>327</v>
      </c>
      <c r="C45" s="16" t="s">
        <v>328</v>
      </c>
      <c r="D45" s="17">
        <v>48</v>
      </c>
      <c r="E45" s="16" t="s">
        <v>38</v>
      </c>
      <c r="F45" s="70">
        <v>120000</v>
      </c>
      <c r="G45" s="77">
        <v>40008</v>
      </c>
      <c r="H45" s="71">
        <f t="shared" si="20"/>
        <v>3333</v>
      </c>
      <c r="I45" s="69">
        <f t="shared" ref="I45:I52" si="23">ROUND(G45*13%*31/365,0)</f>
        <v>442</v>
      </c>
      <c r="J45" s="99">
        <f t="shared" si="21"/>
        <v>3775</v>
      </c>
      <c r="K45" s="106">
        <f t="shared" si="22"/>
        <v>36675</v>
      </c>
    </row>
    <row r="46" spans="1:11" ht="15.75">
      <c r="A46" s="15">
        <v>3</v>
      </c>
      <c r="B46" s="14" t="s">
        <v>327</v>
      </c>
      <c r="C46" s="16" t="s">
        <v>329</v>
      </c>
      <c r="D46" s="17">
        <v>50</v>
      </c>
      <c r="E46" s="16" t="s">
        <v>38</v>
      </c>
      <c r="F46" s="70">
        <v>130000</v>
      </c>
      <c r="G46" s="77">
        <v>43336</v>
      </c>
      <c r="H46" s="71">
        <f t="shared" si="20"/>
        <v>3611</v>
      </c>
      <c r="I46" s="69">
        <f t="shared" si="23"/>
        <v>478</v>
      </c>
      <c r="J46" s="99">
        <f t="shared" si="21"/>
        <v>4089</v>
      </c>
      <c r="K46" s="106">
        <f t="shared" si="22"/>
        <v>39725</v>
      </c>
    </row>
    <row r="47" spans="1:11" ht="15.75">
      <c r="A47" s="15">
        <v>4</v>
      </c>
      <c r="B47" s="14" t="s">
        <v>97</v>
      </c>
      <c r="C47" s="16" t="s">
        <v>441</v>
      </c>
      <c r="D47" s="17">
        <v>170</v>
      </c>
      <c r="E47" s="16" t="s">
        <v>38</v>
      </c>
      <c r="F47" s="70">
        <v>220000</v>
      </c>
      <c r="G47" s="77">
        <v>193600</v>
      </c>
      <c r="H47" s="71">
        <v>4400</v>
      </c>
      <c r="I47" s="69">
        <f t="shared" si="23"/>
        <v>2138</v>
      </c>
      <c r="J47" s="99">
        <f t="shared" si="21"/>
        <v>6538</v>
      </c>
      <c r="K47" s="106">
        <f t="shared" si="22"/>
        <v>189200</v>
      </c>
    </row>
    <row r="48" spans="1:11" ht="15.75">
      <c r="A48" s="15">
        <v>5</v>
      </c>
      <c r="B48" s="14" t="s">
        <v>14</v>
      </c>
      <c r="C48" s="16" t="s">
        <v>59</v>
      </c>
      <c r="D48" s="17">
        <v>176</v>
      </c>
      <c r="E48" s="16" t="s">
        <v>38</v>
      </c>
      <c r="F48" s="70">
        <v>100000</v>
      </c>
      <c r="G48" s="77">
        <v>88000</v>
      </c>
      <c r="H48" s="71">
        <v>2000</v>
      </c>
      <c r="I48" s="69">
        <f t="shared" si="23"/>
        <v>972</v>
      </c>
      <c r="J48" s="99">
        <f t="shared" si="21"/>
        <v>2972</v>
      </c>
      <c r="K48" s="106">
        <f t="shared" si="22"/>
        <v>86000</v>
      </c>
    </row>
    <row r="49" spans="1:11" ht="15.75">
      <c r="A49" s="15">
        <v>6</v>
      </c>
      <c r="B49" s="14" t="s">
        <v>15</v>
      </c>
      <c r="C49" s="16" t="s">
        <v>384</v>
      </c>
      <c r="D49" s="17">
        <v>112</v>
      </c>
      <c r="E49" s="16" t="s">
        <v>38</v>
      </c>
      <c r="F49" s="70">
        <v>200000</v>
      </c>
      <c r="G49" s="77">
        <v>122216</v>
      </c>
      <c r="H49" s="71">
        <f t="shared" si="20"/>
        <v>5556</v>
      </c>
      <c r="I49" s="69">
        <f t="shared" si="23"/>
        <v>1349</v>
      </c>
      <c r="J49" s="99">
        <f t="shared" si="21"/>
        <v>6905</v>
      </c>
      <c r="K49" s="106">
        <f t="shared" si="22"/>
        <v>116660</v>
      </c>
    </row>
    <row r="50" spans="1:11" ht="15.75">
      <c r="A50" s="15">
        <v>7</v>
      </c>
      <c r="B50" s="14" t="s">
        <v>15</v>
      </c>
      <c r="C50" s="16" t="s">
        <v>385</v>
      </c>
      <c r="D50" s="17">
        <v>114</v>
      </c>
      <c r="E50" s="16" t="s">
        <v>38</v>
      </c>
      <c r="F50" s="70">
        <v>210000</v>
      </c>
      <c r="G50" s="77">
        <v>151200</v>
      </c>
      <c r="H50" s="71">
        <v>4200</v>
      </c>
      <c r="I50" s="69">
        <f t="shared" si="23"/>
        <v>1669</v>
      </c>
      <c r="J50" s="99">
        <f t="shared" si="21"/>
        <v>5869</v>
      </c>
      <c r="K50" s="106">
        <f t="shared" si="22"/>
        <v>147000</v>
      </c>
    </row>
    <row r="51" spans="1:11" ht="15.75">
      <c r="A51" s="15">
        <v>8</v>
      </c>
      <c r="B51" s="14" t="s">
        <v>15</v>
      </c>
      <c r="C51" s="16" t="s">
        <v>389</v>
      </c>
      <c r="D51" s="17">
        <v>122</v>
      </c>
      <c r="E51" s="16" t="s">
        <v>38</v>
      </c>
      <c r="F51" s="70">
        <v>230000</v>
      </c>
      <c r="G51" s="77">
        <v>165600</v>
      </c>
      <c r="H51" s="71">
        <v>4600</v>
      </c>
      <c r="I51" s="69">
        <f t="shared" si="23"/>
        <v>1828</v>
      </c>
      <c r="J51" s="99">
        <f t="shared" si="21"/>
        <v>6428</v>
      </c>
      <c r="K51" s="106">
        <f t="shared" si="22"/>
        <v>161000</v>
      </c>
    </row>
    <row r="52" spans="1:11" ht="15.75">
      <c r="A52" s="15">
        <v>9</v>
      </c>
      <c r="B52" s="14" t="s">
        <v>15</v>
      </c>
      <c r="C52" s="16" t="s">
        <v>390</v>
      </c>
      <c r="D52" s="17">
        <v>124</v>
      </c>
      <c r="E52" s="16" t="s">
        <v>38</v>
      </c>
      <c r="F52" s="70">
        <v>200000</v>
      </c>
      <c r="G52" s="77">
        <v>148000</v>
      </c>
      <c r="H52" s="71">
        <v>4000</v>
      </c>
      <c r="I52" s="69">
        <f t="shared" si="23"/>
        <v>1634</v>
      </c>
      <c r="J52" s="99">
        <f t="shared" si="21"/>
        <v>5634</v>
      </c>
      <c r="K52" s="106">
        <f t="shared" si="22"/>
        <v>144000</v>
      </c>
    </row>
    <row r="53" spans="1:11" ht="16.5">
      <c r="A53" s="14"/>
      <c r="B53" s="13" t="s">
        <v>4</v>
      </c>
      <c r="C53" s="20"/>
      <c r="D53" s="20"/>
      <c r="E53" s="20"/>
      <c r="F53" s="72">
        <f>SUM(F44:F52)</f>
        <v>1545000</v>
      </c>
      <c r="G53" s="72">
        <f t="shared" ref="G53:K53" si="24">SUM(G44:G52)</f>
        <v>989460</v>
      </c>
      <c r="H53" s="72">
        <f>SUM(H44:H52)</f>
        <v>35450</v>
      </c>
      <c r="I53" s="72">
        <f>SUM(I44:I52)</f>
        <v>10924</v>
      </c>
      <c r="J53" s="72">
        <f>SUM(J44:J52)</f>
        <v>46374</v>
      </c>
      <c r="K53" s="72">
        <f t="shared" si="24"/>
        <v>954010</v>
      </c>
    </row>
    <row r="54" spans="1:11" ht="16.5">
      <c r="A54" s="34"/>
      <c r="B54" s="29"/>
      <c r="C54" s="30"/>
      <c r="D54" s="30"/>
      <c r="E54" s="30"/>
      <c r="F54" s="78"/>
      <c r="G54" s="79"/>
      <c r="H54" s="74"/>
      <c r="I54" s="80"/>
      <c r="J54" s="74"/>
      <c r="K54" s="55"/>
    </row>
    <row r="55" spans="1:11" ht="16.5">
      <c r="A55" s="34"/>
      <c r="B55" s="29" t="s">
        <v>16</v>
      </c>
      <c r="C55" s="30"/>
      <c r="D55" s="30"/>
      <c r="E55" s="30"/>
      <c r="F55" s="78"/>
      <c r="G55" s="79"/>
      <c r="H55" s="74"/>
      <c r="I55" s="80"/>
      <c r="J55" s="74"/>
      <c r="K55" s="55"/>
    </row>
    <row r="56" spans="1:11" ht="15.75">
      <c r="A56" s="14">
        <v>1</v>
      </c>
      <c r="B56" s="14" t="s">
        <v>17</v>
      </c>
      <c r="C56" s="16" t="s">
        <v>452</v>
      </c>
      <c r="D56" s="17">
        <v>1</v>
      </c>
      <c r="E56" s="16" t="s">
        <v>78</v>
      </c>
      <c r="F56" s="70">
        <v>240000</v>
      </c>
      <c r="G56" s="77">
        <v>225600</v>
      </c>
      <c r="H56" s="71">
        <v>4800</v>
      </c>
      <c r="I56" s="69">
        <f>ROUND(G56*13%*31/365,0)</f>
        <v>2491</v>
      </c>
      <c r="J56" s="99">
        <f t="shared" ref="J56:J63" si="25">SUM(H56:I56)</f>
        <v>7291</v>
      </c>
      <c r="K56" s="106">
        <f t="shared" ref="K56:K64" si="26">G56-H56</f>
        <v>220800</v>
      </c>
    </row>
    <row r="57" spans="1:11" ht="15.75">
      <c r="A57" s="14">
        <v>2</v>
      </c>
      <c r="B57" s="121" t="s">
        <v>187</v>
      </c>
      <c r="C57" s="16" t="s">
        <v>394</v>
      </c>
      <c r="D57" s="17">
        <v>132</v>
      </c>
      <c r="E57" s="16" t="s">
        <v>38</v>
      </c>
      <c r="F57" s="70">
        <v>150000</v>
      </c>
      <c r="G57" s="77">
        <v>111000</v>
      </c>
      <c r="H57" s="71">
        <v>3000</v>
      </c>
      <c r="I57" s="69">
        <f t="shared" ref="I57:I64" si="27">ROUND(G57*13%*31/365,0)</f>
        <v>1226</v>
      </c>
      <c r="J57" s="99">
        <f t="shared" si="25"/>
        <v>4226</v>
      </c>
      <c r="K57" s="106">
        <f t="shared" si="26"/>
        <v>108000</v>
      </c>
    </row>
    <row r="58" spans="1:11" ht="15.75">
      <c r="A58" s="14">
        <v>3</v>
      </c>
      <c r="B58" s="121" t="s">
        <v>187</v>
      </c>
      <c r="C58" s="16" t="s">
        <v>451</v>
      </c>
      <c r="D58" s="17">
        <v>194</v>
      </c>
      <c r="E58" s="16" t="s">
        <v>38</v>
      </c>
      <c r="F58" s="70">
        <v>190000</v>
      </c>
      <c r="G58" s="77">
        <v>174166</v>
      </c>
      <c r="H58" s="71">
        <v>5278</v>
      </c>
      <c r="I58" s="69">
        <f t="shared" si="27"/>
        <v>1923</v>
      </c>
      <c r="J58" s="99">
        <f t="shared" si="25"/>
        <v>7201</v>
      </c>
      <c r="K58" s="106">
        <f t="shared" si="26"/>
        <v>168888</v>
      </c>
    </row>
    <row r="59" spans="1:11" ht="15.75">
      <c r="A59" s="14">
        <v>4</v>
      </c>
      <c r="B59" s="14" t="s">
        <v>62</v>
      </c>
      <c r="C59" s="16" t="s">
        <v>65</v>
      </c>
      <c r="D59" s="17">
        <v>34</v>
      </c>
      <c r="E59" s="16" t="s">
        <v>38</v>
      </c>
      <c r="F59" s="70">
        <v>130000</v>
      </c>
      <c r="G59" s="77">
        <v>36114</v>
      </c>
      <c r="H59" s="71">
        <f t="shared" ref="H59" si="28">ROUND(F59/36,0)</f>
        <v>3611</v>
      </c>
      <c r="I59" s="69">
        <f t="shared" si="27"/>
        <v>399</v>
      </c>
      <c r="J59" s="99">
        <f t="shared" si="25"/>
        <v>4010</v>
      </c>
      <c r="K59" s="106">
        <f t="shared" si="26"/>
        <v>32503</v>
      </c>
    </row>
    <row r="60" spans="1:11" ht="15.75">
      <c r="A60" s="14">
        <v>5</v>
      </c>
      <c r="B60" s="14" t="s">
        <v>62</v>
      </c>
      <c r="C60" s="16" t="s">
        <v>340</v>
      </c>
      <c r="D60" s="17">
        <v>62</v>
      </c>
      <c r="E60" s="16" t="s">
        <v>38</v>
      </c>
      <c r="F60" s="70">
        <v>160000</v>
      </c>
      <c r="G60" s="77">
        <v>62232</v>
      </c>
      <c r="H60" s="71">
        <v>4444</v>
      </c>
      <c r="I60" s="69">
        <f t="shared" si="27"/>
        <v>687</v>
      </c>
      <c r="J60" s="99">
        <f t="shared" si="25"/>
        <v>5131</v>
      </c>
      <c r="K60" s="106">
        <f t="shared" si="26"/>
        <v>57788</v>
      </c>
    </row>
    <row r="61" spans="1:11" ht="15.75">
      <c r="A61" s="14">
        <v>6</v>
      </c>
      <c r="B61" s="14" t="s">
        <v>62</v>
      </c>
      <c r="C61" s="16" t="s">
        <v>291</v>
      </c>
      <c r="D61" s="17">
        <v>100</v>
      </c>
      <c r="E61" s="16" t="s">
        <v>38</v>
      </c>
      <c r="F61" s="70">
        <v>180000</v>
      </c>
      <c r="G61" s="77">
        <v>129600</v>
      </c>
      <c r="H61" s="71">
        <v>3600</v>
      </c>
      <c r="I61" s="69">
        <f t="shared" si="27"/>
        <v>1431</v>
      </c>
      <c r="J61" s="99">
        <f t="shared" si="25"/>
        <v>5031</v>
      </c>
      <c r="K61" s="106">
        <f t="shared" si="26"/>
        <v>126000</v>
      </c>
    </row>
    <row r="62" spans="1:11" ht="15.75">
      <c r="A62" s="14">
        <v>7</v>
      </c>
      <c r="B62" s="14" t="s">
        <v>62</v>
      </c>
      <c r="C62" s="16" t="s">
        <v>443</v>
      </c>
      <c r="D62" s="17">
        <v>182</v>
      </c>
      <c r="E62" s="16" t="s">
        <v>38</v>
      </c>
      <c r="F62" s="70">
        <v>239000</v>
      </c>
      <c r="G62" s="77">
        <v>210320</v>
      </c>
      <c r="H62" s="71">
        <v>4780</v>
      </c>
      <c r="I62" s="69">
        <f t="shared" si="27"/>
        <v>2322</v>
      </c>
      <c r="J62" s="99">
        <f t="shared" ref="J62" si="29">SUM(H62:I62)</f>
        <v>7102</v>
      </c>
      <c r="K62" s="106">
        <f t="shared" si="26"/>
        <v>205540</v>
      </c>
    </row>
    <row r="63" spans="1:11" ht="15.75">
      <c r="A63" s="14">
        <v>8</v>
      </c>
      <c r="B63" s="14" t="s">
        <v>336</v>
      </c>
      <c r="C63" s="16" t="s">
        <v>337</v>
      </c>
      <c r="D63" s="17">
        <v>56</v>
      </c>
      <c r="E63" s="16" t="s">
        <v>38</v>
      </c>
      <c r="F63" s="70">
        <v>50000</v>
      </c>
      <c r="G63" s="77">
        <v>19442</v>
      </c>
      <c r="H63" s="71">
        <v>1389</v>
      </c>
      <c r="I63" s="69">
        <f t="shared" si="27"/>
        <v>215</v>
      </c>
      <c r="J63" s="99">
        <f t="shared" si="25"/>
        <v>1604</v>
      </c>
      <c r="K63" s="106">
        <f t="shared" si="26"/>
        <v>18053</v>
      </c>
    </row>
    <row r="64" spans="1:11" ht="15.75">
      <c r="A64" s="14">
        <v>9</v>
      </c>
      <c r="B64" s="14" t="s">
        <v>336</v>
      </c>
      <c r="C64" s="16" t="s">
        <v>48</v>
      </c>
      <c r="D64" s="17">
        <v>174</v>
      </c>
      <c r="E64" s="16" t="s">
        <v>38</v>
      </c>
      <c r="F64" s="70">
        <v>150000</v>
      </c>
      <c r="G64" s="77">
        <v>132000</v>
      </c>
      <c r="H64" s="71">
        <v>3000</v>
      </c>
      <c r="I64" s="69">
        <f t="shared" si="27"/>
        <v>1457</v>
      </c>
      <c r="J64" s="99">
        <f t="shared" ref="J64" si="30">SUM(H64:I64)</f>
        <v>4457</v>
      </c>
      <c r="K64" s="106">
        <f t="shared" si="26"/>
        <v>129000</v>
      </c>
    </row>
    <row r="65" spans="1:11" ht="16.5">
      <c r="A65" s="27"/>
      <c r="B65" s="13" t="s">
        <v>4</v>
      </c>
      <c r="C65" s="20"/>
      <c r="D65" s="20"/>
      <c r="E65" s="20"/>
      <c r="F65" s="72">
        <f t="shared" ref="F65:K65" si="31">SUM(F56:F64)</f>
        <v>1489000</v>
      </c>
      <c r="G65" s="72">
        <f t="shared" si="31"/>
        <v>1100474</v>
      </c>
      <c r="H65" s="72">
        <f>SUM(H56:H64)</f>
        <v>33902</v>
      </c>
      <c r="I65" s="72">
        <f>SUM(I56:I64)</f>
        <v>12151</v>
      </c>
      <c r="J65" s="72">
        <f>SUM(J56:J64)</f>
        <v>46053</v>
      </c>
      <c r="K65" s="72">
        <f t="shared" si="31"/>
        <v>1066572</v>
      </c>
    </row>
    <row r="66" spans="1:11" ht="16.5">
      <c r="A66" s="37"/>
      <c r="B66" s="29"/>
      <c r="C66" s="30"/>
      <c r="D66" s="30"/>
      <c r="E66" s="30"/>
      <c r="F66" s="78"/>
      <c r="G66" s="79"/>
      <c r="H66" s="74"/>
      <c r="I66" s="80"/>
      <c r="J66" s="74"/>
      <c r="K66" s="55"/>
    </row>
    <row r="67" spans="1:11" ht="16.5">
      <c r="A67" s="37"/>
      <c r="B67" s="29" t="s">
        <v>18</v>
      </c>
      <c r="C67" s="30"/>
      <c r="D67" s="30"/>
      <c r="E67" s="30"/>
      <c r="F67" s="78"/>
      <c r="G67" s="79"/>
      <c r="H67" s="76"/>
      <c r="I67" s="80"/>
      <c r="J67" s="76"/>
      <c r="K67" s="55"/>
    </row>
    <row r="68" spans="1:11" ht="16.5">
      <c r="A68" s="27">
        <v>1</v>
      </c>
      <c r="B68" s="14" t="s">
        <v>18</v>
      </c>
      <c r="C68" s="16" t="s">
        <v>378</v>
      </c>
      <c r="D68" s="22">
        <v>92</v>
      </c>
      <c r="E68" s="22" t="s">
        <v>38</v>
      </c>
      <c r="F68" s="85">
        <v>150000</v>
      </c>
      <c r="G68" s="77">
        <v>108000</v>
      </c>
      <c r="H68" s="71">
        <v>3000</v>
      </c>
      <c r="I68" s="69">
        <f>ROUND(G68*13%*31/365,0)</f>
        <v>1192</v>
      </c>
      <c r="J68" s="99">
        <f t="shared" ref="J68:J76" si="32">SUM(H68:I68)</f>
        <v>4192</v>
      </c>
      <c r="K68" s="106">
        <f t="shared" ref="K68:K76" si="33">G68-H68</f>
        <v>105000</v>
      </c>
    </row>
    <row r="69" spans="1:11" ht="16.5">
      <c r="A69" s="27">
        <v>2</v>
      </c>
      <c r="B69" s="14" t="s">
        <v>18</v>
      </c>
      <c r="C69" s="16" t="s">
        <v>379</v>
      </c>
      <c r="D69" s="22">
        <v>94</v>
      </c>
      <c r="E69" s="22" t="s">
        <v>38</v>
      </c>
      <c r="F69" s="85">
        <v>300000</v>
      </c>
      <c r="G69" s="77">
        <v>216000</v>
      </c>
      <c r="H69" s="71">
        <v>6000</v>
      </c>
      <c r="I69" s="69">
        <f t="shared" ref="I69:I76" si="34">ROUND(G69*13%*31/365,0)</f>
        <v>2385</v>
      </c>
      <c r="J69" s="99">
        <f t="shared" si="32"/>
        <v>8385</v>
      </c>
      <c r="K69" s="106">
        <f t="shared" si="33"/>
        <v>210000</v>
      </c>
    </row>
    <row r="70" spans="1:11" ht="16.5">
      <c r="A70" s="27">
        <v>3</v>
      </c>
      <c r="B70" s="14" t="s">
        <v>18</v>
      </c>
      <c r="C70" s="16" t="s">
        <v>380</v>
      </c>
      <c r="D70" s="22">
        <v>96</v>
      </c>
      <c r="E70" s="22" t="s">
        <v>38</v>
      </c>
      <c r="F70" s="85">
        <v>150000</v>
      </c>
      <c r="G70" s="77">
        <v>108000</v>
      </c>
      <c r="H70" s="71">
        <v>3000</v>
      </c>
      <c r="I70" s="69">
        <f t="shared" si="34"/>
        <v>1192</v>
      </c>
      <c r="J70" s="99">
        <f t="shared" si="32"/>
        <v>4192</v>
      </c>
      <c r="K70" s="106">
        <f t="shared" si="33"/>
        <v>105000</v>
      </c>
    </row>
    <row r="71" spans="1:11" ht="16.5">
      <c r="A71" s="27">
        <v>4</v>
      </c>
      <c r="B71" s="14" t="s">
        <v>18</v>
      </c>
      <c r="C71" s="16" t="s">
        <v>393</v>
      </c>
      <c r="D71" s="22">
        <v>130</v>
      </c>
      <c r="E71" s="22" t="s">
        <v>38</v>
      </c>
      <c r="F71" s="85">
        <v>230000</v>
      </c>
      <c r="G71" s="77">
        <v>163557</v>
      </c>
      <c r="H71" s="71">
        <v>5111</v>
      </c>
      <c r="I71" s="69">
        <f t="shared" si="34"/>
        <v>1806</v>
      </c>
      <c r="J71" s="99">
        <f t="shared" si="32"/>
        <v>6917</v>
      </c>
      <c r="K71" s="106">
        <f t="shared" si="33"/>
        <v>158446</v>
      </c>
    </row>
    <row r="72" spans="1:11" ht="16.5">
      <c r="A72" s="27">
        <v>5</v>
      </c>
      <c r="B72" s="14" t="s">
        <v>19</v>
      </c>
      <c r="C72" s="16" t="s">
        <v>400</v>
      </c>
      <c r="D72" s="22">
        <v>142</v>
      </c>
      <c r="E72" s="22" t="s">
        <v>38</v>
      </c>
      <c r="F72" s="85">
        <v>170000</v>
      </c>
      <c r="G72" s="77">
        <v>129200</v>
      </c>
      <c r="H72" s="71">
        <v>3400</v>
      </c>
      <c r="I72" s="69">
        <f t="shared" si="34"/>
        <v>1427</v>
      </c>
      <c r="J72" s="99">
        <f t="shared" si="32"/>
        <v>4827</v>
      </c>
      <c r="K72" s="106">
        <f t="shared" si="33"/>
        <v>125800</v>
      </c>
    </row>
    <row r="73" spans="1:11" ht="16.5">
      <c r="A73" s="27">
        <v>6</v>
      </c>
      <c r="B73" s="14" t="s">
        <v>398</v>
      </c>
      <c r="C73" s="16" t="s">
        <v>223</v>
      </c>
      <c r="D73" s="22">
        <v>138</v>
      </c>
      <c r="E73" s="22" t="s">
        <v>38</v>
      </c>
      <c r="F73" s="85">
        <v>200000</v>
      </c>
      <c r="G73" s="77">
        <v>152000</v>
      </c>
      <c r="H73" s="71">
        <v>4000</v>
      </c>
      <c r="I73" s="69">
        <f t="shared" si="34"/>
        <v>1678</v>
      </c>
      <c r="J73" s="99">
        <f t="shared" si="32"/>
        <v>5678</v>
      </c>
      <c r="K73" s="106">
        <f t="shared" si="33"/>
        <v>148000</v>
      </c>
    </row>
    <row r="74" spans="1:11" ht="16.5">
      <c r="A74" s="27">
        <v>7</v>
      </c>
      <c r="B74" s="14" t="s">
        <v>381</v>
      </c>
      <c r="C74" s="16" t="s">
        <v>382</v>
      </c>
      <c r="D74" s="22">
        <v>108</v>
      </c>
      <c r="E74" s="22" t="s">
        <v>38</v>
      </c>
      <c r="F74" s="85">
        <v>150000</v>
      </c>
      <c r="G74" s="77">
        <v>108000</v>
      </c>
      <c r="H74" s="71">
        <v>3000</v>
      </c>
      <c r="I74" s="69">
        <f t="shared" si="34"/>
        <v>1192</v>
      </c>
      <c r="J74" s="99">
        <f t="shared" si="32"/>
        <v>4192</v>
      </c>
      <c r="K74" s="106">
        <f t="shared" si="33"/>
        <v>105000</v>
      </c>
    </row>
    <row r="75" spans="1:11" ht="16.5">
      <c r="A75" s="27">
        <v>8</v>
      </c>
      <c r="B75" s="14" t="s">
        <v>381</v>
      </c>
      <c r="C75" s="16" t="s">
        <v>383</v>
      </c>
      <c r="D75" s="22">
        <v>110</v>
      </c>
      <c r="E75" s="22" t="s">
        <v>38</v>
      </c>
      <c r="F75" s="85">
        <v>160000</v>
      </c>
      <c r="G75" s="77">
        <v>115200</v>
      </c>
      <c r="H75" s="71">
        <v>3200</v>
      </c>
      <c r="I75" s="69">
        <f t="shared" si="34"/>
        <v>1272</v>
      </c>
      <c r="J75" s="99">
        <f t="shared" si="32"/>
        <v>4472</v>
      </c>
      <c r="K75" s="106">
        <f t="shared" si="33"/>
        <v>112000</v>
      </c>
    </row>
    <row r="76" spans="1:11" ht="16.5">
      <c r="A76" s="27">
        <v>9</v>
      </c>
      <c r="B76" s="14" t="s">
        <v>71</v>
      </c>
      <c r="C76" s="16" t="s">
        <v>403</v>
      </c>
      <c r="D76" s="22">
        <v>146</v>
      </c>
      <c r="E76" s="22" t="s">
        <v>38</v>
      </c>
      <c r="F76" s="85">
        <v>175000</v>
      </c>
      <c r="G76" s="77">
        <v>136500</v>
      </c>
      <c r="H76" s="71">
        <v>3500</v>
      </c>
      <c r="I76" s="69">
        <f t="shared" si="34"/>
        <v>1507</v>
      </c>
      <c r="J76" s="99">
        <f t="shared" si="32"/>
        <v>5007</v>
      </c>
      <c r="K76" s="106">
        <f t="shared" si="33"/>
        <v>133000</v>
      </c>
    </row>
    <row r="77" spans="1:11" ht="16.5">
      <c r="A77" s="14"/>
      <c r="B77" s="13" t="s">
        <v>4</v>
      </c>
      <c r="C77" s="20"/>
      <c r="D77" s="20"/>
      <c r="E77" s="20"/>
      <c r="F77" s="72">
        <f>SUM(F68:F76)</f>
        <v>1685000</v>
      </c>
      <c r="G77" s="72">
        <f t="shared" ref="G77:K77" si="35">SUM(G68:G76)</f>
        <v>1236457</v>
      </c>
      <c r="H77" s="72">
        <f>SUM(H68:H76)</f>
        <v>34211</v>
      </c>
      <c r="I77" s="72">
        <f>SUM(I68:I76)</f>
        <v>13651</v>
      </c>
      <c r="J77" s="72">
        <f>SUM(J68:J76)</f>
        <v>47862</v>
      </c>
      <c r="K77" s="72">
        <f t="shared" si="35"/>
        <v>1202246</v>
      </c>
    </row>
    <row r="78" spans="1:11" ht="16.5">
      <c r="A78" s="34"/>
      <c r="B78" s="29"/>
      <c r="C78" s="30"/>
      <c r="D78" s="30"/>
      <c r="E78" s="30"/>
      <c r="F78" s="78"/>
      <c r="G78" s="79"/>
      <c r="H78" s="74"/>
      <c r="I78" s="80"/>
      <c r="J78" s="74"/>
      <c r="K78" s="55"/>
    </row>
    <row r="79" spans="1:11" ht="16.5">
      <c r="A79" s="34"/>
      <c r="B79" s="29" t="s">
        <v>79</v>
      </c>
      <c r="C79" s="30"/>
      <c r="D79" s="48"/>
      <c r="E79" s="30"/>
      <c r="F79" s="86"/>
      <c r="G79" s="79"/>
      <c r="H79" s="74"/>
      <c r="I79" s="80"/>
      <c r="J79" s="74"/>
      <c r="K79" s="55"/>
    </row>
    <row r="80" spans="1:11" ht="15.75">
      <c r="A80" s="14">
        <v>1</v>
      </c>
      <c r="B80" s="14" t="s">
        <v>79</v>
      </c>
      <c r="C80" s="16" t="s">
        <v>290</v>
      </c>
      <c r="D80" s="52">
        <v>420</v>
      </c>
      <c r="E80" s="16" t="s">
        <v>78</v>
      </c>
      <c r="F80" s="85">
        <v>150000</v>
      </c>
      <c r="G80" s="70">
        <v>4672</v>
      </c>
      <c r="H80" s="71">
        <v>4672</v>
      </c>
      <c r="I80" s="69">
        <f>ROUND(G80*13%*31/365,0)</f>
        <v>52</v>
      </c>
      <c r="J80" s="99">
        <f t="shared" ref="J80:J91" si="36">SUM(H80:I80)</f>
        <v>4724</v>
      </c>
      <c r="K80" s="106">
        <f t="shared" ref="K80:K91" si="37">G80-H80</f>
        <v>0</v>
      </c>
    </row>
    <row r="81" spans="1:11" ht="15.75">
      <c r="A81" s="14">
        <v>2</v>
      </c>
      <c r="B81" s="14" t="s">
        <v>79</v>
      </c>
      <c r="C81" s="16" t="s">
        <v>342</v>
      </c>
      <c r="D81" s="52">
        <v>67</v>
      </c>
      <c r="E81" s="16" t="s">
        <v>78</v>
      </c>
      <c r="F81" s="85">
        <v>180000</v>
      </c>
      <c r="G81" s="70">
        <v>75000</v>
      </c>
      <c r="H81" s="71">
        <v>5000</v>
      </c>
      <c r="I81" s="69">
        <f t="shared" ref="I81:I91" si="38">ROUND(G81*13%*31/365,0)</f>
        <v>828</v>
      </c>
      <c r="J81" s="99">
        <f t="shared" si="36"/>
        <v>5828</v>
      </c>
      <c r="K81" s="106">
        <f t="shared" si="37"/>
        <v>70000</v>
      </c>
    </row>
    <row r="82" spans="1:11" ht="15.75">
      <c r="A82" s="14">
        <v>3</v>
      </c>
      <c r="B82" s="14" t="s">
        <v>79</v>
      </c>
      <c r="C82" s="16" t="s">
        <v>453</v>
      </c>
      <c r="D82" s="52">
        <v>3</v>
      </c>
      <c r="E82" s="16" t="s">
        <v>78</v>
      </c>
      <c r="F82" s="85">
        <v>220000</v>
      </c>
      <c r="G82" s="70">
        <v>206800</v>
      </c>
      <c r="H82" s="71">
        <v>4400</v>
      </c>
      <c r="I82" s="69">
        <f t="shared" si="38"/>
        <v>2283</v>
      </c>
      <c r="J82" s="99">
        <f t="shared" si="36"/>
        <v>6683</v>
      </c>
      <c r="K82" s="106">
        <f t="shared" si="37"/>
        <v>202400</v>
      </c>
    </row>
    <row r="83" spans="1:11" ht="15.75">
      <c r="A83" s="14">
        <v>4</v>
      </c>
      <c r="B83" s="14" t="s">
        <v>224</v>
      </c>
      <c r="C83" s="16" t="s">
        <v>313</v>
      </c>
      <c r="D83" s="52">
        <v>28</v>
      </c>
      <c r="E83" s="16" t="s">
        <v>78</v>
      </c>
      <c r="F83" s="85">
        <v>120000</v>
      </c>
      <c r="G83" s="77">
        <v>28659</v>
      </c>
      <c r="H83" s="71">
        <v>3383</v>
      </c>
      <c r="I83" s="69">
        <f t="shared" si="38"/>
        <v>316</v>
      </c>
      <c r="J83" s="99">
        <f t="shared" si="36"/>
        <v>3699</v>
      </c>
      <c r="K83" s="106">
        <f t="shared" si="37"/>
        <v>25276</v>
      </c>
    </row>
    <row r="84" spans="1:11" ht="16.5">
      <c r="A84" s="14">
        <v>5</v>
      </c>
      <c r="B84" s="14" t="s">
        <v>437</v>
      </c>
      <c r="C84" s="116" t="s">
        <v>438</v>
      </c>
      <c r="D84" s="52">
        <v>168</v>
      </c>
      <c r="E84" s="16" t="s">
        <v>78</v>
      </c>
      <c r="F84" s="85">
        <v>175000</v>
      </c>
      <c r="G84" s="77">
        <v>147000</v>
      </c>
      <c r="H84" s="71">
        <v>3500</v>
      </c>
      <c r="I84" s="69">
        <f t="shared" si="38"/>
        <v>1623</v>
      </c>
      <c r="J84" s="99">
        <f t="shared" si="36"/>
        <v>5123</v>
      </c>
      <c r="K84" s="106">
        <f t="shared" si="37"/>
        <v>143500</v>
      </c>
    </row>
    <row r="85" spans="1:11" ht="15.75">
      <c r="A85" s="14">
        <v>6</v>
      </c>
      <c r="B85" s="14" t="s">
        <v>266</v>
      </c>
      <c r="C85" s="16" t="s">
        <v>330</v>
      </c>
      <c r="D85" s="52">
        <v>52</v>
      </c>
      <c r="E85" s="16" t="s">
        <v>78</v>
      </c>
      <c r="F85" s="85">
        <v>120000</v>
      </c>
      <c r="G85" s="77">
        <v>40008</v>
      </c>
      <c r="H85" s="71">
        <v>3333</v>
      </c>
      <c r="I85" s="69">
        <f t="shared" si="38"/>
        <v>442</v>
      </c>
      <c r="J85" s="99">
        <f t="shared" si="36"/>
        <v>3775</v>
      </c>
      <c r="K85" s="106">
        <f t="shared" si="37"/>
        <v>36675</v>
      </c>
    </row>
    <row r="86" spans="1:11" ht="15.75">
      <c r="A86" s="14">
        <v>7</v>
      </c>
      <c r="B86" s="14" t="s">
        <v>266</v>
      </c>
      <c r="C86" s="16" t="s">
        <v>331</v>
      </c>
      <c r="D86" s="52">
        <v>54</v>
      </c>
      <c r="E86" s="16" t="s">
        <v>78</v>
      </c>
      <c r="F86" s="85">
        <v>110000</v>
      </c>
      <c r="G86" s="77">
        <v>36656</v>
      </c>
      <c r="H86" s="71">
        <v>3056</v>
      </c>
      <c r="I86" s="69">
        <f t="shared" si="38"/>
        <v>405</v>
      </c>
      <c r="J86" s="99">
        <f t="shared" si="36"/>
        <v>3461</v>
      </c>
      <c r="K86" s="106">
        <f t="shared" si="37"/>
        <v>33600</v>
      </c>
    </row>
    <row r="87" spans="1:11" ht="15.75">
      <c r="A87" s="14">
        <v>8</v>
      </c>
      <c r="B87" s="14" t="s">
        <v>211</v>
      </c>
      <c r="C87" s="16" t="s">
        <v>225</v>
      </c>
      <c r="D87" s="52">
        <v>198</v>
      </c>
      <c r="E87" s="16" t="s">
        <v>78</v>
      </c>
      <c r="F87" s="85">
        <v>220000</v>
      </c>
      <c r="G87" s="77">
        <v>206800</v>
      </c>
      <c r="H87" s="71">
        <v>4400</v>
      </c>
      <c r="I87" s="69">
        <f t="shared" si="38"/>
        <v>2283</v>
      </c>
      <c r="J87" s="99">
        <f t="shared" si="36"/>
        <v>6683</v>
      </c>
      <c r="K87" s="106">
        <f t="shared" si="37"/>
        <v>202400</v>
      </c>
    </row>
    <row r="88" spans="1:11" ht="15.75">
      <c r="A88" s="14">
        <v>9</v>
      </c>
      <c r="B88" s="14" t="s">
        <v>132</v>
      </c>
      <c r="C88" s="16" t="s">
        <v>133</v>
      </c>
      <c r="D88" s="52">
        <v>32</v>
      </c>
      <c r="E88" s="16" t="s">
        <v>78</v>
      </c>
      <c r="F88" s="85">
        <v>150000</v>
      </c>
      <c r="G88" s="77">
        <v>41658</v>
      </c>
      <c r="H88" s="71">
        <v>4167</v>
      </c>
      <c r="I88" s="69">
        <f t="shared" si="38"/>
        <v>460</v>
      </c>
      <c r="J88" s="99">
        <f t="shared" si="36"/>
        <v>4627</v>
      </c>
      <c r="K88" s="106">
        <f t="shared" si="37"/>
        <v>37491</v>
      </c>
    </row>
    <row r="89" spans="1:11" ht="15.75">
      <c r="A89" s="14">
        <v>10</v>
      </c>
      <c r="B89" s="14" t="s">
        <v>103</v>
      </c>
      <c r="C89" s="16" t="s">
        <v>442</v>
      </c>
      <c r="D89" s="52">
        <v>178</v>
      </c>
      <c r="E89" s="16" t="s">
        <v>78</v>
      </c>
      <c r="F89" s="85">
        <v>180000</v>
      </c>
      <c r="G89" s="77">
        <v>158400</v>
      </c>
      <c r="H89" s="71">
        <v>3600</v>
      </c>
      <c r="I89" s="69">
        <f t="shared" si="38"/>
        <v>1749</v>
      </c>
      <c r="J89" s="99">
        <f t="shared" si="36"/>
        <v>5349</v>
      </c>
      <c r="K89" s="106">
        <f t="shared" si="37"/>
        <v>154800</v>
      </c>
    </row>
    <row r="90" spans="1:11" ht="15.75">
      <c r="A90" s="14">
        <v>11</v>
      </c>
      <c r="B90" s="14" t="s">
        <v>103</v>
      </c>
      <c r="C90" s="16" t="s">
        <v>460</v>
      </c>
      <c r="D90" s="52">
        <v>5</v>
      </c>
      <c r="E90" s="16" t="s">
        <v>78</v>
      </c>
      <c r="F90" s="85">
        <v>200000</v>
      </c>
      <c r="G90" s="77">
        <v>192000</v>
      </c>
      <c r="H90" s="71">
        <v>4000</v>
      </c>
      <c r="I90" s="69">
        <f t="shared" si="38"/>
        <v>2120</v>
      </c>
      <c r="J90" s="99">
        <f t="shared" ref="J90" si="39">SUM(H90:I90)</f>
        <v>6120</v>
      </c>
      <c r="K90" s="106">
        <f t="shared" ref="K90" si="40">G90-H90</f>
        <v>188000</v>
      </c>
    </row>
    <row r="91" spans="1:11" ht="15.75">
      <c r="A91" s="14">
        <v>12</v>
      </c>
      <c r="B91" s="14" t="s">
        <v>103</v>
      </c>
      <c r="C91" s="16" t="s">
        <v>107</v>
      </c>
      <c r="D91" s="52">
        <v>192</v>
      </c>
      <c r="E91" s="16" t="s">
        <v>78</v>
      </c>
      <c r="F91" s="85">
        <v>200000</v>
      </c>
      <c r="G91" s="77">
        <v>180000</v>
      </c>
      <c r="H91" s="71">
        <v>4000</v>
      </c>
      <c r="I91" s="69">
        <f t="shared" si="38"/>
        <v>1987</v>
      </c>
      <c r="J91" s="99">
        <f t="shared" si="36"/>
        <v>5987</v>
      </c>
      <c r="K91" s="106">
        <f t="shared" si="37"/>
        <v>176000</v>
      </c>
    </row>
    <row r="92" spans="1:11" ht="16.5">
      <c r="A92" s="14"/>
      <c r="B92" s="13" t="s">
        <v>4</v>
      </c>
      <c r="C92" s="20"/>
      <c r="D92" s="46"/>
      <c r="E92" s="20"/>
      <c r="F92" s="72">
        <f>SUM(F80:F91)</f>
        <v>2025000</v>
      </c>
      <c r="G92" s="72">
        <f t="shared" ref="G92:K92" si="41">SUM(G80:G91)</f>
        <v>1317653</v>
      </c>
      <c r="H92" s="72">
        <f>SUM(H80:H91)</f>
        <v>47511</v>
      </c>
      <c r="I92" s="72">
        <f>SUM(I80:I91)</f>
        <v>14548</v>
      </c>
      <c r="J92" s="72">
        <f>SUM(J80:J91)</f>
        <v>62059</v>
      </c>
      <c r="K92" s="72">
        <f t="shared" si="41"/>
        <v>1270142</v>
      </c>
    </row>
    <row r="93" spans="1:11" ht="16.5">
      <c r="A93" s="34"/>
      <c r="B93" s="29"/>
      <c r="C93" s="30"/>
      <c r="D93" s="48"/>
      <c r="E93" s="30"/>
      <c r="F93" s="74"/>
      <c r="G93" s="74"/>
      <c r="H93" s="74"/>
      <c r="I93" s="74"/>
      <c r="J93" s="74"/>
      <c r="K93" s="100"/>
    </row>
    <row r="94" spans="1:11" ht="16.5">
      <c r="A94" s="34"/>
      <c r="B94" s="29" t="s">
        <v>422</v>
      </c>
      <c r="C94" s="30"/>
      <c r="D94" s="30"/>
      <c r="E94" s="30"/>
      <c r="F94" s="78"/>
      <c r="G94" s="79"/>
      <c r="H94" s="74"/>
      <c r="I94" s="80"/>
      <c r="J94" s="74"/>
      <c r="K94" s="55"/>
    </row>
    <row r="95" spans="1:11" ht="15.75">
      <c r="A95" s="14">
        <v>1</v>
      </c>
      <c r="B95" s="14" t="s">
        <v>285</v>
      </c>
      <c r="C95" s="16" t="s">
        <v>315</v>
      </c>
      <c r="D95" s="52">
        <v>30</v>
      </c>
      <c r="E95" s="16" t="s">
        <v>78</v>
      </c>
      <c r="F95" s="85">
        <v>100000</v>
      </c>
      <c r="G95" s="77">
        <v>27772</v>
      </c>
      <c r="H95" s="71">
        <v>2778</v>
      </c>
      <c r="I95" s="69">
        <f>ROUND(G95*13%*31/365,0)</f>
        <v>307</v>
      </c>
      <c r="J95" s="99">
        <f>SUM(H95:I95)</f>
        <v>3085</v>
      </c>
      <c r="K95" s="106">
        <f t="shared" ref="K95" si="42">G95-H95</f>
        <v>24994</v>
      </c>
    </row>
    <row r="96" spans="1:11" ht="16.5">
      <c r="A96" s="14"/>
      <c r="B96" s="13" t="s">
        <v>4</v>
      </c>
      <c r="C96" s="20"/>
      <c r="D96" s="46"/>
      <c r="E96" s="20"/>
      <c r="F96" s="170">
        <f>SUM(F95)</f>
        <v>100000</v>
      </c>
      <c r="G96" s="170">
        <f t="shared" ref="G96:K96" si="43">SUM(G95)</f>
        <v>27772</v>
      </c>
      <c r="H96" s="170">
        <f t="shared" si="43"/>
        <v>2778</v>
      </c>
      <c r="I96" s="170">
        <f t="shared" si="43"/>
        <v>307</v>
      </c>
      <c r="J96" s="170">
        <f t="shared" si="43"/>
        <v>3085</v>
      </c>
      <c r="K96" s="170">
        <f t="shared" si="43"/>
        <v>24994</v>
      </c>
    </row>
    <row r="97" spans="1:11" ht="16.5">
      <c r="A97" s="34"/>
      <c r="B97" s="29"/>
      <c r="C97" s="30"/>
      <c r="D97" s="48"/>
      <c r="E97" s="30"/>
      <c r="F97" s="74"/>
      <c r="G97" s="74"/>
      <c r="H97" s="74"/>
      <c r="I97" s="74"/>
      <c r="J97" s="74"/>
      <c r="K97" s="55"/>
    </row>
    <row r="98" spans="1:11" ht="16.5">
      <c r="A98" s="34"/>
      <c r="B98" s="29" t="s">
        <v>109</v>
      </c>
      <c r="C98" s="30"/>
      <c r="D98" s="48"/>
      <c r="E98" s="30"/>
      <c r="F98" s="86"/>
      <c r="G98" s="79"/>
      <c r="H98" s="74"/>
      <c r="I98" s="80"/>
      <c r="J98" s="74"/>
      <c r="K98" s="55"/>
    </row>
    <row r="99" spans="1:11" ht="15.75">
      <c r="A99" s="14">
        <v>1</v>
      </c>
      <c r="B99" s="14" t="s">
        <v>169</v>
      </c>
      <c r="C99" s="16" t="s">
        <v>424</v>
      </c>
      <c r="D99" s="52">
        <v>150</v>
      </c>
      <c r="E99" s="16" t="s">
        <v>78</v>
      </c>
      <c r="F99" s="85">
        <v>150000</v>
      </c>
      <c r="G99" s="77">
        <v>120000</v>
      </c>
      <c r="H99" s="71">
        <v>3000</v>
      </c>
      <c r="I99" s="69">
        <f>ROUND(G99*13%*31/365,0)</f>
        <v>1325</v>
      </c>
      <c r="J99" s="99">
        <f t="shared" ref="J99:J104" si="44">SUM(H99:I99)</f>
        <v>4325</v>
      </c>
      <c r="K99" s="106">
        <f t="shared" ref="K99:K104" si="45">G99-H99</f>
        <v>117000</v>
      </c>
    </row>
    <row r="100" spans="1:11" ht="15.75">
      <c r="A100" s="14">
        <v>2</v>
      </c>
      <c r="B100" s="14" t="s">
        <v>169</v>
      </c>
      <c r="C100" s="16" t="s">
        <v>425</v>
      </c>
      <c r="D100" s="52">
        <v>152</v>
      </c>
      <c r="E100" s="16" t="s">
        <v>78</v>
      </c>
      <c r="F100" s="85">
        <v>50000</v>
      </c>
      <c r="G100" s="77">
        <v>40000</v>
      </c>
      <c r="H100" s="71">
        <v>1000</v>
      </c>
      <c r="I100" s="69">
        <f t="shared" ref="I100:I104" si="46">ROUND(G100*13%*31/365,0)</f>
        <v>442</v>
      </c>
      <c r="J100" s="99">
        <f t="shared" si="44"/>
        <v>1442</v>
      </c>
      <c r="K100" s="106">
        <f t="shared" si="45"/>
        <v>39000</v>
      </c>
    </row>
    <row r="101" spans="1:11" ht="15.75">
      <c r="A101" s="14">
        <v>3</v>
      </c>
      <c r="B101" s="14" t="s">
        <v>169</v>
      </c>
      <c r="C101" s="16" t="s">
        <v>171</v>
      </c>
      <c r="D101" s="52">
        <v>180</v>
      </c>
      <c r="E101" s="16" t="s">
        <v>78</v>
      </c>
      <c r="F101" s="85">
        <v>100000</v>
      </c>
      <c r="G101" s="77">
        <v>74998</v>
      </c>
      <c r="H101" s="71">
        <v>4167</v>
      </c>
      <c r="I101" s="69">
        <f t="shared" si="46"/>
        <v>828</v>
      </c>
      <c r="J101" s="99">
        <f t="shared" si="44"/>
        <v>4995</v>
      </c>
      <c r="K101" s="106">
        <f t="shared" si="45"/>
        <v>70831</v>
      </c>
    </row>
    <row r="102" spans="1:11" ht="15.75">
      <c r="A102" s="14">
        <v>4</v>
      </c>
      <c r="B102" s="14" t="s">
        <v>273</v>
      </c>
      <c r="C102" s="16" t="s">
        <v>274</v>
      </c>
      <c r="D102" s="52">
        <v>393</v>
      </c>
      <c r="E102" s="16" t="s">
        <v>78</v>
      </c>
      <c r="F102" s="85">
        <v>80000</v>
      </c>
      <c r="G102" s="77">
        <v>2230</v>
      </c>
      <c r="H102" s="71">
        <v>2230</v>
      </c>
      <c r="I102" s="69">
        <f t="shared" si="46"/>
        <v>25</v>
      </c>
      <c r="J102" s="99">
        <f t="shared" si="44"/>
        <v>2255</v>
      </c>
      <c r="K102" s="106">
        <f t="shared" si="45"/>
        <v>0</v>
      </c>
    </row>
    <row r="103" spans="1:11" ht="15.75">
      <c r="A103" s="14">
        <v>5</v>
      </c>
      <c r="B103" s="14" t="s">
        <v>273</v>
      </c>
      <c r="C103" s="16" t="s">
        <v>275</v>
      </c>
      <c r="D103" s="52">
        <v>394</v>
      </c>
      <c r="E103" s="16" t="s">
        <v>78</v>
      </c>
      <c r="F103" s="85">
        <v>89000</v>
      </c>
      <c r="G103" s="77">
        <v>2480</v>
      </c>
      <c r="H103" s="71">
        <v>2480</v>
      </c>
      <c r="I103" s="69">
        <f t="shared" si="46"/>
        <v>27</v>
      </c>
      <c r="J103" s="99">
        <f t="shared" si="44"/>
        <v>2507</v>
      </c>
      <c r="K103" s="106">
        <f t="shared" si="45"/>
        <v>0</v>
      </c>
    </row>
    <row r="104" spans="1:11" ht="15.75">
      <c r="A104" s="14">
        <v>6</v>
      </c>
      <c r="B104" s="14" t="s">
        <v>109</v>
      </c>
      <c r="C104" s="16" t="s">
        <v>402</v>
      </c>
      <c r="D104" s="52">
        <v>144</v>
      </c>
      <c r="E104" s="16" t="s">
        <v>78</v>
      </c>
      <c r="F104" s="85">
        <v>180000</v>
      </c>
      <c r="G104" s="77">
        <v>136000</v>
      </c>
      <c r="H104" s="71">
        <v>4000</v>
      </c>
      <c r="I104" s="69">
        <f t="shared" si="46"/>
        <v>1502</v>
      </c>
      <c r="J104" s="99">
        <f t="shared" si="44"/>
        <v>5502</v>
      </c>
      <c r="K104" s="106">
        <f t="shared" si="45"/>
        <v>132000</v>
      </c>
    </row>
    <row r="105" spans="1:11" ht="16.5">
      <c r="A105" s="34"/>
      <c r="B105" s="13" t="s">
        <v>4</v>
      </c>
      <c r="C105" s="20"/>
      <c r="D105" s="20"/>
      <c r="E105" s="20"/>
      <c r="F105" s="72">
        <f t="shared" ref="F105:K105" si="47">SUM(F99:F104)</f>
        <v>649000</v>
      </c>
      <c r="G105" s="72">
        <f t="shared" si="47"/>
        <v>375708</v>
      </c>
      <c r="H105" s="72">
        <f>SUM(H99:H104)</f>
        <v>16877</v>
      </c>
      <c r="I105" s="72">
        <f>SUM(I99:I104)</f>
        <v>4149</v>
      </c>
      <c r="J105" s="72">
        <f>SUM(J99:J104)</f>
        <v>21026</v>
      </c>
      <c r="K105" s="72">
        <f t="shared" si="47"/>
        <v>358831</v>
      </c>
    </row>
    <row r="106" spans="1:11" ht="16.5">
      <c r="A106" s="34"/>
      <c r="B106" s="29"/>
      <c r="C106" s="30"/>
      <c r="D106" s="30"/>
      <c r="E106" s="30"/>
      <c r="F106" s="74"/>
      <c r="G106" s="79"/>
      <c r="H106" s="74"/>
      <c r="I106" s="80"/>
      <c r="J106" s="74"/>
      <c r="K106" s="55"/>
    </row>
    <row r="107" spans="1:11" ht="16.5">
      <c r="A107" s="14"/>
      <c r="B107" s="29" t="s">
        <v>125</v>
      </c>
      <c r="C107" s="30"/>
      <c r="D107" s="30"/>
      <c r="E107" s="30"/>
      <c r="F107" s="78"/>
      <c r="G107" s="79"/>
      <c r="H107" s="74"/>
      <c r="I107" s="80"/>
      <c r="J107" s="74"/>
      <c r="K107" s="55"/>
    </row>
    <row r="108" spans="1:11" ht="16.5">
      <c r="A108" s="14">
        <v>1</v>
      </c>
      <c r="B108" s="14" t="s">
        <v>137</v>
      </c>
      <c r="C108" s="116" t="s">
        <v>419</v>
      </c>
      <c r="D108" s="17">
        <v>140</v>
      </c>
      <c r="E108" s="16" t="s">
        <v>78</v>
      </c>
      <c r="F108" s="70">
        <v>200000</v>
      </c>
      <c r="G108" s="70">
        <v>152000</v>
      </c>
      <c r="H108" s="71">
        <v>4000</v>
      </c>
      <c r="I108" s="69">
        <f>ROUND(G108*13%*31/365,0)</f>
        <v>1678</v>
      </c>
      <c r="J108" s="102">
        <f>SUM(H108:I108)</f>
        <v>5678</v>
      </c>
      <c r="K108" s="106">
        <f t="shared" ref="K108:K110" si="48">G108-H108</f>
        <v>148000</v>
      </c>
    </row>
    <row r="109" spans="1:11" ht="15.75">
      <c r="A109" s="34">
        <v>2</v>
      </c>
      <c r="B109" s="14" t="s">
        <v>126</v>
      </c>
      <c r="C109" s="16" t="s">
        <v>447</v>
      </c>
      <c r="D109" s="52">
        <v>188</v>
      </c>
      <c r="E109" s="16" t="s">
        <v>78</v>
      </c>
      <c r="F109" s="85">
        <v>175000</v>
      </c>
      <c r="G109" s="70">
        <v>157500</v>
      </c>
      <c r="H109" s="71">
        <v>3500</v>
      </c>
      <c r="I109" s="69">
        <f t="shared" ref="I109:I110" si="49">ROUND(G109*13%*31/365,0)</f>
        <v>1739</v>
      </c>
      <c r="J109" s="102">
        <f t="shared" ref="J109:J110" si="50">SUM(H109:I109)</f>
        <v>5239</v>
      </c>
      <c r="K109" s="106">
        <f t="shared" si="48"/>
        <v>154000</v>
      </c>
    </row>
    <row r="110" spans="1:11" ht="15.75">
      <c r="A110" s="34">
        <v>3</v>
      </c>
      <c r="B110" s="14" t="s">
        <v>126</v>
      </c>
      <c r="C110" s="16" t="s">
        <v>448</v>
      </c>
      <c r="D110" s="52">
        <v>190</v>
      </c>
      <c r="E110" s="16" t="s">
        <v>78</v>
      </c>
      <c r="F110" s="85">
        <v>230000</v>
      </c>
      <c r="G110" s="70">
        <v>207000</v>
      </c>
      <c r="H110" s="71">
        <v>4600</v>
      </c>
      <c r="I110" s="69">
        <f t="shared" si="49"/>
        <v>2286</v>
      </c>
      <c r="J110" s="102">
        <f t="shared" si="50"/>
        <v>6886</v>
      </c>
      <c r="K110" s="106">
        <f t="shared" si="48"/>
        <v>202400</v>
      </c>
    </row>
    <row r="111" spans="1:11" ht="16.5">
      <c r="A111" s="34"/>
      <c r="B111" s="13" t="s">
        <v>4</v>
      </c>
      <c r="C111" s="20"/>
      <c r="D111" s="20"/>
      <c r="E111" s="20"/>
      <c r="F111" s="88">
        <f>SUM(F108:F110)</f>
        <v>605000</v>
      </c>
      <c r="G111" s="88">
        <f t="shared" ref="G111:K111" si="51">SUM(G108:G110)</f>
        <v>516500</v>
      </c>
      <c r="H111" s="88">
        <f>SUM(H108:H110)</f>
        <v>12100</v>
      </c>
      <c r="I111" s="88">
        <f>SUM(I108:I110)</f>
        <v>5703</v>
      </c>
      <c r="J111" s="88">
        <f>SUM(J108:J110)</f>
        <v>17803</v>
      </c>
      <c r="K111" s="88">
        <f t="shared" si="51"/>
        <v>504400</v>
      </c>
    </row>
    <row r="112" spans="1:11" ht="16.5">
      <c r="A112" s="34"/>
      <c r="B112" s="29"/>
      <c r="C112" s="30"/>
      <c r="D112" s="30"/>
      <c r="E112" s="30"/>
      <c r="F112" s="78"/>
      <c r="G112" s="79"/>
      <c r="H112" s="74"/>
      <c r="I112" s="80"/>
      <c r="J112" s="74"/>
      <c r="K112" s="55"/>
    </row>
    <row r="113" spans="1:11" ht="16.5">
      <c r="A113" s="34"/>
      <c r="B113" s="29" t="s">
        <v>148</v>
      </c>
      <c r="C113" s="30"/>
      <c r="D113" s="48"/>
      <c r="E113" s="30"/>
      <c r="F113" s="86"/>
      <c r="G113" s="79"/>
      <c r="H113" s="74"/>
      <c r="I113" s="80"/>
      <c r="J113" s="74"/>
      <c r="K113" s="55"/>
    </row>
    <row r="114" spans="1:11" ht="15.75">
      <c r="A114" s="14">
        <v>1</v>
      </c>
      <c r="B114" s="14" t="s">
        <v>148</v>
      </c>
      <c r="C114" s="16" t="s">
        <v>391</v>
      </c>
      <c r="D114" s="52">
        <v>126</v>
      </c>
      <c r="E114" s="16" t="s">
        <v>78</v>
      </c>
      <c r="F114" s="85">
        <v>80000</v>
      </c>
      <c r="G114" s="77">
        <v>59200</v>
      </c>
      <c r="H114" s="71">
        <v>1600</v>
      </c>
      <c r="I114" s="69">
        <f>ROUND(G114*13%*31/365,0)</f>
        <v>654</v>
      </c>
      <c r="J114" s="99">
        <f t="shared" ref="J114:J116" si="52">SUM(H114:I114)</f>
        <v>2254</v>
      </c>
      <c r="K114" s="106">
        <f t="shared" ref="K114:K116" si="53">G114-H114</f>
        <v>57600</v>
      </c>
    </row>
    <row r="115" spans="1:11" ht="15.75">
      <c r="A115" s="14">
        <v>2</v>
      </c>
      <c r="B115" s="14" t="s">
        <v>148</v>
      </c>
      <c r="C115" s="16" t="s">
        <v>397</v>
      </c>
      <c r="D115" s="52">
        <v>134</v>
      </c>
      <c r="E115" s="16" t="s">
        <v>78</v>
      </c>
      <c r="F115" s="85">
        <v>250000</v>
      </c>
      <c r="G115" s="77">
        <v>178576</v>
      </c>
      <c r="H115" s="71">
        <v>5952</v>
      </c>
      <c r="I115" s="69">
        <f t="shared" ref="I115:I116" si="54">ROUND(G115*13%*31/365,0)</f>
        <v>1972</v>
      </c>
      <c r="J115" s="99">
        <f t="shared" si="52"/>
        <v>7924</v>
      </c>
      <c r="K115" s="106">
        <f t="shared" si="53"/>
        <v>172624</v>
      </c>
    </row>
    <row r="116" spans="1:11" ht="15.75">
      <c r="A116" s="14">
        <v>3</v>
      </c>
      <c r="B116" s="14" t="s">
        <v>148</v>
      </c>
      <c r="C116" s="16" t="s">
        <v>205</v>
      </c>
      <c r="D116" s="52">
        <v>136</v>
      </c>
      <c r="E116" s="16" t="s">
        <v>78</v>
      </c>
      <c r="F116" s="85">
        <v>100000</v>
      </c>
      <c r="G116" s="77">
        <v>71428</v>
      </c>
      <c r="H116" s="71">
        <v>2381</v>
      </c>
      <c r="I116" s="69">
        <f t="shared" si="54"/>
        <v>789</v>
      </c>
      <c r="J116" s="99">
        <f t="shared" si="52"/>
        <v>3170</v>
      </c>
      <c r="K116" s="106">
        <f t="shared" si="53"/>
        <v>69047</v>
      </c>
    </row>
    <row r="117" spans="1:11" ht="16.5">
      <c r="A117" s="34"/>
      <c r="B117" s="13" t="s">
        <v>4</v>
      </c>
      <c r="C117" s="20"/>
      <c r="D117" s="46"/>
      <c r="E117" s="20"/>
      <c r="F117" s="72">
        <f t="shared" ref="F117:K117" si="55">SUM(F114:F116)</f>
        <v>430000</v>
      </c>
      <c r="G117" s="72">
        <f t="shared" si="55"/>
        <v>309204</v>
      </c>
      <c r="H117" s="72">
        <f>SUM(H114:H116)</f>
        <v>9933</v>
      </c>
      <c r="I117" s="72">
        <f>SUM(I114:I116)</f>
        <v>3415</v>
      </c>
      <c r="J117" s="72">
        <f>SUM(J114:J116)</f>
        <v>13348</v>
      </c>
      <c r="K117" s="72">
        <f t="shared" si="55"/>
        <v>299271</v>
      </c>
    </row>
    <row r="118" spans="1:11" ht="16.5">
      <c r="A118" s="34"/>
      <c r="B118" s="29"/>
      <c r="C118" s="30"/>
      <c r="D118" s="32"/>
      <c r="E118" s="32"/>
      <c r="F118" s="74"/>
      <c r="G118" s="74"/>
      <c r="H118" s="74"/>
      <c r="I118" s="74"/>
      <c r="J118" s="74"/>
      <c r="K118" s="100"/>
    </row>
    <row r="119" spans="1:11" ht="16.5">
      <c r="A119" s="143"/>
      <c r="B119" s="13" t="s">
        <v>162</v>
      </c>
      <c r="C119" s="144"/>
      <c r="D119" s="145"/>
      <c r="E119" s="145"/>
      <c r="F119" s="146"/>
      <c r="G119" s="147"/>
      <c r="H119" s="148"/>
      <c r="I119" s="94"/>
      <c r="J119" s="149"/>
      <c r="K119" s="150"/>
    </row>
    <row r="120" spans="1:11" ht="16.5">
      <c r="A120" s="14">
        <v>1</v>
      </c>
      <c r="B120" s="14" t="s">
        <v>163</v>
      </c>
      <c r="C120" s="16" t="s">
        <v>434</v>
      </c>
      <c r="D120" s="22">
        <v>162</v>
      </c>
      <c r="E120" s="22" t="s">
        <v>78</v>
      </c>
      <c r="F120" s="85">
        <v>200000</v>
      </c>
      <c r="G120" s="77">
        <v>164000</v>
      </c>
      <c r="H120" s="71">
        <v>4000</v>
      </c>
      <c r="I120" s="69">
        <f>ROUND(G120*13%*31/365,0)</f>
        <v>1811</v>
      </c>
      <c r="J120" s="69">
        <f t="shared" ref="J120" si="56">SUM(H120:I120)</f>
        <v>5811</v>
      </c>
      <c r="K120" s="106">
        <f t="shared" ref="K120" si="57">G120-H120</f>
        <v>160000</v>
      </c>
    </row>
    <row r="121" spans="1:11" ht="16.5">
      <c r="A121" s="14"/>
      <c r="B121" s="13" t="s">
        <v>4</v>
      </c>
      <c r="C121" s="20"/>
      <c r="D121" s="20"/>
      <c r="E121" s="20"/>
      <c r="F121" s="97">
        <f t="shared" ref="F121:K121" si="58">SUM(F120:F120)</f>
        <v>200000</v>
      </c>
      <c r="G121" s="97">
        <f t="shared" si="58"/>
        <v>164000</v>
      </c>
      <c r="H121" s="97">
        <f t="shared" si="58"/>
        <v>4000</v>
      </c>
      <c r="I121" s="97">
        <f t="shared" si="58"/>
        <v>1811</v>
      </c>
      <c r="J121" s="97">
        <f t="shared" si="58"/>
        <v>5811</v>
      </c>
      <c r="K121" s="97">
        <f t="shared" si="58"/>
        <v>160000</v>
      </c>
    </row>
    <row r="122" spans="1:11" ht="16.5">
      <c r="A122" s="34"/>
      <c r="B122" s="29"/>
      <c r="C122" s="30"/>
      <c r="D122" s="30"/>
      <c r="E122" s="30"/>
      <c r="F122" s="91"/>
      <c r="G122" s="91"/>
      <c r="H122" s="74"/>
      <c r="I122" s="74"/>
      <c r="J122" s="74"/>
      <c r="K122" s="169"/>
    </row>
    <row r="123" spans="1:11" ht="16.5">
      <c r="A123" s="34"/>
      <c r="B123" s="29" t="s">
        <v>282</v>
      </c>
      <c r="C123" s="30"/>
      <c r="D123" s="30"/>
      <c r="E123" s="30"/>
      <c r="F123" s="78"/>
      <c r="G123" s="79"/>
      <c r="H123" s="74"/>
      <c r="I123" s="80"/>
      <c r="J123" s="74"/>
      <c r="K123" s="55"/>
    </row>
    <row r="124" spans="1:11" ht="16.5">
      <c r="A124" s="14">
        <v>1</v>
      </c>
      <c r="B124" s="67" t="s">
        <v>84</v>
      </c>
      <c r="C124" s="16" t="s">
        <v>360</v>
      </c>
      <c r="D124" s="22">
        <v>77</v>
      </c>
      <c r="E124" s="22" t="s">
        <v>78</v>
      </c>
      <c r="F124" s="85">
        <v>150000</v>
      </c>
      <c r="G124" s="77">
        <v>74994</v>
      </c>
      <c r="H124" s="71">
        <f>ROUND(F124/36,0)</f>
        <v>4167</v>
      </c>
      <c r="I124" s="69">
        <f>ROUND(G124*13%*31/365,0)</f>
        <v>828</v>
      </c>
      <c r="J124" s="104">
        <f>SUM(H124:I124)</f>
        <v>4995</v>
      </c>
      <c r="K124" s="106">
        <f t="shared" ref="K124:K126" si="59">G124-H124</f>
        <v>70827</v>
      </c>
    </row>
    <row r="125" spans="1:11" ht="15.75">
      <c r="A125" s="14">
        <v>2</v>
      </c>
      <c r="B125" s="14" t="s">
        <v>84</v>
      </c>
      <c r="C125" s="16" t="s">
        <v>323</v>
      </c>
      <c r="D125" s="52">
        <v>42</v>
      </c>
      <c r="E125" s="16" t="s">
        <v>78</v>
      </c>
      <c r="F125" s="85">
        <v>80000</v>
      </c>
      <c r="G125" s="77">
        <v>26672</v>
      </c>
      <c r="H125" s="71">
        <v>2222</v>
      </c>
      <c r="I125" s="69">
        <f t="shared" ref="I125:I126" si="60">ROUND(G125*13%*31/365,0)</f>
        <v>294</v>
      </c>
      <c r="J125" s="99">
        <f t="shared" ref="J125" si="61">SUM(H125:I125)</f>
        <v>2516</v>
      </c>
      <c r="K125" s="106">
        <f>G125-H125</f>
        <v>24450</v>
      </c>
    </row>
    <row r="126" spans="1:11" ht="16.5">
      <c r="A126" s="14">
        <v>3</v>
      </c>
      <c r="B126" s="14" t="s">
        <v>84</v>
      </c>
      <c r="C126" s="16" t="s">
        <v>392</v>
      </c>
      <c r="D126" s="52">
        <v>128</v>
      </c>
      <c r="E126" s="22" t="s">
        <v>78</v>
      </c>
      <c r="F126" s="85">
        <v>120000</v>
      </c>
      <c r="G126" s="77">
        <v>88800</v>
      </c>
      <c r="H126" s="71">
        <v>2400</v>
      </c>
      <c r="I126" s="69">
        <f t="shared" si="60"/>
        <v>980</v>
      </c>
      <c r="J126" s="104">
        <f>SUM(H126:I126)</f>
        <v>3380</v>
      </c>
      <c r="K126" s="106">
        <f t="shared" si="59"/>
        <v>86400</v>
      </c>
    </row>
    <row r="127" spans="1:11" ht="16.5">
      <c r="A127" s="34"/>
      <c r="B127" s="29"/>
      <c r="C127" s="30"/>
      <c r="D127" s="30"/>
      <c r="E127" s="30"/>
      <c r="F127" s="97">
        <f>SUM(F124:F126)</f>
        <v>350000</v>
      </c>
      <c r="G127" s="97">
        <f t="shared" ref="G127:K127" si="62">SUM(G124:G126)</f>
        <v>190466</v>
      </c>
      <c r="H127" s="97">
        <f>SUM(H124:H126)</f>
        <v>8789</v>
      </c>
      <c r="I127" s="97">
        <f>SUM(I124:I126)</f>
        <v>2102</v>
      </c>
      <c r="J127" s="97">
        <f>SUM(J124:J126)</f>
        <v>10891</v>
      </c>
      <c r="K127" s="97">
        <f t="shared" si="62"/>
        <v>181677</v>
      </c>
    </row>
    <row r="128" spans="1:11" ht="16.5">
      <c r="A128" s="34"/>
      <c r="B128" s="29" t="s">
        <v>300</v>
      </c>
      <c r="C128" s="30"/>
      <c r="D128" s="30"/>
      <c r="E128" s="30"/>
      <c r="F128" s="78"/>
      <c r="G128" s="79"/>
      <c r="H128" s="74"/>
      <c r="I128" s="80"/>
      <c r="J128" s="74"/>
      <c r="K128" s="55"/>
    </row>
    <row r="129" spans="1:12" ht="16.5">
      <c r="A129" s="14">
        <v>1</v>
      </c>
      <c r="B129" s="67" t="s">
        <v>406</v>
      </c>
      <c r="C129" s="16" t="s">
        <v>302</v>
      </c>
      <c r="D129" s="22">
        <v>8</v>
      </c>
      <c r="E129" s="22" t="s">
        <v>78</v>
      </c>
      <c r="F129" s="85">
        <v>200000</v>
      </c>
      <c r="G129" s="77">
        <v>44432</v>
      </c>
      <c r="H129" s="71">
        <f>ROUND(F129/36,0)</f>
        <v>5556</v>
      </c>
      <c r="I129" s="69">
        <f>ROUND(G129*13%*31/365,0)</f>
        <v>491</v>
      </c>
      <c r="J129" s="104">
        <f>SUM(H129:I129)</f>
        <v>6047</v>
      </c>
      <c r="K129" s="106">
        <f>SUM(G129-H129)</f>
        <v>38876</v>
      </c>
    </row>
    <row r="130" spans="1:12" ht="16.5">
      <c r="A130" s="152">
        <v>2</v>
      </c>
      <c r="B130" s="67" t="s">
        <v>406</v>
      </c>
      <c r="C130" s="16" t="s">
        <v>444</v>
      </c>
      <c r="D130" s="22">
        <v>12</v>
      </c>
      <c r="E130" s="22" t="s">
        <v>78</v>
      </c>
      <c r="F130" s="85">
        <v>200000</v>
      </c>
      <c r="G130" s="77">
        <v>44432</v>
      </c>
      <c r="H130" s="71">
        <f>ROUND(F130/36,0)</f>
        <v>5556</v>
      </c>
      <c r="I130" s="69">
        <f t="shared" ref="I130:I131" si="63">ROUND(G130*13%*31/365,0)</f>
        <v>491</v>
      </c>
      <c r="J130" s="104">
        <f t="shared" ref="J130" si="64">SUM(H130:I130)</f>
        <v>6047</v>
      </c>
      <c r="K130" s="106">
        <f t="shared" ref="K130" si="65">SUM(G130-H130)</f>
        <v>38876</v>
      </c>
    </row>
    <row r="131" spans="1:12" ht="16.5">
      <c r="A131" s="14">
        <v>3</v>
      </c>
      <c r="B131" s="14" t="s">
        <v>456</v>
      </c>
      <c r="C131" s="16" t="s">
        <v>457</v>
      </c>
      <c r="D131" s="52">
        <v>7</v>
      </c>
      <c r="E131" s="22" t="s">
        <v>78</v>
      </c>
      <c r="F131" s="85">
        <v>175000</v>
      </c>
      <c r="G131" s="77">
        <v>151135</v>
      </c>
      <c r="H131" s="71">
        <v>7955</v>
      </c>
      <c r="I131" s="69">
        <f t="shared" si="63"/>
        <v>1669</v>
      </c>
      <c r="J131" s="69">
        <f>(H131+I131)</f>
        <v>9624</v>
      </c>
      <c r="K131" s="106">
        <f>G131-H131</f>
        <v>143180</v>
      </c>
    </row>
    <row r="132" spans="1:12" ht="16.5">
      <c r="A132" s="34"/>
      <c r="B132" s="29"/>
      <c r="C132" s="30"/>
      <c r="D132" s="30"/>
      <c r="E132" s="30"/>
      <c r="F132" s="171">
        <f>SUM(F129:F131)</f>
        <v>575000</v>
      </c>
      <c r="G132" s="171">
        <f t="shared" ref="G132:K132" si="66">SUM(G129:G131)</f>
        <v>239999</v>
      </c>
      <c r="H132" s="171">
        <f>SUM(H129:H131)</f>
        <v>19067</v>
      </c>
      <c r="I132" s="171">
        <f>SUM(I129:I131)</f>
        <v>2651</v>
      </c>
      <c r="J132" s="171">
        <f>SUM(J129:J131)</f>
        <v>21718</v>
      </c>
      <c r="K132" s="171">
        <f t="shared" si="66"/>
        <v>220932</v>
      </c>
    </row>
    <row r="133" spans="1:12" ht="16.5">
      <c r="A133" s="34"/>
      <c r="B133" s="29" t="s">
        <v>352</v>
      </c>
      <c r="C133" s="30"/>
      <c r="D133" s="30"/>
      <c r="E133" s="30"/>
      <c r="F133" s="78"/>
      <c r="G133" s="79"/>
      <c r="H133" s="74"/>
      <c r="I133" s="80"/>
      <c r="J133" s="74"/>
      <c r="K133" s="55"/>
    </row>
    <row r="134" spans="1:12" ht="16.5">
      <c r="A134" s="14">
        <v>1</v>
      </c>
      <c r="B134" s="67" t="s">
        <v>407</v>
      </c>
      <c r="C134" s="16" t="s">
        <v>351</v>
      </c>
      <c r="D134" s="22">
        <v>71</v>
      </c>
      <c r="E134" s="22" t="s">
        <v>78</v>
      </c>
      <c r="F134" s="85">
        <v>180000</v>
      </c>
      <c r="G134" s="77">
        <v>20178</v>
      </c>
      <c r="H134" s="71">
        <f>ROUND(F134/36,0)</f>
        <v>5000</v>
      </c>
      <c r="I134" s="69">
        <f>ROUND(G134*13%*31/365,0)</f>
        <v>223</v>
      </c>
      <c r="J134" s="104">
        <f>SUM(H134:I134)</f>
        <v>5223</v>
      </c>
      <c r="K134" s="106">
        <f t="shared" ref="K134" si="67">G134-H134</f>
        <v>15178</v>
      </c>
    </row>
    <row r="135" spans="1:12" ht="16.5">
      <c r="A135" s="34"/>
      <c r="B135" s="29"/>
      <c r="C135" s="30"/>
      <c r="D135" s="30"/>
      <c r="E135" s="30"/>
      <c r="F135" s="97">
        <f>SUM(F134)</f>
        <v>180000</v>
      </c>
      <c r="G135" s="97">
        <f t="shared" ref="G135:K135" si="68">SUM(G134)</f>
        <v>20178</v>
      </c>
      <c r="H135" s="97">
        <f t="shared" si="68"/>
        <v>5000</v>
      </c>
      <c r="I135" s="97">
        <f t="shared" si="68"/>
        <v>223</v>
      </c>
      <c r="J135" s="97">
        <f>SUM(H135:I135)</f>
        <v>5223</v>
      </c>
      <c r="K135" s="97">
        <f t="shared" si="68"/>
        <v>15178</v>
      </c>
    </row>
    <row r="136" spans="1:12" ht="16.5">
      <c r="A136" s="34"/>
      <c r="B136" s="29" t="s">
        <v>404</v>
      </c>
      <c r="C136" s="30"/>
      <c r="D136" s="30"/>
      <c r="E136" s="30"/>
      <c r="F136" s="78"/>
      <c r="G136" s="79"/>
      <c r="H136" s="74"/>
      <c r="I136" s="80"/>
      <c r="J136" s="74"/>
      <c r="K136" s="55"/>
    </row>
    <row r="137" spans="1:12" ht="16.5">
      <c r="A137" s="14">
        <v>1</v>
      </c>
      <c r="B137" s="67" t="s">
        <v>408</v>
      </c>
      <c r="C137" s="16" t="s">
        <v>420</v>
      </c>
      <c r="D137" s="22">
        <v>88</v>
      </c>
      <c r="E137" s="22" t="s">
        <v>78</v>
      </c>
      <c r="F137" s="85">
        <v>300000</v>
      </c>
      <c r="G137" s="77">
        <v>214800</v>
      </c>
      <c r="H137" s="71">
        <v>6000</v>
      </c>
      <c r="I137" s="69">
        <f>ROUND(G137*13%*31/365,0)</f>
        <v>2372</v>
      </c>
      <c r="J137" s="104">
        <f>SUM(H137:I137)</f>
        <v>8372</v>
      </c>
      <c r="K137" s="106">
        <f t="shared" ref="K137" si="69">G137-H137</f>
        <v>208800</v>
      </c>
    </row>
    <row r="138" spans="1:12" ht="16.5">
      <c r="A138" s="34"/>
      <c r="B138" s="29"/>
      <c r="C138" s="30"/>
      <c r="D138" s="30"/>
      <c r="E138" s="30"/>
      <c r="F138" s="97">
        <f>SUM(F137)</f>
        <v>300000</v>
      </c>
      <c r="G138" s="97">
        <f t="shared" ref="G138:I138" si="70">SUM(G137)</f>
        <v>214800</v>
      </c>
      <c r="H138" s="97">
        <f t="shared" si="70"/>
        <v>6000</v>
      </c>
      <c r="I138" s="97">
        <f t="shared" si="70"/>
        <v>2372</v>
      </c>
      <c r="J138" s="97">
        <f>SUM(H138:I138)</f>
        <v>8372</v>
      </c>
      <c r="K138" s="97">
        <f t="shared" ref="K138" si="71">SUM(K137)</f>
        <v>208800</v>
      </c>
    </row>
    <row r="139" spans="1:12" ht="17.25" thickBot="1">
      <c r="A139" s="34"/>
      <c r="B139" s="29"/>
      <c r="C139" s="30"/>
      <c r="D139" s="30"/>
      <c r="E139" s="30"/>
      <c r="F139" s="97"/>
      <c r="G139" s="97"/>
      <c r="H139" s="72"/>
      <c r="I139" s="72"/>
      <c r="J139" s="72"/>
      <c r="K139" s="131"/>
    </row>
    <row r="140" spans="1:12" ht="17.25" thickBot="1">
      <c r="B140" s="51" t="s">
        <v>20</v>
      </c>
      <c r="C140" s="39"/>
      <c r="D140" s="39"/>
      <c r="E140" s="39"/>
      <c r="F140" s="72">
        <f t="shared" ref="F140:K140" si="72">SUM(F135+F132+F127+F121+F117+F111+F105+F96+F92+F77+F65+F53+F41+F34+F28+F21+F12+F138)</f>
        <v>13812700</v>
      </c>
      <c r="G140" s="72">
        <f t="shared" si="72"/>
        <v>9503420</v>
      </c>
      <c r="H140" s="72">
        <f t="shared" si="72"/>
        <v>339250</v>
      </c>
      <c r="I140" s="72">
        <f t="shared" si="72"/>
        <v>104930</v>
      </c>
      <c r="J140" s="72">
        <f t="shared" si="72"/>
        <v>444180</v>
      </c>
      <c r="K140" s="72">
        <f t="shared" si="72"/>
        <v>9164170</v>
      </c>
    </row>
    <row r="141" spans="1:12">
      <c r="B141" s="2"/>
      <c r="C141" s="2"/>
      <c r="D141" s="3"/>
      <c r="E141" s="3"/>
      <c r="F141" s="3"/>
      <c r="G141" s="3"/>
    </row>
    <row r="142" spans="1:12">
      <c r="B142" s="2"/>
      <c r="C142" s="2"/>
      <c r="D142" s="3"/>
      <c r="E142" s="3"/>
      <c r="F142" s="3"/>
      <c r="G142" s="3"/>
    </row>
    <row r="143" spans="1:12" ht="18.75">
      <c r="E143" s="4"/>
      <c r="F143" s="1"/>
      <c r="G143" s="1"/>
      <c r="L143" t="s">
        <v>321</v>
      </c>
    </row>
    <row r="144" spans="1:12">
      <c r="F144" s="1"/>
      <c r="G144" s="1"/>
    </row>
    <row r="146" spans="2:2" ht="16.5">
      <c r="B146" s="30"/>
    </row>
  </sheetData>
  <mergeCells count="2">
    <mergeCell ref="A2:K2"/>
    <mergeCell ref="B3:J3"/>
  </mergeCells>
  <pageMargins left="0.19685039370078741" right="0.19685039370078741" top="0.31496062992125984" bottom="0.11811023622047245" header="0.19685039370078741" footer="0.31496062992125984"/>
  <pageSetup paperSize="9" scale="80" orientation="portrait" horizontalDpi="0" verticalDpi="0" r:id="rId1"/>
  <rowBreaks count="3" manualBreakCount="3">
    <brk id="35" max="10" man="1"/>
    <brk id="66" max="10" man="1"/>
    <brk id="106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60</vt:i4>
      </vt:variant>
    </vt:vector>
  </HeadingPairs>
  <TitlesOfParts>
    <vt:vector size="139" baseType="lpstr">
      <vt:lpstr>Jan-13</vt:lpstr>
      <vt:lpstr>Apr-15</vt:lpstr>
      <vt:lpstr>Apr.16</vt:lpstr>
      <vt:lpstr>Mar.16</vt:lpstr>
      <vt:lpstr>feb.16</vt:lpstr>
      <vt:lpstr>Jan.16</vt:lpstr>
      <vt:lpstr>Dec.15</vt:lpstr>
      <vt:lpstr>Nov15</vt:lpstr>
      <vt:lpstr>Oct-15</vt:lpstr>
      <vt:lpstr>Sept-15</vt:lpstr>
      <vt:lpstr>Aug15</vt:lpstr>
      <vt:lpstr>July15</vt:lpstr>
      <vt:lpstr>jun15</vt:lpstr>
      <vt:lpstr>May-15</vt:lpstr>
      <vt:lpstr>Mar-15</vt:lpstr>
      <vt:lpstr>Feb15</vt:lpstr>
      <vt:lpstr>Jan-15</vt:lpstr>
      <vt:lpstr>Dec14</vt:lpstr>
      <vt:lpstr>Nov14</vt:lpstr>
      <vt:lpstr>Oct-14</vt:lpstr>
      <vt:lpstr>Sept-14</vt:lpstr>
      <vt:lpstr>Aug-14</vt:lpstr>
      <vt:lpstr>July14</vt:lpstr>
      <vt:lpstr>June-14</vt:lpstr>
      <vt:lpstr>May-14</vt:lpstr>
      <vt:lpstr>April14</vt:lpstr>
      <vt:lpstr>Mar-14</vt:lpstr>
      <vt:lpstr>Feb-14</vt:lpstr>
      <vt:lpstr>Jan-14</vt:lpstr>
      <vt:lpstr>Dec-13</vt:lpstr>
      <vt:lpstr>Nov-13</vt:lpstr>
      <vt:lpstr>Oct-13</vt:lpstr>
      <vt:lpstr>Sept13</vt:lpstr>
      <vt:lpstr>Aug-13</vt:lpstr>
      <vt:lpstr>JULY-13</vt:lpstr>
      <vt:lpstr>JUNE</vt:lpstr>
      <vt:lpstr>May-13</vt:lpstr>
      <vt:lpstr>April</vt:lpstr>
      <vt:lpstr>Mar-13</vt:lpstr>
      <vt:lpstr>Feb-13</vt:lpstr>
      <vt:lpstr>Dec-11 (3)</vt:lpstr>
      <vt:lpstr>Dec-11 (2)</vt:lpstr>
      <vt:lpstr>Sept-11</vt:lpstr>
      <vt:lpstr>Oct--11</vt:lpstr>
      <vt:lpstr>Nov-11</vt:lpstr>
      <vt:lpstr>Dec-11</vt:lpstr>
      <vt:lpstr>Jan-12</vt:lpstr>
      <vt:lpstr>Feb-12 </vt:lpstr>
      <vt:lpstr>Mar-12  </vt:lpstr>
      <vt:lpstr>April 12</vt:lpstr>
      <vt:lpstr>Subtract</vt:lpstr>
      <vt:lpstr>May-12</vt:lpstr>
      <vt:lpstr>JUne-12</vt:lpstr>
      <vt:lpstr>July-12</vt:lpstr>
      <vt:lpstr>Sept12</vt:lpstr>
      <vt:lpstr>Dec-12</vt:lpstr>
      <vt:lpstr>NOV-</vt:lpstr>
      <vt:lpstr>OCT-12</vt:lpstr>
      <vt:lpstr>Aug-12 </vt:lpstr>
      <vt:lpstr>mAY16</vt:lpstr>
      <vt:lpstr>June16</vt:lpstr>
      <vt:lpstr>July16</vt:lpstr>
      <vt:lpstr>August16</vt:lpstr>
      <vt:lpstr>Sept16</vt:lpstr>
      <vt:lpstr>oct16</vt:lpstr>
      <vt:lpstr>Nov16</vt:lpstr>
      <vt:lpstr>Dece16</vt:lpstr>
      <vt:lpstr>Feb17</vt:lpstr>
      <vt:lpstr>march17</vt:lpstr>
      <vt:lpstr>April17</vt:lpstr>
      <vt:lpstr>May17</vt:lpstr>
      <vt:lpstr>june17</vt:lpstr>
      <vt:lpstr>july17</vt:lpstr>
      <vt:lpstr>Aug17</vt:lpstr>
      <vt:lpstr>sept17</vt:lpstr>
      <vt:lpstr>oct17</vt:lpstr>
      <vt:lpstr>Nov17</vt:lpstr>
      <vt:lpstr>Sheet3</vt:lpstr>
      <vt:lpstr>Sheet4</vt:lpstr>
      <vt:lpstr>Apr.16!Print_Area</vt:lpstr>
      <vt:lpstr>'Apr-15'!Print_Area</vt:lpstr>
      <vt:lpstr>April!Print_Area</vt:lpstr>
      <vt:lpstr>April14!Print_Area</vt:lpstr>
      <vt:lpstr>April17!Print_Area</vt:lpstr>
      <vt:lpstr>'Aug-12 '!Print_Area</vt:lpstr>
      <vt:lpstr>'Aug-13'!Print_Area</vt:lpstr>
      <vt:lpstr>'Aug-14'!Print_Area</vt:lpstr>
      <vt:lpstr>'Aug15'!Print_Area</vt:lpstr>
      <vt:lpstr>Dec.15!Print_Area</vt:lpstr>
      <vt:lpstr>'Dec-11'!Print_Area</vt:lpstr>
      <vt:lpstr>'Dec-11 (2)'!Print_Area</vt:lpstr>
      <vt:lpstr>'Dec-11 (3)'!Print_Area</vt:lpstr>
      <vt:lpstr>'Dec-12'!Print_Area</vt:lpstr>
      <vt:lpstr>'Dec-13'!Print_Area</vt:lpstr>
      <vt:lpstr>'Dec14'!Print_Area</vt:lpstr>
      <vt:lpstr>feb.16!Print_Area</vt:lpstr>
      <vt:lpstr>'Feb-13'!Print_Area</vt:lpstr>
      <vt:lpstr>'Feb-14'!Print_Area</vt:lpstr>
      <vt:lpstr>'Feb15'!Print_Area</vt:lpstr>
      <vt:lpstr>Jan.16!Print_Area</vt:lpstr>
      <vt:lpstr>'Jan-13'!Print_Area</vt:lpstr>
      <vt:lpstr>'Jan-14'!Print_Area</vt:lpstr>
      <vt:lpstr>'Jan-15'!Print_Area</vt:lpstr>
      <vt:lpstr>'July-12'!Print_Area</vt:lpstr>
      <vt:lpstr>'JULY-13'!Print_Area</vt:lpstr>
      <vt:lpstr>July14!Print_Area</vt:lpstr>
      <vt:lpstr>July15!Print_Area</vt:lpstr>
      <vt:lpstr>'jun15'!Print_Area</vt:lpstr>
      <vt:lpstr>JUNE!Print_Area</vt:lpstr>
      <vt:lpstr>'JUne-12'!Print_Area</vt:lpstr>
      <vt:lpstr>'June-14'!Print_Area</vt:lpstr>
      <vt:lpstr>Mar.16!Print_Area</vt:lpstr>
      <vt:lpstr>'Mar-12  '!Print_Area</vt:lpstr>
      <vt:lpstr>'Mar-13'!Print_Area</vt:lpstr>
      <vt:lpstr>'Mar-14'!Print_Area</vt:lpstr>
      <vt:lpstr>'Mar-15'!Print_Area</vt:lpstr>
      <vt:lpstr>'May-13'!Print_Area</vt:lpstr>
      <vt:lpstr>'May-14'!Print_Area</vt:lpstr>
      <vt:lpstr>'May-15'!Print_Area</vt:lpstr>
      <vt:lpstr>'mAY16'!Print_Area</vt:lpstr>
      <vt:lpstr>'May17'!Print_Area</vt:lpstr>
      <vt:lpstr>'NOV-'!Print_Area</vt:lpstr>
      <vt:lpstr>'Nov-13'!Print_Area</vt:lpstr>
      <vt:lpstr>'Nov14'!Print_Area</vt:lpstr>
      <vt:lpstr>'Nov15'!Print_Area</vt:lpstr>
      <vt:lpstr>'Nov17'!Print_Area</vt:lpstr>
      <vt:lpstr>'OCT-12'!Print_Area</vt:lpstr>
      <vt:lpstr>'Oct-13'!Print_Area</vt:lpstr>
      <vt:lpstr>'Oct-14'!Print_Area</vt:lpstr>
      <vt:lpstr>'Oct-15'!Print_Area</vt:lpstr>
      <vt:lpstr>'oct17'!Print_Area</vt:lpstr>
      <vt:lpstr>'Sept-11'!Print_Area</vt:lpstr>
      <vt:lpstr>Sept12!Print_Area</vt:lpstr>
      <vt:lpstr>Sept13!Print_Area</vt:lpstr>
      <vt:lpstr>'Sept-14'!Print_Area</vt:lpstr>
      <vt:lpstr>'Sept-15'!Print_Area</vt:lpstr>
      <vt:lpstr>Sept16!Print_Area</vt:lpstr>
      <vt:lpstr>sept17!Print_Area</vt:lpstr>
      <vt:lpstr>'Sept-11'!Print_Titles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Administrator</cp:lastModifiedBy>
  <cp:lastPrinted>2017-11-29T07:11:48Z</cp:lastPrinted>
  <dcterms:created xsi:type="dcterms:W3CDTF">2011-09-05T07:54:45Z</dcterms:created>
  <dcterms:modified xsi:type="dcterms:W3CDTF">2017-11-29T07:12:06Z</dcterms:modified>
</cp:coreProperties>
</file>